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扩展表模板\城市客运\"/>
    </mc:Choice>
  </mc:AlternateContent>
  <xr:revisionPtr revIDLastSave="0" documentId="13_ncr:1_{59D54C9D-1769-461F-91E3-1005FF367AD6}" xr6:coauthVersionLast="47" xr6:coauthVersionMax="47" xr10:uidLastSave="{00000000-0000-0000-0000-000000000000}"/>
  <bookViews>
    <workbookView xWindow="-108" yWindow="-108" windowWidth="23256" windowHeight="13896" tabRatio="914" firstSheet="1" activeTab="3" xr2:uid="{00000000-000D-0000-FFFF-FFFF00000000}"/>
  </bookViews>
  <sheets>
    <sheet name="公路总客运" sheetId="14" state="hidden" r:id="rId1"/>
    <sheet name="城市客运" sheetId="17" r:id="rId2"/>
    <sheet name="城市汇总" sheetId="19" r:id="rId3"/>
    <sheet name="城市分市州" sheetId="23" r:id="rId4"/>
    <sheet name="公交" sheetId="5" r:id="rId5"/>
    <sheet name="出租" sheetId="6" r:id="rId6"/>
    <sheet name="网约车" sheetId="10" r:id="rId7"/>
    <sheet name="轨道、轮渡" sheetId="16" r:id="rId8"/>
    <sheet name="2025年城市客运量" sheetId="20" state="hidden" r:id="rId9"/>
    <sheet name="中口径客运量" sheetId="12" state="hidden" r:id="rId10"/>
    <sheet name="中口径计算过程" sheetId="11" state="hidden" r:id="rId11"/>
  </sheets>
  <definedNames>
    <definedName name="_xlnm._FilterDatabase" localSheetId="1" hidden="1">城市客运!$A$1:$AQ$39</definedName>
    <definedName name="_xlnm._FilterDatabase" localSheetId="5" hidden="1">出租!$A$3:$CH$76</definedName>
    <definedName name="_xlnm._FilterDatabase" localSheetId="4" hidden="1">公交!$A$3:$CH$76</definedName>
    <definedName name="_xlnm._FilterDatabase" localSheetId="0" hidden="1">公路总客运!$A$1:$AI$39</definedName>
    <definedName name="_xlnm._FilterDatabase" localSheetId="7" hidden="1">'轨道、轮渡'!$A$1:$AS$23</definedName>
    <definedName name="_xlnm._FilterDatabase" localSheetId="6" hidden="1">网约车!$A$3:$CF$76</definedName>
    <definedName name="_xlnm._FilterDatabase" localSheetId="9" hidden="1">中口径客运量!$A$2:$Z$188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7" i="11" l="1"/>
  <c r="D216" i="11"/>
  <c r="D215" i="11"/>
  <c r="D214" i="11"/>
  <c r="D213" i="11"/>
  <c r="D212" i="11"/>
  <c r="D211" i="11"/>
  <c r="D210" i="11"/>
  <c r="D209" i="11"/>
  <c r="D208" i="11"/>
  <c r="D207" i="11"/>
  <c r="D206" i="11"/>
  <c r="F205" i="11"/>
  <c r="D205" i="11"/>
  <c r="F204" i="11"/>
  <c r="D204" i="11"/>
  <c r="F203" i="11"/>
  <c r="D203" i="11"/>
  <c r="F202" i="11"/>
  <c r="D202" i="11"/>
  <c r="F201" i="11"/>
  <c r="D201" i="11"/>
  <c r="F200" i="11"/>
  <c r="D200" i="11"/>
  <c r="F199" i="11"/>
  <c r="D199" i="11"/>
  <c r="F198" i="11"/>
  <c r="D198" i="11"/>
  <c r="F197" i="11"/>
  <c r="D197" i="11"/>
  <c r="F196" i="11"/>
  <c r="D196" i="11"/>
  <c r="I195" i="11"/>
  <c r="F195" i="11"/>
  <c r="D195" i="11"/>
  <c r="F194" i="11"/>
  <c r="D194" i="11"/>
  <c r="D191" i="11"/>
  <c r="D190" i="11"/>
  <c r="D189" i="11"/>
  <c r="D188" i="11"/>
  <c r="D187" i="11"/>
  <c r="D186" i="11"/>
  <c r="D185" i="11"/>
  <c r="D184" i="11"/>
  <c r="D183" i="11"/>
  <c r="D182" i="11"/>
  <c r="D181" i="11"/>
  <c r="D180" i="11"/>
  <c r="F179" i="11"/>
  <c r="D179" i="11"/>
  <c r="F178" i="11"/>
  <c r="D178" i="11"/>
  <c r="F177" i="11"/>
  <c r="D177" i="11"/>
  <c r="F176" i="11"/>
  <c r="D176" i="11"/>
  <c r="F175" i="11"/>
  <c r="D175" i="11"/>
  <c r="F174" i="11"/>
  <c r="D174" i="11"/>
  <c r="F173" i="11"/>
  <c r="D173" i="11"/>
  <c r="F172" i="11"/>
  <c r="D172" i="11"/>
  <c r="F171" i="11"/>
  <c r="D171" i="11"/>
  <c r="F170" i="11"/>
  <c r="D170" i="11"/>
  <c r="F169" i="11"/>
  <c r="D169" i="11"/>
  <c r="F168" i="11"/>
  <c r="D168" i="11"/>
  <c r="D165" i="11"/>
  <c r="D164" i="11"/>
  <c r="D163" i="11"/>
  <c r="D162" i="11"/>
  <c r="D161" i="11"/>
  <c r="D160" i="11"/>
  <c r="D159" i="11"/>
  <c r="D158" i="11"/>
  <c r="D157" i="11"/>
  <c r="D156" i="11"/>
  <c r="D155" i="11"/>
  <c r="D154" i="11"/>
  <c r="F153" i="11"/>
  <c r="D153" i="11"/>
  <c r="F152" i="11"/>
  <c r="D152" i="11"/>
  <c r="F151" i="11"/>
  <c r="D151" i="11"/>
  <c r="F150" i="11"/>
  <c r="D150" i="11"/>
  <c r="F149" i="11"/>
  <c r="D149" i="11"/>
  <c r="F148" i="11"/>
  <c r="D148" i="11"/>
  <c r="F147" i="11"/>
  <c r="D147" i="11"/>
  <c r="F146" i="11"/>
  <c r="D146" i="11"/>
  <c r="F145" i="11"/>
  <c r="D145" i="11"/>
  <c r="F144" i="11"/>
  <c r="D144" i="11"/>
  <c r="F143" i="11"/>
  <c r="D143" i="11"/>
  <c r="F142" i="11"/>
  <c r="D142" i="11"/>
  <c r="H138" i="11"/>
  <c r="E138" i="11"/>
  <c r="D138" i="11"/>
  <c r="C138" i="11"/>
  <c r="B138" i="11"/>
  <c r="F137" i="11"/>
  <c r="F136" i="11"/>
  <c r="F135" i="11"/>
  <c r="F134" i="11"/>
  <c r="F133" i="11"/>
  <c r="F132" i="11"/>
  <c r="F131" i="11"/>
  <c r="F130" i="11"/>
  <c r="F129" i="11"/>
  <c r="F128" i="11"/>
  <c r="F127" i="11"/>
  <c r="F126" i="11"/>
  <c r="I125" i="11"/>
  <c r="H125" i="11"/>
  <c r="E125" i="11"/>
  <c r="D125" i="11"/>
  <c r="C125" i="11"/>
  <c r="B125" i="11"/>
  <c r="F124" i="11"/>
  <c r="G123" i="11"/>
  <c r="F123" i="11"/>
  <c r="G122" i="11"/>
  <c r="F122" i="11"/>
  <c r="G121" i="11"/>
  <c r="F121" i="11"/>
  <c r="G120" i="11"/>
  <c r="F120" i="11"/>
  <c r="G119" i="11"/>
  <c r="F119" i="11"/>
  <c r="G118" i="11"/>
  <c r="F118" i="11"/>
  <c r="G117" i="11"/>
  <c r="F117" i="11"/>
  <c r="G116" i="11"/>
  <c r="F116" i="11"/>
  <c r="G115" i="11"/>
  <c r="F115" i="11"/>
  <c r="G114" i="11"/>
  <c r="F114" i="11"/>
  <c r="G113" i="11"/>
  <c r="F113" i="11"/>
  <c r="D108" i="11"/>
  <c r="D107" i="11"/>
  <c r="D106" i="11"/>
  <c r="D105" i="11"/>
  <c r="D104" i="11"/>
  <c r="D103" i="11"/>
  <c r="D102" i="11"/>
  <c r="D101" i="11"/>
  <c r="D100" i="11"/>
  <c r="D99" i="11"/>
  <c r="D98" i="11"/>
  <c r="D97" i="11"/>
  <c r="D96" i="11"/>
  <c r="D95" i="11"/>
  <c r="D94" i="11"/>
  <c r="D93" i="11"/>
  <c r="D92" i="11"/>
  <c r="D91" i="11"/>
  <c r="D90" i="11"/>
  <c r="D89" i="11"/>
  <c r="D88" i="11"/>
  <c r="D87" i="11"/>
  <c r="H86" i="11"/>
  <c r="D86" i="11"/>
  <c r="D85" i="11"/>
  <c r="D82" i="11"/>
  <c r="D81" i="11"/>
  <c r="D80" i="11"/>
  <c r="D79" i="11"/>
  <c r="D78" i="11"/>
  <c r="D77" i="11"/>
  <c r="D76" i="11"/>
  <c r="D75" i="11"/>
  <c r="D74" i="11"/>
  <c r="D73" i="11"/>
  <c r="D72" i="11"/>
  <c r="D71" i="11"/>
  <c r="F70" i="11"/>
  <c r="D70" i="11"/>
  <c r="F69" i="11"/>
  <c r="D69" i="11"/>
  <c r="F68" i="11"/>
  <c r="D68" i="11"/>
  <c r="F67" i="11"/>
  <c r="D67" i="11"/>
  <c r="F66" i="11"/>
  <c r="D66" i="11"/>
  <c r="F65" i="11"/>
  <c r="D65" i="11"/>
  <c r="F64" i="11"/>
  <c r="D64" i="11"/>
  <c r="F63" i="11"/>
  <c r="D63" i="11"/>
  <c r="F62" i="11"/>
  <c r="D62" i="11"/>
  <c r="F61" i="11"/>
  <c r="D61" i="11"/>
  <c r="F60" i="11"/>
  <c r="D60" i="11"/>
  <c r="F59" i="11"/>
  <c r="D59" i="11"/>
  <c r="D56" i="11"/>
  <c r="D55" i="11"/>
  <c r="D54" i="11"/>
  <c r="D53" i="11"/>
  <c r="D52" i="11"/>
  <c r="D51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H27" i="11"/>
  <c r="E27" i="11"/>
  <c r="D27" i="11"/>
  <c r="C27" i="11"/>
  <c r="B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I14" i="11"/>
  <c r="H14" i="11"/>
  <c r="E14" i="11"/>
  <c r="D14" i="11"/>
  <c r="C14" i="11"/>
  <c r="B14" i="11"/>
  <c r="G13" i="11"/>
  <c r="F13" i="11"/>
  <c r="G12" i="11"/>
  <c r="F12" i="11"/>
  <c r="G11" i="1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F3" i="11"/>
  <c r="G2" i="11"/>
  <c r="F2" i="11"/>
  <c r="BA188" i="12"/>
  <c r="AB188" i="12"/>
  <c r="Z188" i="12"/>
  <c r="Y188" i="12"/>
  <c r="X188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F188" i="12"/>
  <c r="D188" i="12"/>
  <c r="BA187" i="12"/>
  <c r="AB187" i="12"/>
  <c r="Z187" i="12"/>
  <c r="Y187" i="12"/>
  <c r="X187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D187" i="12"/>
  <c r="BA186" i="12"/>
  <c r="AB186" i="12"/>
  <c r="Z186" i="12"/>
  <c r="Y186" i="12"/>
  <c r="X186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D186" i="12"/>
  <c r="BA185" i="12"/>
  <c r="AB185" i="12"/>
  <c r="Z185" i="12"/>
  <c r="Y185" i="12"/>
  <c r="X185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F185" i="12"/>
  <c r="D185" i="12"/>
  <c r="BA184" i="12"/>
  <c r="AY184" i="12"/>
  <c r="AW184" i="12"/>
  <c r="AU184" i="12"/>
  <c r="AS184" i="12"/>
  <c r="AQ184" i="12"/>
  <c r="AO184" i="12"/>
  <c r="AM184" i="12"/>
  <c r="AK184" i="12"/>
  <c r="AI184" i="12"/>
  <c r="AG184" i="12"/>
  <c r="AE184" i="12"/>
  <c r="AC184" i="12"/>
  <c r="AB184" i="12"/>
  <c r="Z184" i="12"/>
  <c r="Y184" i="12"/>
  <c r="X184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D184" i="12"/>
  <c r="C184" i="12"/>
  <c r="BA183" i="12"/>
  <c r="AB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F183" i="12"/>
  <c r="D183" i="12"/>
  <c r="BA182" i="12"/>
  <c r="AB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D182" i="12"/>
  <c r="BA181" i="12"/>
  <c r="AB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D181" i="12"/>
  <c r="BA180" i="12"/>
  <c r="AB180" i="12"/>
  <c r="Z180" i="12"/>
  <c r="Y180" i="12"/>
  <c r="X180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F180" i="12"/>
  <c r="D180" i="12"/>
  <c r="BA179" i="12"/>
  <c r="AY179" i="12"/>
  <c r="AW179" i="12"/>
  <c r="AU179" i="12"/>
  <c r="AS179" i="12"/>
  <c r="AQ179" i="12"/>
  <c r="AO179" i="12"/>
  <c r="AM179" i="12"/>
  <c r="AK179" i="12"/>
  <c r="AI179" i="12"/>
  <c r="AG179" i="12"/>
  <c r="AE179" i="12"/>
  <c r="AC179" i="12"/>
  <c r="AB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C179" i="12"/>
  <c r="BA178" i="12"/>
  <c r="AB178" i="12"/>
  <c r="Z178" i="12"/>
  <c r="Y178" i="12"/>
  <c r="X178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F178" i="12"/>
  <c r="D178" i="12"/>
  <c r="BA177" i="12"/>
  <c r="AB177" i="12"/>
  <c r="Z177" i="12"/>
  <c r="Y177" i="12"/>
  <c r="X177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D177" i="12"/>
  <c r="BA176" i="12"/>
  <c r="AB176" i="12"/>
  <c r="Z176" i="12"/>
  <c r="Y176" i="12"/>
  <c r="X176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D176" i="12"/>
  <c r="BA175" i="12"/>
  <c r="AB175" i="12"/>
  <c r="Z175" i="12"/>
  <c r="Y175" i="12"/>
  <c r="X175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F175" i="12"/>
  <c r="D175" i="12"/>
  <c r="BA174" i="12"/>
  <c r="AY174" i="12"/>
  <c r="AW174" i="12"/>
  <c r="AU174" i="12"/>
  <c r="AS174" i="12"/>
  <c r="AQ174" i="12"/>
  <c r="AO174" i="12"/>
  <c r="AM174" i="12"/>
  <c r="AK174" i="12"/>
  <c r="AI174" i="12"/>
  <c r="AG174" i="12"/>
  <c r="AE174" i="12"/>
  <c r="AC174" i="12"/>
  <c r="AB174" i="12"/>
  <c r="Z174" i="12"/>
  <c r="Y174" i="12"/>
  <c r="X174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C174" i="12"/>
  <c r="BA173" i="12"/>
  <c r="AB173" i="12"/>
  <c r="Z173" i="12"/>
  <c r="Y173" i="12"/>
  <c r="X173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F173" i="12"/>
  <c r="D173" i="12"/>
  <c r="BA172" i="12"/>
  <c r="AB172" i="12"/>
  <c r="Z172" i="12"/>
  <c r="Y172" i="12"/>
  <c r="X172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D172" i="12"/>
  <c r="BA171" i="12"/>
  <c r="AB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D171" i="12"/>
  <c r="BA170" i="12"/>
  <c r="AB170" i="12"/>
  <c r="Z170" i="12"/>
  <c r="Y170" i="12"/>
  <c r="X170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F170" i="12"/>
  <c r="D170" i="12"/>
  <c r="BA169" i="12"/>
  <c r="AY169" i="12"/>
  <c r="AW169" i="12"/>
  <c r="AU169" i="12"/>
  <c r="AS169" i="12"/>
  <c r="AQ169" i="12"/>
  <c r="AO169" i="12"/>
  <c r="AM169" i="12"/>
  <c r="AK169" i="12"/>
  <c r="AI169" i="12"/>
  <c r="AG169" i="12"/>
  <c r="AE169" i="12"/>
  <c r="AC169" i="12"/>
  <c r="AB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D169" i="12"/>
  <c r="C169" i="12"/>
  <c r="BA168" i="12"/>
  <c r="AB168" i="12"/>
  <c r="Z168" i="12"/>
  <c r="Y168" i="12"/>
  <c r="X168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F168" i="12"/>
  <c r="D168" i="12"/>
  <c r="BA167" i="12"/>
  <c r="AB167" i="12"/>
  <c r="Z167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D167" i="12"/>
  <c r="BA166" i="12"/>
  <c r="AB166" i="12"/>
  <c r="Z166" i="12"/>
  <c r="Y166" i="12"/>
  <c r="X166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D166" i="12"/>
  <c r="BA165" i="12"/>
  <c r="AB165" i="12"/>
  <c r="Z165" i="12"/>
  <c r="Y165" i="12"/>
  <c r="X165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F165" i="12"/>
  <c r="D165" i="12"/>
  <c r="BA164" i="12"/>
  <c r="AY164" i="12"/>
  <c r="AW164" i="12"/>
  <c r="AU164" i="12"/>
  <c r="AS164" i="12"/>
  <c r="AQ164" i="12"/>
  <c r="AO164" i="12"/>
  <c r="AM164" i="12"/>
  <c r="AK164" i="12"/>
  <c r="AI164" i="12"/>
  <c r="AG164" i="12"/>
  <c r="AE164" i="12"/>
  <c r="AC164" i="12"/>
  <c r="AB164" i="12"/>
  <c r="Z164" i="12"/>
  <c r="Y164" i="12"/>
  <c r="X164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4" i="12"/>
  <c r="C164" i="12"/>
  <c r="BA163" i="12"/>
  <c r="AB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F163" i="12"/>
  <c r="D163" i="12"/>
  <c r="BA162" i="12"/>
  <c r="AB162" i="12"/>
  <c r="Z162" i="12"/>
  <c r="Y162" i="12"/>
  <c r="X162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D162" i="12"/>
  <c r="BA161" i="12"/>
  <c r="AB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D161" i="12"/>
  <c r="BA160" i="12"/>
  <c r="AB160" i="12"/>
  <c r="Z160" i="12"/>
  <c r="Y160" i="12"/>
  <c r="X160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F160" i="12"/>
  <c r="D160" i="12"/>
  <c r="BA159" i="12"/>
  <c r="AY159" i="12"/>
  <c r="AW159" i="12"/>
  <c r="AU159" i="12"/>
  <c r="AS159" i="12"/>
  <c r="AQ159" i="12"/>
  <c r="AO159" i="12"/>
  <c r="AM159" i="12"/>
  <c r="AK159" i="12"/>
  <c r="AI159" i="12"/>
  <c r="AG159" i="12"/>
  <c r="AE159" i="12"/>
  <c r="AC159" i="12"/>
  <c r="AB159" i="12"/>
  <c r="Z159" i="12"/>
  <c r="Y159" i="12"/>
  <c r="X159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D159" i="12"/>
  <c r="C159" i="12"/>
  <c r="BA158" i="12"/>
  <c r="AB158" i="12"/>
  <c r="Z158" i="12"/>
  <c r="Y158" i="12"/>
  <c r="X158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F158" i="12"/>
  <c r="D158" i="12"/>
  <c r="BA157" i="12"/>
  <c r="AB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D157" i="12"/>
  <c r="BA156" i="12"/>
  <c r="AB156" i="12"/>
  <c r="Z156" i="12"/>
  <c r="Y156" i="12"/>
  <c r="X156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D156" i="12"/>
  <c r="BA155" i="12"/>
  <c r="AB155" i="12"/>
  <c r="Z155" i="12"/>
  <c r="Y155" i="12"/>
  <c r="X155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F155" i="12"/>
  <c r="D155" i="12"/>
  <c r="BA154" i="12"/>
  <c r="AY154" i="12"/>
  <c r="AW154" i="12"/>
  <c r="AU154" i="12"/>
  <c r="AS154" i="12"/>
  <c r="AQ154" i="12"/>
  <c r="AO154" i="12"/>
  <c r="AM154" i="12"/>
  <c r="AK154" i="12"/>
  <c r="AI154" i="12"/>
  <c r="AG154" i="12"/>
  <c r="AE154" i="12"/>
  <c r="AC154" i="12"/>
  <c r="AB154" i="12"/>
  <c r="Z154" i="12"/>
  <c r="Y154" i="12"/>
  <c r="X154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D154" i="12"/>
  <c r="C154" i="12"/>
  <c r="BA153" i="12"/>
  <c r="AB153" i="12"/>
  <c r="Z153" i="12"/>
  <c r="Y153" i="12"/>
  <c r="X153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F153" i="12"/>
  <c r="D153" i="12"/>
  <c r="BA152" i="12"/>
  <c r="AB152" i="12"/>
  <c r="Z152" i="12"/>
  <c r="Y152" i="12"/>
  <c r="X152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D152" i="12"/>
  <c r="BA151" i="12"/>
  <c r="AB151" i="12"/>
  <c r="Z151" i="12"/>
  <c r="Y151" i="12"/>
  <c r="X151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D151" i="12"/>
  <c r="BA150" i="12"/>
  <c r="AB150" i="12"/>
  <c r="Z150" i="12"/>
  <c r="Y150" i="12"/>
  <c r="X150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F150" i="12"/>
  <c r="D150" i="12"/>
  <c r="BA149" i="12"/>
  <c r="AY149" i="12"/>
  <c r="AW149" i="12"/>
  <c r="AU149" i="12"/>
  <c r="AS149" i="12"/>
  <c r="AQ149" i="12"/>
  <c r="AO149" i="12"/>
  <c r="AM149" i="12"/>
  <c r="AK149" i="12"/>
  <c r="AI149" i="12"/>
  <c r="AG149" i="12"/>
  <c r="AE149" i="12"/>
  <c r="AC149" i="12"/>
  <c r="AB149" i="12"/>
  <c r="Z149" i="12"/>
  <c r="Y149" i="12"/>
  <c r="X149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A148" i="12"/>
  <c r="AB148" i="12"/>
  <c r="Z148" i="12"/>
  <c r="Y148" i="12"/>
  <c r="X148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F148" i="12"/>
  <c r="D148" i="12"/>
  <c r="BA147" i="12"/>
  <c r="AB147" i="12"/>
  <c r="Z147" i="12"/>
  <c r="Y147" i="12"/>
  <c r="X147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D147" i="12"/>
  <c r="BA146" i="12"/>
  <c r="AB146" i="12"/>
  <c r="Z146" i="12"/>
  <c r="Y146" i="12"/>
  <c r="X146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D146" i="12"/>
  <c r="BA145" i="12"/>
  <c r="AB145" i="12"/>
  <c r="Z145" i="12"/>
  <c r="Y145" i="12"/>
  <c r="X145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F145" i="12"/>
  <c r="D145" i="12"/>
  <c r="BA144" i="12"/>
  <c r="AY144" i="12"/>
  <c r="AW144" i="12"/>
  <c r="AU144" i="12"/>
  <c r="AS144" i="12"/>
  <c r="AQ144" i="12"/>
  <c r="AO144" i="12"/>
  <c r="AM144" i="12"/>
  <c r="AK144" i="12"/>
  <c r="AI144" i="12"/>
  <c r="AG144" i="12"/>
  <c r="AE144" i="12"/>
  <c r="AC144" i="12"/>
  <c r="AB144" i="12"/>
  <c r="Z144" i="12"/>
  <c r="Y144" i="12"/>
  <c r="X144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D144" i="12"/>
  <c r="C144" i="12"/>
  <c r="BA143" i="12"/>
  <c r="AB143" i="12"/>
  <c r="Z143" i="12"/>
  <c r="Y143" i="12"/>
  <c r="X143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F143" i="12"/>
  <c r="D143" i="12"/>
  <c r="BA142" i="12"/>
  <c r="AB142" i="12"/>
  <c r="Z142" i="12"/>
  <c r="Y142" i="12"/>
  <c r="X142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D142" i="12"/>
  <c r="BA141" i="12"/>
  <c r="AB141" i="12"/>
  <c r="Z141" i="12"/>
  <c r="Y141" i="12"/>
  <c r="X141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D141" i="12"/>
  <c r="BA140" i="12"/>
  <c r="AB140" i="12"/>
  <c r="Z140" i="12"/>
  <c r="Y140" i="12"/>
  <c r="X140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F140" i="12"/>
  <c r="D140" i="12"/>
  <c r="BA139" i="12"/>
  <c r="AY139" i="12"/>
  <c r="AW139" i="12"/>
  <c r="AU139" i="12"/>
  <c r="AS139" i="12"/>
  <c r="AQ139" i="12"/>
  <c r="AO139" i="12"/>
  <c r="AM139" i="12"/>
  <c r="AK139" i="12"/>
  <c r="AI139" i="12"/>
  <c r="AG139" i="12"/>
  <c r="AE139" i="12"/>
  <c r="AC139" i="12"/>
  <c r="AB139" i="12"/>
  <c r="Z139" i="12"/>
  <c r="Y139" i="12"/>
  <c r="X139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D139" i="12"/>
  <c r="C139" i="12"/>
  <c r="BA138" i="12"/>
  <c r="AB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F138" i="12"/>
  <c r="D138" i="12"/>
  <c r="BA137" i="12"/>
  <c r="AB137" i="12"/>
  <c r="Z137" i="12"/>
  <c r="Y137" i="12"/>
  <c r="X137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D137" i="12"/>
  <c r="BA136" i="12"/>
  <c r="AB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D136" i="12"/>
  <c r="BA135" i="12"/>
  <c r="AB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F135" i="12"/>
  <c r="D135" i="12"/>
  <c r="BA134" i="12"/>
  <c r="AY134" i="12"/>
  <c r="AW134" i="12"/>
  <c r="AU134" i="12"/>
  <c r="AS134" i="12"/>
  <c r="AQ134" i="12"/>
  <c r="AO134" i="12"/>
  <c r="AM134" i="12"/>
  <c r="AK134" i="12"/>
  <c r="AI134" i="12"/>
  <c r="AG134" i="12"/>
  <c r="AE134" i="12"/>
  <c r="AC134" i="12"/>
  <c r="AB134" i="12"/>
  <c r="Z134" i="12"/>
  <c r="Y134" i="12"/>
  <c r="X134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A133" i="12"/>
  <c r="AB133" i="12"/>
  <c r="Z133" i="12"/>
  <c r="Y133" i="12"/>
  <c r="X133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F133" i="12"/>
  <c r="D133" i="12"/>
  <c r="BA132" i="12"/>
  <c r="AB132" i="12"/>
  <c r="Z132" i="12"/>
  <c r="Y132" i="12"/>
  <c r="X132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D132" i="12"/>
  <c r="BA131" i="12"/>
  <c r="AB131" i="12"/>
  <c r="Z131" i="12"/>
  <c r="Y131" i="12"/>
  <c r="X131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D131" i="12"/>
  <c r="BA130" i="12"/>
  <c r="AB130" i="12"/>
  <c r="Z130" i="12"/>
  <c r="Y130" i="12"/>
  <c r="X130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F130" i="12"/>
  <c r="D130" i="12"/>
  <c r="BA129" i="12"/>
  <c r="AY129" i="12"/>
  <c r="AW129" i="12"/>
  <c r="AU129" i="12"/>
  <c r="AS129" i="12"/>
  <c r="AQ129" i="12"/>
  <c r="AO129" i="12"/>
  <c r="AM129" i="12"/>
  <c r="AK129" i="12"/>
  <c r="AI129" i="12"/>
  <c r="AG129" i="12"/>
  <c r="AE129" i="12"/>
  <c r="AC129" i="12"/>
  <c r="AB129" i="12"/>
  <c r="Z129" i="12"/>
  <c r="Y129" i="12"/>
  <c r="X129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D129" i="12"/>
  <c r="C129" i="12"/>
  <c r="BA128" i="12"/>
  <c r="AB128" i="12"/>
  <c r="Z128" i="12"/>
  <c r="Y128" i="12"/>
  <c r="X128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F128" i="12"/>
  <c r="D128" i="12"/>
  <c r="BA127" i="12"/>
  <c r="AB127" i="12"/>
  <c r="Z127" i="12"/>
  <c r="Y127" i="12"/>
  <c r="X127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D127" i="12"/>
  <c r="BA126" i="12"/>
  <c r="AB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D126" i="12"/>
  <c r="BA125" i="12"/>
  <c r="AB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F125" i="12"/>
  <c r="D125" i="12"/>
  <c r="BA124" i="12"/>
  <c r="AY124" i="12"/>
  <c r="AW124" i="12"/>
  <c r="AU124" i="12"/>
  <c r="AS124" i="12"/>
  <c r="AQ124" i="12"/>
  <c r="AO124" i="12"/>
  <c r="AM124" i="12"/>
  <c r="AK124" i="12"/>
  <c r="AI124" i="12"/>
  <c r="AG124" i="12"/>
  <c r="AE124" i="12"/>
  <c r="AC124" i="12"/>
  <c r="AB124" i="12"/>
  <c r="Z124" i="12"/>
  <c r="Y124" i="12"/>
  <c r="X124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D124" i="12"/>
  <c r="C124" i="12"/>
  <c r="BA123" i="12"/>
  <c r="AB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F123" i="12"/>
  <c r="D123" i="12"/>
  <c r="BA122" i="12"/>
  <c r="AB122" i="12"/>
  <c r="Z122" i="12"/>
  <c r="Y122" i="12"/>
  <c r="X122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D122" i="12"/>
  <c r="BA121" i="12"/>
  <c r="AB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D121" i="12"/>
  <c r="BA120" i="12"/>
  <c r="AB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F120" i="12"/>
  <c r="D120" i="12"/>
  <c r="BA119" i="12"/>
  <c r="AY119" i="12"/>
  <c r="AW119" i="12"/>
  <c r="AU119" i="12"/>
  <c r="AS119" i="12"/>
  <c r="AQ119" i="12"/>
  <c r="AO119" i="12"/>
  <c r="AM119" i="12"/>
  <c r="AK119" i="12"/>
  <c r="AI119" i="12"/>
  <c r="AG119" i="12"/>
  <c r="AE119" i="12"/>
  <c r="AC119" i="12"/>
  <c r="AB119" i="12"/>
  <c r="Z119" i="12"/>
  <c r="Y119" i="12"/>
  <c r="X119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D119" i="12"/>
  <c r="C119" i="12"/>
  <c r="BA118" i="12"/>
  <c r="AB118" i="12"/>
  <c r="Z118" i="12"/>
  <c r="Y118" i="12"/>
  <c r="X118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F118" i="12"/>
  <c r="D118" i="12"/>
  <c r="BA117" i="12"/>
  <c r="AB117" i="12"/>
  <c r="Z117" i="12"/>
  <c r="Y117" i="12"/>
  <c r="X117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D117" i="12"/>
  <c r="BA116" i="12"/>
  <c r="AB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D116" i="12"/>
  <c r="BA115" i="12"/>
  <c r="AB115" i="12"/>
  <c r="Z115" i="12"/>
  <c r="Y115" i="12"/>
  <c r="X115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F115" i="12"/>
  <c r="D115" i="12"/>
  <c r="BA114" i="12"/>
  <c r="AY114" i="12"/>
  <c r="AW114" i="12"/>
  <c r="AU114" i="12"/>
  <c r="AS114" i="12"/>
  <c r="AQ114" i="12"/>
  <c r="AO114" i="12"/>
  <c r="AM114" i="12"/>
  <c r="AK114" i="12"/>
  <c r="AI114" i="12"/>
  <c r="AG114" i="12"/>
  <c r="AE114" i="12"/>
  <c r="AC114" i="12"/>
  <c r="AB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A113" i="12"/>
  <c r="AB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F113" i="12"/>
  <c r="D113" i="12"/>
  <c r="BA112" i="12"/>
  <c r="AB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D112" i="12"/>
  <c r="BA111" i="12"/>
  <c r="AB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D111" i="12"/>
  <c r="BA110" i="12"/>
  <c r="AB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F110" i="12"/>
  <c r="D110" i="12"/>
  <c r="BA109" i="12"/>
  <c r="AY109" i="12"/>
  <c r="AW109" i="12"/>
  <c r="AU109" i="12"/>
  <c r="AS109" i="12"/>
  <c r="AQ109" i="12"/>
  <c r="AO109" i="12"/>
  <c r="AM109" i="12"/>
  <c r="AK109" i="12"/>
  <c r="AI109" i="12"/>
  <c r="AG109" i="12"/>
  <c r="AE109" i="12"/>
  <c r="AC109" i="12"/>
  <c r="AB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A108" i="12"/>
  <c r="AB108" i="12"/>
  <c r="Z108" i="12"/>
  <c r="Y108" i="12"/>
  <c r="X108" i="12"/>
  <c r="V108" i="12"/>
  <c r="T108" i="12"/>
  <c r="R108" i="12"/>
  <c r="P108" i="12"/>
  <c r="N108" i="12"/>
  <c r="L108" i="12"/>
  <c r="J108" i="12"/>
  <c r="H108" i="12"/>
  <c r="F108" i="12"/>
  <c r="D108" i="12"/>
  <c r="BA107" i="12"/>
  <c r="AB107" i="12"/>
  <c r="Z107" i="12"/>
  <c r="Y107" i="12"/>
  <c r="X107" i="12"/>
  <c r="V107" i="12"/>
  <c r="T107" i="12"/>
  <c r="R107" i="12"/>
  <c r="P107" i="12"/>
  <c r="N107" i="12"/>
  <c r="L107" i="12"/>
  <c r="J107" i="12"/>
  <c r="H107" i="12"/>
  <c r="F107" i="12"/>
  <c r="BA106" i="12"/>
  <c r="AB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D106" i="12"/>
  <c r="BA105" i="12"/>
  <c r="AB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F105" i="12"/>
  <c r="D105" i="12"/>
  <c r="BA104" i="12"/>
  <c r="AY104" i="12"/>
  <c r="AW104" i="12"/>
  <c r="AU104" i="12"/>
  <c r="AS104" i="12"/>
  <c r="AQ104" i="12"/>
  <c r="AO104" i="12"/>
  <c r="AM104" i="12"/>
  <c r="AK104" i="12"/>
  <c r="AI104" i="12"/>
  <c r="AG104" i="12"/>
  <c r="AE104" i="12"/>
  <c r="AC104" i="12"/>
  <c r="AB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P103" i="12"/>
  <c r="BB103" i="12"/>
  <c r="BA103" i="12"/>
  <c r="AZ103" i="12"/>
  <c r="AY103" i="12"/>
  <c r="AX103" i="12"/>
  <c r="AW103" i="12"/>
  <c r="AV103" i="12"/>
  <c r="AU103" i="12"/>
  <c r="AT103" i="12"/>
  <c r="AS103" i="12"/>
  <c r="AR103" i="12"/>
  <c r="AQ103" i="12"/>
  <c r="AP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P102" i="12"/>
  <c r="BB102" i="12"/>
  <c r="BA102" i="12"/>
  <c r="AZ102" i="12"/>
  <c r="AY102" i="12"/>
  <c r="AX102" i="12"/>
  <c r="AW102" i="12"/>
  <c r="AV102" i="12"/>
  <c r="AU102" i="12"/>
  <c r="AT102" i="12"/>
  <c r="AS102" i="12"/>
  <c r="AR102" i="12"/>
  <c r="AQ102" i="12"/>
  <c r="AP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P101" i="12"/>
  <c r="BB101" i="12"/>
  <c r="BA101" i="12"/>
  <c r="AZ101" i="12"/>
  <c r="AY101" i="12"/>
  <c r="AX101" i="12"/>
  <c r="AW101" i="12"/>
  <c r="AV101" i="12"/>
  <c r="AU101" i="12"/>
  <c r="AT101" i="12"/>
  <c r="AS101" i="12"/>
  <c r="AR101" i="12"/>
  <c r="AQ101" i="12"/>
  <c r="AP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P100" i="12"/>
  <c r="BB100" i="12"/>
  <c r="BA100" i="12"/>
  <c r="AZ100" i="12"/>
  <c r="AY100" i="12"/>
  <c r="AX100" i="12"/>
  <c r="AW100" i="12"/>
  <c r="AV100" i="12"/>
  <c r="AU100" i="12"/>
  <c r="AT100" i="12"/>
  <c r="AS100" i="12"/>
  <c r="AR100" i="12"/>
  <c r="AQ100" i="12"/>
  <c r="AP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P99" i="12"/>
  <c r="BO99" i="12"/>
  <c r="BN99" i="12"/>
  <c r="BM99" i="12"/>
  <c r="BL99" i="12"/>
  <c r="BK99" i="12"/>
  <c r="BJ99" i="12"/>
  <c r="BI99" i="12"/>
  <c r="BH99" i="12"/>
  <c r="BG99" i="12"/>
  <c r="BF99" i="12"/>
  <c r="BE99" i="12"/>
  <c r="BD99" i="12"/>
  <c r="BB99" i="12"/>
  <c r="BA99" i="12"/>
  <c r="AZ99" i="12"/>
  <c r="AY99" i="12"/>
  <c r="AX99" i="12"/>
  <c r="AW99" i="12"/>
  <c r="AV99" i="12"/>
  <c r="AU99" i="12"/>
  <c r="AT99" i="12"/>
  <c r="AS99" i="12"/>
  <c r="AR99" i="12"/>
  <c r="AQ99" i="12"/>
  <c r="AP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A94" i="12"/>
  <c r="AB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F94" i="12"/>
  <c r="D94" i="12"/>
  <c r="BA93" i="12"/>
  <c r="AB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D93" i="12"/>
  <c r="BA92" i="12"/>
  <c r="AB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D92" i="12"/>
  <c r="BA91" i="12"/>
  <c r="AB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F91" i="12"/>
  <c r="D91" i="12"/>
  <c r="BA90" i="12"/>
  <c r="AY90" i="12"/>
  <c r="AW90" i="12"/>
  <c r="AU90" i="12"/>
  <c r="AS90" i="12"/>
  <c r="AQ90" i="12"/>
  <c r="AO90" i="12"/>
  <c r="AM90" i="12"/>
  <c r="AK90" i="12"/>
  <c r="AI90" i="12"/>
  <c r="AG90" i="12"/>
  <c r="AE90" i="12"/>
  <c r="AC90" i="12"/>
  <c r="AB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A89" i="12"/>
  <c r="AB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F89" i="12"/>
  <c r="D89" i="12"/>
  <c r="BA88" i="12"/>
  <c r="AB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D88" i="12"/>
  <c r="BA87" i="12"/>
  <c r="AB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D87" i="12"/>
  <c r="BA86" i="12"/>
  <c r="AB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F86" i="12"/>
  <c r="D86" i="12"/>
  <c r="BA85" i="12"/>
  <c r="AY85" i="12"/>
  <c r="AW85" i="12"/>
  <c r="AU85" i="12"/>
  <c r="AS85" i="12"/>
  <c r="AQ85" i="12"/>
  <c r="AO85" i="12"/>
  <c r="AM85" i="12"/>
  <c r="AK85" i="12"/>
  <c r="AI85" i="12"/>
  <c r="AG85" i="12"/>
  <c r="AE85" i="12"/>
  <c r="AC85" i="12"/>
  <c r="AB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A84" i="12"/>
  <c r="AB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F84" i="12"/>
  <c r="D84" i="12"/>
  <c r="BA83" i="12"/>
  <c r="AB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D83" i="12"/>
  <c r="BA82" i="12"/>
  <c r="AB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D82" i="12"/>
  <c r="BA81" i="12"/>
  <c r="AB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F81" i="12"/>
  <c r="D81" i="12"/>
  <c r="BA80" i="12"/>
  <c r="AY80" i="12"/>
  <c r="AW80" i="12"/>
  <c r="AU80" i="12"/>
  <c r="AS80" i="12"/>
  <c r="AQ80" i="12"/>
  <c r="AO80" i="12"/>
  <c r="AM80" i="12"/>
  <c r="AK80" i="12"/>
  <c r="AI80" i="12"/>
  <c r="AG80" i="12"/>
  <c r="AE80" i="12"/>
  <c r="AC80" i="12"/>
  <c r="AB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A79" i="12"/>
  <c r="AB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F79" i="12"/>
  <c r="D79" i="12"/>
  <c r="BA78" i="12"/>
  <c r="AB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D78" i="12"/>
  <c r="BA77" i="12"/>
  <c r="AB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D77" i="12"/>
  <c r="BA76" i="12"/>
  <c r="AB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F76" i="12"/>
  <c r="D76" i="12"/>
  <c r="BA75" i="12"/>
  <c r="AY75" i="12"/>
  <c r="AW75" i="12"/>
  <c r="AU75" i="12"/>
  <c r="AS75" i="12"/>
  <c r="AQ75" i="12"/>
  <c r="AO75" i="12"/>
  <c r="AM75" i="12"/>
  <c r="AK75" i="12"/>
  <c r="AI75" i="12"/>
  <c r="AG75" i="12"/>
  <c r="AE75" i="12"/>
  <c r="AC75" i="12"/>
  <c r="AB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A74" i="12"/>
  <c r="AB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F74" i="12"/>
  <c r="D74" i="12"/>
  <c r="BA73" i="12"/>
  <c r="AB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D73" i="12"/>
  <c r="BA72" i="12"/>
  <c r="AB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D72" i="12"/>
  <c r="BA71" i="12"/>
  <c r="AB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F71" i="12"/>
  <c r="D71" i="12"/>
  <c r="BA70" i="12"/>
  <c r="AY70" i="12"/>
  <c r="AW70" i="12"/>
  <c r="AU70" i="12"/>
  <c r="AS70" i="12"/>
  <c r="AQ70" i="12"/>
  <c r="AO70" i="12"/>
  <c r="AM70" i="12"/>
  <c r="AK70" i="12"/>
  <c r="AI70" i="12"/>
  <c r="AG70" i="12"/>
  <c r="AE70" i="12"/>
  <c r="AC70" i="12"/>
  <c r="AB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A69" i="12"/>
  <c r="AB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F69" i="12"/>
  <c r="D69" i="12"/>
  <c r="BA68" i="12"/>
  <c r="AB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D68" i="12"/>
  <c r="BA67" i="12"/>
  <c r="AB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D67" i="12"/>
  <c r="BA66" i="12"/>
  <c r="AB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F66" i="12"/>
  <c r="D66" i="12"/>
  <c r="BA65" i="12"/>
  <c r="AY65" i="12"/>
  <c r="AW65" i="12"/>
  <c r="AU65" i="12"/>
  <c r="AS65" i="12"/>
  <c r="AQ65" i="12"/>
  <c r="AO65" i="12"/>
  <c r="AM65" i="12"/>
  <c r="AK65" i="12"/>
  <c r="AI65" i="12"/>
  <c r="AG65" i="12"/>
  <c r="AE65" i="12"/>
  <c r="AC65" i="12"/>
  <c r="AB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A64" i="12"/>
  <c r="AB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F64" i="12"/>
  <c r="D64" i="12"/>
  <c r="BA63" i="12"/>
  <c r="AB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D63" i="12"/>
  <c r="BA62" i="12"/>
  <c r="AB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D62" i="12"/>
  <c r="BA61" i="12"/>
  <c r="AB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F61" i="12"/>
  <c r="D61" i="12"/>
  <c r="BA60" i="12"/>
  <c r="AY60" i="12"/>
  <c r="AW60" i="12"/>
  <c r="AU60" i="12"/>
  <c r="AS60" i="12"/>
  <c r="AQ60" i="12"/>
  <c r="AO60" i="12"/>
  <c r="AM60" i="12"/>
  <c r="AK60" i="12"/>
  <c r="AI60" i="12"/>
  <c r="AG60" i="12"/>
  <c r="AE60" i="12"/>
  <c r="AC60" i="12"/>
  <c r="AB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A59" i="12"/>
  <c r="AB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F59" i="12"/>
  <c r="D59" i="12"/>
  <c r="BA58" i="12"/>
  <c r="AB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D58" i="12"/>
  <c r="BA57" i="12"/>
  <c r="AB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D57" i="12"/>
  <c r="BA56" i="12"/>
  <c r="AB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F56" i="12"/>
  <c r="D56" i="12"/>
  <c r="BA55" i="12"/>
  <c r="AY55" i="12"/>
  <c r="AW55" i="12"/>
  <c r="AU55" i="12"/>
  <c r="AS55" i="12"/>
  <c r="AQ55" i="12"/>
  <c r="AO55" i="12"/>
  <c r="AM55" i="12"/>
  <c r="AK55" i="12"/>
  <c r="AI55" i="12"/>
  <c r="AG55" i="12"/>
  <c r="AE55" i="12"/>
  <c r="AC55" i="12"/>
  <c r="AB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A54" i="12"/>
  <c r="AB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F54" i="12"/>
  <c r="D54" i="12"/>
  <c r="BA53" i="12"/>
  <c r="AB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D53" i="12"/>
  <c r="BA52" i="12"/>
  <c r="AB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D52" i="12"/>
  <c r="BA51" i="12"/>
  <c r="AB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F51" i="12"/>
  <c r="D51" i="12"/>
  <c r="BA50" i="12"/>
  <c r="AY50" i="12"/>
  <c r="AW50" i="12"/>
  <c r="AU50" i="12"/>
  <c r="AS50" i="12"/>
  <c r="AQ50" i="12"/>
  <c r="AO50" i="12"/>
  <c r="AM50" i="12"/>
  <c r="AK50" i="12"/>
  <c r="AI50" i="12"/>
  <c r="AG50" i="12"/>
  <c r="AE50" i="12"/>
  <c r="AC50" i="12"/>
  <c r="AB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A49" i="12"/>
  <c r="AB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F49" i="12"/>
  <c r="D49" i="12"/>
  <c r="BA48" i="12"/>
  <c r="AB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D48" i="12"/>
  <c r="BA47" i="12"/>
  <c r="AB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D47" i="12"/>
  <c r="BA46" i="12"/>
  <c r="AB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F46" i="12"/>
  <c r="D46" i="12"/>
  <c r="BA45" i="12"/>
  <c r="AY45" i="12"/>
  <c r="AW45" i="12"/>
  <c r="AU45" i="12"/>
  <c r="AS45" i="12"/>
  <c r="AQ45" i="12"/>
  <c r="AO45" i="12"/>
  <c r="AM45" i="12"/>
  <c r="AK45" i="12"/>
  <c r="AI45" i="12"/>
  <c r="AG45" i="12"/>
  <c r="AE45" i="12"/>
  <c r="AC45" i="12"/>
  <c r="AB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A44" i="12"/>
  <c r="AB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F44" i="12"/>
  <c r="D44" i="12"/>
  <c r="BA43" i="12"/>
  <c r="AB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D43" i="12"/>
  <c r="BA42" i="12"/>
  <c r="AB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D42" i="12"/>
  <c r="BA41" i="12"/>
  <c r="AB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F41" i="12"/>
  <c r="D41" i="12"/>
  <c r="BA40" i="12"/>
  <c r="AY40" i="12"/>
  <c r="AW40" i="12"/>
  <c r="AU40" i="12"/>
  <c r="AS40" i="12"/>
  <c r="AQ40" i="12"/>
  <c r="AO40" i="12"/>
  <c r="AM40" i="12"/>
  <c r="AK40" i="12"/>
  <c r="AI40" i="12"/>
  <c r="AG40" i="12"/>
  <c r="AE40" i="12"/>
  <c r="AC40" i="12"/>
  <c r="AB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A39" i="12"/>
  <c r="AB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F39" i="12"/>
  <c r="D39" i="12"/>
  <c r="BA38" i="12"/>
  <c r="AB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D38" i="12"/>
  <c r="BA37" i="12"/>
  <c r="AB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D37" i="12"/>
  <c r="BA36" i="12"/>
  <c r="AB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F36" i="12"/>
  <c r="D36" i="12"/>
  <c r="BA35" i="12"/>
  <c r="AY35" i="12"/>
  <c r="AW35" i="12"/>
  <c r="AU35" i="12"/>
  <c r="AS35" i="12"/>
  <c r="AQ35" i="12"/>
  <c r="AO35" i="12"/>
  <c r="AM35" i="12"/>
  <c r="AK35" i="12"/>
  <c r="AI35" i="12"/>
  <c r="AG35" i="12"/>
  <c r="AE35" i="12"/>
  <c r="AC35" i="12"/>
  <c r="AB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A34" i="12"/>
  <c r="AB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F34" i="12"/>
  <c r="D34" i="12"/>
  <c r="BA33" i="12"/>
  <c r="AB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D33" i="12"/>
  <c r="BA32" i="12"/>
  <c r="AB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D32" i="12"/>
  <c r="BA31" i="12"/>
  <c r="AB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F31" i="12"/>
  <c r="D31" i="12"/>
  <c r="BA30" i="12"/>
  <c r="AY30" i="12"/>
  <c r="AW30" i="12"/>
  <c r="AU30" i="12"/>
  <c r="AS30" i="12"/>
  <c r="AQ30" i="12"/>
  <c r="AO30" i="12"/>
  <c r="AM30" i="12"/>
  <c r="AK30" i="12"/>
  <c r="AI30" i="12"/>
  <c r="AG30" i="12"/>
  <c r="AE30" i="12"/>
  <c r="AC30" i="12"/>
  <c r="AB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A29" i="12"/>
  <c r="AB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F29" i="12"/>
  <c r="D29" i="12"/>
  <c r="BA28" i="12"/>
  <c r="AB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D28" i="12"/>
  <c r="BA27" i="12"/>
  <c r="AB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D27" i="12"/>
  <c r="BA26" i="12"/>
  <c r="AB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F26" i="12"/>
  <c r="D26" i="12"/>
  <c r="BA25" i="12"/>
  <c r="AY25" i="12"/>
  <c r="AW25" i="12"/>
  <c r="AU25" i="12"/>
  <c r="AS25" i="12"/>
  <c r="AQ25" i="12"/>
  <c r="AO25" i="12"/>
  <c r="AM25" i="12"/>
  <c r="AK25" i="12"/>
  <c r="AI25" i="12"/>
  <c r="AG25" i="12"/>
  <c r="AE25" i="12"/>
  <c r="AC25" i="12"/>
  <c r="AB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BA24" i="12"/>
  <c r="AB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F24" i="12"/>
  <c r="D24" i="12"/>
  <c r="BA23" i="12"/>
  <c r="AB23" i="12"/>
  <c r="Z23" i="12"/>
  <c r="Y23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D23" i="12"/>
  <c r="BA22" i="12"/>
  <c r="AB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D22" i="12"/>
  <c r="BA21" i="12"/>
  <c r="AB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F21" i="12"/>
  <c r="D21" i="12"/>
  <c r="BA20" i="12"/>
  <c r="AY20" i="12"/>
  <c r="AW20" i="12"/>
  <c r="AU20" i="12"/>
  <c r="AS20" i="12"/>
  <c r="AQ20" i="12"/>
  <c r="AO20" i="12"/>
  <c r="AM20" i="12"/>
  <c r="AK20" i="12"/>
  <c r="AI20" i="12"/>
  <c r="AG20" i="12"/>
  <c r="AE20" i="12"/>
  <c r="AC20" i="12"/>
  <c r="AB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A19" i="12"/>
  <c r="AB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F19" i="12"/>
  <c r="D19" i="12"/>
  <c r="BA18" i="12"/>
  <c r="AB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D18" i="12"/>
  <c r="BA17" i="12"/>
  <c r="AB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D17" i="12"/>
  <c r="BA16" i="12"/>
  <c r="AB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F16" i="12"/>
  <c r="D16" i="12"/>
  <c r="BA15" i="12"/>
  <c r="AY15" i="12"/>
  <c r="AW15" i="12"/>
  <c r="AU15" i="12"/>
  <c r="AS15" i="12"/>
  <c r="AQ15" i="12"/>
  <c r="AO15" i="12"/>
  <c r="AM15" i="12"/>
  <c r="AK15" i="12"/>
  <c r="AI15" i="12"/>
  <c r="AG15" i="12"/>
  <c r="AE15" i="12"/>
  <c r="AC15" i="12"/>
  <c r="AB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A14" i="12"/>
  <c r="AB14" i="12"/>
  <c r="Z14" i="12"/>
  <c r="Y14" i="12"/>
  <c r="D14" i="12"/>
  <c r="BA13" i="12"/>
  <c r="AB13" i="12"/>
  <c r="Z13" i="12"/>
  <c r="Y13" i="12"/>
  <c r="BA12" i="12"/>
  <c r="AB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D12" i="12"/>
  <c r="BA11" i="12"/>
  <c r="AB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F11" i="12"/>
  <c r="D11" i="12"/>
  <c r="BA10" i="12"/>
  <c r="AY10" i="12"/>
  <c r="AW10" i="12"/>
  <c r="AU10" i="12"/>
  <c r="AS10" i="12"/>
  <c r="AQ10" i="12"/>
  <c r="AO10" i="12"/>
  <c r="AM10" i="12"/>
  <c r="AK10" i="12"/>
  <c r="AI10" i="12"/>
  <c r="AG10" i="12"/>
  <c r="AE10" i="12"/>
  <c r="AC10" i="12"/>
  <c r="AB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P9" i="12"/>
  <c r="BB9" i="12"/>
  <c r="BA9" i="12"/>
  <c r="AZ9" i="12"/>
  <c r="AY9" i="12"/>
  <c r="AX9" i="12"/>
  <c r="AW9" i="12"/>
  <c r="AV9" i="12"/>
  <c r="AU9" i="12"/>
  <c r="AT9" i="12"/>
  <c r="AS9" i="12"/>
  <c r="AR9" i="12"/>
  <c r="AQ9" i="12"/>
  <c r="AP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P8" i="12"/>
  <c r="BB8" i="12"/>
  <c r="BA8" i="12"/>
  <c r="AZ8" i="12"/>
  <c r="AY8" i="12"/>
  <c r="AX8" i="12"/>
  <c r="AW8" i="12"/>
  <c r="AV8" i="12"/>
  <c r="AU8" i="12"/>
  <c r="AT8" i="12"/>
  <c r="AS8" i="12"/>
  <c r="AR8" i="12"/>
  <c r="AQ8" i="12"/>
  <c r="AP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Z8" i="12"/>
  <c r="Y8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P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P6" i="12"/>
  <c r="BB6" i="12"/>
  <c r="BA6" i="12"/>
  <c r="AZ6" i="12"/>
  <c r="AY6" i="12"/>
  <c r="AX6" i="12"/>
  <c r="AW6" i="12"/>
  <c r="AV6" i="12"/>
  <c r="AU6" i="12"/>
  <c r="AT6" i="12"/>
  <c r="AS6" i="12"/>
  <c r="AR6" i="12"/>
  <c r="AQ6" i="12"/>
  <c r="AP6" i="12"/>
  <c r="AO6" i="12"/>
  <c r="AN6" i="12"/>
  <c r="AM6" i="12"/>
  <c r="AL6" i="12"/>
  <c r="AK6" i="12"/>
  <c r="AJ6" i="12"/>
  <c r="AI6" i="12"/>
  <c r="AH6" i="12"/>
  <c r="AG6" i="12"/>
  <c r="AF6" i="12"/>
  <c r="AE6" i="12"/>
  <c r="AD6" i="12"/>
  <c r="AC6" i="12"/>
  <c r="AB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P5" i="12"/>
  <c r="BO5" i="12"/>
  <c r="BN5" i="12"/>
  <c r="BM5" i="12"/>
  <c r="BL5" i="12"/>
  <c r="BK5" i="12"/>
  <c r="BJ5" i="12"/>
  <c r="BI5" i="12"/>
  <c r="BH5" i="12"/>
  <c r="BG5" i="12"/>
  <c r="BF5" i="12"/>
  <c r="BE5" i="12"/>
  <c r="BD5" i="12"/>
  <c r="BB5" i="12"/>
  <c r="BA5" i="12"/>
  <c r="AZ5" i="12"/>
  <c r="AY5" i="12"/>
  <c r="AX5" i="12"/>
  <c r="AW5" i="12"/>
  <c r="AV5" i="12"/>
  <c r="AU5" i="12"/>
  <c r="AT5" i="12"/>
  <c r="AS5" i="12"/>
  <c r="AR5" i="12"/>
  <c r="AQ5" i="12"/>
  <c r="AP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Y2" i="12"/>
  <c r="Y1" i="12"/>
  <c r="J9" i="20"/>
  <c r="H9" i="20"/>
  <c r="J8" i="20"/>
  <c r="H8" i="20"/>
  <c r="L5" i="20"/>
  <c r="K5" i="20"/>
  <c r="J5" i="20"/>
  <c r="I5" i="20"/>
  <c r="H5" i="20"/>
  <c r="G5" i="20"/>
  <c r="D5" i="20"/>
  <c r="B5" i="20"/>
  <c r="L3" i="20"/>
  <c r="K3" i="20"/>
  <c r="J3" i="20"/>
  <c r="I3" i="20"/>
  <c r="H3" i="20"/>
  <c r="G3" i="20"/>
  <c r="D3" i="20"/>
  <c r="B3" i="20"/>
  <c r="BS16" i="16"/>
  <c r="AS16" i="16"/>
  <c r="AR16" i="16"/>
  <c r="AQ16" i="16"/>
  <c r="AO16" i="16"/>
  <c r="AM16" i="16"/>
  <c r="AK16" i="16"/>
  <c r="AI16" i="16"/>
  <c r="AG16" i="16"/>
  <c r="AE16" i="16"/>
  <c r="AC16" i="16"/>
  <c r="AA16" i="16"/>
  <c r="Y16" i="16"/>
  <c r="W16" i="16"/>
  <c r="U16" i="16"/>
  <c r="R16" i="16"/>
  <c r="Q16" i="16"/>
  <c r="P16" i="16"/>
  <c r="N16" i="16"/>
  <c r="L16" i="16"/>
  <c r="J16" i="16"/>
  <c r="H16" i="16"/>
  <c r="F16" i="16"/>
  <c r="D16" i="16"/>
  <c r="BS15" i="16"/>
  <c r="AS15" i="16"/>
  <c r="AR15" i="16"/>
  <c r="AQ15" i="16"/>
  <c r="AO15" i="16"/>
  <c r="AM15" i="16"/>
  <c r="AK15" i="16"/>
  <c r="AI15" i="16"/>
  <c r="AG15" i="16"/>
  <c r="AE15" i="16"/>
  <c r="AC15" i="16"/>
  <c r="AA15" i="16"/>
  <c r="Y15" i="16"/>
  <c r="W15" i="16"/>
  <c r="U15" i="16"/>
  <c r="R15" i="16"/>
  <c r="Q15" i="16"/>
  <c r="P15" i="16"/>
  <c r="N15" i="16"/>
  <c r="L15" i="16"/>
  <c r="J15" i="16"/>
  <c r="H15" i="16"/>
  <c r="F15" i="16"/>
  <c r="D15" i="16"/>
  <c r="BS14" i="16"/>
  <c r="BQ14" i="16"/>
  <c r="BO14" i="16"/>
  <c r="BM14" i="16"/>
  <c r="BK14" i="16"/>
  <c r="BI14" i="16"/>
  <c r="BG14" i="16"/>
  <c r="BE14" i="16"/>
  <c r="BC14" i="16"/>
  <c r="BA14" i="16"/>
  <c r="AY14" i="16"/>
  <c r="AW14" i="16"/>
  <c r="AU14" i="16"/>
  <c r="AS14" i="16"/>
  <c r="AR14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R14" i="16"/>
  <c r="Q14" i="16"/>
  <c r="P14" i="16"/>
  <c r="N14" i="16"/>
  <c r="M14" i="16"/>
  <c r="L14" i="16"/>
  <c r="K14" i="16"/>
  <c r="J14" i="16"/>
  <c r="I14" i="16"/>
  <c r="H14" i="16"/>
  <c r="F14" i="16"/>
  <c r="E14" i="16"/>
  <c r="D14" i="16"/>
  <c r="C14" i="16"/>
  <c r="BS13" i="16"/>
  <c r="BQ13" i="16"/>
  <c r="BO13" i="16"/>
  <c r="BM13" i="16"/>
  <c r="BK13" i="16"/>
  <c r="BI13" i="16"/>
  <c r="BG13" i="16"/>
  <c r="BE13" i="16"/>
  <c r="BC13" i="16"/>
  <c r="BA13" i="16"/>
  <c r="AY13" i="16"/>
  <c r="AW13" i="16"/>
  <c r="AU13" i="16"/>
  <c r="AS13" i="16"/>
  <c r="AR13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R13" i="16"/>
  <c r="Q13" i="16"/>
  <c r="P13" i="16"/>
  <c r="N13" i="16"/>
  <c r="M13" i="16"/>
  <c r="L13" i="16"/>
  <c r="K13" i="16"/>
  <c r="J13" i="16"/>
  <c r="I13" i="16"/>
  <c r="H13" i="16"/>
  <c r="F13" i="16"/>
  <c r="D13" i="16"/>
  <c r="C13" i="16"/>
  <c r="BS9" i="16"/>
  <c r="AS9" i="16"/>
  <c r="AR9" i="16"/>
  <c r="AQ9" i="16"/>
  <c r="AO9" i="16"/>
  <c r="AM9" i="16"/>
  <c r="AK9" i="16"/>
  <c r="AI9" i="16"/>
  <c r="AG9" i="16"/>
  <c r="AE9" i="16"/>
  <c r="AC9" i="16"/>
  <c r="AA9" i="16"/>
  <c r="Y9" i="16"/>
  <c r="W9" i="16"/>
  <c r="U9" i="16"/>
  <c r="R9" i="16"/>
  <c r="Q9" i="16"/>
  <c r="P9" i="16"/>
  <c r="N9" i="16"/>
  <c r="L9" i="16"/>
  <c r="J9" i="16"/>
  <c r="H9" i="16"/>
  <c r="F9" i="16"/>
  <c r="D9" i="16"/>
  <c r="BS8" i="16"/>
  <c r="AS8" i="16"/>
  <c r="AR8" i="16"/>
  <c r="AQ8" i="16"/>
  <c r="AO8" i="16"/>
  <c r="AM8" i="16"/>
  <c r="AK8" i="16"/>
  <c r="AI8" i="16"/>
  <c r="AG8" i="16"/>
  <c r="AE8" i="16"/>
  <c r="AC8" i="16"/>
  <c r="AA8" i="16"/>
  <c r="Y8" i="16"/>
  <c r="W8" i="16"/>
  <c r="U8" i="16"/>
  <c r="R8" i="16"/>
  <c r="Q8" i="16"/>
  <c r="P8" i="16"/>
  <c r="N8" i="16"/>
  <c r="L8" i="16"/>
  <c r="J8" i="16"/>
  <c r="H8" i="16"/>
  <c r="F8" i="16"/>
  <c r="D8" i="16"/>
  <c r="BS7" i="16"/>
  <c r="AS7" i="16"/>
  <c r="AR7" i="16"/>
  <c r="AQ7" i="16"/>
  <c r="AO7" i="16"/>
  <c r="AM7" i="16"/>
  <c r="AK7" i="16"/>
  <c r="AI7" i="16"/>
  <c r="AG7" i="16"/>
  <c r="AE7" i="16"/>
  <c r="AC7" i="16"/>
  <c r="AA7" i="16"/>
  <c r="Y7" i="16"/>
  <c r="W7" i="16"/>
  <c r="U7" i="16"/>
  <c r="R7" i="16"/>
  <c r="Q7" i="16"/>
  <c r="P7" i="16"/>
  <c r="N7" i="16"/>
  <c r="L7" i="16"/>
  <c r="J7" i="16"/>
  <c r="H7" i="16"/>
  <c r="F7" i="16"/>
  <c r="D7" i="16"/>
  <c r="BS6" i="16"/>
  <c r="AS6" i="16"/>
  <c r="AR6" i="16"/>
  <c r="AQ6" i="16"/>
  <c r="AO6" i="16"/>
  <c r="AM6" i="16"/>
  <c r="AK6" i="16"/>
  <c r="AI6" i="16"/>
  <c r="AG6" i="16"/>
  <c r="AE6" i="16"/>
  <c r="AC6" i="16"/>
  <c r="AA6" i="16"/>
  <c r="Y6" i="16"/>
  <c r="W6" i="16"/>
  <c r="U6" i="16"/>
  <c r="R6" i="16"/>
  <c r="Q6" i="16"/>
  <c r="P6" i="16"/>
  <c r="N6" i="16"/>
  <c r="L6" i="16"/>
  <c r="J6" i="16"/>
  <c r="H6" i="16"/>
  <c r="F6" i="16"/>
  <c r="D6" i="16"/>
  <c r="BS5" i="16"/>
  <c r="BQ5" i="16"/>
  <c r="BO5" i="16"/>
  <c r="BM5" i="16"/>
  <c r="BK5" i="16"/>
  <c r="BI5" i="16"/>
  <c r="BG5" i="16"/>
  <c r="BE5" i="16"/>
  <c r="BC5" i="16"/>
  <c r="BA5" i="16"/>
  <c r="AY5" i="16"/>
  <c r="AW5" i="16"/>
  <c r="AU5" i="16"/>
  <c r="AS5" i="16"/>
  <c r="AR5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V5" i="16"/>
  <c r="U5" i="16"/>
  <c r="T5" i="16"/>
  <c r="R5" i="16"/>
  <c r="Q5" i="16"/>
  <c r="P5" i="16"/>
  <c r="O5" i="16"/>
  <c r="N5" i="16"/>
  <c r="M5" i="16"/>
  <c r="L5" i="16"/>
  <c r="K5" i="16"/>
  <c r="J5" i="16"/>
  <c r="I5" i="16"/>
  <c r="H5" i="16"/>
  <c r="F5" i="16"/>
  <c r="E5" i="16"/>
  <c r="D5" i="16"/>
  <c r="C5" i="16"/>
  <c r="BS4" i="16"/>
  <c r="BQ4" i="16"/>
  <c r="BO4" i="16"/>
  <c r="BM4" i="16"/>
  <c r="BK4" i="16"/>
  <c r="BI4" i="16"/>
  <c r="BG4" i="16"/>
  <c r="BE4" i="16"/>
  <c r="BC4" i="16"/>
  <c r="BA4" i="16"/>
  <c r="AY4" i="16"/>
  <c r="AW4" i="16"/>
  <c r="AU4" i="16"/>
  <c r="AS4" i="16"/>
  <c r="AR4" i="16"/>
  <c r="AQ4" i="16"/>
  <c r="AP4" i="16"/>
  <c r="AO4" i="16"/>
  <c r="AN4" i="16"/>
  <c r="AM4" i="16"/>
  <c r="AL4" i="16"/>
  <c r="AK4" i="16"/>
  <c r="AJ4" i="16"/>
  <c r="AI4" i="16"/>
  <c r="AH4" i="16"/>
  <c r="AG4" i="16"/>
  <c r="AF4" i="16"/>
  <c r="AE4" i="16"/>
  <c r="AD4" i="16"/>
  <c r="AC4" i="16"/>
  <c r="AB4" i="16"/>
  <c r="AA4" i="16"/>
  <c r="Z4" i="16"/>
  <c r="Y4" i="16"/>
  <c r="X4" i="16"/>
  <c r="W4" i="16"/>
  <c r="V4" i="16"/>
  <c r="U4" i="16"/>
  <c r="T4" i="16"/>
  <c r="R4" i="16"/>
  <c r="Q4" i="16"/>
  <c r="P4" i="16"/>
  <c r="O4" i="16"/>
  <c r="N4" i="16"/>
  <c r="M4" i="16"/>
  <c r="L4" i="16"/>
  <c r="K4" i="16"/>
  <c r="J4" i="16"/>
  <c r="I4" i="16"/>
  <c r="H4" i="16"/>
  <c r="F4" i="16"/>
  <c r="E4" i="16"/>
  <c r="D4" i="16"/>
  <c r="C4" i="16"/>
  <c r="BQ76" i="10"/>
  <c r="AQ76" i="10"/>
  <c r="AP76" i="10"/>
  <c r="AO76" i="10"/>
  <c r="AM76" i="10"/>
  <c r="AK76" i="10"/>
  <c r="AI76" i="10"/>
  <c r="AG76" i="10"/>
  <c r="AE76" i="10"/>
  <c r="AC76" i="10"/>
  <c r="AA76" i="10"/>
  <c r="Y76" i="10"/>
  <c r="W76" i="10"/>
  <c r="U76" i="10"/>
  <c r="S76" i="10"/>
  <c r="Q76" i="10"/>
  <c r="P76" i="10"/>
  <c r="O76" i="10"/>
  <c r="N76" i="10"/>
  <c r="L76" i="10"/>
  <c r="J76" i="10"/>
  <c r="H76" i="10"/>
  <c r="F76" i="10"/>
  <c r="D76" i="10"/>
  <c r="BQ75" i="10"/>
  <c r="AQ75" i="10"/>
  <c r="AP75" i="10"/>
  <c r="AO75" i="10"/>
  <c r="AM75" i="10"/>
  <c r="AK75" i="10"/>
  <c r="AI75" i="10"/>
  <c r="AG75" i="10"/>
  <c r="AE75" i="10"/>
  <c r="AC75" i="10"/>
  <c r="AA75" i="10"/>
  <c r="Y75" i="10"/>
  <c r="W75" i="10"/>
  <c r="U75" i="10"/>
  <c r="S75" i="10"/>
  <c r="Q75" i="10"/>
  <c r="P75" i="10"/>
  <c r="O75" i="10"/>
  <c r="N75" i="10"/>
  <c r="L75" i="10"/>
  <c r="J75" i="10"/>
  <c r="H75" i="10"/>
  <c r="F75" i="10"/>
  <c r="D75" i="10"/>
  <c r="BQ74" i="10"/>
  <c r="AQ74" i="10"/>
  <c r="AP74" i="10"/>
  <c r="AO74" i="10"/>
  <c r="AM74" i="10"/>
  <c r="AK74" i="10"/>
  <c r="AI74" i="10"/>
  <c r="AG74" i="10"/>
  <c r="AE74" i="10"/>
  <c r="AC74" i="10"/>
  <c r="AA74" i="10"/>
  <c r="Y74" i="10"/>
  <c r="W74" i="10"/>
  <c r="U74" i="10"/>
  <c r="S74" i="10"/>
  <c r="Q74" i="10"/>
  <c r="P74" i="10"/>
  <c r="O74" i="10"/>
  <c r="N74" i="10"/>
  <c r="L74" i="10"/>
  <c r="J74" i="10"/>
  <c r="H74" i="10"/>
  <c r="F74" i="10"/>
  <c r="D74" i="10"/>
  <c r="BQ73" i="10"/>
  <c r="AQ73" i="10"/>
  <c r="AP73" i="10"/>
  <c r="AO73" i="10"/>
  <c r="AM73" i="10"/>
  <c r="AK73" i="10"/>
  <c r="AI73" i="10"/>
  <c r="AG73" i="10"/>
  <c r="AE73" i="10"/>
  <c r="AC73" i="10"/>
  <c r="AA73" i="10"/>
  <c r="Y73" i="10"/>
  <c r="W73" i="10"/>
  <c r="U73" i="10"/>
  <c r="S73" i="10"/>
  <c r="Q73" i="10"/>
  <c r="P73" i="10"/>
  <c r="O73" i="10"/>
  <c r="N73" i="10"/>
  <c r="L73" i="10"/>
  <c r="J73" i="10"/>
  <c r="H73" i="10"/>
  <c r="F73" i="10"/>
  <c r="D73" i="10"/>
  <c r="BQ72" i="10"/>
  <c r="AQ72" i="10"/>
  <c r="AP72" i="10"/>
  <c r="AO72" i="10"/>
  <c r="AM72" i="10"/>
  <c r="AK72" i="10"/>
  <c r="AI72" i="10"/>
  <c r="AG72" i="10"/>
  <c r="AE72" i="10"/>
  <c r="AC72" i="10"/>
  <c r="AA72" i="10"/>
  <c r="Y72" i="10"/>
  <c r="W72" i="10"/>
  <c r="U72" i="10"/>
  <c r="S72" i="10"/>
  <c r="Q72" i="10"/>
  <c r="P72" i="10"/>
  <c r="O72" i="10"/>
  <c r="N72" i="10"/>
  <c r="L72" i="10"/>
  <c r="J72" i="10"/>
  <c r="H72" i="10"/>
  <c r="F72" i="10"/>
  <c r="D72" i="10"/>
  <c r="BQ71" i="10"/>
  <c r="AQ71" i="10"/>
  <c r="AP71" i="10"/>
  <c r="AO71" i="10"/>
  <c r="AM71" i="10"/>
  <c r="AK71" i="10"/>
  <c r="AI71" i="10"/>
  <c r="AG71" i="10"/>
  <c r="AE71" i="10"/>
  <c r="AC71" i="10"/>
  <c r="AA71" i="10"/>
  <c r="Y71" i="10"/>
  <c r="W71" i="10"/>
  <c r="U71" i="10"/>
  <c r="S71" i="10"/>
  <c r="Q71" i="10"/>
  <c r="P71" i="10"/>
  <c r="O71" i="10"/>
  <c r="N71" i="10"/>
  <c r="L71" i="10"/>
  <c r="J71" i="10"/>
  <c r="H71" i="10"/>
  <c r="F71" i="10"/>
  <c r="D71" i="10"/>
  <c r="BQ70" i="10"/>
  <c r="AQ70" i="10"/>
  <c r="AP70" i="10"/>
  <c r="AO70" i="10"/>
  <c r="AM70" i="10"/>
  <c r="AK70" i="10"/>
  <c r="AI70" i="10"/>
  <c r="AG70" i="10"/>
  <c r="AE70" i="10"/>
  <c r="AC70" i="10"/>
  <c r="AA70" i="10"/>
  <c r="Y70" i="10"/>
  <c r="W70" i="10"/>
  <c r="U70" i="10"/>
  <c r="S70" i="10"/>
  <c r="Q70" i="10"/>
  <c r="P70" i="10"/>
  <c r="O70" i="10"/>
  <c r="N70" i="10"/>
  <c r="L70" i="10"/>
  <c r="J70" i="10"/>
  <c r="H70" i="10"/>
  <c r="F70" i="10"/>
  <c r="D70" i="10"/>
  <c r="BQ69" i="10"/>
  <c r="AQ69" i="10"/>
  <c r="AP69" i="10"/>
  <c r="AO69" i="10"/>
  <c r="AM69" i="10"/>
  <c r="AK69" i="10"/>
  <c r="AI69" i="10"/>
  <c r="AG69" i="10"/>
  <c r="AE69" i="10"/>
  <c r="AC69" i="10"/>
  <c r="AA69" i="10"/>
  <c r="Y69" i="10"/>
  <c r="W69" i="10"/>
  <c r="U69" i="10"/>
  <c r="S69" i="10"/>
  <c r="Q69" i="10"/>
  <c r="P69" i="10"/>
  <c r="O69" i="10"/>
  <c r="N69" i="10"/>
  <c r="L69" i="10"/>
  <c r="J69" i="10"/>
  <c r="H69" i="10"/>
  <c r="F69" i="10"/>
  <c r="D69" i="10"/>
  <c r="BQ68" i="10"/>
  <c r="AQ68" i="10"/>
  <c r="AP68" i="10"/>
  <c r="AO68" i="10"/>
  <c r="AM68" i="10"/>
  <c r="AK68" i="10"/>
  <c r="AI68" i="10"/>
  <c r="AG68" i="10"/>
  <c r="AE68" i="10"/>
  <c r="AC68" i="10"/>
  <c r="AA68" i="10"/>
  <c r="Y68" i="10"/>
  <c r="W68" i="10"/>
  <c r="U68" i="10"/>
  <c r="S68" i="10"/>
  <c r="Q68" i="10"/>
  <c r="P68" i="10"/>
  <c r="O68" i="10"/>
  <c r="N68" i="10"/>
  <c r="L68" i="10"/>
  <c r="J68" i="10"/>
  <c r="H68" i="10"/>
  <c r="F68" i="10"/>
  <c r="D68" i="10"/>
  <c r="BQ67" i="10"/>
  <c r="AQ67" i="10"/>
  <c r="AP67" i="10"/>
  <c r="AO67" i="10"/>
  <c r="AM67" i="10"/>
  <c r="AK67" i="10"/>
  <c r="AI67" i="10"/>
  <c r="AG67" i="10"/>
  <c r="AE67" i="10"/>
  <c r="AC67" i="10"/>
  <c r="AA67" i="10"/>
  <c r="Y67" i="10"/>
  <c r="W67" i="10"/>
  <c r="U67" i="10"/>
  <c r="S67" i="10"/>
  <c r="Q67" i="10"/>
  <c r="P67" i="10"/>
  <c r="O67" i="10"/>
  <c r="N67" i="10"/>
  <c r="L67" i="10"/>
  <c r="J67" i="10"/>
  <c r="H67" i="10"/>
  <c r="F67" i="10"/>
  <c r="D67" i="10"/>
  <c r="BQ66" i="10"/>
  <c r="AQ66" i="10"/>
  <c r="AP66" i="10"/>
  <c r="AO66" i="10"/>
  <c r="AM66" i="10"/>
  <c r="AK66" i="10"/>
  <c r="AI66" i="10"/>
  <c r="AG66" i="10"/>
  <c r="AE66" i="10"/>
  <c r="AC66" i="10"/>
  <c r="AA66" i="10"/>
  <c r="Y66" i="10"/>
  <c r="W66" i="10"/>
  <c r="U66" i="10"/>
  <c r="S66" i="10"/>
  <c r="Q66" i="10"/>
  <c r="P66" i="10"/>
  <c r="O66" i="10"/>
  <c r="N66" i="10"/>
  <c r="L66" i="10"/>
  <c r="J66" i="10"/>
  <c r="H66" i="10"/>
  <c r="F66" i="10"/>
  <c r="D66" i="10"/>
  <c r="BQ65" i="10"/>
  <c r="AQ65" i="10"/>
  <c r="AP65" i="10"/>
  <c r="AO65" i="10"/>
  <c r="AM65" i="10"/>
  <c r="AK65" i="10"/>
  <c r="AI65" i="10"/>
  <c r="AG65" i="10"/>
  <c r="AE65" i="10"/>
  <c r="AC65" i="10"/>
  <c r="AA65" i="10"/>
  <c r="Y65" i="10"/>
  <c r="W65" i="10"/>
  <c r="U65" i="10"/>
  <c r="S65" i="10"/>
  <c r="Q65" i="10"/>
  <c r="P65" i="10"/>
  <c r="O65" i="10"/>
  <c r="N65" i="10"/>
  <c r="L65" i="10"/>
  <c r="J65" i="10"/>
  <c r="H65" i="10"/>
  <c r="F65" i="10"/>
  <c r="D65" i="10"/>
  <c r="BQ64" i="10"/>
  <c r="AQ64" i="10"/>
  <c r="AP64" i="10"/>
  <c r="AO64" i="10"/>
  <c r="AM64" i="10"/>
  <c r="AK64" i="10"/>
  <c r="AI64" i="10"/>
  <c r="AG64" i="10"/>
  <c r="AE64" i="10"/>
  <c r="AC64" i="10"/>
  <c r="AA64" i="10"/>
  <c r="Y64" i="10"/>
  <c r="W64" i="10"/>
  <c r="U64" i="10"/>
  <c r="S64" i="10"/>
  <c r="Q64" i="10"/>
  <c r="P64" i="10"/>
  <c r="O64" i="10"/>
  <c r="N64" i="10"/>
  <c r="L64" i="10"/>
  <c r="J64" i="10"/>
  <c r="H64" i="10"/>
  <c r="F64" i="10"/>
  <c r="D64" i="10"/>
  <c r="BQ63" i="10"/>
  <c r="AQ63" i="10"/>
  <c r="AP63" i="10"/>
  <c r="AO63" i="10"/>
  <c r="AM63" i="10"/>
  <c r="AK63" i="10"/>
  <c r="AI63" i="10"/>
  <c r="AG63" i="10"/>
  <c r="AE63" i="10"/>
  <c r="AC63" i="10"/>
  <c r="AA63" i="10"/>
  <c r="Y63" i="10"/>
  <c r="W63" i="10"/>
  <c r="U63" i="10"/>
  <c r="S63" i="10"/>
  <c r="Q63" i="10"/>
  <c r="P63" i="10"/>
  <c r="O63" i="10"/>
  <c r="N63" i="10"/>
  <c r="L63" i="10"/>
  <c r="J63" i="10"/>
  <c r="H63" i="10"/>
  <c r="F63" i="10"/>
  <c r="D63" i="10"/>
  <c r="BQ62" i="10"/>
  <c r="AQ62" i="10"/>
  <c r="AP62" i="10"/>
  <c r="AO62" i="10"/>
  <c r="AM62" i="10"/>
  <c r="AK62" i="10"/>
  <c r="AI62" i="10"/>
  <c r="AG62" i="10"/>
  <c r="AE62" i="10"/>
  <c r="AC62" i="10"/>
  <c r="AA62" i="10"/>
  <c r="Y62" i="10"/>
  <c r="W62" i="10"/>
  <c r="U62" i="10"/>
  <c r="S62" i="10"/>
  <c r="Q62" i="10"/>
  <c r="P62" i="10"/>
  <c r="O62" i="10"/>
  <c r="N62" i="10"/>
  <c r="L62" i="10"/>
  <c r="J62" i="10"/>
  <c r="H62" i="10"/>
  <c r="F62" i="10"/>
  <c r="D62" i="10"/>
  <c r="BQ61" i="10"/>
  <c r="AQ61" i="10"/>
  <c r="AP61" i="10"/>
  <c r="AO61" i="10"/>
  <c r="AM61" i="10"/>
  <c r="AK61" i="10"/>
  <c r="AI61" i="10"/>
  <c r="AG61" i="10"/>
  <c r="AE61" i="10"/>
  <c r="AC61" i="10"/>
  <c r="AA61" i="10"/>
  <c r="Y61" i="10"/>
  <c r="W61" i="10"/>
  <c r="U61" i="10"/>
  <c r="S61" i="10"/>
  <c r="Q61" i="10"/>
  <c r="P61" i="10"/>
  <c r="O61" i="10"/>
  <c r="N61" i="10"/>
  <c r="L61" i="10"/>
  <c r="J61" i="10"/>
  <c r="H61" i="10"/>
  <c r="F61" i="10"/>
  <c r="D61" i="10"/>
  <c r="BQ60" i="10"/>
  <c r="AQ60" i="10"/>
  <c r="AP60" i="10"/>
  <c r="AO60" i="10"/>
  <c r="AM60" i="10"/>
  <c r="AK60" i="10"/>
  <c r="AI60" i="10"/>
  <c r="AG60" i="10"/>
  <c r="AE60" i="10"/>
  <c r="AC60" i="10"/>
  <c r="AA60" i="10"/>
  <c r="Y60" i="10"/>
  <c r="W60" i="10"/>
  <c r="U60" i="10"/>
  <c r="S60" i="10"/>
  <c r="Q60" i="10"/>
  <c r="P60" i="10"/>
  <c r="O60" i="10"/>
  <c r="N60" i="10"/>
  <c r="L60" i="10"/>
  <c r="J60" i="10"/>
  <c r="H60" i="10"/>
  <c r="F60" i="10"/>
  <c r="D60" i="10"/>
  <c r="BQ59" i="10"/>
  <c r="AQ59" i="10"/>
  <c r="AP59" i="10"/>
  <c r="AO59" i="10"/>
  <c r="AM59" i="10"/>
  <c r="AK59" i="10"/>
  <c r="AI59" i="10"/>
  <c r="AG59" i="10"/>
  <c r="AE59" i="10"/>
  <c r="AC59" i="10"/>
  <c r="AA59" i="10"/>
  <c r="Y59" i="10"/>
  <c r="W59" i="10"/>
  <c r="U59" i="10"/>
  <c r="S59" i="10"/>
  <c r="Q59" i="10"/>
  <c r="P59" i="10"/>
  <c r="O59" i="10"/>
  <c r="N59" i="10"/>
  <c r="L59" i="10"/>
  <c r="J59" i="10"/>
  <c r="H59" i="10"/>
  <c r="F59" i="10"/>
  <c r="D59" i="10"/>
  <c r="BQ58" i="10"/>
  <c r="AQ58" i="10"/>
  <c r="AP58" i="10"/>
  <c r="AO58" i="10"/>
  <c r="AM58" i="10"/>
  <c r="AK58" i="10"/>
  <c r="AI58" i="10"/>
  <c r="AG58" i="10"/>
  <c r="AE58" i="10"/>
  <c r="AC58" i="10"/>
  <c r="AA58" i="10"/>
  <c r="Y58" i="10"/>
  <c r="W58" i="10"/>
  <c r="U58" i="10"/>
  <c r="S58" i="10"/>
  <c r="Q58" i="10"/>
  <c r="P58" i="10"/>
  <c r="O58" i="10"/>
  <c r="N58" i="10"/>
  <c r="L58" i="10"/>
  <c r="J58" i="10"/>
  <c r="H58" i="10"/>
  <c r="F58" i="10"/>
  <c r="D58" i="10"/>
  <c r="BQ57" i="10"/>
  <c r="AQ57" i="10"/>
  <c r="AP57" i="10"/>
  <c r="AO57" i="10"/>
  <c r="AM57" i="10"/>
  <c r="AK57" i="10"/>
  <c r="AI57" i="10"/>
  <c r="AG57" i="10"/>
  <c r="AE57" i="10"/>
  <c r="AC57" i="10"/>
  <c r="AA57" i="10"/>
  <c r="Y57" i="10"/>
  <c r="W57" i="10"/>
  <c r="U57" i="10"/>
  <c r="S57" i="10"/>
  <c r="Q57" i="10"/>
  <c r="P57" i="10"/>
  <c r="O57" i="10"/>
  <c r="N57" i="10"/>
  <c r="L57" i="10"/>
  <c r="J57" i="10"/>
  <c r="H57" i="10"/>
  <c r="F57" i="10"/>
  <c r="D57" i="10"/>
  <c r="BQ56" i="10"/>
  <c r="AQ56" i="10"/>
  <c r="AP56" i="10"/>
  <c r="AO56" i="10"/>
  <c r="AM56" i="10"/>
  <c r="AK56" i="10"/>
  <c r="AI56" i="10"/>
  <c r="AG56" i="10"/>
  <c r="AE56" i="10"/>
  <c r="AC56" i="10"/>
  <c r="AA56" i="10"/>
  <c r="Y56" i="10"/>
  <c r="W56" i="10"/>
  <c r="U56" i="10"/>
  <c r="S56" i="10"/>
  <c r="Q56" i="10"/>
  <c r="P56" i="10"/>
  <c r="O56" i="10"/>
  <c r="N56" i="10"/>
  <c r="L56" i="10"/>
  <c r="J56" i="10"/>
  <c r="H56" i="10"/>
  <c r="F56" i="10"/>
  <c r="D56" i="10"/>
  <c r="BQ55" i="10"/>
  <c r="AQ55" i="10"/>
  <c r="AP55" i="10"/>
  <c r="AO55" i="10"/>
  <c r="AM55" i="10"/>
  <c r="AK55" i="10"/>
  <c r="AI55" i="10"/>
  <c r="AG55" i="10"/>
  <c r="AE55" i="10"/>
  <c r="AC55" i="10"/>
  <c r="AA55" i="10"/>
  <c r="Y55" i="10"/>
  <c r="W55" i="10"/>
  <c r="U55" i="10"/>
  <c r="S55" i="10"/>
  <c r="Q55" i="10"/>
  <c r="P55" i="10"/>
  <c r="O55" i="10"/>
  <c r="N55" i="10"/>
  <c r="L55" i="10"/>
  <c r="J55" i="10"/>
  <c r="H55" i="10"/>
  <c r="F55" i="10"/>
  <c r="D55" i="10"/>
  <c r="BQ54" i="10"/>
  <c r="AQ54" i="10"/>
  <c r="AP54" i="10"/>
  <c r="AO54" i="10"/>
  <c r="AM54" i="10"/>
  <c r="AK54" i="10"/>
  <c r="AI54" i="10"/>
  <c r="AG54" i="10"/>
  <c r="AE54" i="10"/>
  <c r="AC54" i="10"/>
  <c r="AA54" i="10"/>
  <c r="Y54" i="10"/>
  <c r="W54" i="10"/>
  <c r="U54" i="10"/>
  <c r="S54" i="10"/>
  <c r="Q54" i="10"/>
  <c r="P54" i="10"/>
  <c r="O54" i="10"/>
  <c r="N54" i="10"/>
  <c r="L54" i="10"/>
  <c r="J54" i="10"/>
  <c r="H54" i="10"/>
  <c r="F54" i="10"/>
  <c r="D54" i="10"/>
  <c r="BQ53" i="10"/>
  <c r="AQ53" i="10"/>
  <c r="AP53" i="10"/>
  <c r="AO53" i="10"/>
  <c r="AM53" i="10"/>
  <c r="AK53" i="10"/>
  <c r="AI53" i="10"/>
  <c r="AG53" i="10"/>
  <c r="AE53" i="10"/>
  <c r="AC53" i="10"/>
  <c r="AA53" i="10"/>
  <c r="Y53" i="10"/>
  <c r="W53" i="10"/>
  <c r="U53" i="10"/>
  <c r="S53" i="10"/>
  <c r="Q53" i="10"/>
  <c r="P53" i="10"/>
  <c r="O53" i="10"/>
  <c r="N53" i="10"/>
  <c r="L53" i="10"/>
  <c r="J53" i="10"/>
  <c r="H53" i="10"/>
  <c r="F53" i="10"/>
  <c r="D53" i="10"/>
  <c r="BQ52" i="10"/>
  <c r="AQ52" i="10"/>
  <c r="AP52" i="10"/>
  <c r="AO52" i="10"/>
  <c r="AM52" i="10"/>
  <c r="AK52" i="10"/>
  <c r="AI52" i="10"/>
  <c r="AG52" i="10"/>
  <c r="AE52" i="10"/>
  <c r="AC52" i="10"/>
  <c r="AA52" i="10"/>
  <c r="Y52" i="10"/>
  <c r="W52" i="10"/>
  <c r="U52" i="10"/>
  <c r="S52" i="10"/>
  <c r="Q52" i="10"/>
  <c r="P52" i="10"/>
  <c r="O52" i="10"/>
  <c r="N52" i="10"/>
  <c r="L52" i="10"/>
  <c r="J52" i="10"/>
  <c r="H52" i="10"/>
  <c r="F52" i="10"/>
  <c r="D52" i="10"/>
  <c r="BQ51" i="10"/>
  <c r="AQ51" i="10"/>
  <c r="AP51" i="10"/>
  <c r="AO51" i="10"/>
  <c r="AM51" i="10"/>
  <c r="AK51" i="10"/>
  <c r="AI51" i="10"/>
  <c r="AG51" i="10"/>
  <c r="AE51" i="10"/>
  <c r="AC51" i="10"/>
  <c r="AA51" i="10"/>
  <c r="Y51" i="10"/>
  <c r="W51" i="10"/>
  <c r="U51" i="10"/>
  <c r="S51" i="10"/>
  <c r="Q51" i="10"/>
  <c r="P51" i="10"/>
  <c r="O51" i="10"/>
  <c r="N51" i="10"/>
  <c r="L51" i="10"/>
  <c r="J51" i="10"/>
  <c r="H51" i="10"/>
  <c r="F51" i="10"/>
  <c r="D51" i="10"/>
  <c r="BQ50" i="10"/>
  <c r="AQ50" i="10"/>
  <c r="AP50" i="10"/>
  <c r="AO50" i="10"/>
  <c r="AM50" i="10"/>
  <c r="AK50" i="10"/>
  <c r="AI50" i="10"/>
  <c r="AG50" i="10"/>
  <c r="AE50" i="10"/>
  <c r="AC50" i="10"/>
  <c r="AA50" i="10"/>
  <c r="Y50" i="10"/>
  <c r="W50" i="10"/>
  <c r="U50" i="10"/>
  <c r="S50" i="10"/>
  <c r="Q50" i="10"/>
  <c r="P50" i="10"/>
  <c r="O50" i="10"/>
  <c r="N50" i="10"/>
  <c r="L50" i="10"/>
  <c r="J50" i="10"/>
  <c r="H50" i="10"/>
  <c r="F50" i="10"/>
  <c r="D50" i="10"/>
  <c r="BQ49" i="10"/>
  <c r="AQ49" i="10"/>
  <c r="AP49" i="10"/>
  <c r="AO49" i="10"/>
  <c r="AM49" i="10"/>
  <c r="AK49" i="10"/>
  <c r="AI49" i="10"/>
  <c r="AG49" i="10"/>
  <c r="AE49" i="10"/>
  <c r="AC49" i="10"/>
  <c r="AA49" i="10"/>
  <c r="Y49" i="10"/>
  <c r="W49" i="10"/>
  <c r="U49" i="10"/>
  <c r="S49" i="10"/>
  <c r="Q49" i="10"/>
  <c r="P49" i="10"/>
  <c r="O49" i="10"/>
  <c r="N49" i="10"/>
  <c r="L49" i="10"/>
  <c r="J49" i="10"/>
  <c r="H49" i="10"/>
  <c r="F49" i="10"/>
  <c r="D49" i="10"/>
  <c r="BQ48" i="10"/>
  <c r="AQ48" i="10"/>
  <c r="AP48" i="10"/>
  <c r="AO48" i="10"/>
  <c r="AM48" i="10"/>
  <c r="AK48" i="10"/>
  <c r="AI48" i="10"/>
  <c r="AG48" i="10"/>
  <c r="AE48" i="10"/>
  <c r="AC48" i="10"/>
  <c r="AA48" i="10"/>
  <c r="Y48" i="10"/>
  <c r="W48" i="10"/>
  <c r="U48" i="10"/>
  <c r="S48" i="10"/>
  <c r="Q48" i="10"/>
  <c r="P48" i="10"/>
  <c r="O48" i="10"/>
  <c r="N48" i="10"/>
  <c r="L48" i="10"/>
  <c r="J48" i="10"/>
  <c r="H48" i="10"/>
  <c r="F48" i="10"/>
  <c r="D48" i="10"/>
  <c r="BQ47" i="10"/>
  <c r="AQ47" i="10"/>
  <c r="AP47" i="10"/>
  <c r="AO47" i="10"/>
  <c r="AM47" i="10"/>
  <c r="AK47" i="10"/>
  <c r="AI47" i="10"/>
  <c r="AG47" i="10"/>
  <c r="AE47" i="10"/>
  <c r="AC47" i="10"/>
  <c r="AA47" i="10"/>
  <c r="Y47" i="10"/>
  <c r="W47" i="10"/>
  <c r="U47" i="10"/>
  <c r="S47" i="10"/>
  <c r="Q47" i="10"/>
  <c r="P47" i="10"/>
  <c r="O47" i="10"/>
  <c r="N47" i="10"/>
  <c r="L47" i="10"/>
  <c r="J47" i="10"/>
  <c r="H47" i="10"/>
  <c r="F47" i="10"/>
  <c r="D47" i="10"/>
  <c r="BQ46" i="10"/>
  <c r="AQ46" i="10"/>
  <c r="AP46" i="10"/>
  <c r="AO46" i="10"/>
  <c r="AM46" i="10"/>
  <c r="AK46" i="10"/>
  <c r="AI46" i="10"/>
  <c r="AG46" i="10"/>
  <c r="AE46" i="10"/>
  <c r="AC46" i="10"/>
  <c r="AA46" i="10"/>
  <c r="Y46" i="10"/>
  <c r="W46" i="10"/>
  <c r="U46" i="10"/>
  <c r="S46" i="10"/>
  <c r="Q46" i="10"/>
  <c r="P46" i="10"/>
  <c r="O46" i="10"/>
  <c r="N46" i="10"/>
  <c r="L46" i="10"/>
  <c r="J46" i="10"/>
  <c r="H46" i="10"/>
  <c r="F46" i="10"/>
  <c r="D46" i="10"/>
  <c r="BQ45" i="10"/>
  <c r="AQ45" i="10"/>
  <c r="AP45" i="10"/>
  <c r="AO45" i="10"/>
  <c r="AM45" i="10"/>
  <c r="AK45" i="10"/>
  <c r="AI45" i="10"/>
  <c r="AG45" i="10"/>
  <c r="AE45" i="10"/>
  <c r="AC45" i="10"/>
  <c r="AA45" i="10"/>
  <c r="Y45" i="10"/>
  <c r="W45" i="10"/>
  <c r="U45" i="10"/>
  <c r="S45" i="10"/>
  <c r="Q45" i="10"/>
  <c r="P45" i="10"/>
  <c r="O45" i="10"/>
  <c r="N45" i="10"/>
  <c r="L45" i="10"/>
  <c r="J45" i="10"/>
  <c r="H45" i="10"/>
  <c r="F45" i="10"/>
  <c r="D45" i="10"/>
  <c r="BQ44" i="10"/>
  <c r="AQ44" i="10"/>
  <c r="AP44" i="10"/>
  <c r="AO44" i="10"/>
  <c r="AM44" i="10"/>
  <c r="AK44" i="10"/>
  <c r="AI44" i="10"/>
  <c r="AG44" i="10"/>
  <c r="AE44" i="10"/>
  <c r="AC44" i="10"/>
  <c r="AA44" i="10"/>
  <c r="Y44" i="10"/>
  <c r="W44" i="10"/>
  <c r="U44" i="10"/>
  <c r="S44" i="10"/>
  <c r="Q44" i="10"/>
  <c r="P44" i="10"/>
  <c r="O44" i="10"/>
  <c r="N44" i="10"/>
  <c r="L44" i="10"/>
  <c r="J44" i="10"/>
  <c r="H44" i="10"/>
  <c r="F44" i="10"/>
  <c r="D44" i="10"/>
  <c r="BQ43" i="10"/>
  <c r="AQ43" i="10"/>
  <c r="AP43" i="10"/>
  <c r="AO43" i="10"/>
  <c r="AM43" i="10"/>
  <c r="AK43" i="10"/>
  <c r="AI43" i="10"/>
  <c r="AG43" i="10"/>
  <c r="AE43" i="10"/>
  <c r="AC43" i="10"/>
  <c r="AA43" i="10"/>
  <c r="Y43" i="10"/>
  <c r="W43" i="10"/>
  <c r="U43" i="10"/>
  <c r="S43" i="10"/>
  <c r="Q43" i="10"/>
  <c r="P43" i="10"/>
  <c r="O43" i="10"/>
  <c r="N43" i="10"/>
  <c r="L43" i="10"/>
  <c r="J43" i="10"/>
  <c r="H43" i="10"/>
  <c r="F43" i="10"/>
  <c r="D43" i="10"/>
  <c r="BQ42" i="10"/>
  <c r="AQ42" i="10"/>
  <c r="AP42" i="10"/>
  <c r="AO42" i="10"/>
  <c r="AM42" i="10"/>
  <c r="AK42" i="10"/>
  <c r="AI42" i="10"/>
  <c r="AG42" i="10"/>
  <c r="AE42" i="10"/>
  <c r="AC42" i="10"/>
  <c r="AA42" i="10"/>
  <c r="Y42" i="10"/>
  <c r="W42" i="10"/>
  <c r="U42" i="10"/>
  <c r="S42" i="10"/>
  <c r="Q42" i="10"/>
  <c r="P42" i="10"/>
  <c r="O42" i="10"/>
  <c r="N42" i="10"/>
  <c r="L42" i="10"/>
  <c r="J42" i="10"/>
  <c r="H42" i="10"/>
  <c r="F42" i="10"/>
  <c r="D42" i="10"/>
  <c r="BQ41" i="10"/>
  <c r="AQ41" i="10"/>
  <c r="AP41" i="10"/>
  <c r="AO41" i="10"/>
  <c r="AM41" i="10"/>
  <c r="AK41" i="10"/>
  <c r="AI41" i="10"/>
  <c r="AG41" i="10"/>
  <c r="AE41" i="10"/>
  <c r="AC41" i="10"/>
  <c r="AA41" i="10"/>
  <c r="Y41" i="10"/>
  <c r="W41" i="10"/>
  <c r="U41" i="10"/>
  <c r="S41" i="10"/>
  <c r="Q41" i="10"/>
  <c r="P41" i="10"/>
  <c r="O41" i="10"/>
  <c r="N41" i="10"/>
  <c r="L41" i="10"/>
  <c r="J41" i="10"/>
  <c r="H41" i="10"/>
  <c r="F41" i="10"/>
  <c r="D41" i="10"/>
  <c r="BQ40" i="10"/>
  <c r="AQ40" i="10"/>
  <c r="AP40" i="10"/>
  <c r="AO40" i="10"/>
  <c r="AM40" i="10"/>
  <c r="AK40" i="10"/>
  <c r="AI40" i="10"/>
  <c r="AG40" i="10"/>
  <c r="AE40" i="10"/>
  <c r="AC40" i="10"/>
  <c r="AA40" i="10"/>
  <c r="Y40" i="10"/>
  <c r="W40" i="10"/>
  <c r="U40" i="10"/>
  <c r="S40" i="10"/>
  <c r="Q40" i="10"/>
  <c r="P40" i="10"/>
  <c r="O40" i="10"/>
  <c r="N40" i="10"/>
  <c r="L40" i="10"/>
  <c r="J40" i="10"/>
  <c r="H40" i="10"/>
  <c r="F40" i="10"/>
  <c r="D40" i="10"/>
  <c r="BQ39" i="10"/>
  <c r="AQ39" i="10"/>
  <c r="AP39" i="10"/>
  <c r="AO39" i="10"/>
  <c r="AM39" i="10"/>
  <c r="AK39" i="10"/>
  <c r="AI39" i="10"/>
  <c r="AG39" i="10"/>
  <c r="AE39" i="10"/>
  <c r="AC39" i="10"/>
  <c r="AA39" i="10"/>
  <c r="Y39" i="10"/>
  <c r="W39" i="10"/>
  <c r="U39" i="10"/>
  <c r="S39" i="10"/>
  <c r="Q39" i="10"/>
  <c r="P39" i="10"/>
  <c r="O39" i="10"/>
  <c r="N39" i="10"/>
  <c r="L39" i="10"/>
  <c r="J39" i="10"/>
  <c r="H39" i="10"/>
  <c r="F39" i="10"/>
  <c r="D39" i="10"/>
  <c r="BQ38" i="10"/>
  <c r="AQ38" i="10"/>
  <c r="AP38" i="10"/>
  <c r="AO38" i="10"/>
  <c r="AM38" i="10"/>
  <c r="AK38" i="10"/>
  <c r="AI38" i="10"/>
  <c r="AG38" i="10"/>
  <c r="AE38" i="10"/>
  <c r="AC38" i="10"/>
  <c r="AA38" i="10"/>
  <c r="Y38" i="10"/>
  <c r="W38" i="10"/>
  <c r="U38" i="10"/>
  <c r="S38" i="10"/>
  <c r="Q38" i="10"/>
  <c r="P38" i="10"/>
  <c r="O38" i="10"/>
  <c r="N38" i="10"/>
  <c r="L38" i="10"/>
  <c r="J38" i="10"/>
  <c r="H38" i="10"/>
  <c r="F38" i="10"/>
  <c r="D38" i="10"/>
  <c r="BQ37" i="10"/>
  <c r="AQ37" i="10"/>
  <c r="AP37" i="10"/>
  <c r="AO37" i="10"/>
  <c r="AM37" i="10"/>
  <c r="AK37" i="10"/>
  <c r="AI37" i="10"/>
  <c r="AG37" i="10"/>
  <c r="AE37" i="10"/>
  <c r="AC37" i="10"/>
  <c r="AA37" i="10"/>
  <c r="Y37" i="10"/>
  <c r="W37" i="10"/>
  <c r="U37" i="10"/>
  <c r="S37" i="10"/>
  <c r="Q37" i="10"/>
  <c r="P37" i="10"/>
  <c r="O37" i="10"/>
  <c r="N37" i="10"/>
  <c r="L37" i="10"/>
  <c r="J37" i="10"/>
  <c r="H37" i="10"/>
  <c r="F37" i="10"/>
  <c r="D37" i="10"/>
  <c r="BQ36" i="10"/>
  <c r="AQ36" i="10"/>
  <c r="AP36" i="10"/>
  <c r="AO36" i="10"/>
  <c r="AM36" i="10"/>
  <c r="AK36" i="10"/>
  <c r="AI36" i="10"/>
  <c r="AG36" i="10"/>
  <c r="AE36" i="10"/>
  <c r="AC36" i="10"/>
  <c r="AA36" i="10"/>
  <c r="Y36" i="10"/>
  <c r="W36" i="10"/>
  <c r="U36" i="10"/>
  <c r="S36" i="10"/>
  <c r="Q36" i="10"/>
  <c r="P36" i="10"/>
  <c r="O36" i="10"/>
  <c r="N36" i="10"/>
  <c r="L36" i="10"/>
  <c r="J36" i="10"/>
  <c r="H36" i="10"/>
  <c r="F36" i="10"/>
  <c r="D36" i="10"/>
  <c r="BQ35" i="10"/>
  <c r="AQ35" i="10"/>
  <c r="AP35" i="10"/>
  <c r="AO35" i="10"/>
  <c r="AM35" i="10"/>
  <c r="AK35" i="10"/>
  <c r="AI35" i="10"/>
  <c r="AG35" i="10"/>
  <c r="AE35" i="10"/>
  <c r="AC35" i="10"/>
  <c r="AA35" i="10"/>
  <c r="Y35" i="10"/>
  <c r="W35" i="10"/>
  <c r="U35" i="10"/>
  <c r="S35" i="10"/>
  <c r="Q35" i="10"/>
  <c r="P35" i="10"/>
  <c r="O35" i="10"/>
  <c r="N35" i="10"/>
  <c r="L35" i="10"/>
  <c r="J35" i="10"/>
  <c r="H35" i="10"/>
  <c r="F35" i="10"/>
  <c r="D35" i="10"/>
  <c r="BQ34" i="10"/>
  <c r="AQ34" i="10"/>
  <c r="AP34" i="10"/>
  <c r="AO34" i="10"/>
  <c r="AM34" i="10"/>
  <c r="AK34" i="10"/>
  <c r="AI34" i="10"/>
  <c r="AG34" i="10"/>
  <c r="AE34" i="10"/>
  <c r="AC34" i="10"/>
  <c r="AA34" i="10"/>
  <c r="Y34" i="10"/>
  <c r="W34" i="10"/>
  <c r="U34" i="10"/>
  <c r="S34" i="10"/>
  <c r="Q34" i="10"/>
  <c r="P34" i="10"/>
  <c r="O34" i="10"/>
  <c r="N34" i="10"/>
  <c r="L34" i="10"/>
  <c r="J34" i="10"/>
  <c r="H34" i="10"/>
  <c r="F34" i="10"/>
  <c r="D34" i="10"/>
  <c r="BQ33" i="10"/>
  <c r="AQ33" i="10"/>
  <c r="AP33" i="10"/>
  <c r="AO33" i="10"/>
  <c r="AM33" i="10"/>
  <c r="AK33" i="10"/>
  <c r="AI33" i="10"/>
  <c r="AG33" i="10"/>
  <c r="AE33" i="10"/>
  <c r="AC33" i="10"/>
  <c r="AA33" i="10"/>
  <c r="Y33" i="10"/>
  <c r="W33" i="10"/>
  <c r="U33" i="10"/>
  <c r="S33" i="10"/>
  <c r="Q33" i="10"/>
  <c r="P33" i="10"/>
  <c r="O33" i="10"/>
  <c r="N33" i="10"/>
  <c r="L33" i="10"/>
  <c r="J33" i="10"/>
  <c r="H33" i="10"/>
  <c r="F33" i="10"/>
  <c r="D33" i="10"/>
  <c r="BQ32" i="10"/>
  <c r="AQ32" i="10"/>
  <c r="AP32" i="10"/>
  <c r="AO32" i="10"/>
  <c r="AM32" i="10"/>
  <c r="AK32" i="10"/>
  <c r="AI32" i="10"/>
  <c r="AG32" i="10"/>
  <c r="AE32" i="10"/>
  <c r="AC32" i="10"/>
  <c r="AA32" i="10"/>
  <c r="Y32" i="10"/>
  <c r="W32" i="10"/>
  <c r="U32" i="10"/>
  <c r="S32" i="10"/>
  <c r="Q32" i="10"/>
  <c r="P32" i="10"/>
  <c r="O32" i="10"/>
  <c r="N32" i="10"/>
  <c r="L32" i="10"/>
  <c r="J32" i="10"/>
  <c r="H32" i="10"/>
  <c r="F32" i="10"/>
  <c r="D32" i="10"/>
  <c r="BQ31" i="10"/>
  <c r="AQ31" i="10"/>
  <c r="AP31" i="10"/>
  <c r="AO31" i="10"/>
  <c r="AM31" i="10"/>
  <c r="AK31" i="10"/>
  <c r="AI31" i="10"/>
  <c r="AG31" i="10"/>
  <c r="AE31" i="10"/>
  <c r="AC31" i="10"/>
  <c r="AA31" i="10"/>
  <c r="Y31" i="10"/>
  <c r="W31" i="10"/>
  <c r="U31" i="10"/>
  <c r="S31" i="10"/>
  <c r="Q31" i="10"/>
  <c r="P31" i="10"/>
  <c r="O31" i="10"/>
  <c r="N31" i="10"/>
  <c r="L31" i="10"/>
  <c r="J31" i="10"/>
  <c r="H31" i="10"/>
  <c r="F31" i="10"/>
  <c r="D31" i="10"/>
  <c r="BQ30" i="10"/>
  <c r="AQ30" i="10"/>
  <c r="AP30" i="10"/>
  <c r="AO30" i="10"/>
  <c r="AM30" i="10"/>
  <c r="AK30" i="10"/>
  <c r="AI30" i="10"/>
  <c r="AG30" i="10"/>
  <c r="AE30" i="10"/>
  <c r="AC30" i="10"/>
  <c r="AA30" i="10"/>
  <c r="Y30" i="10"/>
  <c r="W30" i="10"/>
  <c r="U30" i="10"/>
  <c r="S30" i="10"/>
  <c r="Q30" i="10"/>
  <c r="P30" i="10"/>
  <c r="O30" i="10"/>
  <c r="N30" i="10"/>
  <c r="L30" i="10"/>
  <c r="J30" i="10"/>
  <c r="H30" i="10"/>
  <c r="F30" i="10"/>
  <c r="D30" i="10"/>
  <c r="BQ29" i="10"/>
  <c r="AQ29" i="10"/>
  <c r="AP29" i="10"/>
  <c r="AO29" i="10"/>
  <c r="AM29" i="10"/>
  <c r="AK29" i="10"/>
  <c r="AI29" i="10"/>
  <c r="AG29" i="10"/>
  <c r="AE29" i="10"/>
  <c r="AC29" i="10"/>
  <c r="AA29" i="10"/>
  <c r="Y29" i="10"/>
  <c r="W29" i="10"/>
  <c r="U29" i="10"/>
  <c r="S29" i="10"/>
  <c r="Q29" i="10"/>
  <c r="P29" i="10"/>
  <c r="O29" i="10"/>
  <c r="N29" i="10"/>
  <c r="L29" i="10"/>
  <c r="J29" i="10"/>
  <c r="H29" i="10"/>
  <c r="F29" i="10"/>
  <c r="D29" i="10"/>
  <c r="BQ28" i="10"/>
  <c r="AQ28" i="10"/>
  <c r="AP28" i="10"/>
  <c r="AO28" i="10"/>
  <c r="AM28" i="10"/>
  <c r="AK28" i="10"/>
  <c r="AI28" i="10"/>
  <c r="AG28" i="10"/>
  <c r="AE28" i="10"/>
  <c r="AC28" i="10"/>
  <c r="AA28" i="10"/>
  <c r="Y28" i="10"/>
  <c r="W28" i="10"/>
  <c r="U28" i="10"/>
  <c r="S28" i="10"/>
  <c r="Q28" i="10"/>
  <c r="P28" i="10"/>
  <c r="O28" i="10"/>
  <c r="N28" i="10"/>
  <c r="L28" i="10"/>
  <c r="J28" i="10"/>
  <c r="H28" i="10"/>
  <c r="F28" i="10"/>
  <c r="D28" i="10"/>
  <c r="BQ27" i="10"/>
  <c r="AQ27" i="10"/>
  <c r="AP27" i="10"/>
  <c r="AO27" i="10"/>
  <c r="AM27" i="10"/>
  <c r="AK27" i="10"/>
  <c r="AI27" i="10"/>
  <c r="AG27" i="10"/>
  <c r="AE27" i="10"/>
  <c r="AC27" i="10"/>
  <c r="AA27" i="10"/>
  <c r="Y27" i="10"/>
  <c r="W27" i="10"/>
  <c r="U27" i="10"/>
  <c r="S27" i="10"/>
  <c r="Q27" i="10"/>
  <c r="P27" i="10"/>
  <c r="O27" i="10"/>
  <c r="N27" i="10"/>
  <c r="L27" i="10"/>
  <c r="J27" i="10"/>
  <c r="H27" i="10"/>
  <c r="F27" i="10"/>
  <c r="D27" i="10"/>
  <c r="BQ26" i="10"/>
  <c r="AQ26" i="10"/>
  <c r="AP26" i="10"/>
  <c r="AO26" i="10"/>
  <c r="AM26" i="10"/>
  <c r="AK26" i="10"/>
  <c r="AI26" i="10"/>
  <c r="AG26" i="10"/>
  <c r="AE26" i="10"/>
  <c r="AC26" i="10"/>
  <c r="AA26" i="10"/>
  <c r="Y26" i="10"/>
  <c r="W26" i="10"/>
  <c r="U26" i="10"/>
  <c r="S26" i="10"/>
  <c r="Q26" i="10"/>
  <c r="P26" i="10"/>
  <c r="O26" i="10"/>
  <c r="N26" i="10"/>
  <c r="L26" i="10"/>
  <c r="J26" i="10"/>
  <c r="H26" i="10"/>
  <c r="F26" i="10"/>
  <c r="D26" i="10"/>
  <c r="BQ25" i="10"/>
  <c r="AQ25" i="10"/>
  <c r="AP25" i="10"/>
  <c r="AO25" i="10"/>
  <c r="AM25" i="10"/>
  <c r="AK25" i="10"/>
  <c r="AI25" i="10"/>
  <c r="AG25" i="10"/>
  <c r="AE25" i="10"/>
  <c r="AC25" i="10"/>
  <c r="AA25" i="10"/>
  <c r="Y25" i="10"/>
  <c r="W25" i="10"/>
  <c r="U25" i="10"/>
  <c r="S25" i="10"/>
  <c r="Q25" i="10"/>
  <c r="P25" i="10"/>
  <c r="O25" i="10"/>
  <c r="N25" i="10"/>
  <c r="L25" i="10"/>
  <c r="J25" i="10"/>
  <c r="H25" i="10"/>
  <c r="F25" i="10"/>
  <c r="D25" i="10"/>
  <c r="BQ24" i="10"/>
  <c r="AQ24" i="10"/>
  <c r="AP24" i="10"/>
  <c r="AO24" i="10"/>
  <c r="AM24" i="10"/>
  <c r="AK24" i="10"/>
  <c r="AI24" i="10"/>
  <c r="AG24" i="10"/>
  <c r="AE24" i="10"/>
  <c r="AC24" i="10"/>
  <c r="AA24" i="10"/>
  <c r="Y24" i="10"/>
  <c r="W24" i="10"/>
  <c r="U24" i="10"/>
  <c r="S24" i="10"/>
  <c r="Q24" i="10"/>
  <c r="P24" i="10"/>
  <c r="O24" i="10"/>
  <c r="N24" i="10"/>
  <c r="L24" i="10"/>
  <c r="J24" i="10"/>
  <c r="H24" i="10"/>
  <c r="F24" i="10"/>
  <c r="D24" i="10"/>
  <c r="BQ23" i="10"/>
  <c r="AQ23" i="10"/>
  <c r="AP23" i="10"/>
  <c r="AO23" i="10"/>
  <c r="AM23" i="10"/>
  <c r="AK23" i="10"/>
  <c r="AI23" i="10"/>
  <c r="AG23" i="10"/>
  <c r="AE23" i="10"/>
  <c r="AC23" i="10"/>
  <c r="AA23" i="10"/>
  <c r="Y23" i="10"/>
  <c r="W23" i="10"/>
  <c r="U23" i="10"/>
  <c r="S23" i="10"/>
  <c r="Q23" i="10"/>
  <c r="P23" i="10"/>
  <c r="O23" i="10"/>
  <c r="N23" i="10"/>
  <c r="L23" i="10"/>
  <c r="J23" i="10"/>
  <c r="H23" i="10"/>
  <c r="F23" i="10"/>
  <c r="D23" i="10"/>
  <c r="BQ22" i="10"/>
  <c r="AQ22" i="10"/>
  <c r="AP22" i="10"/>
  <c r="AO22" i="10"/>
  <c r="AM22" i="10"/>
  <c r="AK22" i="10"/>
  <c r="AI22" i="10"/>
  <c r="AG22" i="10"/>
  <c r="AE22" i="10"/>
  <c r="AC22" i="10"/>
  <c r="AA22" i="10"/>
  <c r="Y22" i="10"/>
  <c r="W22" i="10"/>
  <c r="U22" i="10"/>
  <c r="S22" i="10"/>
  <c r="Q22" i="10"/>
  <c r="P22" i="10"/>
  <c r="O22" i="10"/>
  <c r="N22" i="10"/>
  <c r="L22" i="10"/>
  <c r="J22" i="10"/>
  <c r="H22" i="10"/>
  <c r="F22" i="10"/>
  <c r="D22" i="10"/>
  <c r="BQ21" i="10"/>
  <c r="AQ21" i="10"/>
  <c r="AP21" i="10"/>
  <c r="AO21" i="10"/>
  <c r="AM21" i="10"/>
  <c r="AK21" i="10"/>
  <c r="AI21" i="10"/>
  <c r="AG21" i="10"/>
  <c r="AE21" i="10"/>
  <c r="AC21" i="10"/>
  <c r="AA21" i="10"/>
  <c r="Y21" i="10"/>
  <c r="W21" i="10"/>
  <c r="U21" i="10"/>
  <c r="S21" i="10"/>
  <c r="Q21" i="10"/>
  <c r="P21" i="10"/>
  <c r="O21" i="10"/>
  <c r="N21" i="10"/>
  <c r="L21" i="10"/>
  <c r="J21" i="10"/>
  <c r="H21" i="10"/>
  <c r="F21" i="10"/>
  <c r="D21" i="10"/>
  <c r="BQ20" i="10"/>
  <c r="AQ20" i="10"/>
  <c r="AP20" i="10"/>
  <c r="AO20" i="10"/>
  <c r="AM20" i="10"/>
  <c r="AK20" i="10"/>
  <c r="AI20" i="10"/>
  <c r="AG20" i="10"/>
  <c r="AE20" i="10"/>
  <c r="AC20" i="10"/>
  <c r="AA20" i="10"/>
  <c r="Y20" i="10"/>
  <c r="W20" i="10"/>
  <c r="U20" i="10"/>
  <c r="S20" i="10"/>
  <c r="Q20" i="10"/>
  <c r="P20" i="10"/>
  <c r="O20" i="10"/>
  <c r="N20" i="10"/>
  <c r="L20" i="10"/>
  <c r="J20" i="10"/>
  <c r="H20" i="10"/>
  <c r="F20" i="10"/>
  <c r="D20" i="10"/>
  <c r="BQ19" i="10"/>
  <c r="AQ19" i="10"/>
  <c r="AP19" i="10"/>
  <c r="AO19" i="10"/>
  <c r="AM19" i="10"/>
  <c r="AK19" i="10"/>
  <c r="AI19" i="10"/>
  <c r="AG19" i="10"/>
  <c r="AE19" i="10"/>
  <c r="AC19" i="10"/>
  <c r="AA19" i="10"/>
  <c r="Y19" i="10"/>
  <c r="W19" i="10"/>
  <c r="U19" i="10"/>
  <c r="S19" i="10"/>
  <c r="Q19" i="10"/>
  <c r="P19" i="10"/>
  <c r="O19" i="10"/>
  <c r="N19" i="10"/>
  <c r="L19" i="10"/>
  <c r="J19" i="10"/>
  <c r="H19" i="10"/>
  <c r="F19" i="10"/>
  <c r="D19" i="10"/>
  <c r="BQ18" i="10"/>
  <c r="AQ18" i="10"/>
  <c r="AP18" i="10"/>
  <c r="AO18" i="10"/>
  <c r="AM18" i="10"/>
  <c r="AK18" i="10"/>
  <c r="AI18" i="10"/>
  <c r="AG18" i="10"/>
  <c r="AE18" i="10"/>
  <c r="AC18" i="10"/>
  <c r="AA18" i="10"/>
  <c r="Y18" i="10"/>
  <c r="W18" i="10"/>
  <c r="U18" i="10"/>
  <c r="S18" i="10"/>
  <c r="Q18" i="10"/>
  <c r="P18" i="10"/>
  <c r="O18" i="10"/>
  <c r="N18" i="10"/>
  <c r="L18" i="10"/>
  <c r="J18" i="10"/>
  <c r="H18" i="10"/>
  <c r="F18" i="10"/>
  <c r="D18" i="10"/>
  <c r="BQ17" i="10"/>
  <c r="AQ17" i="10"/>
  <c r="AP17" i="10"/>
  <c r="AO17" i="10"/>
  <c r="AM17" i="10"/>
  <c r="AK17" i="10"/>
  <c r="AI17" i="10"/>
  <c r="AG17" i="10"/>
  <c r="AE17" i="10"/>
  <c r="AC17" i="10"/>
  <c r="AA17" i="10"/>
  <c r="Y17" i="10"/>
  <c r="W17" i="10"/>
  <c r="U17" i="10"/>
  <c r="S17" i="10"/>
  <c r="Q17" i="10"/>
  <c r="P17" i="10"/>
  <c r="O17" i="10"/>
  <c r="N17" i="10"/>
  <c r="L17" i="10"/>
  <c r="J17" i="10"/>
  <c r="H17" i="10"/>
  <c r="F17" i="10"/>
  <c r="D17" i="10"/>
  <c r="BQ16" i="10"/>
  <c r="AQ16" i="10"/>
  <c r="AP16" i="10"/>
  <c r="AO16" i="10"/>
  <c r="AM16" i="10"/>
  <c r="AK16" i="10"/>
  <c r="AI16" i="10"/>
  <c r="AG16" i="10"/>
  <c r="AE16" i="10"/>
  <c r="AC16" i="10"/>
  <c r="AA16" i="10"/>
  <c r="Y16" i="10"/>
  <c r="W16" i="10"/>
  <c r="U16" i="10"/>
  <c r="S16" i="10"/>
  <c r="Q16" i="10"/>
  <c r="P16" i="10"/>
  <c r="O16" i="10"/>
  <c r="N16" i="10"/>
  <c r="L16" i="10"/>
  <c r="J16" i="10"/>
  <c r="H16" i="10"/>
  <c r="F16" i="10"/>
  <c r="D16" i="10"/>
  <c r="BQ15" i="10"/>
  <c r="AQ15" i="10"/>
  <c r="AP15" i="10"/>
  <c r="AO15" i="10"/>
  <c r="AM15" i="10"/>
  <c r="AK15" i="10"/>
  <c r="AI15" i="10"/>
  <c r="AG15" i="10"/>
  <c r="AE15" i="10"/>
  <c r="AC15" i="10"/>
  <c r="AA15" i="10"/>
  <c r="Y15" i="10"/>
  <c r="W15" i="10"/>
  <c r="U15" i="10"/>
  <c r="S15" i="10"/>
  <c r="Q15" i="10"/>
  <c r="P15" i="10"/>
  <c r="O15" i="10"/>
  <c r="N15" i="10"/>
  <c r="L15" i="10"/>
  <c r="J15" i="10"/>
  <c r="H15" i="10"/>
  <c r="F15" i="10"/>
  <c r="D15" i="10"/>
  <c r="BQ14" i="10"/>
  <c r="AQ14" i="10"/>
  <c r="AP14" i="10"/>
  <c r="AO14" i="10"/>
  <c r="AM14" i="10"/>
  <c r="AK14" i="10"/>
  <c r="AI14" i="10"/>
  <c r="AG14" i="10"/>
  <c r="AE14" i="10"/>
  <c r="AC14" i="10"/>
  <c r="AA14" i="10"/>
  <c r="Y14" i="10"/>
  <c r="W14" i="10"/>
  <c r="U14" i="10"/>
  <c r="S14" i="10"/>
  <c r="Q14" i="10"/>
  <c r="P14" i="10"/>
  <c r="O14" i="10"/>
  <c r="N14" i="10"/>
  <c r="L14" i="10"/>
  <c r="J14" i="10"/>
  <c r="H14" i="10"/>
  <c r="F14" i="10"/>
  <c r="D14" i="10"/>
  <c r="BQ13" i="10"/>
  <c r="AQ13" i="10"/>
  <c r="AP13" i="10"/>
  <c r="AO13" i="10"/>
  <c r="AM13" i="10"/>
  <c r="AK13" i="10"/>
  <c r="AI13" i="10"/>
  <c r="AG13" i="10"/>
  <c r="AE13" i="10"/>
  <c r="AC13" i="10"/>
  <c r="AA13" i="10"/>
  <c r="Y13" i="10"/>
  <c r="W13" i="10"/>
  <c r="U13" i="10"/>
  <c r="S13" i="10"/>
  <c r="Q13" i="10"/>
  <c r="P13" i="10"/>
  <c r="O13" i="10"/>
  <c r="N13" i="10"/>
  <c r="L13" i="10"/>
  <c r="J13" i="10"/>
  <c r="H13" i="10"/>
  <c r="F13" i="10"/>
  <c r="D13" i="10"/>
  <c r="BQ12" i="10"/>
  <c r="AQ12" i="10"/>
  <c r="AP12" i="10"/>
  <c r="AO12" i="10"/>
  <c r="AM12" i="10"/>
  <c r="AK12" i="10"/>
  <c r="AI12" i="10"/>
  <c r="AG12" i="10"/>
  <c r="AE12" i="10"/>
  <c r="AC12" i="10"/>
  <c r="AA12" i="10"/>
  <c r="Y12" i="10"/>
  <c r="W12" i="10"/>
  <c r="U12" i="10"/>
  <c r="S12" i="10"/>
  <c r="Q12" i="10"/>
  <c r="P12" i="10"/>
  <c r="O12" i="10"/>
  <c r="N12" i="10"/>
  <c r="L12" i="10"/>
  <c r="J12" i="10"/>
  <c r="H12" i="10"/>
  <c r="F12" i="10"/>
  <c r="D12" i="10"/>
  <c r="BQ11" i="10"/>
  <c r="AQ11" i="10"/>
  <c r="AP11" i="10"/>
  <c r="AO11" i="10"/>
  <c r="AM11" i="10"/>
  <c r="AK11" i="10"/>
  <c r="AI11" i="10"/>
  <c r="AG11" i="10"/>
  <c r="AE11" i="10"/>
  <c r="AC11" i="10"/>
  <c r="AA11" i="10"/>
  <c r="Y11" i="10"/>
  <c r="W11" i="10"/>
  <c r="U11" i="10"/>
  <c r="S11" i="10"/>
  <c r="Q11" i="10"/>
  <c r="P11" i="10"/>
  <c r="O11" i="10"/>
  <c r="N11" i="10"/>
  <c r="L11" i="10"/>
  <c r="J11" i="10"/>
  <c r="H11" i="10"/>
  <c r="F11" i="10"/>
  <c r="D11" i="10"/>
  <c r="BQ10" i="10"/>
  <c r="AQ10" i="10"/>
  <c r="AP10" i="10"/>
  <c r="AO10" i="10"/>
  <c r="AM10" i="10"/>
  <c r="AK10" i="10"/>
  <c r="AI10" i="10"/>
  <c r="AG10" i="10"/>
  <c r="AE10" i="10"/>
  <c r="AC10" i="10"/>
  <c r="AA10" i="10"/>
  <c r="Y10" i="10"/>
  <c r="W10" i="10"/>
  <c r="U10" i="10"/>
  <c r="S10" i="10"/>
  <c r="Q10" i="10"/>
  <c r="P10" i="10"/>
  <c r="O10" i="10"/>
  <c r="N10" i="10"/>
  <c r="L10" i="10"/>
  <c r="J10" i="10"/>
  <c r="H10" i="10"/>
  <c r="F10" i="10"/>
  <c r="D10" i="10"/>
  <c r="BQ9" i="10"/>
  <c r="AQ9" i="10"/>
  <c r="AP9" i="10"/>
  <c r="AO9" i="10"/>
  <c r="AM9" i="10"/>
  <c r="AK9" i="10"/>
  <c r="AI9" i="10"/>
  <c r="AG9" i="10"/>
  <c r="AE9" i="10"/>
  <c r="AC9" i="10"/>
  <c r="AA9" i="10"/>
  <c r="Y9" i="10"/>
  <c r="W9" i="10"/>
  <c r="U9" i="10"/>
  <c r="S9" i="10"/>
  <c r="Q9" i="10"/>
  <c r="P9" i="10"/>
  <c r="O9" i="10"/>
  <c r="N9" i="10"/>
  <c r="L9" i="10"/>
  <c r="J9" i="10"/>
  <c r="H9" i="10"/>
  <c r="F9" i="10"/>
  <c r="D9" i="10"/>
  <c r="CF8" i="10"/>
  <c r="BR8" i="10"/>
  <c r="BQ8" i="10"/>
  <c r="BP8" i="10"/>
  <c r="BO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B8" i="10"/>
  <c r="BA8" i="10"/>
  <c r="AZ8" i="10"/>
  <c r="AY8" i="10"/>
  <c r="AX8" i="10"/>
  <c r="AW8" i="10"/>
  <c r="AV8" i="10"/>
  <c r="AU8" i="10"/>
  <c r="AT8" i="10"/>
  <c r="AS8" i="10"/>
  <c r="AQ8" i="10"/>
  <c r="AP8" i="10"/>
  <c r="AO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B8" i="10"/>
  <c r="AA8" i="10"/>
  <c r="Z8" i="10"/>
  <c r="Y8" i="10"/>
  <c r="X8" i="10"/>
  <c r="W8" i="10"/>
  <c r="V8" i="10"/>
  <c r="U8" i="10"/>
  <c r="T8" i="10"/>
  <c r="S8" i="10"/>
  <c r="R8" i="10"/>
  <c r="Q8" i="10"/>
  <c r="P8" i="10"/>
  <c r="O8" i="10"/>
  <c r="N8" i="10"/>
  <c r="L8" i="10"/>
  <c r="K8" i="10"/>
  <c r="J8" i="10"/>
  <c r="I8" i="10"/>
  <c r="H8" i="10"/>
  <c r="G8" i="10"/>
  <c r="F8" i="10"/>
  <c r="E8" i="10"/>
  <c r="D8" i="10"/>
  <c r="C8" i="10"/>
  <c r="CF7" i="10"/>
  <c r="BR7" i="10"/>
  <c r="BQ7" i="10"/>
  <c r="BP7" i="10"/>
  <c r="BO7" i="10"/>
  <c r="BN7" i="10"/>
  <c r="BM7" i="10"/>
  <c r="BL7" i="10"/>
  <c r="BK7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AX7" i="10"/>
  <c r="AW7" i="10"/>
  <c r="AV7" i="10"/>
  <c r="AU7" i="10"/>
  <c r="AT7" i="10"/>
  <c r="AS7" i="10"/>
  <c r="AQ7" i="10"/>
  <c r="AP7" i="10"/>
  <c r="AO7" i="10"/>
  <c r="AN7" i="10"/>
  <c r="AM7" i="10"/>
  <c r="AL7" i="10"/>
  <c r="AK7" i="10"/>
  <c r="AJ7" i="10"/>
  <c r="AI7" i="10"/>
  <c r="AH7" i="10"/>
  <c r="AG7" i="10"/>
  <c r="AF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P7" i="10"/>
  <c r="O7" i="10"/>
  <c r="N7" i="10"/>
  <c r="L7" i="10"/>
  <c r="K7" i="10"/>
  <c r="J7" i="10"/>
  <c r="I7" i="10"/>
  <c r="H7" i="10"/>
  <c r="G7" i="10"/>
  <c r="F7" i="10"/>
  <c r="E7" i="10"/>
  <c r="D7" i="10"/>
  <c r="C7" i="10"/>
  <c r="CF6" i="10"/>
  <c r="BR6" i="10"/>
  <c r="BQ6" i="10"/>
  <c r="BP6" i="10"/>
  <c r="BO6" i="10"/>
  <c r="BN6" i="10"/>
  <c r="BM6" i="10"/>
  <c r="BL6" i="10"/>
  <c r="BK6" i="10"/>
  <c r="BJ6" i="10"/>
  <c r="BI6" i="10"/>
  <c r="BH6" i="10"/>
  <c r="BG6" i="10"/>
  <c r="BF6" i="10"/>
  <c r="BE6" i="10"/>
  <c r="BD6" i="10"/>
  <c r="BC6" i="10"/>
  <c r="BB6" i="10"/>
  <c r="BA6" i="10"/>
  <c r="AZ6" i="10"/>
  <c r="AY6" i="10"/>
  <c r="AX6" i="10"/>
  <c r="AW6" i="10"/>
  <c r="AV6" i="10"/>
  <c r="AU6" i="10"/>
  <c r="AT6" i="10"/>
  <c r="AS6" i="10"/>
  <c r="AQ6" i="10"/>
  <c r="AP6" i="10"/>
  <c r="AO6" i="10"/>
  <c r="AN6" i="10"/>
  <c r="AM6" i="10"/>
  <c r="AL6" i="10"/>
  <c r="AK6" i="10"/>
  <c r="AJ6" i="10"/>
  <c r="AI6" i="10"/>
  <c r="AH6" i="10"/>
  <c r="AG6" i="10"/>
  <c r="AF6" i="10"/>
  <c r="AE6" i="10"/>
  <c r="AD6" i="10"/>
  <c r="AC6" i="10"/>
  <c r="AB6" i="10"/>
  <c r="AA6" i="10"/>
  <c r="Z6" i="10"/>
  <c r="Y6" i="10"/>
  <c r="X6" i="10"/>
  <c r="W6" i="10"/>
  <c r="V6" i="10"/>
  <c r="U6" i="10"/>
  <c r="T6" i="10"/>
  <c r="S6" i="10"/>
  <c r="R6" i="10"/>
  <c r="Q6" i="10"/>
  <c r="P6" i="10"/>
  <c r="O6" i="10"/>
  <c r="N6" i="10"/>
  <c r="L6" i="10"/>
  <c r="K6" i="10"/>
  <c r="J6" i="10"/>
  <c r="I6" i="10"/>
  <c r="H6" i="10"/>
  <c r="G6" i="10"/>
  <c r="F6" i="10"/>
  <c r="E6" i="10"/>
  <c r="D6" i="10"/>
  <c r="C6" i="10"/>
  <c r="CF5" i="10"/>
  <c r="BR5" i="10"/>
  <c r="BQ5" i="10"/>
  <c r="BP5" i="10"/>
  <c r="BO5" i="10"/>
  <c r="BN5" i="10"/>
  <c r="BM5" i="10"/>
  <c r="BL5" i="10"/>
  <c r="BK5" i="10"/>
  <c r="BJ5" i="10"/>
  <c r="BI5" i="10"/>
  <c r="BH5" i="10"/>
  <c r="BG5" i="10"/>
  <c r="BF5" i="10"/>
  <c r="BE5" i="10"/>
  <c r="BD5" i="10"/>
  <c r="BC5" i="10"/>
  <c r="BB5" i="10"/>
  <c r="BA5" i="10"/>
  <c r="AZ5" i="10"/>
  <c r="AY5" i="10"/>
  <c r="AX5" i="10"/>
  <c r="AW5" i="10"/>
  <c r="AV5" i="10"/>
  <c r="AU5" i="10"/>
  <c r="AT5" i="10"/>
  <c r="AS5" i="10"/>
  <c r="AQ5" i="10"/>
  <c r="AP5" i="10"/>
  <c r="AO5" i="10"/>
  <c r="AN5" i="10"/>
  <c r="AM5" i="10"/>
  <c r="AL5" i="10"/>
  <c r="AK5" i="10"/>
  <c r="AJ5" i="10"/>
  <c r="AI5" i="10"/>
  <c r="AH5" i="10"/>
  <c r="AG5" i="10"/>
  <c r="AF5" i="10"/>
  <c r="AE5" i="10"/>
  <c r="AD5" i="10"/>
  <c r="AC5" i="10"/>
  <c r="AB5" i="10"/>
  <c r="AA5" i="10"/>
  <c r="Z5" i="10"/>
  <c r="Y5" i="10"/>
  <c r="X5" i="10"/>
  <c r="W5" i="10"/>
  <c r="V5" i="10"/>
  <c r="U5" i="10"/>
  <c r="T5" i="10"/>
  <c r="S5" i="10"/>
  <c r="R5" i="10"/>
  <c r="Q5" i="10"/>
  <c r="P5" i="10"/>
  <c r="O5" i="10"/>
  <c r="N5" i="10"/>
  <c r="L5" i="10"/>
  <c r="K5" i="10"/>
  <c r="J5" i="10"/>
  <c r="I5" i="10"/>
  <c r="H5" i="10"/>
  <c r="G5" i="10"/>
  <c r="F5" i="10"/>
  <c r="E5" i="10"/>
  <c r="D5" i="10"/>
  <c r="C5" i="10"/>
  <c r="BS76" i="6"/>
  <c r="AS76" i="6"/>
  <c r="AR76" i="6"/>
  <c r="AQ76" i="6"/>
  <c r="AO76" i="6"/>
  <c r="AM76" i="6"/>
  <c r="AK76" i="6"/>
  <c r="AI76" i="6"/>
  <c r="AG76" i="6"/>
  <c r="AE76" i="6"/>
  <c r="AC76" i="6"/>
  <c r="AA76" i="6"/>
  <c r="Y76" i="6"/>
  <c r="W76" i="6"/>
  <c r="U76" i="6"/>
  <c r="S76" i="6"/>
  <c r="R76" i="6"/>
  <c r="Q76" i="6"/>
  <c r="P76" i="6"/>
  <c r="N76" i="6"/>
  <c r="L76" i="6"/>
  <c r="J76" i="6"/>
  <c r="H76" i="6"/>
  <c r="F76" i="6"/>
  <c r="D76" i="6"/>
  <c r="BS75" i="6"/>
  <c r="AS75" i="6"/>
  <c r="AR75" i="6"/>
  <c r="AQ75" i="6"/>
  <c r="AO75" i="6"/>
  <c r="AM75" i="6"/>
  <c r="AK75" i="6"/>
  <c r="AI75" i="6"/>
  <c r="AG75" i="6"/>
  <c r="AE75" i="6"/>
  <c r="AC75" i="6"/>
  <c r="AA75" i="6"/>
  <c r="Y75" i="6"/>
  <c r="W75" i="6"/>
  <c r="U75" i="6"/>
  <c r="S75" i="6"/>
  <c r="R75" i="6"/>
  <c r="Q75" i="6"/>
  <c r="P75" i="6"/>
  <c r="N75" i="6"/>
  <c r="L75" i="6"/>
  <c r="J75" i="6"/>
  <c r="H75" i="6"/>
  <c r="F75" i="6"/>
  <c r="D75" i="6"/>
  <c r="BS74" i="6"/>
  <c r="AS74" i="6"/>
  <c r="AR74" i="6"/>
  <c r="AQ74" i="6"/>
  <c r="AO74" i="6"/>
  <c r="AM74" i="6"/>
  <c r="AK74" i="6"/>
  <c r="AI74" i="6"/>
  <c r="AG74" i="6"/>
  <c r="AE74" i="6"/>
  <c r="AC74" i="6"/>
  <c r="AA74" i="6"/>
  <c r="Y74" i="6"/>
  <c r="W74" i="6"/>
  <c r="U74" i="6"/>
  <c r="S74" i="6"/>
  <c r="R74" i="6"/>
  <c r="Q74" i="6"/>
  <c r="P74" i="6"/>
  <c r="N74" i="6"/>
  <c r="L74" i="6"/>
  <c r="J74" i="6"/>
  <c r="H74" i="6"/>
  <c r="F74" i="6"/>
  <c r="D74" i="6"/>
  <c r="CH73" i="6"/>
  <c r="BT73" i="6"/>
  <c r="BS73" i="6"/>
  <c r="BR73" i="6"/>
  <c r="BP73" i="6"/>
  <c r="BN73" i="6"/>
  <c r="BL73" i="6"/>
  <c r="BJ73" i="6"/>
  <c r="BH73" i="6"/>
  <c r="BF73" i="6"/>
  <c r="BD73" i="6"/>
  <c r="BB73" i="6"/>
  <c r="AZ73" i="6"/>
  <c r="AX73" i="6"/>
  <c r="AV73" i="6"/>
  <c r="AS73" i="6"/>
  <c r="AR73" i="6"/>
  <c r="AQ73" i="6"/>
  <c r="AO73" i="6"/>
  <c r="AM73" i="6"/>
  <c r="AK73" i="6"/>
  <c r="AI73" i="6"/>
  <c r="AG73" i="6"/>
  <c r="AE73" i="6"/>
  <c r="AC73" i="6"/>
  <c r="AA73" i="6"/>
  <c r="Y73" i="6"/>
  <c r="W73" i="6"/>
  <c r="U73" i="6"/>
  <c r="S73" i="6"/>
  <c r="R73" i="6"/>
  <c r="Q73" i="6"/>
  <c r="P73" i="6"/>
  <c r="N73" i="6"/>
  <c r="L73" i="6"/>
  <c r="J73" i="6"/>
  <c r="H73" i="6"/>
  <c r="F73" i="6"/>
  <c r="D73" i="6"/>
  <c r="BS72" i="6"/>
  <c r="AS72" i="6"/>
  <c r="AR72" i="6"/>
  <c r="AQ72" i="6"/>
  <c r="AO72" i="6"/>
  <c r="AM72" i="6"/>
  <c r="AK72" i="6"/>
  <c r="AI72" i="6"/>
  <c r="AG72" i="6"/>
  <c r="AE72" i="6"/>
  <c r="AC72" i="6"/>
  <c r="AA72" i="6"/>
  <c r="Y72" i="6"/>
  <c r="W72" i="6"/>
  <c r="U72" i="6"/>
  <c r="S72" i="6"/>
  <c r="R72" i="6"/>
  <c r="Q72" i="6"/>
  <c r="P72" i="6"/>
  <c r="N72" i="6"/>
  <c r="L72" i="6"/>
  <c r="J72" i="6"/>
  <c r="H72" i="6"/>
  <c r="F72" i="6"/>
  <c r="D72" i="6"/>
  <c r="BS71" i="6"/>
  <c r="AS71" i="6"/>
  <c r="AR71" i="6"/>
  <c r="AQ71" i="6"/>
  <c r="AO71" i="6"/>
  <c r="AM71" i="6"/>
  <c r="AK71" i="6"/>
  <c r="AI71" i="6"/>
  <c r="AG71" i="6"/>
  <c r="AE71" i="6"/>
  <c r="AC71" i="6"/>
  <c r="AA71" i="6"/>
  <c r="Y71" i="6"/>
  <c r="W71" i="6"/>
  <c r="U71" i="6"/>
  <c r="S71" i="6"/>
  <c r="R71" i="6"/>
  <c r="Q71" i="6"/>
  <c r="P71" i="6"/>
  <c r="N71" i="6"/>
  <c r="L71" i="6"/>
  <c r="J71" i="6"/>
  <c r="H71" i="6"/>
  <c r="F71" i="6"/>
  <c r="D71" i="6"/>
  <c r="BS70" i="6"/>
  <c r="AS70" i="6"/>
  <c r="AR70" i="6"/>
  <c r="AQ70" i="6"/>
  <c r="AO70" i="6"/>
  <c r="AM70" i="6"/>
  <c r="AK70" i="6"/>
  <c r="AI70" i="6"/>
  <c r="AG70" i="6"/>
  <c r="AE70" i="6"/>
  <c r="AC70" i="6"/>
  <c r="AA70" i="6"/>
  <c r="Y70" i="6"/>
  <c r="W70" i="6"/>
  <c r="U70" i="6"/>
  <c r="S70" i="6"/>
  <c r="R70" i="6"/>
  <c r="Q70" i="6"/>
  <c r="P70" i="6"/>
  <c r="N70" i="6"/>
  <c r="L70" i="6"/>
  <c r="J70" i="6"/>
  <c r="H70" i="6"/>
  <c r="F70" i="6"/>
  <c r="D70" i="6"/>
  <c r="CH69" i="6"/>
  <c r="BT69" i="6"/>
  <c r="BS69" i="6"/>
  <c r="BR69" i="6"/>
  <c r="BP69" i="6"/>
  <c r="BN69" i="6"/>
  <c r="BL69" i="6"/>
  <c r="BJ69" i="6"/>
  <c r="BH69" i="6"/>
  <c r="BF69" i="6"/>
  <c r="BD69" i="6"/>
  <c r="BB69" i="6"/>
  <c r="AZ69" i="6"/>
  <c r="AX69" i="6"/>
  <c r="AV69" i="6"/>
  <c r="AS69" i="6"/>
  <c r="AR69" i="6"/>
  <c r="AQ69" i="6"/>
  <c r="AO69" i="6"/>
  <c r="AM69" i="6"/>
  <c r="AK69" i="6"/>
  <c r="AI69" i="6"/>
  <c r="AG69" i="6"/>
  <c r="AE69" i="6"/>
  <c r="AC69" i="6"/>
  <c r="AA69" i="6"/>
  <c r="Y69" i="6"/>
  <c r="W69" i="6"/>
  <c r="U69" i="6"/>
  <c r="S69" i="6"/>
  <c r="R69" i="6"/>
  <c r="Q69" i="6"/>
  <c r="P69" i="6"/>
  <c r="N69" i="6"/>
  <c r="L69" i="6"/>
  <c r="J69" i="6"/>
  <c r="H69" i="6"/>
  <c r="F69" i="6"/>
  <c r="D69" i="6"/>
  <c r="BS68" i="6"/>
  <c r="AS68" i="6"/>
  <c r="AR68" i="6"/>
  <c r="AQ68" i="6"/>
  <c r="AO68" i="6"/>
  <c r="AM68" i="6"/>
  <c r="AK68" i="6"/>
  <c r="AI68" i="6"/>
  <c r="AG68" i="6"/>
  <c r="AE68" i="6"/>
  <c r="AC68" i="6"/>
  <c r="AA68" i="6"/>
  <c r="Y68" i="6"/>
  <c r="W68" i="6"/>
  <c r="U68" i="6"/>
  <c r="S68" i="6"/>
  <c r="R68" i="6"/>
  <c r="Q68" i="6"/>
  <c r="P68" i="6"/>
  <c r="N68" i="6"/>
  <c r="L68" i="6"/>
  <c r="J68" i="6"/>
  <c r="H68" i="6"/>
  <c r="F68" i="6"/>
  <c r="D68" i="6"/>
  <c r="BS67" i="6"/>
  <c r="AS67" i="6"/>
  <c r="AR67" i="6"/>
  <c r="AQ67" i="6"/>
  <c r="AO67" i="6"/>
  <c r="AM67" i="6"/>
  <c r="AK67" i="6"/>
  <c r="AI67" i="6"/>
  <c r="AG67" i="6"/>
  <c r="AE67" i="6"/>
  <c r="AC67" i="6"/>
  <c r="AA67" i="6"/>
  <c r="Y67" i="6"/>
  <c r="W67" i="6"/>
  <c r="U67" i="6"/>
  <c r="S67" i="6"/>
  <c r="R67" i="6"/>
  <c r="Q67" i="6"/>
  <c r="P67" i="6"/>
  <c r="N67" i="6"/>
  <c r="L67" i="6"/>
  <c r="J67" i="6"/>
  <c r="H67" i="6"/>
  <c r="F67" i="6"/>
  <c r="D67" i="6"/>
  <c r="BS66" i="6"/>
  <c r="AS66" i="6"/>
  <c r="AR66" i="6"/>
  <c r="AQ66" i="6"/>
  <c r="AO66" i="6"/>
  <c r="AM66" i="6"/>
  <c r="AK66" i="6"/>
  <c r="AI66" i="6"/>
  <c r="AG66" i="6"/>
  <c r="AE66" i="6"/>
  <c r="AC66" i="6"/>
  <c r="AA66" i="6"/>
  <c r="Y66" i="6"/>
  <c r="W66" i="6"/>
  <c r="U66" i="6"/>
  <c r="S66" i="6"/>
  <c r="R66" i="6"/>
  <c r="Q66" i="6"/>
  <c r="P66" i="6"/>
  <c r="N66" i="6"/>
  <c r="L66" i="6"/>
  <c r="J66" i="6"/>
  <c r="H66" i="6"/>
  <c r="F66" i="6"/>
  <c r="D66" i="6"/>
  <c r="CH65" i="6"/>
  <c r="BT65" i="6"/>
  <c r="BS65" i="6"/>
  <c r="BR65" i="6"/>
  <c r="BP65" i="6"/>
  <c r="BN65" i="6"/>
  <c r="BL65" i="6"/>
  <c r="BJ65" i="6"/>
  <c r="BH65" i="6"/>
  <c r="BF65" i="6"/>
  <c r="BD65" i="6"/>
  <c r="BB65" i="6"/>
  <c r="AZ65" i="6"/>
  <c r="AX65" i="6"/>
  <c r="AV65" i="6"/>
  <c r="AS65" i="6"/>
  <c r="AR65" i="6"/>
  <c r="AQ65" i="6"/>
  <c r="AO65" i="6"/>
  <c r="AM65" i="6"/>
  <c r="AK65" i="6"/>
  <c r="AI65" i="6"/>
  <c r="AG65" i="6"/>
  <c r="AE65" i="6"/>
  <c r="AC65" i="6"/>
  <c r="AA65" i="6"/>
  <c r="Y65" i="6"/>
  <c r="W65" i="6"/>
  <c r="U65" i="6"/>
  <c r="S65" i="6"/>
  <c r="R65" i="6"/>
  <c r="Q65" i="6"/>
  <c r="P65" i="6"/>
  <c r="N65" i="6"/>
  <c r="L65" i="6"/>
  <c r="J65" i="6"/>
  <c r="H65" i="6"/>
  <c r="F65" i="6"/>
  <c r="D65" i="6"/>
  <c r="BS64" i="6"/>
  <c r="AS64" i="6"/>
  <c r="AR64" i="6"/>
  <c r="AQ64" i="6"/>
  <c r="AO64" i="6"/>
  <c r="AM64" i="6"/>
  <c r="AK64" i="6"/>
  <c r="AI64" i="6"/>
  <c r="AG64" i="6"/>
  <c r="AE64" i="6"/>
  <c r="AC64" i="6"/>
  <c r="AA64" i="6"/>
  <c r="Y64" i="6"/>
  <c r="W64" i="6"/>
  <c r="U64" i="6"/>
  <c r="S64" i="6"/>
  <c r="R64" i="6"/>
  <c r="Q64" i="6"/>
  <c r="P64" i="6"/>
  <c r="N64" i="6"/>
  <c r="L64" i="6"/>
  <c r="J64" i="6"/>
  <c r="H64" i="6"/>
  <c r="F64" i="6"/>
  <c r="D64" i="6"/>
  <c r="BS63" i="6"/>
  <c r="AS63" i="6"/>
  <c r="AR63" i="6"/>
  <c r="AQ63" i="6"/>
  <c r="AO63" i="6"/>
  <c r="AM63" i="6"/>
  <c r="AK63" i="6"/>
  <c r="AI63" i="6"/>
  <c r="AG63" i="6"/>
  <c r="AE63" i="6"/>
  <c r="AC63" i="6"/>
  <c r="AA63" i="6"/>
  <c r="Y63" i="6"/>
  <c r="W63" i="6"/>
  <c r="U63" i="6"/>
  <c r="S63" i="6"/>
  <c r="R63" i="6"/>
  <c r="Q63" i="6"/>
  <c r="P63" i="6"/>
  <c r="N63" i="6"/>
  <c r="L63" i="6"/>
  <c r="J63" i="6"/>
  <c r="H63" i="6"/>
  <c r="F63" i="6"/>
  <c r="D63" i="6"/>
  <c r="BS62" i="6"/>
  <c r="AS62" i="6"/>
  <c r="AR62" i="6"/>
  <c r="AQ62" i="6"/>
  <c r="AO62" i="6"/>
  <c r="AM62" i="6"/>
  <c r="AK62" i="6"/>
  <c r="AI62" i="6"/>
  <c r="AG62" i="6"/>
  <c r="AE62" i="6"/>
  <c r="AC62" i="6"/>
  <c r="AA62" i="6"/>
  <c r="Y62" i="6"/>
  <c r="W62" i="6"/>
  <c r="U62" i="6"/>
  <c r="S62" i="6"/>
  <c r="R62" i="6"/>
  <c r="Q62" i="6"/>
  <c r="P62" i="6"/>
  <c r="N62" i="6"/>
  <c r="L62" i="6"/>
  <c r="J62" i="6"/>
  <c r="H62" i="6"/>
  <c r="F62" i="6"/>
  <c r="D62" i="6"/>
  <c r="CH61" i="6"/>
  <c r="BT61" i="6"/>
  <c r="BS61" i="6"/>
  <c r="BR61" i="6"/>
  <c r="BP61" i="6"/>
  <c r="BN61" i="6"/>
  <c r="BL61" i="6"/>
  <c r="BJ61" i="6"/>
  <c r="BH61" i="6"/>
  <c r="BF61" i="6"/>
  <c r="BD61" i="6"/>
  <c r="BB61" i="6"/>
  <c r="AZ61" i="6"/>
  <c r="AX61" i="6"/>
  <c r="AV61" i="6"/>
  <c r="AS61" i="6"/>
  <c r="AR61" i="6"/>
  <c r="AQ61" i="6"/>
  <c r="AO61" i="6"/>
  <c r="AM61" i="6"/>
  <c r="AK61" i="6"/>
  <c r="AI61" i="6"/>
  <c r="AG61" i="6"/>
  <c r="AE61" i="6"/>
  <c r="AC61" i="6"/>
  <c r="AA61" i="6"/>
  <c r="Y61" i="6"/>
  <c r="W61" i="6"/>
  <c r="U61" i="6"/>
  <c r="S61" i="6"/>
  <c r="R61" i="6"/>
  <c r="Q61" i="6"/>
  <c r="P61" i="6"/>
  <c r="N61" i="6"/>
  <c r="L61" i="6"/>
  <c r="J61" i="6"/>
  <c r="H61" i="6"/>
  <c r="F61" i="6"/>
  <c r="D61" i="6"/>
  <c r="BS60" i="6"/>
  <c r="AS60" i="6"/>
  <c r="AR60" i="6"/>
  <c r="AQ60" i="6"/>
  <c r="AO60" i="6"/>
  <c r="AM60" i="6"/>
  <c r="AK60" i="6"/>
  <c r="AI60" i="6"/>
  <c r="AG60" i="6"/>
  <c r="AE60" i="6"/>
  <c r="AC60" i="6"/>
  <c r="AA60" i="6"/>
  <c r="Y60" i="6"/>
  <c r="W60" i="6"/>
  <c r="U60" i="6"/>
  <c r="S60" i="6"/>
  <c r="R60" i="6"/>
  <c r="Q60" i="6"/>
  <c r="P60" i="6"/>
  <c r="N60" i="6"/>
  <c r="L60" i="6"/>
  <c r="J60" i="6"/>
  <c r="H60" i="6"/>
  <c r="F60" i="6"/>
  <c r="D60" i="6"/>
  <c r="BS59" i="6"/>
  <c r="AS59" i="6"/>
  <c r="AR59" i="6"/>
  <c r="AQ59" i="6"/>
  <c r="AO59" i="6"/>
  <c r="AM59" i="6"/>
  <c r="AK59" i="6"/>
  <c r="AI59" i="6"/>
  <c r="AG59" i="6"/>
  <c r="AE59" i="6"/>
  <c r="AC59" i="6"/>
  <c r="AA59" i="6"/>
  <c r="Y59" i="6"/>
  <c r="W59" i="6"/>
  <c r="U59" i="6"/>
  <c r="S59" i="6"/>
  <c r="R59" i="6"/>
  <c r="Q59" i="6"/>
  <c r="P59" i="6"/>
  <c r="N59" i="6"/>
  <c r="L59" i="6"/>
  <c r="J59" i="6"/>
  <c r="H59" i="6"/>
  <c r="F59" i="6"/>
  <c r="D59" i="6"/>
  <c r="BS58" i="6"/>
  <c r="AS58" i="6"/>
  <c r="AR58" i="6"/>
  <c r="AQ58" i="6"/>
  <c r="AO58" i="6"/>
  <c r="AM58" i="6"/>
  <c r="AK58" i="6"/>
  <c r="AI58" i="6"/>
  <c r="AG58" i="6"/>
  <c r="AE58" i="6"/>
  <c r="AC58" i="6"/>
  <c r="AA58" i="6"/>
  <c r="Y58" i="6"/>
  <c r="W58" i="6"/>
  <c r="U58" i="6"/>
  <c r="S58" i="6"/>
  <c r="R58" i="6"/>
  <c r="Q58" i="6"/>
  <c r="P58" i="6"/>
  <c r="N58" i="6"/>
  <c r="L58" i="6"/>
  <c r="J58" i="6"/>
  <c r="H58" i="6"/>
  <c r="F58" i="6"/>
  <c r="D58" i="6"/>
  <c r="CH57" i="6"/>
  <c r="BT57" i="6"/>
  <c r="BS57" i="6"/>
  <c r="BR57" i="6"/>
  <c r="BP57" i="6"/>
  <c r="BN57" i="6"/>
  <c r="BL57" i="6"/>
  <c r="BJ57" i="6"/>
  <c r="BH57" i="6"/>
  <c r="BF57" i="6"/>
  <c r="BD57" i="6"/>
  <c r="BB57" i="6"/>
  <c r="AZ57" i="6"/>
  <c r="AX57" i="6"/>
  <c r="AV57" i="6"/>
  <c r="AS57" i="6"/>
  <c r="AR57" i="6"/>
  <c r="AQ57" i="6"/>
  <c r="AO57" i="6"/>
  <c r="AM57" i="6"/>
  <c r="AK57" i="6"/>
  <c r="AI57" i="6"/>
  <c r="AG57" i="6"/>
  <c r="AE57" i="6"/>
  <c r="AC57" i="6"/>
  <c r="AA57" i="6"/>
  <c r="Y57" i="6"/>
  <c r="W57" i="6"/>
  <c r="U57" i="6"/>
  <c r="S57" i="6"/>
  <c r="R57" i="6"/>
  <c r="Q57" i="6"/>
  <c r="P57" i="6"/>
  <c r="N57" i="6"/>
  <c r="L57" i="6"/>
  <c r="J57" i="6"/>
  <c r="H57" i="6"/>
  <c r="F57" i="6"/>
  <c r="D57" i="6"/>
  <c r="BS56" i="6"/>
  <c r="AS56" i="6"/>
  <c r="AR56" i="6"/>
  <c r="AQ56" i="6"/>
  <c r="AO56" i="6"/>
  <c r="AM56" i="6"/>
  <c r="AK56" i="6"/>
  <c r="AI56" i="6"/>
  <c r="AG56" i="6"/>
  <c r="AE56" i="6"/>
  <c r="AC56" i="6"/>
  <c r="AA56" i="6"/>
  <c r="Y56" i="6"/>
  <c r="W56" i="6"/>
  <c r="U56" i="6"/>
  <c r="S56" i="6"/>
  <c r="R56" i="6"/>
  <c r="Q56" i="6"/>
  <c r="P56" i="6"/>
  <c r="N56" i="6"/>
  <c r="L56" i="6"/>
  <c r="J56" i="6"/>
  <c r="H56" i="6"/>
  <c r="F56" i="6"/>
  <c r="D56" i="6"/>
  <c r="BS55" i="6"/>
  <c r="AS55" i="6"/>
  <c r="AR55" i="6"/>
  <c r="AQ55" i="6"/>
  <c r="AO55" i="6"/>
  <c r="AM55" i="6"/>
  <c r="AK55" i="6"/>
  <c r="AI55" i="6"/>
  <c r="AG55" i="6"/>
  <c r="AE55" i="6"/>
  <c r="AC55" i="6"/>
  <c r="AA55" i="6"/>
  <c r="Y55" i="6"/>
  <c r="W55" i="6"/>
  <c r="U55" i="6"/>
  <c r="S55" i="6"/>
  <c r="R55" i="6"/>
  <c r="Q55" i="6"/>
  <c r="P55" i="6"/>
  <c r="N55" i="6"/>
  <c r="L55" i="6"/>
  <c r="J55" i="6"/>
  <c r="H55" i="6"/>
  <c r="F55" i="6"/>
  <c r="D55" i="6"/>
  <c r="BS54" i="6"/>
  <c r="AS54" i="6"/>
  <c r="AR54" i="6"/>
  <c r="AQ54" i="6"/>
  <c r="AO54" i="6"/>
  <c r="AM54" i="6"/>
  <c r="AK54" i="6"/>
  <c r="AI54" i="6"/>
  <c r="AG54" i="6"/>
  <c r="AE54" i="6"/>
  <c r="AC54" i="6"/>
  <c r="AA54" i="6"/>
  <c r="Y54" i="6"/>
  <c r="W54" i="6"/>
  <c r="U54" i="6"/>
  <c r="S54" i="6"/>
  <c r="R54" i="6"/>
  <c r="Q54" i="6"/>
  <c r="P54" i="6"/>
  <c r="N54" i="6"/>
  <c r="L54" i="6"/>
  <c r="J54" i="6"/>
  <c r="H54" i="6"/>
  <c r="F54" i="6"/>
  <c r="D54" i="6"/>
  <c r="CH53" i="6"/>
  <c r="BT53" i="6"/>
  <c r="BS53" i="6"/>
  <c r="BR53" i="6"/>
  <c r="BP53" i="6"/>
  <c r="BN53" i="6"/>
  <c r="BL53" i="6"/>
  <c r="BJ53" i="6"/>
  <c r="BH53" i="6"/>
  <c r="BF53" i="6"/>
  <c r="BD53" i="6"/>
  <c r="BB53" i="6"/>
  <c r="AZ53" i="6"/>
  <c r="AX53" i="6"/>
  <c r="AV53" i="6"/>
  <c r="AS53" i="6"/>
  <c r="AR53" i="6"/>
  <c r="AQ53" i="6"/>
  <c r="AO53" i="6"/>
  <c r="AM53" i="6"/>
  <c r="AK53" i="6"/>
  <c r="AI53" i="6"/>
  <c r="AG53" i="6"/>
  <c r="AE53" i="6"/>
  <c r="AC53" i="6"/>
  <c r="AA53" i="6"/>
  <c r="Y53" i="6"/>
  <c r="W53" i="6"/>
  <c r="U53" i="6"/>
  <c r="S53" i="6"/>
  <c r="R53" i="6"/>
  <c r="Q53" i="6"/>
  <c r="P53" i="6"/>
  <c r="N53" i="6"/>
  <c r="L53" i="6"/>
  <c r="J53" i="6"/>
  <c r="H53" i="6"/>
  <c r="F53" i="6"/>
  <c r="D53" i="6"/>
  <c r="BS52" i="6"/>
  <c r="AS52" i="6"/>
  <c r="AR52" i="6"/>
  <c r="AQ52" i="6"/>
  <c r="AO52" i="6"/>
  <c r="AM52" i="6"/>
  <c r="AK52" i="6"/>
  <c r="AI52" i="6"/>
  <c r="AG52" i="6"/>
  <c r="AE52" i="6"/>
  <c r="AC52" i="6"/>
  <c r="AA52" i="6"/>
  <c r="Y52" i="6"/>
  <c r="W52" i="6"/>
  <c r="U52" i="6"/>
  <c r="S52" i="6"/>
  <c r="R52" i="6"/>
  <c r="Q52" i="6"/>
  <c r="P52" i="6"/>
  <c r="N52" i="6"/>
  <c r="L52" i="6"/>
  <c r="J52" i="6"/>
  <c r="H52" i="6"/>
  <c r="F52" i="6"/>
  <c r="D52" i="6"/>
  <c r="BS51" i="6"/>
  <c r="AS51" i="6"/>
  <c r="AR51" i="6"/>
  <c r="AQ51" i="6"/>
  <c r="AO51" i="6"/>
  <c r="AM51" i="6"/>
  <c r="AK51" i="6"/>
  <c r="AI51" i="6"/>
  <c r="AG51" i="6"/>
  <c r="AE51" i="6"/>
  <c r="AC51" i="6"/>
  <c r="AA51" i="6"/>
  <c r="Y51" i="6"/>
  <c r="W51" i="6"/>
  <c r="U51" i="6"/>
  <c r="S51" i="6"/>
  <c r="R51" i="6"/>
  <c r="Q51" i="6"/>
  <c r="P51" i="6"/>
  <c r="N51" i="6"/>
  <c r="L51" i="6"/>
  <c r="J51" i="6"/>
  <c r="H51" i="6"/>
  <c r="F51" i="6"/>
  <c r="D51" i="6"/>
  <c r="BS50" i="6"/>
  <c r="AS50" i="6"/>
  <c r="AR50" i="6"/>
  <c r="AQ50" i="6"/>
  <c r="AO50" i="6"/>
  <c r="AM50" i="6"/>
  <c r="AK50" i="6"/>
  <c r="AI50" i="6"/>
  <c r="AG50" i="6"/>
  <c r="AE50" i="6"/>
  <c r="AC50" i="6"/>
  <c r="AA50" i="6"/>
  <c r="Y50" i="6"/>
  <c r="W50" i="6"/>
  <c r="U50" i="6"/>
  <c r="S50" i="6"/>
  <c r="R50" i="6"/>
  <c r="Q50" i="6"/>
  <c r="P50" i="6"/>
  <c r="N50" i="6"/>
  <c r="L50" i="6"/>
  <c r="J50" i="6"/>
  <c r="H50" i="6"/>
  <c r="F50" i="6"/>
  <c r="D50" i="6"/>
  <c r="CH49" i="6"/>
  <c r="BT49" i="6"/>
  <c r="BS49" i="6"/>
  <c r="BR49" i="6"/>
  <c r="BP49" i="6"/>
  <c r="BN49" i="6"/>
  <c r="BL49" i="6"/>
  <c r="BJ49" i="6"/>
  <c r="BH49" i="6"/>
  <c r="BF49" i="6"/>
  <c r="BD49" i="6"/>
  <c r="BB49" i="6"/>
  <c r="AZ49" i="6"/>
  <c r="AX49" i="6"/>
  <c r="AV49" i="6"/>
  <c r="AS49" i="6"/>
  <c r="AR49" i="6"/>
  <c r="AQ49" i="6"/>
  <c r="AO49" i="6"/>
  <c r="AM49" i="6"/>
  <c r="AK49" i="6"/>
  <c r="AI49" i="6"/>
  <c r="AG49" i="6"/>
  <c r="AE49" i="6"/>
  <c r="AC49" i="6"/>
  <c r="AA49" i="6"/>
  <c r="Y49" i="6"/>
  <c r="W49" i="6"/>
  <c r="U49" i="6"/>
  <c r="S49" i="6"/>
  <c r="R49" i="6"/>
  <c r="Q49" i="6"/>
  <c r="P49" i="6"/>
  <c r="N49" i="6"/>
  <c r="L49" i="6"/>
  <c r="J49" i="6"/>
  <c r="H49" i="6"/>
  <c r="F49" i="6"/>
  <c r="D49" i="6"/>
  <c r="BS48" i="6"/>
  <c r="AS48" i="6"/>
  <c r="AR48" i="6"/>
  <c r="AQ48" i="6"/>
  <c r="AO48" i="6"/>
  <c r="AM48" i="6"/>
  <c r="AK48" i="6"/>
  <c r="AI48" i="6"/>
  <c r="AG48" i="6"/>
  <c r="AE48" i="6"/>
  <c r="AC48" i="6"/>
  <c r="AA48" i="6"/>
  <c r="Y48" i="6"/>
  <c r="W48" i="6"/>
  <c r="U48" i="6"/>
  <c r="S48" i="6"/>
  <c r="R48" i="6"/>
  <c r="Q48" i="6"/>
  <c r="P48" i="6"/>
  <c r="N48" i="6"/>
  <c r="L48" i="6"/>
  <c r="J48" i="6"/>
  <c r="H48" i="6"/>
  <c r="F48" i="6"/>
  <c r="D48" i="6"/>
  <c r="BS47" i="6"/>
  <c r="AS47" i="6"/>
  <c r="AR47" i="6"/>
  <c r="AQ47" i="6"/>
  <c r="AO47" i="6"/>
  <c r="AM47" i="6"/>
  <c r="AK47" i="6"/>
  <c r="AI47" i="6"/>
  <c r="AG47" i="6"/>
  <c r="AE47" i="6"/>
  <c r="AC47" i="6"/>
  <c r="AA47" i="6"/>
  <c r="Y47" i="6"/>
  <c r="W47" i="6"/>
  <c r="U47" i="6"/>
  <c r="S47" i="6"/>
  <c r="R47" i="6"/>
  <c r="Q47" i="6"/>
  <c r="P47" i="6"/>
  <c r="N47" i="6"/>
  <c r="L47" i="6"/>
  <c r="J47" i="6"/>
  <c r="H47" i="6"/>
  <c r="F47" i="6"/>
  <c r="D47" i="6"/>
  <c r="BS46" i="6"/>
  <c r="AS46" i="6"/>
  <c r="AR46" i="6"/>
  <c r="AQ46" i="6"/>
  <c r="AO46" i="6"/>
  <c r="AM46" i="6"/>
  <c r="AK46" i="6"/>
  <c r="AI46" i="6"/>
  <c r="AG46" i="6"/>
  <c r="AE46" i="6"/>
  <c r="AC46" i="6"/>
  <c r="AA46" i="6"/>
  <c r="Y46" i="6"/>
  <c r="W46" i="6"/>
  <c r="U46" i="6"/>
  <c r="S46" i="6"/>
  <c r="R46" i="6"/>
  <c r="Q46" i="6"/>
  <c r="P46" i="6"/>
  <c r="N46" i="6"/>
  <c r="L46" i="6"/>
  <c r="J46" i="6"/>
  <c r="H46" i="6"/>
  <c r="F46" i="6"/>
  <c r="D46" i="6"/>
  <c r="CH45" i="6"/>
  <c r="BT45" i="6"/>
  <c r="BS45" i="6"/>
  <c r="BR45" i="6"/>
  <c r="BP45" i="6"/>
  <c r="BN45" i="6"/>
  <c r="BL45" i="6"/>
  <c r="BJ45" i="6"/>
  <c r="BH45" i="6"/>
  <c r="BF45" i="6"/>
  <c r="BD45" i="6"/>
  <c r="BB45" i="6"/>
  <c r="AZ45" i="6"/>
  <c r="AX45" i="6"/>
  <c r="AV45" i="6"/>
  <c r="AS45" i="6"/>
  <c r="AR45" i="6"/>
  <c r="AQ45" i="6"/>
  <c r="AO45" i="6"/>
  <c r="AM45" i="6"/>
  <c r="AK45" i="6"/>
  <c r="AI45" i="6"/>
  <c r="AG45" i="6"/>
  <c r="AE45" i="6"/>
  <c r="AC45" i="6"/>
  <c r="AA45" i="6"/>
  <c r="Y45" i="6"/>
  <c r="W45" i="6"/>
  <c r="U45" i="6"/>
  <c r="S45" i="6"/>
  <c r="R45" i="6"/>
  <c r="Q45" i="6"/>
  <c r="P45" i="6"/>
  <c r="N45" i="6"/>
  <c r="L45" i="6"/>
  <c r="J45" i="6"/>
  <c r="H45" i="6"/>
  <c r="F45" i="6"/>
  <c r="D45" i="6"/>
  <c r="BS44" i="6"/>
  <c r="AS44" i="6"/>
  <c r="AR44" i="6"/>
  <c r="AQ44" i="6"/>
  <c r="AO44" i="6"/>
  <c r="AM44" i="6"/>
  <c r="AK44" i="6"/>
  <c r="AI44" i="6"/>
  <c r="AG44" i="6"/>
  <c r="AE44" i="6"/>
  <c r="AC44" i="6"/>
  <c r="AA44" i="6"/>
  <c r="Y44" i="6"/>
  <c r="W44" i="6"/>
  <c r="U44" i="6"/>
  <c r="S44" i="6"/>
  <c r="R44" i="6"/>
  <c r="Q44" i="6"/>
  <c r="P44" i="6"/>
  <c r="N44" i="6"/>
  <c r="L44" i="6"/>
  <c r="J44" i="6"/>
  <c r="H44" i="6"/>
  <c r="F44" i="6"/>
  <c r="D44" i="6"/>
  <c r="BS43" i="6"/>
  <c r="AS43" i="6"/>
  <c r="AR43" i="6"/>
  <c r="AQ43" i="6"/>
  <c r="AO43" i="6"/>
  <c r="AM43" i="6"/>
  <c r="AK43" i="6"/>
  <c r="AI43" i="6"/>
  <c r="AG43" i="6"/>
  <c r="AE43" i="6"/>
  <c r="AC43" i="6"/>
  <c r="AA43" i="6"/>
  <c r="Y43" i="6"/>
  <c r="W43" i="6"/>
  <c r="U43" i="6"/>
  <c r="S43" i="6"/>
  <c r="R43" i="6"/>
  <c r="Q43" i="6"/>
  <c r="P43" i="6"/>
  <c r="N43" i="6"/>
  <c r="L43" i="6"/>
  <c r="J43" i="6"/>
  <c r="H43" i="6"/>
  <c r="F43" i="6"/>
  <c r="D43" i="6"/>
  <c r="BS42" i="6"/>
  <c r="AS42" i="6"/>
  <c r="AR42" i="6"/>
  <c r="AQ42" i="6"/>
  <c r="AO42" i="6"/>
  <c r="AM42" i="6"/>
  <c r="AK42" i="6"/>
  <c r="AI42" i="6"/>
  <c r="AG42" i="6"/>
  <c r="AE42" i="6"/>
  <c r="AC42" i="6"/>
  <c r="AA42" i="6"/>
  <c r="Y42" i="6"/>
  <c r="W42" i="6"/>
  <c r="U42" i="6"/>
  <c r="S42" i="6"/>
  <c r="R42" i="6"/>
  <c r="Q42" i="6"/>
  <c r="P42" i="6"/>
  <c r="N42" i="6"/>
  <c r="L42" i="6"/>
  <c r="J42" i="6"/>
  <c r="H42" i="6"/>
  <c r="F42" i="6"/>
  <c r="D42" i="6"/>
  <c r="CH41" i="6"/>
  <c r="BT41" i="6"/>
  <c r="BS41" i="6"/>
  <c r="BR41" i="6"/>
  <c r="BP41" i="6"/>
  <c r="BN41" i="6"/>
  <c r="BL41" i="6"/>
  <c r="BJ41" i="6"/>
  <c r="BH41" i="6"/>
  <c r="BF41" i="6"/>
  <c r="BD41" i="6"/>
  <c r="BB41" i="6"/>
  <c r="AZ41" i="6"/>
  <c r="AX41" i="6"/>
  <c r="AV41" i="6"/>
  <c r="AS41" i="6"/>
  <c r="AR41" i="6"/>
  <c r="AQ41" i="6"/>
  <c r="AO41" i="6"/>
  <c r="AM41" i="6"/>
  <c r="AK41" i="6"/>
  <c r="AI41" i="6"/>
  <c r="AG41" i="6"/>
  <c r="AE41" i="6"/>
  <c r="AC41" i="6"/>
  <c r="AA41" i="6"/>
  <c r="Y41" i="6"/>
  <c r="W41" i="6"/>
  <c r="U41" i="6"/>
  <c r="S41" i="6"/>
  <c r="R41" i="6"/>
  <c r="Q41" i="6"/>
  <c r="P41" i="6"/>
  <c r="N41" i="6"/>
  <c r="L41" i="6"/>
  <c r="J41" i="6"/>
  <c r="H41" i="6"/>
  <c r="F41" i="6"/>
  <c r="D41" i="6"/>
  <c r="BS40" i="6"/>
  <c r="AS40" i="6"/>
  <c r="AR40" i="6"/>
  <c r="AQ40" i="6"/>
  <c r="AO40" i="6"/>
  <c r="AM40" i="6"/>
  <c r="AK40" i="6"/>
  <c r="AI40" i="6"/>
  <c r="AG40" i="6"/>
  <c r="AE40" i="6"/>
  <c r="AC40" i="6"/>
  <c r="AA40" i="6"/>
  <c r="Y40" i="6"/>
  <c r="W40" i="6"/>
  <c r="U40" i="6"/>
  <c r="S40" i="6"/>
  <c r="R40" i="6"/>
  <c r="Q40" i="6"/>
  <c r="P40" i="6"/>
  <c r="N40" i="6"/>
  <c r="L40" i="6"/>
  <c r="J40" i="6"/>
  <c r="H40" i="6"/>
  <c r="F40" i="6"/>
  <c r="D40" i="6"/>
  <c r="BS39" i="6"/>
  <c r="AS39" i="6"/>
  <c r="AR39" i="6"/>
  <c r="AQ39" i="6"/>
  <c r="AO39" i="6"/>
  <c r="AM39" i="6"/>
  <c r="AK39" i="6"/>
  <c r="AI39" i="6"/>
  <c r="AG39" i="6"/>
  <c r="AE39" i="6"/>
  <c r="AC39" i="6"/>
  <c r="AA39" i="6"/>
  <c r="Y39" i="6"/>
  <c r="W39" i="6"/>
  <c r="U39" i="6"/>
  <c r="S39" i="6"/>
  <c r="R39" i="6"/>
  <c r="Q39" i="6"/>
  <c r="P39" i="6"/>
  <c r="N39" i="6"/>
  <c r="L39" i="6"/>
  <c r="J39" i="6"/>
  <c r="H39" i="6"/>
  <c r="F39" i="6"/>
  <c r="D39" i="6"/>
  <c r="BS38" i="6"/>
  <c r="AS38" i="6"/>
  <c r="AR38" i="6"/>
  <c r="AQ38" i="6"/>
  <c r="AO38" i="6"/>
  <c r="AM38" i="6"/>
  <c r="AK38" i="6"/>
  <c r="AI38" i="6"/>
  <c r="AG38" i="6"/>
  <c r="AE38" i="6"/>
  <c r="AC38" i="6"/>
  <c r="AA38" i="6"/>
  <c r="Y38" i="6"/>
  <c r="W38" i="6"/>
  <c r="U38" i="6"/>
  <c r="S38" i="6"/>
  <c r="R38" i="6"/>
  <c r="Q38" i="6"/>
  <c r="P38" i="6"/>
  <c r="N38" i="6"/>
  <c r="L38" i="6"/>
  <c r="J38" i="6"/>
  <c r="H38" i="6"/>
  <c r="F38" i="6"/>
  <c r="D38" i="6"/>
  <c r="CH37" i="6"/>
  <c r="BT37" i="6"/>
  <c r="BS37" i="6"/>
  <c r="BR37" i="6"/>
  <c r="BP37" i="6"/>
  <c r="BN37" i="6"/>
  <c r="BL37" i="6"/>
  <c r="BJ37" i="6"/>
  <c r="BH37" i="6"/>
  <c r="BF37" i="6"/>
  <c r="BD37" i="6"/>
  <c r="BB37" i="6"/>
  <c r="AZ37" i="6"/>
  <c r="AX37" i="6"/>
  <c r="AV37" i="6"/>
  <c r="AS37" i="6"/>
  <c r="AR37" i="6"/>
  <c r="AQ37" i="6"/>
  <c r="AO37" i="6"/>
  <c r="AM37" i="6"/>
  <c r="AK37" i="6"/>
  <c r="AI37" i="6"/>
  <c r="AG37" i="6"/>
  <c r="AE37" i="6"/>
  <c r="AC37" i="6"/>
  <c r="AA37" i="6"/>
  <c r="Y37" i="6"/>
  <c r="W37" i="6"/>
  <c r="U37" i="6"/>
  <c r="S37" i="6"/>
  <c r="R37" i="6"/>
  <c r="Q37" i="6"/>
  <c r="P37" i="6"/>
  <c r="N37" i="6"/>
  <c r="L37" i="6"/>
  <c r="J37" i="6"/>
  <c r="H37" i="6"/>
  <c r="F37" i="6"/>
  <c r="D37" i="6"/>
  <c r="BS36" i="6"/>
  <c r="AS36" i="6"/>
  <c r="AR36" i="6"/>
  <c r="AQ36" i="6"/>
  <c r="AO36" i="6"/>
  <c r="AM36" i="6"/>
  <c r="AK36" i="6"/>
  <c r="AI36" i="6"/>
  <c r="AG36" i="6"/>
  <c r="AE36" i="6"/>
  <c r="AC36" i="6"/>
  <c r="AA36" i="6"/>
  <c r="Y36" i="6"/>
  <c r="W36" i="6"/>
  <c r="U36" i="6"/>
  <c r="S36" i="6"/>
  <c r="R36" i="6"/>
  <c r="Q36" i="6"/>
  <c r="P36" i="6"/>
  <c r="N36" i="6"/>
  <c r="L36" i="6"/>
  <c r="J36" i="6"/>
  <c r="H36" i="6"/>
  <c r="F36" i="6"/>
  <c r="D36" i="6"/>
  <c r="BS35" i="6"/>
  <c r="AS35" i="6"/>
  <c r="AR35" i="6"/>
  <c r="AQ35" i="6"/>
  <c r="AO35" i="6"/>
  <c r="AM35" i="6"/>
  <c r="AK35" i="6"/>
  <c r="AI35" i="6"/>
  <c r="AG35" i="6"/>
  <c r="AE35" i="6"/>
  <c r="AC35" i="6"/>
  <c r="AA35" i="6"/>
  <c r="Y35" i="6"/>
  <c r="W35" i="6"/>
  <c r="U35" i="6"/>
  <c r="S35" i="6"/>
  <c r="R35" i="6"/>
  <c r="Q35" i="6"/>
  <c r="P35" i="6"/>
  <c r="N35" i="6"/>
  <c r="L35" i="6"/>
  <c r="J35" i="6"/>
  <c r="H35" i="6"/>
  <c r="F35" i="6"/>
  <c r="D35" i="6"/>
  <c r="BS34" i="6"/>
  <c r="AS34" i="6"/>
  <c r="AR34" i="6"/>
  <c r="AQ34" i="6"/>
  <c r="AO34" i="6"/>
  <c r="AM34" i="6"/>
  <c r="AK34" i="6"/>
  <c r="AI34" i="6"/>
  <c r="AG34" i="6"/>
  <c r="AE34" i="6"/>
  <c r="AC34" i="6"/>
  <c r="AA34" i="6"/>
  <c r="Y34" i="6"/>
  <c r="W34" i="6"/>
  <c r="U34" i="6"/>
  <c r="S34" i="6"/>
  <c r="R34" i="6"/>
  <c r="Q34" i="6"/>
  <c r="P34" i="6"/>
  <c r="N34" i="6"/>
  <c r="L34" i="6"/>
  <c r="J34" i="6"/>
  <c r="H34" i="6"/>
  <c r="F34" i="6"/>
  <c r="D34" i="6"/>
  <c r="CH33" i="6"/>
  <c r="BT33" i="6"/>
  <c r="BS33" i="6"/>
  <c r="BR33" i="6"/>
  <c r="BP33" i="6"/>
  <c r="BN33" i="6"/>
  <c r="BL33" i="6"/>
  <c r="BJ33" i="6"/>
  <c r="BH33" i="6"/>
  <c r="BF33" i="6"/>
  <c r="BD33" i="6"/>
  <c r="BB33" i="6"/>
  <c r="AZ33" i="6"/>
  <c r="AX33" i="6"/>
  <c r="AV33" i="6"/>
  <c r="AS33" i="6"/>
  <c r="AR33" i="6"/>
  <c r="AQ33" i="6"/>
  <c r="AO33" i="6"/>
  <c r="AM33" i="6"/>
  <c r="AK33" i="6"/>
  <c r="AI33" i="6"/>
  <c r="AG33" i="6"/>
  <c r="AE33" i="6"/>
  <c r="AC33" i="6"/>
  <c r="AA33" i="6"/>
  <c r="Y33" i="6"/>
  <c r="W33" i="6"/>
  <c r="U33" i="6"/>
  <c r="S33" i="6"/>
  <c r="R33" i="6"/>
  <c r="Q33" i="6"/>
  <c r="P33" i="6"/>
  <c r="N33" i="6"/>
  <c r="L33" i="6"/>
  <c r="J33" i="6"/>
  <c r="H33" i="6"/>
  <c r="F33" i="6"/>
  <c r="D33" i="6"/>
  <c r="BS32" i="6"/>
  <c r="AS32" i="6"/>
  <c r="AR32" i="6"/>
  <c r="AQ32" i="6"/>
  <c r="AO32" i="6"/>
  <c r="AM32" i="6"/>
  <c r="AK32" i="6"/>
  <c r="AI32" i="6"/>
  <c r="AG32" i="6"/>
  <c r="AE32" i="6"/>
  <c r="AC32" i="6"/>
  <c r="AA32" i="6"/>
  <c r="Y32" i="6"/>
  <c r="W32" i="6"/>
  <c r="U32" i="6"/>
  <c r="S32" i="6"/>
  <c r="R32" i="6"/>
  <c r="Q32" i="6"/>
  <c r="P32" i="6"/>
  <c r="N32" i="6"/>
  <c r="L32" i="6"/>
  <c r="J32" i="6"/>
  <c r="H32" i="6"/>
  <c r="F32" i="6"/>
  <c r="D32" i="6"/>
  <c r="BS31" i="6"/>
  <c r="AS31" i="6"/>
  <c r="AR31" i="6"/>
  <c r="AQ31" i="6"/>
  <c r="AO31" i="6"/>
  <c r="AM31" i="6"/>
  <c r="AK31" i="6"/>
  <c r="AI31" i="6"/>
  <c r="AG31" i="6"/>
  <c r="AE31" i="6"/>
  <c r="AC31" i="6"/>
  <c r="AA31" i="6"/>
  <c r="Y31" i="6"/>
  <c r="W31" i="6"/>
  <c r="U31" i="6"/>
  <c r="S31" i="6"/>
  <c r="R31" i="6"/>
  <c r="Q31" i="6"/>
  <c r="P31" i="6"/>
  <c r="N31" i="6"/>
  <c r="L31" i="6"/>
  <c r="J31" i="6"/>
  <c r="H31" i="6"/>
  <c r="F31" i="6"/>
  <c r="D31" i="6"/>
  <c r="BS30" i="6"/>
  <c r="AS30" i="6"/>
  <c r="AR30" i="6"/>
  <c r="AQ30" i="6"/>
  <c r="AO30" i="6"/>
  <c r="AM30" i="6"/>
  <c r="AK30" i="6"/>
  <c r="AI30" i="6"/>
  <c r="AG30" i="6"/>
  <c r="AE30" i="6"/>
  <c r="AC30" i="6"/>
  <c r="AA30" i="6"/>
  <c r="Y30" i="6"/>
  <c r="W30" i="6"/>
  <c r="U30" i="6"/>
  <c r="S30" i="6"/>
  <c r="R30" i="6"/>
  <c r="Q30" i="6"/>
  <c r="P30" i="6"/>
  <c r="N30" i="6"/>
  <c r="L30" i="6"/>
  <c r="J30" i="6"/>
  <c r="H30" i="6"/>
  <c r="F30" i="6"/>
  <c r="D30" i="6"/>
  <c r="CH29" i="6"/>
  <c r="BT29" i="6"/>
  <c r="BS29" i="6"/>
  <c r="BR29" i="6"/>
  <c r="BP29" i="6"/>
  <c r="BN29" i="6"/>
  <c r="BL29" i="6"/>
  <c r="BJ29" i="6"/>
  <c r="BH29" i="6"/>
  <c r="BF29" i="6"/>
  <c r="BD29" i="6"/>
  <c r="BB29" i="6"/>
  <c r="AZ29" i="6"/>
  <c r="AX29" i="6"/>
  <c r="AV29" i="6"/>
  <c r="AS29" i="6"/>
  <c r="AR29" i="6"/>
  <c r="AQ29" i="6"/>
  <c r="AO29" i="6"/>
  <c r="AM29" i="6"/>
  <c r="AK29" i="6"/>
  <c r="AI29" i="6"/>
  <c r="AG29" i="6"/>
  <c r="AE29" i="6"/>
  <c r="AC29" i="6"/>
  <c r="AA29" i="6"/>
  <c r="Y29" i="6"/>
  <c r="W29" i="6"/>
  <c r="U29" i="6"/>
  <c r="S29" i="6"/>
  <c r="R29" i="6"/>
  <c r="Q29" i="6"/>
  <c r="P29" i="6"/>
  <c r="N29" i="6"/>
  <c r="L29" i="6"/>
  <c r="J29" i="6"/>
  <c r="H29" i="6"/>
  <c r="F29" i="6"/>
  <c r="D29" i="6"/>
  <c r="BS28" i="6"/>
  <c r="AS28" i="6"/>
  <c r="AR28" i="6"/>
  <c r="AQ28" i="6"/>
  <c r="AO28" i="6"/>
  <c r="AM28" i="6"/>
  <c r="AK28" i="6"/>
  <c r="AI28" i="6"/>
  <c r="AG28" i="6"/>
  <c r="AE28" i="6"/>
  <c r="AC28" i="6"/>
  <c r="AA28" i="6"/>
  <c r="Y28" i="6"/>
  <c r="W28" i="6"/>
  <c r="U28" i="6"/>
  <c r="S28" i="6"/>
  <c r="R28" i="6"/>
  <c r="Q28" i="6"/>
  <c r="P28" i="6"/>
  <c r="N28" i="6"/>
  <c r="L28" i="6"/>
  <c r="J28" i="6"/>
  <c r="H28" i="6"/>
  <c r="F28" i="6"/>
  <c r="D28" i="6"/>
  <c r="BS27" i="6"/>
  <c r="AS27" i="6"/>
  <c r="AR27" i="6"/>
  <c r="AQ27" i="6"/>
  <c r="AO27" i="6"/>
  <c r="AM27" i="6"/>
  <c r="AK27" i="6"/>
  <c r="AI27" i="6"/>
  <c r="AG27" i="6"/>
  <c r="AE27" i="6"/>
  <c r="AC27" i="6"/>
  <c r="AA27" i="6"/>
  <c r="Y27" i="6"/>
  <c r="W27" i="6"/>
  <c r="U27" i="6"/>
  <c r="S27" i="6"/>
  <c r="R27" i="6"/>
  <c r="Q27" i="6"/>
  <c r="P27" i="6"/>
  <c r="N27" i="6"/>
  <c r="L27" i="6"/>
  <c r="J27" i="6"/>
  <c r="H27" i="6"/>
  <c r="F27" i="6"/>
  <c r="D27" i="6"/>
  <c r="BS26" i="6"/>
  <c r="AS26" i="6"/>
  <c r="AR26" i="6"/>
  <c r="AQ26" i="6"/>
  <c r="AO26" i="6"/>
  <c r="AM26" i="6"/>
  <c r="AK26" i="6"/>
  <c r="AI26" i="6"/>
  <c r="AG26" i="6"/>
  <c r="AE26" i="6"/>
  <c r="AC26" i="6"/>
  <c r="AA26" i="6"/>
  <c r="Y26" i="6"/>
  <c r="W26" i="6"/>
  <c r="U26" i="6"/>
  <c r="S26" i="6"/>
  <c r="R26" i="6"/>
  <c r="Q26" i="6"/>
  <c r="P26" i="6"/>
  <c r="N26" i="6"/>
  <c r="L26" i="6"/>
  <c r="J26" i="6"/>
  <c r="H26" i="6"/>
  <c r="F26" i="6"/>
  <c r="D26" i="6"/>
  <c r="CH25" i="6"/>
  <c r="BT25" i="6"/>
  <c r="BS25" i="6"/>
  <c r="BR25" i="6"/>
  <c r="BP25" i="6"/>
  <c r="BN25" i="6"/>
  <c r="BL25" i="6"/>
  <c r="BJ25" i="6"/>
  <c r="BH25" i="6"/>
  <c r="BF25" i="6"/>
  <c r="BD25" i="6"/>
  <c r="BB25" i="6"/>
  <c r="AZ25" i="6"/>
  <c r="AX25" i="6"/>
  <c r="AV25" i="6"/>
  <c r="AS25" i="6"/>
  <c r="AR25" i="6"/>
  <c r="AQ25" i="6"/>
  <c r="AO25" i="6"/>
  <c r="AM25" i="6"/>
  <c r="AK25" i="6"/>
  <c r="AI25" i="6"/>
  <c r="AG25" i="6"/>
  <c r="AE25" i="6"/>
  <c r="AC25" i="6"/>
  <c r="AA25" i="6"/>
  <c r="Y25" i="6"/>
  <c r="W25" i="6"/>
  <c r="U25" i="6"/>
  <c r="S25" i="6"/>
  <c r="R25" i="6"/>
  <c r="Q25" i="6"/>
  <c r="P25" i="6"/>
  <c r="N25" i="6"/>
  <c r="L25" i="6"/>
  <c r="J25" i="6"/>
  <c r="H25" i="6"/>
  <c r="F25" i="6"/>
  <c r="D25" i="6"/>
  <c r="BS24" i="6"/>
  <c r="AS24" i="6"/>
  <c r="AR24" i="6"/>
  <c r="AQ24" i="6"/>
  <c r="AO24" i="6"/>
  <c r="AM24" i="6"/>
  <c r="AK24" i="6"/>
  <c r="AI24" i="6"/>
  <c r="AG24" i="6"/>
  <c r="AE24" i="6"/>
  <c r="AC24" i="6"/>
  <c r="AA24" i="6"/>
  <c r="Y24" i="6"/>
  <c r="W24" i="6"/>
  <c r="U24" i="6"/>
  <c r="S24" i="6"/>
  <c r="R24" i="6"/>
  <c r="Q24" i="6"/>
  <c r="P24" i="6"/>
  <c r="N24" i="6"/>
  <c r="L24" i="6"/>
  <c r="J24" i="6"/>
  <c r="H24" i="6"/>
  <c r="F24" i="6"/>
  <c r="D24" i="6"/>
  <c r="BS23" i="6"/>
  <c r="AS23" i="6"/>
  <c r="AR23" i="6"/>
  <c r="AQ23" i="6"/>
  <c r="AO23" i="6"/>
  <c r="AM23" i="6"/>
  <c r="AK23" i="6"/>
  <c r="AI23" i="6"/>
  <c r="AG23" i="6"/>
  <c r="AE23" i="6"/>
  <c r="AC23" i="6"/>
  <c r="AA23" i="6"/>
  <c r="Y23" i="6"/>
  <c r="W23" i="6"/>
  <c r="U23" i="6"/>
  <c r="S23" i="6"/>
  <c r="R23" i="6"/>
  <c r="Q23" i="6"/>
  <c r="P23" i="6"/>
  <c r="N23" i="6"/>
  <c r="L23" i="6"/>
  <c r="J23" i="6"/>
  <c r="H23" i="6"/>
  <c r="F23" i="6"/>
  <c r="D23" i="6"/>
  <c r="BS22" i="6"/>
  <c r="AS22" i="6"/>
  <c r="AR22" i="6"/>
  <c r="AQ22" i="6"/>
  <c r="AO22" i="6"/>
  <c r="AM22" i="6"/>
  <c r="AK22" i="6"/>
  <c r="AI22" i="6"/>
  <c r="AG22" i="6"/>
  <c r="AE22" i="6"/>
  <c r="AC22" i="6"/>
  <c r="AA22" i="6"/>
  <c r="Y22" i="6"/>
  <c r="W22" i="6"/>
  <c r="U22" i="6"/>
  <c r="S22" i="6"/>
  <c r="R22" i="6"/>
  <c r="Q22" i="6"/>
  <c r="P22" i="6"/>
  <c r="N22" i="6"/>
  <c r="L22" i="6"/>
  <c r="J22" i="6"/>
  <c r="H22" i="6"/>
  <c r="F22" i="6"/>
  <c r="D22" i="6"/>
  <c r="CH21" i="6"/>
  <c r="BT21" i="6"/>
  <c r="BS21" i="6"/>
  <c r="BR21" i="6"/>
  <c r="BP21" i="6"/>
  <c r="BN21" i="6"/>
  <c r="BL21" i="6"/>
  <c r="BJ21" i="6"/>
  <c r="BH21" i="6"/>
  <c r="BF21" i="6"/>
  <c r="BD21" i="6"/>
  <c r="BB21" i="6"/>
  <c r="AZ21" i="6"/>
  <c r="AX21" i="6"/>
  <c r="AV21" i="6"/>
  <c r="AS21" i="6"/>
  <c r="AR21" i="6"/>
  <c r="AQ21" i="6"/>
  <c r="AO21" i="6"/>
  <c r="AM21" i="6"/>
  <c r="AK21" i="6"/>
  <c r="AI21" i="6"/>
  <c r="AG21" i="6"/>
  <c r="AE21" i="6"/>
  <c r="AC21" i="6"/>
  <c r="AA21" i="6"/>
  <c r="Y21" i="6"/>
  <c r="W21" i="6"/>
  <c r="U21" i="6"/>
  <c r="S21" i="6"/>
  <c r="R21" i="6"/>
  <c r="Q21" i="6"/>
  <c r="P21" i="6"/>
  <c r="N21" i="6"/>
  <c r="L21" i="6"/>
  <c r="J21" i="6"/>
  <c r="H21" i="6"/>
  <c r="F21" i="6"/>
  <c r="D21" i="6"/>
  <c r="BS20" i="6"/>
  <c r="AS20" i="6"/>
  <c r="AR20" i="6"/>
  <c r="AQ20" i="6"/>
  <c r="AO20" i="6"/>
  <c r="AM20" i="6"/>
  <c r="AK20" i="6"/>
  <c r="AI20" i="6"/>
  <c r="AG20" i="6"/>
  <c r="AE20" i="6"/>
  <c r="AC20" i="6"/>
  <c r="AA20" i="6"/>
  <c r="Y20" i="6"/>
  <c r="W20" i="6"/>
  <c r="U20" i="6"/>
  <c r="S20" i="6"/>
  <c r="R20" i="6"/>
  <c r="Q20" i="6"/>
  <c r="P20" i="6"/>
  <c r="N20" i="6"/>
  <c r="L20" i="6"/>
  <c r="J20" i="6"/>
  <c r="H20" i="6"/>
  <c r="F20" i="6"/>
  <c r="D20" i="6"/>
  <c r="BS19" i="6"/>
  <c r="AS19" i="6"/>
  <c r="AR19" i="6"/>
  <c r="AQ19" i="6"/>
  <c r="AO19" i="6"/>
  <c r="AM19" i="6"/>
  <c r="AK19" i="6"/>
  <c r="AI19" i="6"/>
  <c r="AG19" i="6"/>
  <c r="AE19" i="6"/>
  <c r="AC19" i="6"/>
  <c r="AA19" i="6"/>
  <c r="Y19" i="6"/>
  <c r="W19" i="6"/>
  <c r="U19" i="6"/>
  <c r="S19" i="6"/>
  <c r="R19" i="6"/>
  <c r="Q19" i="6"/>
  <c r="P19" i="6"/>
  <c r="N19" i="6"/>
  <c r="L19" i="6"/>
  <c r="J19" i="6"/>
  <c r="H19" i="6"/>
  <c r="F19" i="6"/>
  <c r="D19" i="6"/>
  <c r="BS18" i="6"/>
  <c r="AS18" i="6"/>
  <c r="AR18" i="6"/>
  <c r="AQ18" i="6"/>
  <c r="AO18" i="6"/>
  <c r="AM18" i="6"/>
  <c r="AK18" i="6"/>
  <c r="AI18" i="6"/>
  <c r="AG18" i="6"/>
  <c r="AE18" i="6"/>
  <c r="AC18" i="6"/>
  <c r="AA18" i="6"/>
  <c r="Y18" i="6"/>
  <c r="W18" i="6"/>
  <c r="U18" i="6"/>
  <c r="S18" i="6"/>
  <c r="R18" i="6"/>
  <c r="Q18" i="6"/>
  <c r="P18" i="6"/>
  <c r="N18" i="6"/>
  <c r="L18" i="6"/>
  <c r="J18" i="6"/>
  <c r="H18" i="6"/>
  <c r="F18" i="6"/>
  <c r="D18" i="6"/>
  <c r="CH17" i="6"/>
  <c r="BT17" i="6"/>
  <c r="BS17" i="6"/>
  <c r="BR17" i="6"/>
  <c r="BP17" i="6"/>
  <c r="BN17" i="6"/>
  <c r="BL17" i="6"/>
  <c r="BJ17" i="6"/>
  <c r="BH17" i="6"/>
  <c r="BF17" i="6"/>
  <c r="BD17" i="6"/>
  <c r="BB17" i="6"/>
  <c r="AZ17" i="6"/>
  <c r="AX17" i="6"/>
  <c r="AV17" i="6"/>
  <c r="AS17" i="6"/>
  <c r="AR17" i="6"/>
  <c r="AQ17" i="6"/>
  <c r="AO17" i="6"/>
  <c r="AM17" i="6"/>
  <c r="AK17" i="6"/>
  <c r="AI17" i="6"/>
  <c r="AG17" i="6"/>
  <c r="AE17" i="6"/>
  <c r="AC17" i="6"/>
  <c r="AA17" i="6"/>
  <c r="Y17" i="6"/>
  <c r="W17" i="6"/>
  <c r="U17" i="6"/>
  <c r="S17" i="6"/>
  <c r="R17" i="6"/>
  <c r="Q17" i="6"/>
  <c r="P17" i="6"/>
  <c r="N17" i="6"/>
  <c r="L17" i="6"/>
  <c r="J17" i="6"/>
  <c r="H17" i="6"/>
  <c r="F17" i="6"/>
  <c r="D17" i="6"/>
  <c r="BS16" i="6"/>
  <c r="AS16" i="6"/>
  <c r="AR16" i="6"/>
  <c r="AQ16" i="6"/>
  <c r="AO16" i="6"/>
  <c r="AM16" i="6"/>
  <c r="AK16" i="6"/>
  <c r="AI16" i="6"/>
  <c r="AG16" i="6"/>
  <c r="AE16" i="6"/>
  <c r="AC16" i="6"/>
  <c r="AA16" i="6"/>
  <c r="Y16" i="6"/>
  <c r="W16" i="6"/>
  <c r="U16" i="6"/>
  <c r="S16" i="6"/>
  <c r="R16" i="6"/>
  <c r="Q16" i="6"/>
  <c r="P16" i="6"/>
  <c r="N16" i="6"/>
  <c r="L16" i="6"/>
  <c r="J16" i="6"/>
  <c r="H16" i="6"/>
  <c r="F16" i="6"/>
  <c r="D16" i="6"/>
  <c r="BS15" i="6"/>
  <c r="AS15" i="6"/>
  <c r="AR15" i="6"/>
  <c r="AQ15" i="6"/>
  <c r="AO15" i="6"/>
  <c r="AM15" i="6"/>
  <c r="AK15" i="6"/>
  <c r="AI15" i="6"/>
  <c r="AG15" i="6"/>
  <c r="AE15" i="6"/>
  <c r="AC15" i="6"/>
  <c r="AA15" i="6"/>
  <c r="Y15" i="6"/>
  <c r="W15" i="6"/>
  <c r="U15" i="6"/>
  <c r="S15" i="6"/>
  <c r="R15" i="6"/>
  <c r="Q15" i="6"/>
  <c r="P15" i="6"/>
  <c r="N15" i="6"/>
  <c r="L15" i="6"/>
  <c r="J15" i="6"/>
  <c r="H15" i="6"/>
  <c r="F15" i="6"/>
  <c r="D15" i="6"/>
  <c r="BS14" i="6"/>
  <c r="AS14" i="6"/>
  <c r="AR14" i="6"/>
  <c r="AQ14" i="6"/>
  <c r="AO14" i="6"/>
  <c r="AM14" i="6"/>
  <c r="AK14" i="6"/>
  <c r="AI14" i="6"/>
  <c r="AG14" i="6"/>
  <c r="AE14" i="6"/>
  <c r="AC14" i="6"/>
  <c r="AA14" i="6"/>
  <c r="Y14" i="6"/>
  <c r="W14" i="6"/>
  <c r="U14" i="6"/>
  <c r="S14" i="6"/>
  <c r="R14" i="6"/>
  <c r="Q14" i="6"/>
  <c r="P14" i="6"/>
  <c r="N14" i="6"/>
  <c r="L14" i="6"/>
  <c r="J14" i="6"/>
  <c r="H14" i="6"/>
  <c r="F14" i="6"/>
  <c r="D14" i="6"/>
  <c r="CH13" i="6"/>
  <c r="BT13" i="6"/>
  <c r="BS13" i="6"/>
  <c r="BR13" i="6"/>
  <c r="BP13" i="6"/>
  <c r="BN13" i="6"/>
  <c r="BL13" i="6"/>
  <c r="BJ13" i="6"/>
  <c r="BH13" i="6"/>
  <c r="BF13" i="6"/>
  <c r="BD13" i="6"/>
  <c r="BB13" i="6"/>
  <c r="AZ13" i="6"/>
  <c r="AX13" i="6"/>
  <c r="AV13" i="6"/>
  <c r="AS13" i="6"/>
  <c r="AR13" i="6"/>
  <c r="AQ13" i="6"/>
  <c r="AO13" i="6"/>
  <c r="AM13" i="6"/>
  <c r="AK13" i="6"/>
  <c r="AI13" i="6"/>
  <c r="AG13" i="6"/>
  <c r="AE13" i="6"/>
  <c r="AC13" i="6"/>
  <c r="AA13" i="6"/>
  <c r="Y13" i="6"/>
  <c r="W13" i="6"/>
  <c r="U13" i="6"/>
  <c r="S13" i="6"/>
  <c r="R13" i="6"/>
  <c r="Q13" i="6"/>
  <c r="P13" i="6"/>
  <c r="N13" i="6"/>
  <c r="L13" i="6"/>
  <c r="J13" i="6"/>
  <c r="H13" i="6"/>
  <c r="F13" i="6"/>
  <c r="D13" i="6"/>
  <c r="BS12" i="6"/>
  <c r="AS12" i="6"/>
  <c r="AR12" i="6"/>
  <c r="AQ12" i="6"/>
  <c r="AO12" i="6"/>
  <c r="AM12" i="6"/>
  <c r="AK12" i="6"/>
  <c r="AI12" i="6"/>
  <c r="AG12" i="6"/>
  <c r="AE12" i="6"/>
  <c r="AC12" i="6"/>
  <c r="AA12" i="6"/>
  <c r="Y12" i="6"/>
  <c r="W12" i="6"/>
  <c r="U12" i="6"/>
  <c r="S12" i="6"/>
  <c r="R12" i="6"/>
  <c r="Q12" i="6"/>
  <c r="P12" i="6"/>
  <c r="N12" i="6"/>
  <c r="L12" i="6"/>
  <c r="J12" i="6"/>
  <c r="H12" i="6"/>
  <c r="F12" i="6"/>
  <c r="D12" i="6"/>
  <c r="BS11" i="6"/>
  <c r="AS11" i="6"/>
  <c r="AR11" i="6"/>
  <c r="AQ11" i="6"/>
  <c r="AO11" i="6"/>
  <c r="AM11" i="6"/>
  <c r="AK11" i="6"/>
  <c r="AI11" i="6"/>
  <c r="AG11" i="6"/>
  <c r="AE11" i="6"/>
  <c r="AC11" i="6"/>
  <c r="AA11" i="6"/>
  <c r="Y11" i="6"/>
  <c r="W11" i="6"/>
  <c r="U11" i="6"/>
  <c r="S11" i="6"/>
  <c r="R11" i="6"/>
  <c r="Q11" i="6"/>
  <c r="P11" i="6"/>
  <c r="N11" i="6"/>
  <c r="L11" i="6"/>
  <c r="J11" i="6"/>
  <c r="H11" i="6"/>
  <c r="F11" i="6"/>
  <c r="D11" i="6"/>
  <c r="BS10" i="6"/>
  <c r="AS10" i="6"/>
  <c r="AR10" i="6"/>
  <c r="AQ10" i="6"/>
  <c r="AO10" i="6"/>
  <c r="AM10" i="6"/>
  <c r="AK10" i="6"/>
  <c r="AI10" i="6"/>
  <c r="AG10" i="6"/>
  <c r="AE10" i="6"/>
  <c r="AC10" i="6"/>
  <c r="AA10" i="6"/>
  <c r="Y10" i="6"/>
  <c r="W10" i="6"/>
  <c r="U10" i="6"/>
  <c r="S10" i="6"/>
  <c r="R10" i="6"/>
  <c r="Q10" i="6"/>
  <c r="P10" i="6"/>
  <c r="N10" i="6"/>
  <c r="L10" i="6"/>
  <c r="J10" i="6"/>
  <c r="H10" i="6"/>
  <c r="F10" i="6"/>
  <c r="D10" i="6"/>
  <c r="CH9" i="6"/>
  <c r="BT9" i="6"/>
  <c r="BS9" i="6"/>
  <c r="BR9" i="6"/>
  <c r="BP9" i="6"/>
  <c r="BN9" i="6"/>
  <c r="BL9" i="6"/>
  <c r="BJ9" i="6"/>
  <c r="BH9" i="6"/>
  <c r="BF9" i="6"/>
  <c r="BD9" i="6"/>
  <c r="BB9" i="6"/>
  <c r="AZ9" i="6"/>
  <c r="AX9" i="6"/>
  <c r="AV9" i="6"/>
  <c r="AS9" i="6"/>
  <c r="AR9" i="6"/>
  <c r="AQ9" i="6"/>
  <c r="AO9" i="6"/>
  <c r="AM9" i="6"/>
  <c r="AK9" i="6"/>
  <c r="AI9" i="6"/>
  <c r="AG9" i="6"/>
  <c r="AE9" i="6"/>
  <c r="AC9" i="6"/>
  <c r="AA9" i="6"/>
  <c r="Y9" i="6"/>
  <c r="W9" i="6"/>
  <c r="U9" i="6"/>
  <c r="S9" i="6"/>
  <c r="R9" i="6"/>
  <c r="Q9" i="6"/>
  <c r="P9" i="6"/>
  <c r="N9" i="6"/>
  <c r="L9" i="6"/>
  <c r="J9" i="6"/>
  <c r="H9" i="6"/>
  <c r="F9" i="6"/>
  <c r="D9" i="6"/>
  <c r="BS8" i="6"/>
  <c r="BQ8" i="6"/>
  <c r="BO8" i="6"/>
  <c r="BM8" i="6"/>
  <c r="BK8" i="6"/>
  <c r="BI8" i="6"/>
  <c r="BG8" i="6"/>
  <c r="BE8" i="6"/>
  <c r="BC8" i="6"/>
  <c r="BA8" i="6"/>
  <c r="AY8" i="6"/>
  <c r="AW8" i="6"/>
  <c r="AU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S7" i="6"/>
  <c r="BQ7" i="6"/>
  <c r="BO7" i="6"/>
  <c r="BM7" i="6"/>
  <c r="BK7" i="6"/>
  <c r="BI7" i="6"/>
  <c r="BG7" i="6"/>
  <c r="BE7" i="6"/>
  <c r="BC7" i="6"/>
  <c r="BA7" i="6"/>
  <c r="AY7" i="6"/>
  <c r="AW7" i="6"/>
  <c r="AU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S6" i="6"/>
  <c r="BQ6" i="6"/>
  <c r="BO6" i="6"/>
  <c r="BM6" i="6"/>
  <c r="BK6" i="6"/>
  <c r="BI6" i="6"/>
  <c r="BG6" i="6"/>
  <c r="BE6" i="6"/>
  <c r="BC6" i="6"/>
  <c r="BA6" i="6"/>
  <c r="AY6" i="6"/>
  <c r="AW6" i="6"/>
  <c r="AU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CH5" i="6"/>
  <c r="CG5" i="6"/>
  <c r="CF5" i="6"/>
  <c r="CE5" i="6"/>
  <c r="CD5" i="6"/>
  <c r="CC5" i="6"/>
  <c r="CB5" i="6"/>
  <c r="CA5" i="6"/>
  <c r="BZ5" i="6"/>
  <c r="BY5" i="6"/>
  <c r="BX5" i="6"/>
  <c r="BW5" i="6"/>
  <c r="BV5" i="6"/>
  <c r="BT5" i="6"/>
  <c r="BS5" i="6"/>
  <c r="BR5" i="6"/>
  <c r="BQ5" i="6"/>
  <c r="BP5" i="6"/>
  <c r="BO5" i="6"/>
  <c r="BN5" i="6"/>
  <c r="BM5" i="6"/>
  <c r="BL5" i="6"/>
  <c r="BK5" i="6"/>
  <c r="BJ5" i="6"/>
  <c r="BI5" i="6"/>
  <c r="BH5" i="6"/>
  <c r="BG5" i="6"/>
  <c r="BF5" i="6"/>
  <c r="BE5" i="6"/>
  <c r="BD5" i="6"/>
  <c r="BC5" i="6"/>
  <c r="BB5" i="6"/>
  <c r="BA5" i="6"/>
  <c r="AZ5" i="6"/>
  <c r="AY5" i="6"/>
  <c r="AX5" i="6"/>
  <c r="AW5" i="6"/>
  <c r="AV5" i="6"/>
  <c r="AU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S76" i="5"/>
  <c r="AS76" i="5"/>
  <c r="AR76" i="5"/>
  <c r="AQ76" i="5"/>
  <c r="AO76" i="5"/>
  <c r="AM76" i="5"/>
  <c r="AK76" i="5"/>
  <c r="AI76" i="5"/>
  <c r="AG76" i="5"/>
  <c r="AE76" i="5"/>
  <c r="AC76" i="5"/>
  <c r="AA76" i="5"/>
  <c r="Y76" i="5"/>
  <c r="W76" i="5"/>
  <c r="U76" i="5"/>
  <c r="S76" i="5"/>
  <c r="R76" i="5"/>
  <c r="Q76" i="5"/>
  <c r="P76" i="5"/>
  <c r="N76" i="5"/>
  <c r="L76" i="5"/>
  <c r="J76" i="5"/>
  <c r="H76" i="5"/>
  <c r="F76" i="5"/>
  <c r="D76" i="5"/>
  <c r="CH75" i="5"/>
  <c r="BS75" i="5"/>
  <c r="BR75" i="5"/>
  <c r="BP75" i="5"/>
  <c r="BN75" i="5"/>
  <c r="BL75" i="5"/>
  <c r="BJ75" i="5"/>
  <c r="BH75" i="5"/>
  <c r="AS75" i="5"/>
  <c r="AR75" i="5"/>
  <c r="AQ75" i="5"/>
  <c r="AO75" i="5"/>
  <c r="AM75" i="5"/>
  <c r="AK75" i="5"/>
  <c r="AI75" i="5"/>
  <c r="AG75" i="5"/>
  <c r="AE75" i="5"/>
  <c r="AC75" i="5"/>
  <c r="AA75" i="5"/>
  <c r="Y75" i="5"/>
  <c r="W75" i="5"/>
  <c r="U75" i="5"/>
  <c r="S75" i="5"/>
  <c r="R75" i="5"/>
  <c r="Q75" i="5"/>
  <c r="P75" i="5"/>
  <c r="N75" i="5"/>
  <c r="L75" i="5"/>
  <c r="J75" i="5"/>
  <c r="H75" i="5"/>
  <c r="F75" i="5"/>
  <c r="D75" i="5"/>
  <c r="BS74" i="5"/>
  <c r="AS74" i="5"/>
  <c r="AR74" i="5"/>
  <c r="AQ74" i="5"/>
  <c r="AO74" i="5"/>
  <c r="AM74" i="5"/>
  <c r="AK74" i="5"/>
  <c r="AI74" i="5"/>
  <c r="AG74" i="5"/>
  <c r="AE74" i="5"/>
  <c r="AC74" i="5"/>
  <c r="AA74" i="5"/>
  <c r="Y74" i="5"/>
  <c r="W74" i="5"/>
  <c r="U74" i="5"/>
  <c r="S74" i="5"/>
  <c r="R74" i="5"/>
  <c r="Q74" i="5"/>
  <c r="P74" i="5"/>
  <c r="N74" i="5"/>
  <c r="L74" i="5"/>
  <c r="J74" i="5"/>
  <c r="H74" i="5"/>
  <c r="F74" i="5"/>
  <c r="D74" i="5"/>
  <c r="CH73" i="5"/>
  <c r="BT73" i="5"/>
  <c r="BS73" i="5"/>
  <c r="BR73" i="5"/>
  <c r="BP73" i="5"/>
  <c r="BN73" i="5"/>
  <c r="BL73" i="5"/>
  <c r="BJ73" i="5"/>
  <c r="BH73" i="5"/>
  <c r="BF73" i="5"/>
  <c r="BD73" i="5"/>
  <c r="BB73" i="5"/>
  <c r="AZ73" i="5"/>
  <c r="AX73" i="5"/>
  <c r="AV73" i="5"/>
  <c r="AS73" i="5"/>
  <c r="AR73" i="5"/>
  <c r="AQ73" i="5"/>
  <c r="AO73" i="5"/>
  <c r="AM73" i="5"/>
  <c r="AK73" i="5"/>
  <c r="AI73" i="5"/>
  <c r="AG73" i="5"/>
  <c r="AE73" i="5"/>
  <c r="AC73" i="5"/>
  <c r="AA73" i="5"/>
  <c r="Y73" i="5"/>
  <c r="W73" i="5"/>
  <c r="U73" i="5"/>
  <c r="S73" i="5"/>
  <c r="R73" i="5"/>
  <c r="Q73" i="5"/>
  <c r="P73" i="5"/>
  <c r="N73" i="5"/>
  <c r="L73" i="5"/>
  <c r="J73" i="5"/>
  <c r="H73" i="5"/>
  <c r="F73" i="5"/>
  <c r="D73" i="5"/>
  <c r="BS72" i="5"/>
  <c r="AS72" i="5"/>
  <c r="AR72" i="5"/>
  <c r="AQ72" i="5"/>
  <c r="AO72" i="5"/>
  <c r="AM72" i="5"/>
  <c r="AK72" i="5"/>
  <c r="AI72" i="5"/>
  <c r="AG72" i="5"/>
  <c r="AE72" i="5"/>
  <c r="AC72" i="5"/>
  <c r="AA72" i="5"/>
  <c r="Y72" i="5"/>
  <c r="W72" i="5"/>
  <c r="U72" i="5"/>
  <c r="S72" i="5"/>
  <c r="R72" i="5"/>
  <c r="Q72" i="5"/>
  <c r="P72" i="5"/>
  <c r="N72" i="5"/>
  <c r="L72" i="5"/>
  <c r="J72" i="5"/>
  <c r="H72" i="5"/>
  <c r="F72" i="5"/>
  <c r="D72" i="5"/>
  <c r="CH71" i="5"/>
  <c r="BS71" i="5"/>
  <c r="BR71" i="5"/>
  <c r="BP71" i="5"/>
  <c r="BN71" i="5"/>
  <c r="BL71" i="5"/>
  <c r="BJ71" i="5"/>
  <c r="BH71" i="5"/>
  <c r="AS71" i="5"/>
  <c r="AR71" i="5"/>
  <c r="AQ71" i="5"/>
  <c r="AO71" i="5"/>
  <c r="AM71" i="5"/>
  <c r="AK71" i="5"/>
  <c r="AI71" i="5"/>
  <c r="AG71" i="5"/>
  <c r="AE71" i="5"/>
  <c r="AC71" i="5"/>
  <c r="AA71" i="5"/>
  <c r="Y71" i="5"/>
  <c r="W71" i="5"/>
  <c r="U71" i="5"/>
  <c r="S71" i="5"/>
  <c r="R71" i="5"/>
  <c r="Q71" i="5"/>
  <c r="P71" i="5"/>
  <c r="N71" i="5"/>
  <c r="L71" i="5"/>
  <c r="J71" i="5"/>
  <c r="H71" i="5"/>
  <c r="F71" i="5"/>
  <c r="D71" i="5"/>
  <c r="BS70" i="5"/>
  <c r="AS70" i="5"/>
  <c r="AR70" i="5"/>
  <c r="AQ70" i="5"/>
  <c r="AO70" i="5"/>
  <c r="AM70" i="5"/>
  <c r="AK70" i="5"/>
  <c r="AI70" i="5"/>
  <c r="AG70" i="5"/>
  <c r="AE70" i="5"/>
  <c r="AC70" i="5"/>
  <c r="AA70" i="5"/>
  <c r="Y70" i="5"/>
  <c r="W70" i="5"/>
  <c r="U70" i="5"/>
  <c r="S70" i="5"/>
  <c r="R70" i="5"/>
  <c r="Q70" i="5"/>
  <c r="P70" i="5"/>
  <c r="N70" i="5"/>
  <c r="L70" i="5"/>
  <c r="J70" i="5"/>
  <c r="H70" i="5"/>
  <c r="F70" i="5"/>
  <c r="D70" i="5"/>
  <c r="CH69" i="5"/>
  <c r="BT69" i="5"/>
  <c r="BS69" i="5"/>
  <c r="BR69" i="5"/>
  <c r="BP69" i="5"/>
  <c r="BN69" i="5"/>
  <c r="BL69" i="5"/>
  <c r="BJ69" i="5"/>
  <c r="BH69" i="5"/>
  <c r="BF69" i="5"/>
  <c r="BD69" i="5"/>
  <c r="BB69" i="5"/>
  <c r="AZ69" i="5"/>
  <c r="AX69" i="5"/>
  <c r="AV69" i="5"/>
  <c r="AS69" i="5"/>
  <c r="AR69" i="5"/>
  <c r="AQ69" i="5"/>
  <c r="AO69" i="5"/>
  <c r="AM69" i="5"/>
  <c r="AK69" i="5"/>
  <c r="AI69" i="5"/>
  <c r="AG69" i="5"/>
  <c r="AE69" i="5"/>
  <c r="AC69" i="5"/>
  <c r="AA69" i="5"/>
  <c r="Y69" i="5"/>
  <c r="W69" i="5"/>
  <c r="U69" i="5"/>
  <c r="S69" i="5"/>
  <c r="R69" i="5"/>
  <c r="Q69" i="5"/>
  <c r="P69" i="5"/>
  <c r="N69" i="5"/>
  <c r="L69" i="5"/>
  <c r="J69" i="5"/>
  <c r="H69" i="5"/>
  <c r="F69" i="5"/>
  <c r="D69" i="5"/>
  <c r="BS68" i="5"/>
  <c r="AS68" i="5"/>
  <c r="AR68" i="5"/>
  <c r="AQ68" i="5"/>
  <c r="AO68" i="5"/>
  <c r="AM68" i="5"/>
  <c r="AK68" i="5"/>
  <c r="AI68" i="5"/>
  <c r="AG68" i="5"/>
  <c r="AE68" i="5"/>
  <c r="AC68" i="5"/>
  <c r="AA68" i="5"/>
  <c r="Y68" i="5"/>
  <c r="W68" i="5"/>
  <c r="U68" i="5"/>
  <c r="S68" i="5"/>
  <c r="R68" i="5"/>
  <c r="Q68" i="5"/>
  <c r="P68" i="5"/>
  <c r="N68" i="5"/>
  <c r="L68" i="5"/>
  <c r="J68" i="5"/>
  <c r="H68" i="5"/>
  <c r="F68" i="5"/>
  <c r="D68" i="5"/>
  <c r="CH67" i="5"/>
  <c r="BS67" i="5"/>
  <c r="BR67" i="5"/>
  <c r="BP67" i="5"/>
  <c r="BN67" i="5"/>
  <c r="BL67" i="5"/>
  <c r="BJ67" i="5"/>
  <c r="BH67" i="5"/>
  <c r="AS67" i="5"/>
  <c r="AR67" i="5"/>
  <c r="AQ67" i="5"/>
  <c r="AO67" i="5"/>
  <c r="AM67" i="5"/>
  <c r="AK67" i="5"/>
  <c r="AI67" i="5"/>
  <c r="AG67" i="5"/>
  <c r="AE67" i="5"/>
  <c r="AC67" i="5"/>
  <c r="AA67" i="5"/>
  <c r="Y67" i="5"/>
  <c r="W67" i="5"/>
  <c r="U67" i="5"/>
  <c r="S67" i="5"/>
  <c r="R67" i="5"/>
  <c r="Q67" i="5"/>
  <c r="P67" i="5"/>
  <c r="N67" i="5"/>
  <c r="L67" i="5"/>
  <c r="J67" i="5"/>
  <c r="H67" i="5"/>
  <c r="F67" i="5"/>
  <c r="D67" i="5"/>
  <c r="BS66" i="5"/>
  <c r="AS66" i="5"/>
  <c r="AR66" i="5"/>
  <c r="AQ66" i="5"/>
  <c r="AO66" i="5"/>
  <c r="AM66" i="5"/>
  <c r="AK66" i="5"/>
  <c r="AI66" i="5"/>
  <c r="AG66" i="5"/>
  <c r="AE66" i="5"/>
  <c r="AC66" i="5"/>
  <c r="AA66" i="5"/>
  <c r="Y66" i="5"/>
  <c r="W66" i="5"/>
  <c r="U66" i="5"/>
  <c r="S66" i="5"/>
  <c r="R66" i="5"/>
  <c r="Q66" i="5"/>
  <c r="P66" i="5"/>
  <c r="N66" i="5"/>
  <c r="L66" i="5"/>
  <c r="J66" i="5"/>
  <c r="H66" i="5"/>
  <c r="F66" i="5"/>
  <c r="D66" i="5"/>
  <c r="CH65" i="5"/>
  <c r="BT65" i="5"/>
  <c r="BS65" i="5"/>
  <c r="BR65" i="5"/>
  <c r="BP65" i="5"/>
  <c r="BN65" i="5"/>
  <c r="BL65" i="5"/>
  <c r="BJ65" i="5"/>
  <c r="BH65" i="5"/>
  <c r="BF65" i="5"/>
  <c r="BD65" i="5"/>
  <c r="BB65" i="5"/>
  <c r="AZ65" i="5"/>
  <c r="AX65" i="5"/>
  <c r="AV65" i="5"/>
  <c r="AS65" i="5"/>
  <c r="AR65" i="5"/>
  <c r="AQ65" i="5"/>
  <c r="AO65" i="5"/>
  <c r="AM65" i="5"/>
  <c r="AK65" i="5"/>
  <c r="AI65" i="5"/>
  <c r="AG65" i="5"/>
  <c r="AE65" i="5"/>
  <c r="AC65" i="5"/>
  <c r="AA65" i="5"/>
  <c r="Y65" i="5"/>
  <c r="W65" i="5"/>
  <c r="U65" i="5"/>
  <c r="S65" i="5"/>
  <c r="R65" i="5"/>
  <c r="Q65" i="5"/>
  <c r="P65" i="5"/>
  <c r="N65" i="5"/>
  <c r="L65" i="5"/>
  <c r="J65" i="5"/>
  <c r="H65" i="5"/>
  <c r="F65" i="5"/>
  <c r="D65" i="5"/>
  <c r="BS64" i="5"/>
  <c r="AS64" i="5"/>
  <c r="AR64" i="5"/>
  <c r="AQ64" i="5"/>
  <c r="AO64" i="5"/>
  <c r="AM64" i="5"/>
  <c r="AK64" i="5"/>
  <c r="AI64" i="5"/>
  <c r="AG64" i="5"/>
  <c r="AE64" i="5"/>
  <c r="AC64" i="5"/>
  <c r="AA64" i="5"/>
  <c r="Y64" i="5"/>
  <c r="W64" i="5"/>
  <c r="U64" i="5"/>
  <c r="S64" i="5"/>
  <c r="R64" i="5"/>
  <c r="Q64" i="5"/>
  <c r="P64" i="5"/>
  <c r="N64" i="5"/>
  <c r="L64" i="5"/>
  <c r="J64" i="5"/>
  <c r="H64" i="5"/>
  <c r="F64" i="5"/>
  <c r="D64" i="5"/>
  <c r="CH63" i="5"/>
  <c r="BS63" i="5"/>
  <c r="BR63" i="5"/>
  <c r="BP63" i="5"/>
  <c r="BN63" i="5"/>
  <c r="BL63" i="5"/>
  <c r="BJ63" i="5"/>
  <c r="BH63" i="5"/>
  <c r="AS63" i="5"/>
  <c r="AR63" i="5"/>
  <c r="AQ63" i="5"/>
  <c r="AO63" i="5"/>
  <c r="AM63" i="5"/>
  <c r="AK63" i="5"/>
  <c r="AI63" i="5"/>
  <c r="AG63" i="5"/>
  <c r="AE63" i="5"/>
  <c r="AC63" i="5"/>
  <c r="AA63" i="5"/>
  <c r="Y63" i="5"/>
  <c r="W63" i="5"/>
  <c r="U63" i="5"/>
  <c r="S63" i="5"/>
  <c r="R63" i="5"/>
  <c r="Q63" i="5"/>
  <c r="P63" i="5"/>
  <c r="N63" i="5"/>
  <c r="L63" i="5"/>
  <c r="J63" i="5"/>
  <c r="H63" i="5"/>
  <c r="F63" i="5"/>
  <c r="D63" i="5"/>
  <c r="BS62" i="5"/>
  <c r="AS62" i="5"/>
  <c r="AR62" i="5"/>
  <c r="AQ62" i="5"/>
  <c r="AO62" i="5"/>
  <c r="AM62" i="5"/>
  <c r="AK62" i="5"/>
  <c r="AI62" i="5"/>
  <c r="AG62" i="5"/>
  <c r="AE62" i="5"/>
  <c r="AC62" i="5"/>
  <c r="AA62" i="5"/>
  <c r="Y62" i="5"/>
  <c r="W62" i="5"/>
  <c r="U62" i="5"/>
  <c r="S62" i="5"/>
  <c r="R62" i="5"/>
  <c r="Q62" i="5"/>
  <c r="P62" i="5"/>
  <c r="N62" i="5"/>
  <c r="L62" i="5"/>
  <c r="J62" i="5"/>
  <c r="H62" i="5"/>
  <c r="F62" i="5"/>
  <c r="D62" i="5"/>
  <c r="CH61" i="5"/>
  <c r="BT61" i="5"/>
  <c r="BS61" i="5"/>
  <c r="BR61" i="5"/>
  <c r="BP61" i="5"/>
  <c r="BN61" i="5"/>
  <c r="BL61" i="5"/>
  <c r="BJ61" i="5"/>
  <c r="BH61" i="5"/>
  <c r="BF61" i="5"/>
  <c r="BD61" i="5"/>
  <c r="BB61" i="5"/>
  <c r="AZ61" i="5"/>
  <c r="AX61" i="5"/>
  <c r="AV61" i="5"/>
  <c r="AS61" i="5"/>
  <c r="AR61" i="5"/>
  <c r="AQ61" i="5"/>
  <c r="AO61" i="5"/>
  <c r="AM61" i="5"/>
  <c r="AK61" i="5"/>
  <c r="AI61" i="5"/>
  <c r="AG61" i="5"/>
  <c r="AE61" i="5"/>
  <c r="AC61" i="5"/>
  <c r="AA61" i="5"/>
  <c r="Y61" i="5"/>
  <c r="W61" i="5"/>
  <c r="U61" i="5"/>
  <c r="S61" i="5"/>
  <c r="R61" i="5"/>
  <c r="Q61" i="5"/>
  <c r="P61" i="5"/>
  <c r="N61" i="5"/>
  <c r="L61" i="5"/>
  <c r="J61" i="5"/>
  <c r="H61" i="5"/>
  <c r="F61" i="5"/>
  <c r="D61" i="5"/>
  <c r="BS60" i="5"/>
  <c r="AS60" i="5"/>
  <c r="AR60" i="5"/>
  <c r="AQ60" i="5"/>
  <c r="AO60" i="5"/>
  <c r="AM60" i="5"/>
  <c r="AK60" i="5"/>
  <c r="AI60" i="5"/>
  <c r="AG60" i="5"/>
  <c r="AE60" i="5"/>
  <c r="AC60" i="5"/>
  <c r="AA60" i="5"/>
  <c r="Y60" i="5"/>
  <c r="W60" i="5"/>
  <c r="U60" i="5"/>
  <c r="S60" i="5"/>
  <c r="R60" i="5"/>
  <c r="Q60" i="5"/>
  <c r="P60" i="5"/>
  <c r="N60" i="5"/>
  <c r="L60" i="5"/>
  <c r="J60" i="5"/>
  <c r="H60" i="5"/>
  <c r="F60" i="5"/>
  <c r="D60" i="5"/>
  <c r="CH59" i="5"/>
  <c r="BS59" i="5"/>
  <c r="BR59" i="5"/>
  <c r="BP59" i="5"/>
  <c r="BN59" i="5"/>
  <c r="BL59" i="5"/>
  <c r="BJ59" i="5"/>
  <c r="BH59" i="5"/>
  <c r="AS59" i="5"/>
  <c r="AR59" i="5"/>
  <c r="AQ59" i="5"/>
  <c r="AO59" i="5"/>
  <c r="AM59" i="5"/>
  <c r="AK59" i="5"/>
  <c r="AI59" i="5"/>
  <c r="AG59" i="5"/>
  <c r="AE59" i="5"/>
  <c r="AC59" i="5"/>
  <c r="AA59" i="5"/>
  <c r="Y59" i="5"/>
  <c r="W59" i="5"/>
  <c r="U59" i="5"/>
  <c r="S59" i="5"/>
  <c r="R59" i="5"/>
  <c r="Q59" i="5"/>
  <c r="P59" i="5"/>
  <c r="N59" i="5"/>
  <c r="L59" i="5"/>
  <c r="J59" i="5"/>
  <c r="H59" i="5"/>
  <c r="F59" i="5"/>
  <c r="D59" i="5"/>
  <c r="BS58" i="5"/>
  <c r="AS58" i="5"/>
  <c r="AR58" i="5"/>
  <c r="AQ58" i="5"/>
  <c r="AO58" i="5"/>
  <c r="AM58" i="5"/>
  <c r="AK58" i="5"/>
  <c r="AI58" i="5"/>
  <c r="AG58" i="5"/>
  <c r="AE58" i="5"/>
  <c r="AC58" i="5"/>
  <c r="AA58" i="5"/>
  <c r="Y58" i="5"/>
  <c r="W58" i="5"/>
  <c r="U58" i="5"/>
  <c r="S58" i="5"/>
  <c r="R58" i="5"/>
  <c r="Q58" i="5"/>
  <c r="P58" i="5"/>
  <c r="N58" i="5"/>
  <c r="L58" i="5"/>
  <c r="J58" i="5"/>
  <c r="H58" i="5"/>
  <c r="F58" i="5"/>
  <c r="D58" i="5"/>
  <c r="CH57" i="5"/>
  <c r="BT57" i="5"/>
  <c r="BS57" i="5"/>
  <c r="BR57" i="5"/>
  <c r="BP57" i="5"/>
  <c r="BN57" i="5"/>
  <c r="BL57" i="5"/>
  <c r="BJ57" i="5"/>
  <c r="BH57" i="5"/>
  <c r="BF57" i="5"/>
  <c r="BD57" i="5"/>
  <c r="BB57" i="5"/>
  <c r="AZ57" i="5"/>
  <c r="AX57" i="5"/>
  <c r="AV57" i="5"/>
  <c r="AS57" i="5"/>
  <c r="AR57" i="5"/>
  <c r="AQ57" i="5"/>
  <c r="AO57" i="5"/>
  <c r="AM57" i="5"/>
  <c r="AK57" i="5"/>
  <c r="AI57" i="5"/>
  <c r="AG57" i="5"/>
  <c r="AE57" i="5"/>
  <c r="AC57" i="5"/>
  <c r="AA57" i="5"/>
  <c r="Y57" i="5"/>
  <c r="W57" i="5"/>
  <c r="U57" i="5"/>
  <c r="S57" i="5"/>
  <c r="R57" i="5"/>
  <c r="Q57" i="5"/>
  <c r="P57" i="5"/>
  <c r="N57" i="5"/>
  <c r="L57" i="5"/>
  <c r="J57" i="5"/>
  <c r="H57" i="5"/>
  <c r="F57" i="5"/>
  <c r="D57" i="5"/>
  <c r="BS56" i="5"/>
  <c r="AS56" i="5"/>
  <c r="AR56" i="5"/>
  <c r="AQ56" i="5"/>
  <c r="AO56" i="5"/>
  <c r="AM56" i="5"/>
  <c r="AK56" i="5"/>
  <c r="AI56" i="5"/>
  <c r="AG56" i="5"/>
  <c r="AE56" i="5"/>
  <c r="AC56" i="5"/>
  <c r="AA56" i="5"/>
  <c r="Y56" i="5"/>
  <c r="W56" i="5"/>
  <c r="U56" i="5"/>
  <c r="S56" i="5"/>
  <c r="R56" i="5"/>
  <c r="Q56" i="5"/>
  <c r="P56" i="5"/>
  <c r="N56" i="5"/>
  <c r="L56" i="5"/>
  <c r="J56" i="5"/>
  <c r="H56" i="5"/>
  <c r="F56" i="5"/>
  <c r="D56" i="5"/>
  <c r="CH55" i="5"/>
  <c r="BS55" i="5"/>
  <c r="BR55" i="5"/>
  <c r="BP55" i="5"/>
  <c r="BN55" i="5"/>
  <c r="BL55" i="5"/>
  <c r="BJ55" i="5"/>
  <c r="BH55" i="5"/>
  <c r="AS55" i="5"/>
  <c r="AR55" i="5"/>
  <c r="AQ55" i="5"/>
  <c r="AO55" i="5"/>
  <c r="AM55" i="5"/>
  <c r="AK55" i="5"/>
  <c r="AI55" i="5"/>
  <c r="AG55" i="5"/>
  <c r="AE55" i="5"/>
  <c r="AC55" i="5"/>
  <c r="AA55" i="5"/>
  <c r="Y55" i="5"/>
  <c r="W55" i="5"/>
  <c r="U55" i="5"/>
  <c r="S55" i="5"/>
  <c r="R55" i="5"/>
  <c r="Q55" i="5"/>
  <c r="P55" i="5"/>
  <c r="N55" i="5"/>
  <c r="L55" i="5"/>
  <c r="J55" i="5"/>
  <c r="H55" i="5"/>
  <c r="F55" i="5"/>
  <c r="D55" i="5"/>
  <c r="BS54" i="5"/>
  <c r="AS54" i="5"/>
  <c r="AR54" i="5"/>
  <c r="AQ54" i="5"/>
  <c r="AO54" i="5"/>
  <c r="AM54" i="5"/>
  <c r="AK54" i="5"/>
  <c r="AI54" i="5"/>
  <c r="AG54" i="5"/>
  <c r="AE54" i="5"/>
  <c r="AC54" i="5"/>
  <c r="AA54" i="5"/>
  <c r="Y54" i="5"/>
  <c r="W54" i="5"/>
  <c r="U54" i="5"/>
  <c r="S54" i="5"/>
  <c r="R54" i="5"/>
  <c r="Q54" i="5"/>
  <c r="P54" i="5"/>
  <c r="N54" i="5"/>
  <c r="L54" i="5"/>
  <c r="J54" i="5"/>
  <c r="H54" i="5"/>
  <c r="F54" i="5"/>
  <c r="D54" i="5"/>
  <c r="CH53" i="5"/>
  <c r="BT53" i="5"/>
  <c r="BS53" i="5"/>
  <c r="BR53" i="5"/>
  <c r="BP53" i="5"/>
  <c r="BN53" i="5"/>
  <c r="BL53" i="5"/>
  <c r="BJ53" i="5"/>
  <c r="BH53" i="5"/>
  <c r="BF53" i="5"/>
  <c r="BD53" i="5"/>
  <c r="BB53" i="5"/>
  <c r="AZ53" i="5"/>
  <c r="AX53" i="5"/>
  <c r="AV53" i="5"/>
  <c r="AS53" i="5"/>
  <c r="AR53" i="5"/>
  <c r="AQ53" i="5"/>
  <c r="AO53" i="5"/>
  <c r="AM53" i="5"/>
  <c r="AK53" i="5"/>
  <c r="AI53" i="5"/>
  <c r="AG53" i="5"/>
  <c r="AE53" i="5"/>
  <c r="AC53" i="5"/>
  <c r="AA53" i="5"/>
  <c r="Y53" i="5"/>
  <c r="W53" i="5"/>
  <c r="U53" i="5"/>
  <c r="S53" i="5"/>
  <c r="R53" i="5"/>
  <c r="Q53" i="5"/>
  <c r="P53" i="5"/>
  <c r="N53" i="5"/>
  <c r="L53" i="5"/>
  <c r="J53" i="5"/>
  <c r="H53" i="5"/>
  <c r="F53" i="5"/>
  <c r="D53" i="5"/>
  <c r="BS52" i="5"/>
  <c r="AS52" i="5"/>
  <c r="AR52" i="5"/>
  <c r="AQ52" i="5"/>
  <c r="AO52" i="5"/>
  <c r="AM52" i="5"/>
  <c r="AK52" i="5"/>
  <c r="AI52" i="5"/>
  <c r="AG52" i="5"/>
  <c r="AE52" i="5"/>
  <c r="AC52" i="5"/>
  <c r="AA52" i="5"/>
  <c r="Y52" i="5"/>
  <c r="W52" i="5"/>
  <c r="U52" i="5"/>
  <c r="S52" i="5"/>
  <c r="R52" i="5"/>
  <c r="Q52" i="5"/>
  <c r="P52" i="5"/>
  <c r="N52" i="5"/>
  <c r="L52" i="5"/>
  <c r="J52" i="5"/>
  <c r="H52" i="5"/>
  <c r="F52" i="5"/>
  <c r="D52" i="5"/>
  <c r="CH51" i="5"/>
  <c r="BS51" i="5"/>
  <c r="BR51" i="5"/>
  <c r="BP51" i="5"/>
  <c r="BN51" i="5"/>
  <c r="BL51" i="5"/>
  <c r="BJ51" i="5"/>
  <c r="BH51" i="5"/>
  <c r="AS51" i="5"/>
  <c r="AR51" i="5"/>
  <c r="AQ51" i="5"/>
  <c r="AO51" i="5"/>
  <c r="AM51" i="5"/>
  <c r="AK51" i="5"/>
  <c r="AI51" i="5"/>
  <c r="AG51" i="5"/>
  <c r="AE51" i="5"/>
  <c r="AC51" i="5"/>
  <c r="AA51" i="5"/>
  <c r="Y51" i="5"/>
  <c r="W51" i="5"/>
  <c r="U51" i="5"/>
  <c r="S51" i="5"/>
  <c r="R51" i="5"/>
  <c r="Q51" i="5"/>
  <c r="P51" i="5"/>
  <c r="N51" i="5"/>
  <c r="L51" i="5"/>
  <c r="J51" i="5"/>
  <c r="H51" i="5"/>
  <c r="F51" i="5"/>
  <c r="D51" i="5"/>
  <c r="BS50" i="5"/>
  <c r="AS50" i="5"/>
  <c r="AR50" i="5"/>
  <c r="AQ50" i="5"/>
  <c r="AO50" i="5"/>
  <c r="AM50" i="5"/>
  <c r="AK50" i="5"/>
  <c r="AI50" i="5"/>
  <c r="AG50" i="5"/>
  <c r="AE50" i="5"/>
  <c r="AC50" i="5"/>
  <c r="AA50" i="5"/>
  <c r="Y50" i="5"/>
  <c r="W50" i="5"/>
  <c r="U50" i="5"/>
  <c r="S50" i="5"/>
  <c r="R50" i="5"/>
  <c r="Q50" i="5"/>
  <c r="P50" i="5"/>
  <c r="N50" i="5"/>
  <c r="L50" i="5"/>
  <c r="J50" i="5"/>
  <c r="H50" i="5"/>
  <c r="F50" i="5"/>
  <c r="D50" i="5"/>
  <c r="CH49" i="5"/>
  <c r="BT49" i="5"/>
  <c r="BS49" i="5"/>
  <c r="BR49" i="5"/>
  <c r="BP49" i="5"/>
  <c r="BN49" i="5"/>
  <c r="BL49" i="5"/>
  <c r="BJ49" i="5"/>
  <c r="BH49" i="5"/>
  <c r="BF49" i="5"/>
  <c r="BD49" i="5"/>
  <c r="BB49" i="5"/>
  <c r="AZ49" i="5"/>
  <c r="AX49" i="5"/>
  <c r="AV49" i="5"/>
  <c r="AS49" i="5"/>
  <c r="AR49" i="5"/>
  <c r="AQ49" i="5"/>
  <c r="AO49" i="5"/>
  <c r="AM49" i="5"/>
  <c r="AK49" i="5"/>
  <c r="AI49" i="5"/>
  <c r="AG49" i="5"/>
  <c r="AE49" i="5"/>
  <c r="AC49" i="5"/>
  <c r="AA49" i="5"/>
  <c r="Y49" i="5"/>
  <c r="W49" i="5"/>
  <c r="U49" i="5"/>
  <c r="S49" i="5"/>
  <c r="R49" i="5"/>
  <c r="Q49" i="5"/>
  <c r="P49" i="5"/>
  <c r="N49" i="5"/>
  <c r="L49" i="5"/>
  <c r="J49" i="5"/>
  <c r="H49" i="5"/>
  <c r="F49" i="5"/>
  <c r="D49" i="5"/>
  <c r="BS48" i="5"/>
  <c r="AS48" i="5"/>
  <c r="AR48" i="5"/>
  <c r="AQ48" i="5"/>
  <c r="AO48" i="5"/>
  <c r="AM48" i="5"/>
  <c r="AK48" i="5"/>
  <c r="AI48" i="5"/>
  <c r="AG48" i="5"/>
  <c r="AE48" i="5"/>
  <c r="AC48" i="5"/>
  <c r="AA48" i="5"/>
  <c r="Y48" i="5"/>
  <c r="W48" i="5"/>
  <c r="U48" i="5"/>
  <c r="S48" i="5"/>
  <c r="R48" i="5"/>
  <c r="Q48" i="5"/>
  <c r="P48" i="5"/>
  <c r="N48" i="5"/>
  <c r="L48" i="5"/>
  <c r="J48" i="5"/>
  <c r="H48" i="5"/>
  <c r="F48" i="5"/>
  <c r="D48" i="5"/>
  <c r="CH47" i="5"/>
  <c r="BS47" i="5"/>
  <c r="BR47" i="5"/>
  <c r="BP47" i="5"/>
  <c r="BN47" i="5"/>
  <c r="BL47" i="5"/>
  <c r="BJ47" i="5"/>
  <c r="BH47" i="5"/>
  <c r="AS47" i="5"/>
  <c r="AR47" i="5"/>
  <c r="AQ47" i="5"/>
  <c r="AO47" i="5"/>
  <c r="AM47" i="5"/>
  <c r="AK47" i="5"/>
  <c r="AI47" i="5"/>
  <c r="AG47" i="5"/>
  <c r="AE47" i="5"/>
  <c r="AC47" i="5"/>
  <c r="AA47" i="5"/>
  <c r="Y47" i="5"/>
  <c r="W47" i="5"/>
  <c r="U47" i="5"/>
  <c r="S47" i="5"/>
  <c r="R47" i="5"/>
  <c r="Q47" i="5"/>
  <c r="P47" i="5"/>
  <c r="N47" i="5"/>
  <c r="L47" i="5"/>
  <c r="J47" i="5"/>
  <c r="H47" i="5"/>
  <c r="F47" i="5"/>
  <c r="D47" i="5"/>
  <c r="BS46" i="5"/>
  <c r="AS46" i="5"/>
  <c r="AR46" i="5"/>
  <c r="AQ46" i="5"/>
  <c r="AO46" i="5"/>
  <c r="AM46" i="5"/>
  <c r="AK46" i="5"/>
  <c r="AI46" i="5"/>
  <c r="AG46" i="5"/>
  <c r="AE46" i="5"/>
  <c r="AC46" i="5"/>
  <c r="AA46" i="5"/>
  <c r="Y46" i="5"/>
  <c r="W46" i="5"/>
  <c r="U46" i="5"/>
  <c r="S46" i="5"/>
  <c r="R46" i="5"/>
  <c r="Q46" i="5"/>
  <c r="P46" i="5"/>
  <c r="N46" i="5"/>
  <c r="L46" i="5"/>
  <c r="J46" i="5"/>
  <c r="H46" i="5"/>
  <c r="F46" i="5"/>
  <c r="D46" i="5"/>
  <c r="CH45" i="5"/>
  <c r="BT45" i="5"/>
  <c r="BS45" i="5"/>
  <c r="BR45" i="5"/>
  <c r="BP45" i="5"/>
  <c r="BN45" i="5"/>
  <c r="BL45" i="5"/>
  <c r="BJ45" i="5"/>
  <c r="BH45" i="5"/>
  <c r="BF45" i="5"/>
  <c r="BD45" i="5"/>
  <c r="BB45" i="5"/>
  <c r="AZ45" i="5"/>
  <c r="AX45" i="5"/>
  <c r="AV45" i="5"/>
  <c r="AS45" i="5"/>
  <c r="AR45" i="5"/>
  <c r="AQ45" i="5"/>
  <c r="AO45" i="5"/>
  <c r="AM45" i="5"/>
  <c r="AK45" i="5"/>
  <c r="AI45" i="5"/>
  <c r="AG45" i="5"/>
  <c r="AE45" i="5"/>
  <c r="AC45" i="5"/>
  <c r="AA45" i="5"/>
  <c r="Y45" i="5"/>
  <c r="W45" i="5"/>
  <c r="U45" i="5"/>
  <c r="S45" i="5"/>
  <c r="R45" i="5"/>
  <c r="Q45" i="5"/>
  <c r="P45" i="5"/>
  <c r="N45" i="5"/>
  <c r="L45" i="5"/>
  <c r="J45" i="5"/>
  <c r="H45" i="5"/>
  <c r="F45" i="5"/>
  <c r="D45" i="5"/>
  <c r="BS44" i="5"/>
  <c r="AS44" i="5"/>
  <c r="AR44" i="5"/>
  <c r="AQ44" i="5"/>
  <c r="AO44" i="5"/>
  <c r="AM44" i="5"/>
  <c r="AK44" i="5"/>
  <c r="AI44" i="5"/>
  <c r="AG44" i="5"/>
  <c r="AE44" i="5"/>
  <c r="AC44" i="5"/>
  <c r="AA44" i="5"/>
  <c r="Y44" i="5"/>
  <c r="W44" i="5"/>
  <c r="U44" i="5"/>
  <c r="S44" i="5"/>
  <c r="R44" i="5"/>
  <c r="Q44" i="5"/>
  <c r="P44" i="5"/>
  <c r="N44" i="5"/>
  <c r="L44" i="5"/>
  <c r="J44" i="5"/>
  <c r="H44" i="5"/>
  <c r="F44" i="5"/>
  <c r="D44" i="5"/>
  <c r="CH43" i="5"/>
  <c r="BS43" i="5"/>
  <c r="BR43" i="5"/>
  <c r="BP43" i="5"/>
  <c r="BN43" i="5"/>
  <c r="BL43" i="5"/>
  <c r="BJ43" i="5"/>
  <c r="BH43" i="5"/>
  <c r="AS43" i="5"/>
  <c r="AR43" i="5"/>
  <c r="AQ43" i="5"/>
  <c r="AO43" i="5"/>
  <c r="AM43" i="5"/>
  <c r="AK43" i="5"/>
  <c r="AI43" i="5"/>
  <c r="AG43" i="5"/>
  <c r="AE43" i="5"/>
  <c r="AC43" i="5"/>
  <c r="AA43" i="5"/>
  <c r="Y43" i="5"/>
  <c r="W43" i="5"/>
  <c r="U43" i="5"/>
  <c r="S43" i="5"/>
  <c r="R43" i="5"/>
  <c r="Q43" i="5"/>
  <c r="P43" i="5"/>
  <c r="N43" i="5"/>
  <c r="L43" i="5"/>
  <c r="J43" i="5"/>
  <c r="H43" i="5"/>
  <c r="F43" i="5"/>
  <c r="D43" i="5"/>
  <c r="BS42" i="5"/>
  <c r="AS42" i="5"/>
  <c r="AR42" i="5"/>
  <c r="AQ42" i="5"/>
  <c r="AO42" i="5"/>
  <c r="AM42" i="5"/>
  <c r="AK42" i="5"/>
  <c r="AI42" i="5"/>
  <c r="AG42" i="5"/>
  <c r="AE42" i="5"/>
  <c r="AC42" i="5"/>
  <c r="AA42" i="5"/>
  <c r="Y42" i="5"/>
  <c r="W42" i="5"/>
  <c r="U42" i="5"/>
  <c r="S42" i="5"/>
  <c r="R42" i="5"/>
  <c r="Q42" i="5"/>
  <c r="P42" i="5"/>
  <c r="N42" i="5"/>
  <c r="L42" i="5"/>
  <c r="J42" i="5"/>
  <c r="H42" i="5"/>
  <c r="F42" i="5"/>
  <c r="D42" i="5"/>
  <c r="CH41" i="5"/>
  <c r="BT41" i="5"/>
  <c r="BS41" i="5"/>
  <c r="BR41" i="5"/>
  <c r="BP41" i="5"/>
  <c r="BN41" i="5"/>
  <c r="BL41" i="5"/>
  <c r="BJ41" i="5"/>
  <c r="BH41" i="5"/>
  <c r="BF41" i="5"/>
  <c r="BD41" i="5"/>
  <c r="BB41" i="5"/>
  <c r="AZ41" i="5"/>
  <c r="AX41" i="5"/>
  <c r="AV41" i="5"/>
  <c r="AS41" i="5"/>
  <c r="AR41" i="5"/>
  <c r="AQ41" i="5"/>
  <c r="AO41" i="5"/>
  <c r="AM41" i="5"/>
  <c r="AK41" i="5"/>
  <c r="AI41" i="5"/>
  <c r="AG41" i="5"/>
  <c r="AE41" i="5"/>
  <c r="AC41" i="5"/>
  <c r="AA41" i="5"/>
  <c r="Y41" i="5"/>
  <c r="W41" i="5"/>
  <c r="U41" i="5"/>
  <c r="S41" i="5"/>
  <c r="R41" i="5"/>
  <c r="Q41" i="5"/>
  <c r="P41" i="5"/>
  <c r="N41" i="5"/>
  <c r="L41" i="5"/>
  <c r="J41" i="5"/>
  <c r="H41" i="5"/>
  <c r="F41" i="5"/>
  <c r="D41" i="5"/>
  <c r="BS40" i="5"/>
  <c r="AS40" i="5"/>
  <c r="AR40" i="5"/>
  <c r="AQ40" i="5"/>
  <c r="AO40" i="5"/>
  <c r="AM40" i="5"/>
  <c r="AK40" i="5"/>
  <c r="AI40" i="5"/>
  <c r="AG40" i="5"/>
  <c r="AE40" i="5"/>
  <c r="AC40" i="5"/>
  <c r="AA40" i="5"/>
  <c r="Y40" i="5"/>
  <c r="W40" i="5"/>
  <c r="U40" i="5"/>
  <c r="S40" i="5"/>
  <c r="R40" i="5"/>
  <c r="Q40" i="5"/>
  <c r="P40" i="5"/>
  <c r="N40" i="5"/>
  <c r="L40" i="5"/>
  <c r="J40" i="5"/>
  <c r="H40" i="5"/>
  <c r="F40" i="5"/>
  <c r="D40" i="5"/>
  <c r="CH39" i="5"/>
  <c r="BS39" i="5"/>
  <c r="BR39" i="5"/>
  <c r="BP39" i="5"/>
  <c r="BN39" i="5"/>
  <c r="BL39" i="5"/>
  <c r="BJ39" i="5"/>
  <c r="BH39" i="5"/>
  <c r="AS39" i="5"/>
  <c r="AR39" i="5"/>
  <c r="AQ39" i="5"/>
  <c r="AO39" i="5"/>
  <c r="AM39" i="5"/>
  <c r="AK39" i="5"/>
  <c r="AI39" i="5"/>
  <c r="AG39" i="5"/>
  <c r="AE39" i="5"/>
  <c r="AC39" i="5"/>
  <c r="AA39" i="5"/>
  <c r="Y39" i="5"/>
  <c r="W39" i="5"/>
  <c r="U39" i="5"/>
  <c r="S39" i="5"/>
  <c r="R39" i="5"/>
  <c r="Q39" i="5"/>
  <c r="P39" i="5"/>
  <c r="N39" i="5"/>
  <c r="L39" i="5"/>
  <c r="J39" i="5"/>
  <c r="H39" i="5"/>
  <c r="F39" i="5"/>
  <c r="D39" i="5"/>
  <c r="BS38" i="5"/>
  <c r="AS38" i="5"/>
  <c r="AR38" i="5"/>
  <c r="AQ38" i="5"/>
  <c r="AO38" i="5"/>
  <c r="AM38" i="5"/>
  <c r="AK38" i="5"/>
  <c r="AI38" i="5"/>
  <c r="AG38" i="5"/>
  <c r="AE38" i="5"/>
  <c r="AC38" i="5"/>
  <c r="AA38" i="5"/>
  <c r="Y38" i="5"/>
  <c r="W38" i="5"/>
  <c r="U38" i="5"/>
  <c r="S38" i="5"/>
  <c r="R38" i="5"/>
  <c r="Q38" i="5"/>
  <c r="P38" i="5"/>
  <c r="N38" i="5"/>
  <c r="L38" i="5"/>
  <c r="J38" i="5"/>
  <c r="H38" i="5"/>
  <c r="F38" i="5"/>
  <c r="D38" i="5"/>
  <c r="CH37" i="5"/>
  <c r="BT37" i="5"/>
  <c r="BS37" i="5"/>
  <c r="BR37" i="5"/>
  <c r="BP37" i="5"/>
  <c r="BN37" i="5"/>
  <c r="BL37" i="5"/>
  <c r="BJ37" i="5"/>
  <c r="BH37" i="5"/>
  <c r="BF37" i="5"/>
  <c r="BD37" i="5"/>
  <c r="BB37" i="5"/>
  <c r="AZ37" i="5"/>
  <c r="AX37" i="5"/>
  <c r="AV37" i="5"/>
  <c r="AS37" i="5"/>
  <c r="AR37" i="5"/>
  <c r="AQ37" i="5"/>
  <c r="AO37" i="5"/>
  <c r="AM37" i="5"/>
  <c r="AK37" i="5"/>
  <c r="AI37" i="5"/>
  <c r="AG37" i="5"/>
  <c r="AE37" i="5"/>
  <c r="AC37" i="5"/>
  <c r="AA37" i="5"/>
  <c r="Y37" i="5"/>
  <c r="W37" i="5"/>
  <c r="U37" i="5"/>
  <c r="S37" i="5"/>
  <c r="R37" i="5"/>
  <c r="Q37" i="5"/>
  <c r="P37" i="5"/>
  <c r="N37" i="5"/>
  <c r="L37" i="5"/>
  <c r="J37" i="5"/>
  <c r="H37" i="5"/>
  <c r="F37" i="5"/>
  <c r="D37" i="5"/>
  <c r="BS36" i="5"/>
  <c r="AS36" i="5"/>
  <c r="AR36" i="5"/>
  <c r="AQ36" i="5"/>
  <c r="AO36" i="5"/>
  <c r="AM36" i="5"/>
  <c r="AK36" i="5"/>
  <c r="AI36" i="5"/>
  <c r="AG36" i="5"/>
  <c r="AE36" i="5"/>
  <c r="AC36" i="5"/>
  <c r="AA36" i="5"/>
  <c r="Y36" i="5"/>
  <c r="W36" i="5"/>
  <c r="U36" i="5"/>
  <c r="S36" i="5"/>
  <c r="R36" i="5"/>
  <c r="Q36" i="5"/>
  <c r="P36" i="5"/>
  <c r="N36" i="5"/>
  <c r="L36" i="5"/>
  <c r="J36" i="5"/>
  <c r="H36" i="5"/>
  <c r="F36" i="5"/>
  <c r="D36" i="5"/>
  <c r="CH35" i="5"/>
  <c r="BS35" i="5"/>
  <c r="BR35" i="5"/>
  <c r="BP35" i="5"/>
  <c r="BN35" i="5"/>
  <c r="BL35" i="5"/>
  <c r="BJ35" i="5"/>
  <c r="BH35" i="5"/>
  <c r="AS35" i="5"/>
  <c r="AR35" i="5"/>
  <c r="AQ35" i="5"/>
  <c r="AO35" i="5"/>
  <c r="AM35" i="5"/>
  <c r="AK35" i="5"/>
  <c r="AI35" i="5"/>
  <c r="AG35" i="5"/>
  <c r="AE35" i="5"/>
  <c r="AC35" i="5"/>
  <c r="AA35" i="5"/>
  <c r="Y35" i="5"/>
  <c r="W35" i="5"/>
  <c r="U35" i="5"/>
  <c r="S35" i="5"/>
  <c r="R35" i="5"/>
  <c r="Q35" i="5"/>
  <c r="P35" i="5"/>
  <c r="N35" i="5"/>
  <c r="L35" i="5"/>
  <c r="J35" i="5"/>
  <c r="H35" i="5"/>
  <c r="F35" i="5"/>
  <c r="D35" i="5"/>
  <c r="BS34" i="5"/>
  <c r="AS34" i="5"/>
  <c r="AR34" i="5"/>
  <c r="AQ34" i="5"/>
  <c r="AO34" i="5"/>
  <c r="AM34" i="5"/>
  <c r="AK34" i="5"/>
  <c r="AI34" i="5"/>
  <c r="AG34" i="5"/>
  <c r="AE34" i="5"/>
  <c r="AC34" i="5"/>
  <c r="AA34" i="5"/>
  <c r="Y34" i="5"/>
  <c r="W34" i="5"/>
  <c r="U34" i="5"/>
  <c r="S34" i="5"/>
  <c r="R34" i="5"/>
  <c r="Q34" i="5"/>
  <c r="P34" i="5"/>
  <c r="N34" i="5"/>
  <c r="L34" i="5"/>
  <c r="J34" i="5"/>
  <c r="H34" i="5"/>
  <c r="F34" i="5"/>
  <c r="D34" i="5"/>
  <c r="CH33" i="5"/>
  <c r="BT33" i="5"/>
  <c r="BS33" i="5"/>
  <c r="BR33" i="5"/>
  <c r="BP33" i="5"/>
  <c r="BN33" i="5"/>
  <c r="BL33" i="5"/>
  <c r="BJ33" i="5"/>
  <c r="BH33" i="5"/>
  <c r="BF33" i="5"/>
  <c r="BD33" i="5"/>
  <c r="BB33" i="5"/>
  <c r="AZ33" i="5"/>
  <c r="AX33" i="5"/>
  <c r="AV33" i="5"/>
  <c r="AS33" i="5"/>
  <c r="AR33" i="5"/>
  <c r="AQ33" i="5"/>
  <c r="AO33" i="5"/>
  <c r="AM33" i="5"/>
  <c r="AK33" i="5"/>
  <c r="AI33" i="5"/>
  <c r="AG33" i="5"/>
  <c r="AE33" i="5"/>
  <c r="AC33" i="5"/>
  <c r="AA33" i="5"/>
  <c r="Y33" i="5"/>
  <c r="W33" i="5"/>
  <c r="U33" i="5"/>
  <c r="S33" i="5"/>
  <c r="R33" i="5"/>
  <c r="Q33" i="5"/>
  <c r="P33" i="5"/>
  <c r="N33" i="5"/>
  <c r="L33" i="5"/>
  <c r="J33" i="5"/>
  <c r="H33" i="5"/>
  <c r="F33" i="5"/>
  <c r="D33" i="5"/>
  <c r="BS32" i="5"/>
  <c r="AS32" i="5"/>
  <c r="AR32" i="5"/>
  <c r="AQ32" i="5"/>
  <c r="AO32" i="5"/>
  <c r="AM32" i="5"/>
  <c r="AK32" i="5"/>
  <c r="AI32" i="5"/>
  <c r="AG32" i="5"/>
  <c r="AE32" i="5"/>
  <c r="AC32" i="5"/>
  <c r="AA32" i="5"/>
  <c r="Y32" i="5"/>
  <c r="W32" i="5"/>
  <c r="U32" i="5"/>
  <c r="S32" i="5"/>
  <c r="R32" i="5"/>
  <c r="Q32" i="5"/>
  <c r="P32" i="5"/>
  <c r="N32" i="5"/>
  <c r="L32" i="5"/>
  <c r="J32" i="5"/>
  <c r="H32" i="5"/>
  <c r="F32" i="5"/>
  <c r="D32" i="5"/>
  <c r="CH31" i="5"/>
  <c r="BS31" i="5"/>
  <c r="BR31" i="5"/>
  <c r="BP31" i="5"/>
  <c r="BN31" i="5"/>
  <c r="BL31" i="5"/>
  <c r="BJ31" i="5"/>
  <c r="BH31" i="5"/>
  <c r="AS31" i="5"/>
  <c r="AR31" i="5"/>
  <c r="AQ31" i="5"/>
  <c r="AO31" i="5"/>
  <c r="AM31" i="5"/>
  <c r="AK31" i="5"/>
  <c r="AI31" i="5"/>
  <c r="AG31" i="5"/>
  <c r="AE31" i="5"/>
  <c r="AC31" i="5"/>
  <c r="AA31" i="5"/>
  <c r="Y31" i="5"/>
  <c r="W31" i="5"/>
  <c r="U31" i="5"/>
  <c r="S31" i="5"/>
  <c r="R31" i="5"/>
  <c r="Q31" i="5"/>
  <c r="P31" i="5"/>
  <c r="N31" i="5"/>
  <c r="L31" i="5"/>
  <c r="J31" i="5"/>
  <c r="H31" i="5"/>
  <c r="F31" i="5"/>
  <c r="D31" i="5"/>
  <c r="BS30" i="5"/>
  <c r="AS30" i="5"/>
  <c r="AR30" i="5"/>
  <c r="AQ30" i="5"/>
  <c r="AO30" i="5"/>
  <c r="AM30" i="5"/>
  <c r="AK30" i="5"/>
  <c r="AI30" i="5"/>
  <c r="AG30" i="5"/>
  <c r="AE30" i="5"/>
  <c r="AC30" i="5"/>
  <c r="AA30" i="5"/>
  <c r="Y30" i="5"/>
  <c r="W30" i="5"/>
  <c r="U30" i="5"/>
  <c r="S30" i="5"/>
  <c r="R30" i="5"/>
  <c r="Q30" i="5"/>
  <c r="P30" i="5"/>
  <c r="N30" i="5"/>
  <c r="L30" i="5"/>
  <c r="J30" i="5"/>
  <c r="H30" i="5"/>
  <c r="F30" i="5"/>
  <c r="D30" i="5"/>
  <c r="CH29" i="5"/>
  <c r="BT29" i="5"/>
  <c r="BS29" i="5"/>
  <c r="BR29" i="5"/>
  <c r="BP29" i="5"/>
  <c r="BN29" i="5"/>
  <c r="BL29" i="5"/>
  <c r="BJ29" i="5"/>
  <c r="BH29" i="5"/>
  <c r="BF29" i="5"/>
  <c r="BD29" i="5"/>
  <c r="BB29" i="5"/>
  <c r="AZ29" i="5"/>
  <c r="AX29" i="5"/>
  <c r="AV29" i="5"/>
  <c r="AS29" i="5"/>
  <c r="AR29" i="5"/>
  <c r="AQ29" i="5"/>
  <c r="AO29" i="5"/>
  <c r="AM29" i="5"/>
  <c r="AK29" i="5"/>
  <c r="AI29" i="5"/>
  <c r="AG29" i="5"/>
  <c r="AE29" i="5"/>
  <c r="AC29" i="5"/>
  <c r="AA29" i="5"/>
  <c r="Y29" i="5"/>
  <c r="W29" i="5"/>
  <c r="U29" i="5"/>
  <c r="S29" i="5"/>
  <c r="R29" i="5"/>
  <c r="Q29" i="5"/>
  <c r="P29" i="5"/>
  <c r="N29" i="5"/>
  <c r="L29" i="5"/>
  <c r="J29" i="5"/>
  <c r="H29" i="5"/>
  <c r="F29" i="5"/>
  <c r="D29" i="5"/>
  <c r="BS28" i="5"/>
  <c r="AS28" i="5"/>
  <c r="AR28" i="5"/>
  <c r="AQ28" i="5"/>
  <c r="AO28" i="5"/>
  <c r="AM28" i="5"/>
  <c r="AK28" i="5"/>
  <c r="AI28" i="5"/>
  <c r="AG28" i="5"/>
  <c r="AE28" i="5"/>
  <c r="AC28" i="5"/>
  <c r="AA28" i="5"/>
  <c r="Y28" i="5"/>
  <c r="W28" i="5"/>
  <c r="U28" i="5"/>
  <c r="S28" i="5"/>
  <c r="R28" i="5"/>
  <c r="Q28" i="5"/>
  <c r="P28" i="5"/>
  <c r="N28" i="5"/>
  <c r="L28" i="5"/>
  <c r="J28" i="5"/>
  <c r="H28" i="5"/>
  <c r="F28" i="5"/>
  <c r="D28" i="5"/>
  <c r="CH27" i="5"/>
  <c r="BS27" i="5"/>
  <c r="BR27" i="5"/>
  <c r="BP27" i="5"/>
  <c r="BN27" i="5"/>
  <c r="BL27" i="5"/>
  <c r="BJ27" i="5"/>
  <c r="BH27" i="5"/>
  <c r="AS27" i="5"/>
  <c r="AR27" i="5"/>
  <c r="AQ27" i="5"/>
  <c r="AO27" i="5"/>
  <c r="AM27" i="5"/>
  <c r="AK27" i="5"/>
  <c r="AI27" i="5"/>
  <c r="AG27" i="5"/>
  <c r="AE27" i="5"/>
  <c r="AC27" i="5"/>
  <c r="AA27" i="5"/>
  <c r="Y27" i="5"/>
  <c r="W27" i="5"/>
  <c r="U27" i="5"/>
  <c r="S27" i="5"/>
  <c r="R27" i="5"/>
  <c r="Q27" i="5"/>
  <c r="P27" i="5"/>
  <c r="N27" i="5"/>
  <c r="L27" i="5"/>
  <c r="J27" i="5"/>
  <c r="H27" i="5"/>
  <c r="F27" i="5"/>
  <c r="D27" i="5"/>
  <c r="BS26" i="5"/>
  <c r="AS26" i="5"/>
  <c r="AR26" i="5"/>
  <c r="AQ26" i="5"/>
  <c r="AO26" i="5"/>
  <c r="AM26" i="5"/>
  <c r="AK26" i="5"/>
  <c r="AI26" i="5"/>
  <c r="AG26" i="5"/>
  <c r="AE26" i="5"/>
  <c r="AC26" i="5"/>
  <c r="AA26" i="5"/>
  <c r="Y26" i="5"/>
  <c r="W26" i="5"/>
  <c r="U26" i="5"/>
  <c r="S26" i="5"/>
  <c r="R26" i="5"/>
  <c r="Q26" i="5"/>
  <c r="P26" i="5"/>
  <c r="N26" i="5"/>
  <c r="L26" i="5"/>
  <c r="J26" i="5"/>
  <c r="H26" i="5"/>
  <c r="F26" i="5"/>
  <c r="D26" i="5"/>
  <c r="CH25" i="5"/>
  <c r="BT25" i="5"/>
  <c r="BS25" i="5"/>
  <c r="BR25" i="5"/>
  <c r="BP25" i="5"/>
  <c r="BN25" i="5"/>
  <c r="BL25" i="5"/>
  <c r="BJ25" i="5"/>
  <c r="BH25" i="5"/>
  <c r="BF25" i="5"/>
  <c r="BD25" i="5"/>
  <c r="BB25" i="5"/>
  <c r="AZ25" i="5"/>
  <c r="AX25" i="5"/>
  <c r="AV25" i="5"/>
  <c r="AS25" i="5"/>
  <c r="AR25" i="5"/>
  <c r="AQ25" i="5"/>
  <c r="AO25" i="5"/>
  <c r="AM25" i="5"/>
  <c r="AK25" i="5"/>
  <c r="AI25" i="5"/>
  <c r="AG25" i="5"/>
  <c r="AE25" i="5"/>
  <c r="AC25" i="5"/>
  <c r="AA25" i="5"/>
  <c r="Y25" i="5"/>
  <c r="W25" i="5"/>
  <c r="U25" i="5"/>
  <c r="S25" i="5"/>
  <c r="R25" i="5"/>
  <c r="Q25" i="5"/>
  <c r="P25" i="5"/>
  <c r="N25" i="5"/>
  <c r="L25" i="5"/>
  <c r="J25" i="5"/>
  <c r="H25" i="5"/>
  <c r="F25" i="5"/>
  <c r="D25" i="5"/>
  <c r="BS24" i="5"/>
  <c r="AS24" i="5"/>
  <c r="AR24" i="5"/>
  <c r="AQ24" i="5"/>
  <c r="AO24" i="5"/>
  <c r="AM24" i="5"/>
  <c r="AK24" i="5"/>
  <c r="AI24" i="5"/>
  <c r="AG24" i="5"/>
  <c r="AE24" i="5"/>
  <c r="AC24" i="5"/>
  <c r="AA24" i="5"/>
  <c r="Y24" i="5"/>
  <c r="W24" i="5"/>
  <c r="U24" i="5"/>
  <c r="S24" i="5"/>
  <c r="R24" i="5"/>
  <c r="Q24" i="5"/>
  <c r="P24" i="5"/>
  <c r="N24" i="5"/>
  <c r="L24" i="5"/>
  <c r="J24" i="5"/>
  <c r="H24" i="5"/>
  <c r="F24" i="5"/>
  <c r="D24" i="5"/>
  <c r="CH23" i="5"/>
  <c r="BS23" i="5"/>
  <c r="BR23" i="5"/>
  <c r="BP23" i="5"/>
  <c r="BN23" i="5"/>
  <c r="BL23" i="5"/>
  <c r="BJ23" i="5"/>
  <c r="BH23" i="5"/>
  <c r="AS23" i="5"/>
  <c r="AR23" i="5"/>
  <c r="AQ23" i="5"/>
  <c r="AO23" i="5"/>
  <c r="AM23" i="5"/>
  <c r="AK23" i="5"/>
  <c r="AI23" i="5"/>
  <c r="AG23" i="5"/>
  <c r="AE23" i="5"/>
  <c r="AC23" i="5"/>
  <c r="AA23" i="5"/>
  <c r="Y23" i="5"/>
  <c r="W23" i="5"/>
  <c r="U23" i="5"/>
  <c r="S23" i="5"/>
  <c r="R23" i="5"/>
  <c r="Q23" i="5"/>
  <c r="P23" i="5"/>
  <c r="N23" i="5"/>
  <c r="L23" i="5"/>
  <c r="J23" i="5"/>
  <c r="H23" i="5"/>
  <c r="F23" i="5"/>
  <c r="D23" i="5"/>
  <c r="BS22" i="5"/>
  <c r="AS22" i="5"/>
  <c r="AR22" i="5"/>
  <c r="AQ22" i="5"/>
  <c r="AO22" i="5"/>
  <c r="AM22" i="5"/>
  <c r="AK22" i="5"/>
  <c r="AI22" i="5"/>
  <c r="AG22" i="5"/>
  <c r="AE22" i="5"/>
  <c r="AC22" i="5"/>
  <c r="AA22" i="5"/>
  <c r="Y22" i="5"/>
  <c r="W22" i="5"/>
  <c r="U22" i="5"/>
  <c r="S22" i="5"/>
  <c r="R22" i="5"/>
  <c r="Q22" i="5"/>
  <c r="P22" i="5"/>
  <c r="N22" i="5"/>
  <c r="L22" i="5"/>
  <c r="J22" i="5"/>
  <c r="H22" i="5"/>
  <c r="F22" i="5"/>
  <c r="D22" i="5"/>
  <c r="CH21" i="5"/>
  <c r="BT21" i="5"/>
  <c r="BS21" i="5"/>
  <c r="BR21" i="5"/>
  <c r="BP21" i="5"/>
  <c r="BN21" i="5"/>
  <c r="BL21" i="5"/>
  <c r="BJ21" i="5"/>
  <c r="BH21" i="5"/>
  <c r="BF21" i="5"/>
  <c r="BD21" i="5"/>
  <c r="BB21" i="5"/>
  <c r="AZ21" i="5"/>
  <c r="AX21" i="5"/>
  <c r="AV21" i="5"/>
  <c r="AS21" i="5"/>
  <c r="AR21" i="5"/>
  <c r="AQ21" i="5"/>
  <c r="AO21" i="5"/>
  <c r="AM21" i="5"/>
  <c r="AK21" i="5"/>
  <c r="AI21" i="5"/>
  <c r="AG21" i="5"/>
  <c r="AE21" i="5"/>
  <c r="AC21" i="5"/>
  <c r="AA21" i="5"/>
  <c r="Y21" i="5"/>
  <c r="W21" i="5"/>
  <c r="U21" i="5"/>
  <c r="S21" i="5"/>
  <c r="R21" i="5"/>
  <c r="Q21" i="5"/>
  <c r="P21" i="5"/>
  <c r="N21" i="5"/>
  <c r="L21" i="5"/>
  <c r="J21" i="5"/>
  <c r="H21" i="5"/>
  <c r="F21" i="5"/>
  <c r="D21" i="5"/>
  <c r="BS20" i="5"/>
  <c r="AS20" i="5"/>
  <c r="AR20" i="5"/>
  <c r="AQ20" i="5"/>
  <c r="AO20" i="5"/>
  <c r="AM20" i="5"/>
  <c r="AK20" i="5"/>
  <c r="AI20" i="5"/>
  <c r="AG20" i="5"/>
  <c r="AE20" i="5"/>
  <c r="AC20" i="5"/>
  <c r="AA20" i="5"/>
  <c r="Y20" i="5"/>
  <c r="W20" i="5"/>
  <c r="U20" i="5"/>
  <c r="S20" i="5"/>
  <c r="R20" i="5"/>
  <c r="Q20" i="5"/>
  <c r="P20" i="5"/>
  <c r="N20" i="5"/>
  <c r="L20" i="5"/>
  <c r="J20" i="5"/>
  <c r="H20" i="5"/>
  <c r="F20" i="5"/>
  <c r="D20" i="5"/>
  <c r="CH19" i="5"/>
  <c r="BS19" i="5"/>
  <c r="BR19" i="5"/>
  <c r="BP19" i="5"/>
  <c r="BN19" i="5"/>
  <c r="BL19" i="5"/>
  <c r="BJ19" i="5"/>
  <c r="BH19" i="5"/>
  <c r="AS19" i="5"/>
  <c r="AR19" i="5"/>
  <c r="AQ19" i="5"/>
  <c r="AO19" i="5"/>
  <c r="AM19" i="5"/>
  <c r="AK19" i="5"/>
  <c r="AI19" i="5"/>
  <c r="AG19" i="5"/>
  <c r="AE19" i="5"/>
  <c r="AC19" i="5"/>
  <c r="AA19" i="5"/>
  <c r="Y19" i="5"/>
  <c r="W19" i="5"/>
  <c r="U19" i="5"/>
  <c r="S19" i="5"/>
  <c r="R19" i="5"/>
  <c r="Q19" i="5"/>
  <c r="P19" i="5"/>
  <c r="N19" i="5"/>
  <c r="L19" i="5"/>
  <c r="J19" i="5"/>
  <c r="H19" i="5"/>
  <c r="F19" i="5"/>
  <c r="D19" i="5"/>
  <c r="BS18" i="5"/>
  <c r="AS18" i="5"/>
  <c r="AR18" i="5"/>
  <c r="AQ18" i="5"/>
  <c r="AO18" i="5"/>
  <c r="AM18" i="5"/>
  <c r="AK18" i="5"/>
  <c r="AI18" i="5"/>
  <c r="AG18" i="5"/>
  <c r="AE18" i="5"/>
  <c r="AC18" i="5"/>
  <c r="AA18" i="5"/>
  <c r="Y18" i="5"/>
  <c r="W18" i="5"/>
  <c r="U18" i="5"/>
  <c r="S18" i="5"/>
  <c r="R18" i="5"/>
  <c r="Q18" i="5"/>
  <c r="P18" i="5"/>
  <c r="N18" i="5"/>
  <c r="L18" i="5"/>
  <c r="J18" i="5"/>
  <c r="H18" i="5"/>
  <c r="F18" i="5"/>
  <c r="D18" i="5"/>
  <c r="CH17" i="5"/>
  <c r="BT17" i="5"/>
  <c r="BS17" i="5"/>
  <c r="BR17" i="5"/>
  <c r="BP17" i="5"/>
  <c r="BN17" i="5"/>
  <c r="BL17" i="5"/>
  <c r="BJ17" i="5"/>
  <c r="BH17" i="5"/>
  <c r="BF17" i="5"/>
  <c r="BD17" i="5"/>
  <c r="BB17" i="5"/>
  <c r="AZ17" i="5"/>
  <c r="AX17" i="5"/>
  <c r="AV17" i="5"/>
  <c r="AS17" i="5"/>
  <c r="AR17" i="5"/>
  <c r="AQ17" i="5"/>
  <c r="AO17" i="5"/>
  <c r="AM17" i="5"/>
  <c r="AK17" i="5"/>
  <c r="AI17" i="5"/>
  <c r="AG17" i="5"/>
  <c r="AE17" i="5"/>
  <c r="AC17" i="5"/>
  <c r="AA17" i="5"/>
  <c r="Y17" i="5"/>
  <c r="W17" i="5"/>
  <c r="U17" i="5"/>
  <c r="S17" i="5"/>
  <c r="R17" i="5"/>
  <c r="Q17" i="5"/>
  <c r="P17" i="5"/>
  <c r="N17" i="5"/>
  <c r="L17" i="5"/>
  <c r="J17" i="5"/>
  <c r="H17" i="5"/>
  <c r="F17" i="5"/>
  <c r="D17" i="5"/>
  <c r="BS16" i="5"/>
  <c r="AS16" i="5"/>
  <c r="AR16" i="5"/>
  <c r="AQ16" i="5"/>
  <c r="AO16" i="5"/>
  <c r="AM16" i="5"/>
  <c r="AK16" i="5"/>
  <c r="AI16" i="5"/>
  <c r="AG16" i="5"/>
  <c r="AE16" i="5"/>
  <c r="AC16" i="5"/>
  <c r="AA16" i="5"/>
  <c r="Y16" i="5"/>
  <c r="W16" i="5"/>
  <c r="U16" i="5"/>
  <c r="S16" i="5"/>
  <c r="R16" i="5"/>
  <c r="Q16" i="5"/>
  <c r="P16" i="5"/>
  <c r="N16" i="5"/>
  <c r="L16" i="5"/>
  <c r="J16" i="5"/>
  <c r="H16" i="5"/>
  <c r="F16" i="5"/>
  <c r="D16" i="5"/>
  <c r="CH15" i="5"/>
  <c r="BS15" i="5"/>
  <c r="BR15" i="5"/>
  <c r="BP15" i="5"/>
  <c r="BN15" i="5"/>
  <c r="BL15" i="5"/>
  <c r="BJ15" i="5"/>
  <c r="BH15" i="5"/>
  <c r="AS15" i="5"/>
  <c r="AR15" i="5"/>
  <c r="AQ15" i="5"/>
  <c r="AO15" i="5"/>
  <c r="AM15" i="5"/>
  <c r="AK15" i="5"/>
  <c r="AI15" i="5"/>
  <c r="AG15" i="5"/>
  <c r="AE15" i="5"/>
  <c r="AC15" i="5"/>
  <c r="AA15" i="5"/>
  <c r="Y15" i="5"/>
  <c r="W15" i="5"/>
  <c r="U15" i="5"/>
  <c r="S15" i="5"/>
  <c r="R15" i="5"/>
  <c r="Q15" i="5"/>
  <c r="P15" i="5"/>
  <c r="N15" i="5"/>
  <c r="L15" i="5"/>
  <c r="J15" i="5"/>
  <c r="H15" i="5"/>
  <c r="F15" i="5"/>
  <c r="D15" i="5"/>
  <c r="BS14" i="5"/>
  <c r="AS14" i="5"/>
  <c r="AR14" i="5"/>
  <c r="AQ14" i="5"/>
  <c r="AO14" i="5"/>
  <c r="AM14" i="5"/>
  <c r="AK14" i="5"/>
  <c r="AI14" i="5"/>
  <c r="AG14" i="5"/>
  <c r="AE14" i="5"/>
  <c r="AC14" i="5"/>
  <c r="AA14" i="5"/>
  <c r="Y14" i="5"/>
  <c r="W14" i="5"/>
  <c r="U14" i="5"/>
  <c r="S14" i="5"/>
  <c r="R14" i="5"/>
  <c r="Q14" i="5"/>
  <c r="P14" i="5"/>
  <c r="N14" i="5"/>
  <c r="L14" i="5"/>
  <c r="J14" i="5"/>
  <c r="H14" i="5"/>
  <c r="F14" i="5"/>
  <c r="D14" i="5"/>
  <c r="CH13" i="5"/>
  <c r="BT13" i="5"/>
  <c r="BS13" i="5"/>
  <c r="BR13" i="5"/>
  <c r="BP13" i="5"/>
  <c r="BN13" i="5"/>
  <c r="BL13" i="5"/>
  <c r="BJ13" i="5"/>
  <c r="BH13" i="5"/>
  <c r="BF13" i="5"/>
  <c r="BD13" i="5"/>
  <c r="BB13" i="5"/>
  <c r="AZ13" i="5"/>
  <c r="AX13" i="5"/>
  <c r="AV13" i="5"/>
  <c r="AS13" i="5"/>
  <c r="AR13" i="5"/>
  <c r="AQ13" i="5"/>
  <c r="AO13" i="5"/>
  <c r="AM13" i="5"/>
  <c r="AK13" i="5"/>
  <c r="AI13" i="5"/>
  <c r="AG13" i="5"/>
  <c r="AE13" i="5"/>
  <c r="AC13" i="5"/>
  <c r="AA13" i="5"/>
  <c r="Y13" i="5"/>
  <c r="W13" i="5"/>
  <c r="U13" i="5"/>
  <c r="S13" i="5"/>
  <c r="R13" i="5"/>
  <c r="Q13" i="5"/>
  <c r="P13" i="5"/>
  <c r="N13" i="5"/>
  <c r="L13" i="5"/>
  <c r="J13" i="5"/>
  <c r="H13" i="5"/>
  <c r="F13" i="5"/>
  <c r="D13" i="5"/>
  <c r="BS12" i="5"/>
  <c r="AS12" i="5"/>
  <c r="AR12" i="5"/>
  <c r="AQ12" i="5"/>
  <c r="AO12" i="5"/>
  <c r="AM12" i="5"/>
  <c r="AK12" i="5"/>
  <c r="AI12" i="5"/>
  <c r="AG12" i="5"/>
  <c r="AE12" i="5"/>
  <c r="AC12" i="5"/>
  <c r="AA12" i="5"/>
  <c r="Y12" i="5"/>
  <c r="W12" i="5"/>
  <c r="U12" i="5"/>
  <c r="S12" i="5"/>
  <c r="R12" i="5"/>
  <c r="Q12" i="5"/>
  <c r="P12" i="5"/>
  <c r="N12" i="5"/>
  <c r="L12" i="5"/>
  <c r="J12" i="5"/>
  <c r="H12" i="5"/>
  <c r="F12" i="5"/>
  <c r="D12" i="5"/>
  <c r="CH11" i="5"/>
  <c r="BS11" i="5"/>
  <c r="BR11" i="5"/>
  <c r="BP11" i="5"/>
  <c r="BN11" i="5"/>
  <c r="BL11" i="5"/>
  <c r="BJ11" i="5"/>
  <c r="BH11" i="5"/>
  <c r="AS11" i="5"/>
  <c r="AR11" i="5"/>
  <c r="AQ11" i="5"/>
  <c r="AO11" i="5"/>
  <c r="AM11" i="5"/>
  <c r="AK11" i="5"/>
  <c r="AI11" i="5"/>
  <c r="AG11" i="5"/>
  <c r="AE11" i="5"/>
  <c r="AC11" i="5"/>
  <c r="AA11" i="5"/>
  <c r="Y11" i="5"/>
  <c r="W11" i="5"/>
  <c r="U11" i="5"/>
  <c r="S11" i="5"/>
  <c r="R11" i="5"/>
  <c r="Q11" i="5"/>
  <c r="P11" i="5"/>
  <c r="N11" i="5"/>
  <c r="L11" i="5"/>
  <c r="J11" i="5"/>
  <c r="H11" i="5"/>
  <c r="F11" i="5"/>
  <c r="D11" i="5"/>
  <c r="BS10" i="5"/>
  <c r="AS10" i="5"/>
  <c r="AR10" i="5"/>
  <c r="AQ10" i="5"/>
  <c r="AO10" i="5"/>
  <c r="AM10" i="5"/>
  <c r="AK10" i="5"/>
  <c r="AI10" i="5"/>
  <c r="AG10" i="5"/>
  <c r="AE10" i="5"/>
  <c r="AC10" i="5"/>
  <c r="AA10" i="5"/>
  <c r="Y10" i="5"/>
  <c r="W10" i="5"/>
  <c r="U10" i="5"/>
  <c r="S10" i="5"/>
  <c r="R10" i="5"/>
  <c r="Q10" i="5"/>
  <c r="P10" i="5"/>
  <c r="N10" i="5"/>
  <c r="L10" i="5"/>
  <c r="J10" i="5"/>
  <c r="H10" i="5"/>
  <c r="F10" i="5"/>
  <c r="D10" i="5"/>
  <c r="CH9" i="5"/>
  <c r="BT9" i="5"/>
  <c r="BS9" i="5"/>
  <c r="BR9" i="5"/>
  <c r="BP9" i="5"/>
  <c r="BN9" i="5"/>
  <c r="BL9" i="5"/>
  <c r="BJ9" i="5"/>
  <c r="BH9" i="5"/>
  <c r="BF9" i="5"/>
  <c r="BD9" i="5"/>
  <c r="BB9" i="5"/>
  <c r="AZ9" i="5"/>
  <c r="AX9" i="5"/>
  <c r="AV9" i="5"/>
  <c r="AS9" i="5"/>
  <c r="AR9" i="5"/>
  <c r="AQ9" i="5"/>
  <c r="AO9" i="5"/>
  <c r="AM9" i="5"/>
  <c r="AK9" i="5"/>
  <c r="AI9" i="5"/>
  <c r="AG9" i="5"/>
  <c r="AE9" i="5"/>
  <c r="AC9" i="5"/>
  <c r="AA9" i="5"/>
  <c r="Y9" i="5"/>
  <c r="W9" i="5"/>
  <c r="U9" i="5"/>
  <c r="S9" i="5"/>
  <c r="R9" i="5"/>
  <c r="Q9" i="5"/>
  <c r="P9" i="5"/>
  <c r="N9" i="5"/>
  <c r="L9" i="5"/>
  <c r="J9" i="5"/>
  <c r="H9" i="5"/>
  <c r="F9" i="5"/>
  <c r="D9" i="5"/>
  <c r="BS8" i="5"/>
  <c r="BQ8" i="5"/>
  <c r="BO8" i="5"/>
  <c r="BM8" i="5"/>
  <c r="BK8" i="5"/>
  <c r="BI8" i="5"/>
  <c r="BG8" i="5"/>
  <c r="BE8" i="5"/>
  <c r="BC8" i="5"/>
  <c r="BA8" i="5"/>
  <c r="AY8" i="5"/>
  <c r="AW8" i="5"/>
  <c r="AU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CH7" i="5"/>
  <c r="CG7" i="5"/>
  <c r="CF7" i="5"/>
  <c r="CE7" i="5"/>
  <c r="CD7" i="5"/>
  <c r="CC7" i="5"/>
  <c r="CB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E7" i="5"/>
  <c r="BC7" i="5"/>
  <c r="BA7" i="5"/>
  <c r="AY7" i="5"/>
  <c r="AW7" i="5"/>
  <c r="AU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S6" i="5"/>
  <c r="BQ6" i="5"/>
  <c r="BO6" i="5"/>
  <c r="BM6" i="5"/>
  <c r="BK6" i="5"/>
  <c r="BI6" i="5"/>
  <c r="BG6" i="5"/>
  <c r="BE6" i="5"/>
  <c r="BC6" i="5"/>
  <c r="BA6" i="5"/>
  <c r="AY6" i="5"/>
  <c r="AW6" i="5"/>
  <c r="AU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U44" i="23"/>
  <c r="S44" i="23"/>
  <c r="R44" i="23"/>
  <c r="P44" i="23"/>
  <c r="N44" i="23"/>
  <c r="M44" i="23"/>
  <c r="K44" i="23"/>
  <c r="I44" i="23"/>
  <c r="H44" i="23"/>
  <c r="F44" i="23"/>
  <c r="D44" i="23"/>
  <c r="C44" i="23"/>
  <c r="U43" i="23"/>
  <c r="S43" i="23"/>
  <c r="R43" i="23"/>
  <c r="P43" i="23"/>
  <c r="N43" i="23"/>
  <c r="M43" i="23"/>
  <c r="K43" i="23"/>
  <c r="I43" i="23"/>
  <c r="H43" i="23"/>
  <c r="F43" i="23"/>
  <c r="D43" i="23"/>
  <c r="C43" i="23"/>
  <c r="U42" i="23"/>
  <c r="S42" i="23"/>
  <c r="R42" i="23"/>
  <c r="P42" i="23"/>
  <c r="N42" i="23"/>
  <c r="M42" i="23"/>
  <c r="K42" i="23"/>
  <c r="I42" i="23"/>
  <c r="H42" i="23"/>
  <c r="F42" i="23"/>
  <c r="D42" i="23"/>
  <c r="C42" i="23"/>
  <c r="U41" i="23"/>
  <c r="S41" i="23"/>
  <c r="R41" i="23"/>
  <c r="P41" i="23"/>
  <c r="N41" i="23"/>
  <c r="M41" i="23"/>
  <c r="K41" i="23"/>
  <c r="I41" i="23"/>
  <c r="H41" i="23"/>
  <c r="F41" i="23"/>
  <c r="D41" i="23"/>
  <c r="C41" i="23"/>
  <c r="U40" i="23"/>
  <c r="S40" i="23"/>
  <c r="R40" i="23"/>
  <c r="P40" i="23"/>
  <c r="N40" i="23"/>
  <c r="M40" i="23"/>
  <c r="K40" i="23"/>
  <c r="I40" i="23"/>
  <c r="H40" i="23"/>
  <c r="F40" i="23"/>
  <c r="D40" i="23"/>
  <c r="C40" i="23"/>
  <c r="U39" i="23"/>
  <c r="S39" i="23"/>
  <c r="R39" i="23"/>
  <c r="P39" i="23"/>
  <c r="N39" i="23"/>
  <c r="M39" i="23"/>
  <c r="K39" i="23"/>
  <c r="I39" i="23"/>
  <c r="H39" i="23"/>
  <c r="F39" i="23"/>
  <c r="D39" i="23"/>
  <c r="C39" i="23"/>
  <c r="U38" i="23"/>
  <c r="S38" i="23"/>
  <c r="R38" i="23"/>
  <c r="P38" i="23"/>
  <c r="N38" i="23"/>
  <c r="M38" i="23"/>
  <c r="K38" i="23"/>
  <c r="I38" i="23"/>
  <c r="H38" i="23"/>
  <c r="F38" i="23"/>
  <c r="D38" i="23"/>
  <c r="C38" i="23"/>
  <c r="U37" i="23"/>
  <c r="S37" i="23"/>
  <c r="R37" i="23"/>
  <c r="P37" i="23"/>
  <c r="N37" i="23"/>
  <c r="M37" i="23"/>
  <c r="K37" i="23"/>
  <c r="I37" i="23"/>
  <c r="H37" i="23"/>
  <c r="F37" i="23"/>
  <c r="D37" i="23"/>
  <c r="C37" i="23"/>
  <c r="U36" i="23"/>
  <c r="S36" i="23"/>
  <c r="R36" i="23"/>
  <c r="P36" i="23"/>
  <c r="N36" i="23"/>
  <c r="M36" i="23"/>
  <c r="K36" i="23"/>
  <c r="I36" i="23"/>
  <c r="H36" i="23"/>
  <c r="F36" i="23"/>
  <c r="D36" i="23"/>
  <c r="C36" i="23"/>
  <c r="U35" i="23"/>
  <c r="S35" i="23"/>
  <c r="R35" i="23"/>
  <c r="P35" i="23"/>
  <c r="N35" i="23"/>
  <c r="M35" i="23"/>
  <c r="K35" i="23"/>
  <c r="I35" i="23"/>
  <c r="H35" i="23"/>
  <c r="F35" i="23"/>
  <c r="D35" i="23"/>
  <c r="C35" i="23"/>
  <c r="U34" i="23"/>
  <c r="S34" i="23"/>
  <c r="R34" i="23"/>
  <c r="P34" i="23"/>
  <c r="N34" i="23"/>
  <c r="M34" i="23"/>
  <c r="K34" i="23"/>
  <c r="I34" i="23"/>
  <c r="H34" i="23"/>
  <c r="F34" i="23"/>
  <c r="D34" i="23"/>
  <c r="C34" i="23"/>
  <c r="U33" i="23"/>
  <c r="S33" i="23"/>
  <c r="R33" i="23"/>
  <c r="P33" i="23"/>
  <c r="N33" i="23"/>
  <c r="M33" i="23"/>
  <c r="K33" i="23"/>
  <c r="I33" i="23"/>
  <c r="H33" i="23"/>
  <c r="F33" i="23"/>
  <c r="D33" i="23"/>
  <c r="C33" i="23"/>
  <c r="U32" i="23"/>
  <c r="S32" i="23"/>
  <c r="R32" i="23"/>
  <c r="P32" i="23"/>
  <c r="N32" i="23"/>
  <c r="M32" i="23"/>
  <c r="K32" i="23"/>
  <c r="I32" i="23"/>
  <c r="H32" i="23"/>
  <c r="F32" i="23"/>
  <c r="D32" i="23"/>
  <c r="C32" i="23"/>
  <c r="U31" i="23"/>
  <c r="S31" i="23"/>
  <c r="R31" i="23"/>
  <c r="P31" i="23"/>
  <c r="N31" i="23"/>
  <c r="M31" i="23"/>
  <c r="K31" i="23"/>
  <c r="I31" i="23"/>
  <c r="H31" i="23"/>
  <c r="F31" i="23"/>
  <c r="D31" i="23"/>
  <c r="C31" i="23"/>
  <c r="U30" i="23"/>
  <c r="S30" i="23"/>
  <c r="R30" i="23"/>
  <c r="P30" i="23"/>
  <c r="N30" i="23"/>
  <c r="M30" i="23"/>
  <c r="K30" i="23"/>
  <c r="I30" i="23"/>
  <c r="H30" i="23"/>
  <c r="F30" i="23"/>
  <c r="D30" i="23"/>
  <c r="C30" i="23"/>
  <c r="U29" i="23"/>
  <c r="S29" i="23"/>
  <c r="R29" i="23"/>
  <c r="P29" i="23"/>
  <c r="N29" i="23"/>
  <c r="M29" i="23"/>
  <c r="K29" i="23"/>
  <c r="I29" i="23"/>
  <c r="H29" i="23"/>
  <c r="F29" i="23"/>
  <c r="D29" i="23"/>
  <c r="C29" i="23"/>
  <c r="U28" i="23"/>
  <c r="S28" i="23"/>
  <c r="R28" i="23"/>
  <c r="P28" i="23"/>
  <c r="N28" i="23"/>
  <c r="M28" i="23"/>
  <c r="K28" i="23"/>
  <c r="I28" i="23"/>
  <c r="H28" i="23"/>
  <c r="F28" i="23"/>
  <c r="D28" i="23"/>
  <c r="C28" i="23"/>
  <c r="Q27" i="23"/>
  <c r="L27" i="23"/>
  <c r="B27" i="23"/>
  <c r="U22" i="23"/>
  <c r="S22" i="23"/>
  <c r="R22" i="23"/>
  <c r="P22" i="23"/>
  <c r="N22" i="23"/>
  <c r="M22" i="23"/>
  <c r="K22" i="23"/>
  <c r="I22" i="23"/>
  <c r="H22" i="23"/>
  <c r="F22" i="23"/>
  <c r="D22" i="23"/>
  <c r="C22" i="23"/>
  <c r="U21" i="23"/>
  <c r="S21" i="23"/>
  <c r="R21" i="23"/>
  <c r="P21" i="23"/>
  <c r="N21" i="23"/>
  <c r="M21" i="23"/>
  <c r="K21" i="23"/>
  <c r="I21" i="23"/>
  <c r="H21" i="23"/>
  <c r="F21" i="23"/>
  <c r="D21" i="23"/>
  <c r="C21" i="23"/>
  <c r="U20" i="23"/>
  <c r="S20" i="23"/>
  <c r="R20" i="23"/>
  <c r="P20" i="23"/>
  <c r="N20" i="23"/>
  <c r="M20" i="23"/>
  <c r="K20" i="23"/>
  <c r="I20" i="23"/>
  <c r="H20" i="23"/>
  <c r="F20" i="23"/>
  <c r="D20" i="23"/>
  <c r="C20" i="23"/>
  <c r="U19" i="23"/>
  <c r="S19" i="23"/>
  <c r="R19" i="23"/>
  <c r="P19" i="23"/>
  <c r="N19" i="23"/>
  <c r="M19" i="23"/>
  <c r="K19" i="23"/>
  <c r="I19" i="23"/>
  <c r="H19" i="23"/>
  <c r="F19" i="23"/>
  <c r="D19" i="23"/>
  <c r="C19" i="23"/>
  <c r="U18" i="23"/>
  <c r="S18" i="23"/>
  <c r="R18" i="23"/>
  <c r="P18" i="23"/>
  <c r="N18" i="23"/>
  <c r="M18" i="23"/>
  <c r="K18" i="23"/>
  <c r="I18" i="23"/>
  <c r="H18" i="23"/>
  <c r="F18" i="23"/>
  <c r="D18" i="23"/>
  <c r="C18" i="23"/>
  <c r="U17" i="23"/>
  <c r="S17" i="23"/>
  <c r="R17" i="23"/>
  <c r="P17" i="23"/>
  <c r="N17" i="23"/>
  <c r="M17" i="23"/>
  <c r="K17" i="23"/>
  <c r="I17" i="23"/>
  <c r="H17" i="23"/>
  <c r="F17" i="23"/>
  <c r="D17" i="23"/>
  <c r="C17" i="23"/>
  <c r="U16" i="23"/>
  <c r="S16" i="23"/>
  <c r="R16" i="23"/>
  <c r="P16" i="23"/>
  <c r="N16" i="23"/>
  <c r="M16" i="23"/>
  <c r="K16" i="23"/>
  <c r="I16" i="23"/>
  <c r="H16" i="23"/>
  <c r="F16" i="23"/>
  <c r="D16" i="23"/>
  <c r="C16" i="23"/>
  <c r="U15" i="23"/>
  <c r="S15" i="23"/>
  <c r="R15" i="23"/>
  <c r="P15" i="23"/>
  <c r="N15" i="23"/>
  <c r="M15" i="23"/>
  <c r="K15" i="23"/>
  <c r="I15" i="23"/>
  <c r="H15" i="23"/>
  <c r="F15" i="23"/>
  <c r="D15" i="23"/>
  <c r="C15" i="23"/>
  <c r="U14" i="23"/>
  <c r="S14" i="23"/>
  <c r="R14" i="23"/>
  <c r="P14" i="23"/>
  <c r="N14" i="23"/>
  <c r="M14" i="23"/>
  <c r="K14" i="23"/>
  <c r="I14" i="23"/>
  <c r="H14" i="23"/>
  <c r="F14" i="23"/>
  <c r="D14" i="23"/>
  <c r="C14" i="23"/>
  <c r="U13" i="23"/>
  <c r="S13" i="23"/>
  <c r="R13" i="23"/>
  <c r="P13" i="23"/>
  <c r="N13" i="23"/>
  <c r="M13" i="23"/>
  <c r="K13" i="23"/>
  <c r="I13" i="23"/>
  <c r="H13" i="23"/>
  <c r="F13" i="23"/>
  <c r="D13" i="23"/>
  <c r="C13" i="23"/>
  <c r="U12" i="23"/>
  <c r="S12" i="23"/>
  <c r="R12" i="23"/>
  <c r="P12" i="23"/>
  <c r="N12" i="23"/>
  <c r="M12" i="23"/>
  <c r="K12" i="23"/>
  <c r="I12" i="23"/>
  <c r="H12" i="23"/>
  <c r="F12" i="23"/>
  <c r="D12" i="23"/>
  <c r="C12" i="23"/>
  <c r="U11" i="23"/>
  <c r="S11" i="23"/>
  <c r="R11" i="23"/>
  <c r="P11" i="23"/>
  <c r="N11" i="23"/>
  <c r="M11" i="23"/>
  <c r="K11" i="23"/>
  <c r="I11" i="23"/>
  <c r="H11" i="23"/>
  <c r="F11" i="23"/>
  <c r="D11" i="23"/>
  <c r="C11" i="23"/>
  <c r="U10" i="23"/>
  <c r="S10" i="23"/>
  <c r="R10" i="23"/>
  <c r="P10" i="23"/>
  <c r="N10" i="23"/>
  <c r="M10" i="23"/>
  <c r="K10" i="23"/>
  <c r="I10" i="23"/>
  <c r="H10" i="23"/>
  <c r="F10" i="23"/>
  <c r="D10" i="23"/>
  <c r="C10" i="23"/>
  <c r="U9" i="23"/>
  <c r="S9" i="23"/>
  <c r="R9" i="23"/>
  <c r="P9" i="23"/>
  <c r="N9" i="23"/>
  <c r="M9" i="23"/>
  <c r="K9" i="23"/>
  <c r="I9" i="23"/>
  <c r="H9" i="23"/>
  <c r="F9" i="23"/>
  <c r="D9" i="23"/>
  <c r="C9" i="23"/>
  <c r="U8" i="23"/>
  <c r="S8" i="23"/>
  <c r="R8" i="23"/>
  <c r="P8" i="23"/>
  <c r="N8" i="23"/>
  <c r="M8" i="23"/>
  <c r="K8" i="23"/>
  <c r="I8" i="23"/>
  <c r="H8" i="23"/>
  <c r="F8" i="23"/>
  <c r="D8" i="23"/>
  <c r="C8" i="23"/>
  <c r="U7" i="23"/>
  <c r="S7" i="23"/>
  <c r="R7" i="23"/>
  <c r="P7" i="23"/>
  <c r="N7" i="23"/>
  <c r="M7" i="23"/>
  <c r="K7" i="23"/>
  <c r="I7" i="23"/>
  <c r="H7" i="23"/>
  <c r="F7" i="23"/>
  <c r="D7" i="23"/>
  <c r="C7" i="23"/>
  <c r="U6" i="23"/>
  <c r="S6" i="23"/>
  <c r="R6" i="23"/>
  <c r="P6" i="23"/>
  <c r="N6" i="23"/>
  <c r="M6" i="23"/>
  <c r="K6" i="23"/>
  <c r="I6" i="23"/>
  <c r="H6" i="23"/>
  <c r="F6" i="23"/>
  <c r="D6" i="23"/>
  <c r="C6" i="23"/>
  <c r="Q5" i="23"/>
  <c r="L5" i="23"/>
  <c r="G5" i="23"/>
  <c r="B5" i="23"/>
  <c r="N18" i="19"/>
  <c r="L18" i="19"/>
  <c r="N17" i="19"/>
  <c r="L17" i="19"/>
  <c r="O16" i="19"/>
  <c r="N16" i="19"/>
  <c r="M16" i="19"/>
  <c r="L16" i="19"/>
  <c r="N15" i="19"/>
  <c r="L15" i="19"/>
  <c r="O14" i="19"/>
  <c r="N14" i="19"/>
  <c r="M14" i="19"/>
  <c r="L14" i="19"/>
  <c r="P5" i="19"/>
  <c r="N5" i="19"/>
  <c r="P3" i="19"/>
  <c r="BI39" i="14"/>
  <c r="BG39" i="14"/>
  <c r="BE39" i="14"/>
  <c r="BC39" i="14"/>
  <c r="BA39" i="14"/>
  <c r="AY39" i="14"/>
  <c r="AW39" i="14"/>
  <c r="AU39" i="14"/>
  <c r="AS39" i="14"/>
  <c r="AQ39" i="14"/>
  <c r="AO39" i="14"/>
  <c r="AM39" i="14"/>
  <c r="AK39" i="14"/>
  <c r="AI39" i="14"/>
  <c r="AH39" i="14"/>
  <c r="AG39" i="14"/>
  <c r="AF39" i="14"/>
  <c r="AE39" i="14"/>
  <c r="AD39" i="14"/>
  <c r="AC39" i="14"/>
  <c r="AB39" i="14"/>
  <c r="AA39" i="14"/>
  <c r="Z39" i="14"/>
  <c r="Y39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D39" i="14"/>
  <c r="C39" i="14"/>
  <c r="BI38" i="14"/>
  <c r="BG38" i="14"/>
  <c r="BE38" i="14"/>
  <c r="BC38" i="14"/>
  <c r="BA38" i="14"/>
  <c r="AY38" i="14"/>
  <c r="AW38" i="14"/>
  <c r="AU38" i="14"/>
  <c r="AS38" i="14"/>
  <c r="AQ38" i="14"/>
  <c r="AO38" i="14"/>
  <c r="AM38" i="14"/>
  <c r="AK38" i="14"/>
  <c r="AI38" i="14"/>
  <c r="AH38" i="14"/>
  <c r="AG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D38" i="14"/>
  <c r="C38" i="14"/>
  <c r="BI37" i="14"/>
  <c r="BG37" i="14"/>
  <c r="BE37" i="14"/>
  <c r="BC37" i="14"/>
  <c r="BA37" i="14"/>
  <c r="AY37" i="14"/>
  <c r="AW37" i="14"/>
  <c r="AU37" i="14"/>
  <c r="AS37" i="14"/>
  <c r="AQ37" i="14"/>
  <c r="AO37" i="14"/>
  <c r="AM37" i="14"/>
  <c r="AK37" i="14"/>
  <c r="AI37" i="14"/>
  <c r="AH37" i="14"/>
  <c r="AG37" i="14"/>
  <c r="AF37" i="14"/>
  <c r="AE37" i="14"/>
  <c r="AD37" i="14"/>
  <c r="AC37" i="14"/>
  <c r="AB37" i="14"/>
  <c r="AA37" i="14"/>
  <c r="Z37" i="14"/>
  <c r="Y37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D37" i="14"/>
  <c r="C37" i="14"/>
  <c r="BI36" i="14"/>
  <c r="BG36" i="14"/>
  <c r="BE36" i="14"/>
  <c r="BC36" i="14"/>
  <c r="BA36" i="14"/>
  <c r="AY36" i="14"/>
  <c r="AW36" i="14"/>
  <c r="AU36" i="14"/>
  <c r="AS36" i="14"/>
  <c r="AQ36" i="14"/>
  <c r="AO36" i="14"/>
  <c r="AM36" i="14"/>
  <c r="AK36" i="14"/>
  <c r="AI36" i="14"/>
  <c r="AH36" i="14"/>
  <c r="AG36" i="14"/>
  <c r="AF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D36" i="14"/>
  <c r="C36" i="14"/>
  <c r="BI35" i="14"/>
  <c r="BG35" i="14"/>
  <c r="BE35" i="14"/>
  <c r="BC35" i="14"/>
  <c r="BA35" i="14"/>
  <c r="AY35" i="14"/>
  <c r="AW35" i="14"/>
  <c r="AU35" i="14"/>
  <c r="AS35" i="14"/>
  <c r="AQ35" i="14"/>
  <c r="AO35" i="14"/>
  <c r="AM35" i="14"/>
  <c r="AK35" i="14"/>
  <c r="AI35" i="14"/>
  <c r="AH35" i="14"/>
  <c r="AG35" i="14"/>
  <c r="AF35" i="14"/>
  <c r="AE35" i="14"/>
  <c r="AD35" i="14"/>
  <c r="AC35" i="14"/>
  <c r="AB35" i="14"/>
  <c r="AA35" i="14"/>
  <c r="Z35" i="14"/>
  <c r="Y35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D35" i="14"/>
  <c r="C35" i="14"/>
  <c r="BI34" i="14"/>
  <c r="BG34" i="14"/>
  <c r="BE34" i="14"/>
  <c r="BC34" i="14"/>
  <c r="BA34" i="14"/>
  <c r="AY34" i="14"/>
  <c r="AW34" i="14"/>
  <c r="AU34" i="14"/>
  <c r="AS34" i="14"/>
  <c r="AQ34" i="14"/>
  <c r="AO34" i="14"/>
  <c r="AM34" i="14"/>
  <c r="AK34" i="14"/>
  <c r="AI34" i="14"/>
  <c r="AH34" i="14"/>
  <c r="AG34" i="14"/>
  <c r="AF34" i="14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D34" i="14"/>
  <c r="C34" i="14"/>
  <c r="BI33" i="14"/>
  <c r="BG33" i="14"/>
  <c r="BE33" i="14"/>
  <c r="BC33" i="14"/>
  <c r="BA33" i="14"/>
  <c r="AY33" i="14"/>
  <c r="AW33" i="14"/>
  <c r="AU33" i="14"/>
  <c r="AS33" i="14"/>
  <c r="AQ33" i="14"/>
  <c r="AO33" i="14"/>
  <c r="AM33" i="14"/>
  <c r="AK33" i="14"/>
  <c r="AI33" i="14"/>
  <c r="AH33" i="14"/>
  <c r="AG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D33" i="14"/>
  <c r="C33" i="14"/>
  <c r="BI32" i="14"/>
  <c r="BG32" i="14"/>
  <c r="BE32" i="14"/>
  <c r="BC32" i="14"/>
  <c r="BA32" i="14"/>
  <c r="AY32" i="14"/>
  <c r="AW32" i="14"/>
  <c r="AU32" i="14"/>
  <c r="AS32" i="14"/>
  <c r="AQ32" i="14"/>
  <c r="AO32" i="14"/>
  <c r="AM32" i="14"/>
  <c r="AK32" i="14"/>
  <c r="AI32" i="14"/>
  <c r="AH32" i="14"/>
  <c r="AG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D32" i="14"/>
  <c r="C32" i="14"/>
  <c r="BI31" i="14"/>
  <c r="BG31" i="14"/>
  <c r="BE31" i="14"/>
  <c r="BC31" i="14"/>
  <c r="BA31" i="14"/>
  <c r="AY31" i="14"/>
  <c r="AW31" i="14"/>
  <c r="AU31" i="14"/>
  <c r="AS31" i="14"/>
  <c r="AQ31" i="14"/>
  <c r="AO31" i="14"/>
  <c r="AM31" i="14"/>
  <c r="AK31" i="14"/>
  <c r="AI31" i="14"/>
  <c r="AH31" i="14"/>
  <c r="AG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D31" i="14"/>
  <c r="C31" i="14"/>
  <c r="BI30" i="14"/>
  <c r="BG30" i="14"/>
  <c r="BE30" i="14"/>
  <c r="BC30" i="14"/>
  <c r="BA30" i="14"/>
  <c r="AY30" i="14"/>
  <c r="AW30" i="14"/>
  <c r="AU30" i="14"/>
  <c r="AS30" i="14"/>
  <c r="AQ30" i="14"/>
  <c r="AO30" i="14"/>
  <c r="AM30" i="14"/>
  <c r="AK30" i="14"/>
  <c r="AI30" i="14"/>
  <c r="AH30" i="14"/>
  <c r="AG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D30" i="14"/>
  <c r="C30" i="14"/>
  <c r="BI29" i="14"/>
  <c r="BG29" i="14"/>
  <c r="BE29" i="14"/>
  <c r="BC29" i="14"/>
  <c r="BA29" i="14"/>
  <c r="AY29" i="14"/>
  <c r="AW29" i="14"/>
  <c r="AU29" i="14"/>
  <c r="AS29" i="14"/>
  <c r="AQ29" i="14"/>
  <c r="AO29" i="14"/>
  <c r="AM29" i="14"/>
  <c r="AK29" i="14"/>
  <c r="AI29" i="14"/>
  <c r="AH29" i="14"/>
  <c r="AG29" i="14"/>
  <c r="AF29" i="14"/>
  <c r="AE29" i="14"/>
  <c r="AD29" i="14"/>
  <c r="AC29" i="14"/>
  <c r="AB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D29" i="14"/>
  <c r="C29" i="14"/>
  <c r="BI28" i="14"/>
  <c r="BG28" i="14"/>
  <c r="BE28" i="14"/>
  <c r="BC28" i="14"/>
  <c r="BA28" i="14"/>
  <c r="AY28" i="14"/>
  <c r="AW28" i="14"/>
  <c r="AU28" i="14"/>
  <c r="AS28" i="14"/>
  <c r="AQ28" i="14"/>
  <c r="AO28" i="14"/>
  <c r="AM28" i="14"/>
  <c r="AK28" i="14"/>
  <c r="AI28" i="14"/>
  <c r="AH28" i="14"/>
  <c r="AG28" i="14"/>
  <c r="AF28" i="14"/>
  <c r="AE28" i="14"/>
  <c r="AD28" i="14"/>
  <c r="AC28" i="14"/>
  <c r="AB28" i="14"/>
  <c r="AA28" i="14"/>
  <c r="Z28" i="14"/>
  <c r="Y28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D28" i="14"/>
  <c r="C28" i="14"/>
  <c r="BI27" i="14"/>
  <c r="BG27" i="14"/>
  <c r="BE27" i="14"/>
  <c r="BC27" i="14"/>
  <c r="BA27" i="14"/>
  <c r="AY27" i="14"/>
  <c r="AW27" i="14"/>
  <c r="AU27" i="14"/>
  <c r="AS27" i="14"/>
  <c r="AQ27" i="14"/>
  <c r="AO27" i="14"/>
  <c r="AM27" i="14"/>
  <c r="AK27" i="14"/>
  <c r="AI27" i="14"/>
  <c r="AH27" i="14"/>
  <c r="AG27" i="14"/>
  <c r="AF27" i="14"/>
  <c r="AE27" i="14"/>
  <c r="AD27" i="14"/>
  <c r="AC27" i="14"/>
  <c r="AB27" i="14"/>
  <c r="AA27" i="14"/>
  <c r="Z27" i="14"/>
  <c r="Y27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D27" i="14"/>
  <c r="C27" i="14"/>
  <c r="BI26" i="14"/>
  <c r="BG26" i="14"/>
  <c r="BE26" i="14"/>
  <c r="BC26" i="14"/>
  <c r="BA26" i="14"/>
  <c r="AY26" i="14"/>
  <c r="AW26" i="14"/>
  <c r="AU26" i="14"/>
  <c r="AS26" i="14"/>
  <c r="AQ26" i="14"/>
  <c r="AO26" i="14"/>
  <c r="AM26" i="14"/>
  <c r="AK26" i="14"/>
  <c r="AI26" i="14"/>
  <c r="AH26" i="14"/>
  <c r="AG26" i="14"/>
  <c r="AF26" i="14"/>
  <c r="AE26" i="14"/>
  <c r="AD26" i="14"/>
  <c r="AC26" i="14"/>
  <c r="AB26" i="14"/>
  <c r="AA26" i="14"/>
  <c r="Z26" i="14"/>
  <c r="Y26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D26" i="14"/>
  <c r="C26" i="14"/>
  <c r="BI25" i="14"/>
  <c r="BG25" i="14"/>
  <c r="BE25" i="14"/>
  <c r="BC25" i="14"/>
  <c r="BA25" i="14"/>
  <c r="AY25" i="14"/>
  <c r="AW25" i="14"/>
  <c r="AU25" i="14"/>
  <c r="AS25" i="14"/>
  <c r="AQ25" i="14"/>
  <c r="AO25" i="14"/>
  <c r="AM25" i="14"/>
  <c r="AK25" i="14"/>
  <c r="AI25" i="14"/>
  <c r="AH25" i="14"/>
  <c r="AG25" i="14"/>
  <c r="AF25" i="14"/>
  <c r="AE25" i="14"/>
  <c r="AD25" i="14"/>
  <c r="AC25" i="14"/>
  <c r="AB25" i="14"/>
  <c r="AA25" i="14"/>
  <c r="Z25" i="14"/>
  <c r="Y25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D25" i="14"/>
  <c r="C25" i="14"/>
  <c r="BI24" i="14"/>
  <c r="BG24" i="14"/>
  <c r="BE24" i="14"/>
  <c r="BC24" i="14"/>
  <c r="BA24" i="14"/>
  <c r="AY24" i="14"/>
  <c r="AW24" i="14"/>
  <c r="AU24" i="14"/>
  <c r="AS24" i="14"/>
  <c r="AQ24" i="14"/>
  <c r="AO24" i="14"/>
  <c r="AM24" i="14"/>
  <c r="AK24" i="14"/>
  <c r="AI24" i="14"/>
  <c r="AH24" i="14"/>
  <c r="AG24" i="14"/>
  <c r="AF24" i="14"/>
  <c r="AE24" i="14"/>
  <c r="AD24" i="14"/>
  <c r="AC24" i="14"/>
  <c r="AB24" i="14"/>
  <c r="AA24" i="14"/>
  <c r="Z24" i="14"/>
  <c r="Y24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D24" i="14"/>
  <c r="C24" i="14"/>
  <c r="BI23" i="14"/>
  <c r="BG23" i="14"/>
  <c r="BE23" i="14"/>
  <c r="BC23" i="14"/>
  <c r="BA23" i="14"/>
  <c r="AY23" i="14"/>
  <c r="AW23" i="14"/>
  <c r="AU23" i="14"/>
  <c r="AS23" i="14"/>
  <c r="AQ23" i="14"/>
  <c r="AO23" i="14"/>
  <c r="AM23" i="14"/>
  <c r="AK23" i="14"/>
  <c r="AI23" i="14"/>
  <c r="AH23" i="14"/>
  <c r="AG23" i="14"/>
  <c r="AF23" i="14"/>
  <c r="AE23" i="14"/>
  <c r="AD23" i="14"/>
  <c r="AC23" i="14"/>
  <c r="AB23" i="14"/>
  <c r="AA23" i="14"/>
  <c r="Z23" i="14"/>
  <c r="Y23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D23" i="14"/>
  <c r="C23" i="14"/>
  <c r="BI22" i="14"/>
  <c r="BG22" i="14"/>
  <c r="BE22" i="14"/>
  <c r="BC22" i="14"/>
  <c r="BA22" i="14"/>
  <c r="AY22" i="14"/>
  <c r="AW22" i="14"/>
  <c r="AU22" i="14"/>
  <c r="AS22" i="14"/>
  <c r="AQ22" i="14"/>
  <c r="AO22" i="14"/>
  <c r="AM22" i="14"/>
  <c r="AK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D22" i="14"/>
  <c r="C22" i="14"/>
  <c r="BI21" i="14"/>
  <c r="BG21" i="14"/>
  <c r="BE21" i="14"/>
  <c r="BC21" i="14"/>
  <c r="BA21" i="14"/>
  <c r="AY21" i="14"/>
  <c r="AW21" i="14"/>
  <c r="AU21" i="14"/>
  <c r="AS21" i="14"/>
  <c r="AQ21" i="14"/>
  <c r="AO21" i="14"/>
  <c r="AM21" i="14"/>
  <c r="AK21" i="14"/>
  <c r="AI21" i="14"/>
  <c r="AH21" i="14"/>
  <c r="AG21" i="14"/>
  <c r="AF21" i="14"/>
  <c r="AE21" i="14"/>
  <c r="AD21" i="14"/>
  <c r="AC21" i="14"/>
  <c r="AB21" i="14"/>
  <c r="AA21" i="14"/>
  <c r="Z21" i="14"/>
  <c r="Y21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D21" i="14"/>
  <c r="C21" i="14"/>
  <c r="BI20" i="14"/>
  <c r="BG20" i="14"/>
  <c r="BE20" i="14"/>
  <c r="BC20" i="14"/>
  <c r="BA20" i="14"/>
  <c r="AY20" i="14"/>
  <c r="AW20" i="14"/>
  <c r="AU20" i="14"/>
  <c r="AS20" i="14"/>
  <c r="AQ20" i="14"/>
  <c r="AO20" i="14"/>
  <c r="AM20" i="14"/>
  <c r="AK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D20" i="14"/>
  <c r="C20" i="14"/>
  <c r="BI19" i="14"/>
  <c r="BG19" i="14"/>
  <c r="BE19" i="14"/>
  <c r="BC19" i="14"/>
  <c r="BA19" i="14"/>
  <c r="AY19" i="14"/>
  <c r="AW19" i="14"/>
  <c r="AU19" i="14"/>
  <c r="AS19" i="14"/>
  <c r="AQ19" i="14"/>
  <c r="AO19" i="14"/>
  <c r="AM19" i="14"/>
  <c r="AK19" i="14"/>
  <c r="AI19" i="14"/>
  <c r="AH19" i="14"/>
  <c r="AG19" i="14"/>
  <c r="AF19" i="14"/>
  <c r="AE19" i="14"/>
  <c r="AD19" i="14"/>
  <c r="AC19" i="14"/>
  <c r="AB19" i="14"/>
  <c r="AA19" i="14"/>
  <c r="Z19" i="14"/>
  <c r="Y19" i="14"/>
  <c r="X19" i="14"/>
  <c r="W19" i="14"/>
  <c r="V19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D19" i="14"/>
  <c r="C19" i="14"/>
  <c r="BI18" i="14"/>
  <c r="BG18" i="14"/>
  <c r="BE18" i="14"/>
  <c r="BC18" i="14"/>
  <c r="BA18" i="14"/>
  <c r="AY18" i="14"/>
  <c r="AW18" i="14"/>
  <c r="AU18" i="14"/>
  <c r="AS18" i="14"/>
  <c r="AQ18" i="14"/>
  <c r="AO18" i="14"/>
  <c r="AM18" i="14"/>
  <c r="AK18" i="14"/>
  <c r="AI18" i="14"/>
  <c r="AH18" i="14"/>
  <c r="AG18" i="14"/>
  <c r="AF18" i="14"/>
  <c r="AE18" i="14"/>
  <c r="AD18" i="14"/>
  <c r="AC18" i="14"/>
  <c r="AB18" i="14"/>
  <c r="AA18" i="14"/>
  <c r="Z18" i="14"/>
  <c r="Y18" i="14"/>
  <c r="X18" i="14"/>
  <c r="W18" i="14"/>
  <c r="V18" i="14"/>
  <c r="U18" i="14"/>
  <c r="T18" i="14"/>
  <c r="S18" i="14"/>
  <c r="R18" i="14"/>
  <c r="Q18" i="14"/>
  <c r="P18" i="14"/>
  <c r="O18" i="14"/>
  <c r="N18" i="14"/>
  <c r="M18" i="14"/>
  <c r="L18" i="14"/>
  <c r="K18" i="14"/>
  <c r="J18" i="14"/>
  <c r="D18" i="14"/>
  <c r="C18" i="14"/>
  <c r="BI17" i="14"/>
  <c r="BG17" i="14"/>
  <c r="BE17" i="14"/>
  <c r="BC17" i="14"/>
  <c r="BA17" i="14"/>
  <c r="AY17" i="14"/>
  <c r="AW17" i="14"/>
  <c r="AU17" i="14"/>
  <c r="AS17" i="14"/>
  <c r="AQ17" i="14"/>
  <c r="AO17" i="14"/>
  <c r="AM17" i="14"/>
  <c r="AK17" i="14"/>
  <c r="AI17" i="14"/>
  <c r="AH17" i="14"/>
  <c r="AG17" i="14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D17" i="14"/>
  <c r="C17" i="14"/>
  <c r="BI16" i="14"/>
  <c r="BG16" i="14"/>
  <c r="BE16" i="14"/>
  <c r="BC16" i="14"/>
  <c r="BA16" i="14"/>
  <c r="AY16" i="14"/>
  <c r="AW16" i="14"/>
  <c r="AU16" i="14"/>
  <c r="AS16" i="14"/>
  <c r="AQ16" i="14"/>
  <c r="AO16" i="14"/>
  <c r="AM16" i="14"/>
  <c r="AK16" i="14"/>
  <c r="AI16" i="14"/>
  <c r="AH16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D16" i="14"/>
  <c r="C16" i="14"/>
  <c r="BI15" i="14"/>
  <c r="BG15" i="14"/>
  <c r="BE15" i="14"/>
  <c r="BC15" i="14"/>
  <c r="BA15" i="14"/>
  <c r="AY15" i="14"/>
  <c r="AW15" i="14"/>
  <c r="AU15" i="14"/>
  <c r="AS15" i="14"/>
  <c r="AQ15" i="14"/>
  <c r="AO15" i="14"/>
  <c r="AM15" i="14"/>
  <c r="AK15" i="14"/>
  <c r="AI15" i="14"/>
  <c r="AH15" i="14"/>
  <c r="AG15" i="14"/>
  <c r="AF15" i="14"/>
  <c r="AE15" i="14"/>
  <c r="AD15" i="14"/>
  <c r="AC15" i="14"/>
  <c r="AB15" i="14"/>
  <c r="AA15" i="14"/>
  <c r="Z15" i="14"/>
  <c r="Y15" i="14"/>
  <c r="X15" i="14"/>
  <c r="W15" i="14"/>
  <c r="V15" i="14"/>
  <c r="U15" i="14"/>
  <c r="T15" i="14"/>
  <c r="S15" i="14"/>
  <c r="R15" i="14"/>
  <c r="Q15" i="14"/>
  <c r="P15" i="14"/>
  <c r="O15" i="14"/>
  <c r="N15" i="14"/>
  <c r="M15" i="14"/>
  <c r="L15" i="14"/>
  <c r="K15" i="14"/>
  <c r="J15" i="14"/>
  <c r="D15" i="14"/>
  <c r="C15" i="14"/>
  <c r="BI14" i="14"/>
  <c r="BG14" i="14"/>
  <c r="BE14" i="14"/>
  <c r="BC14" i="14"/>
  <c r="BA14" i="14"/>
  <c r="AY14" i="14"/>
  <c r="AW14" i="14"/>
  <c r="AU14" i="14"/>
  <c r="AS14" i="14"/>
  <c r="AQ14" i="14"/>
  <c r="AO14" i="14"/>
  <c r="AM14" i="14"/>
  <c r="AK14" i="14"/>
  <c r="AI14" i="14"/>
  <c r="AH14" i="14"/>
  <c r="AG14" i="14"/>
  <c r="AF14" i="14"/>
  <c r="AE14" i="14"/>
  <c r="AD14" i="14"/>
  <c r="AC14" i="14"/>
  <c r="AB14" i="14"/>
  <c r="AA14" i="14"/>
  <c r="Z14" i="14"/>
  <c r="Y14" i="14"/>
  <c r="X14" i="14"/>
  <c r="W14" i="14"/>
  <c r="V14" i="14"/>
  <c r="U14" i="14"/>
  <c r="T14" i="14"/>
  <c r="S14" i="14"/>
  <c r="R14" i="14"/>
  <c r="Q14" i="14"/>
  <c r="P14" i="14"/>
  <c r="O14" i="14"/>
  <c r="N14" i="14"/>
  <c r="M14" i="14"/>
  <c r="L14" i="14"/>
  <c r="K14" i="14"/>
  <c r="J14" i="14"/>
  <c r="D14" i="14"/>
  <c r="C14" i="14"/>
  <c r="BI13" i="14"/>
  <c r="BG13" i="14"/>
  <c r="BE13" i="14"/>
  <c r="BC13" i="14"/>
  <c r="BA13" i="14"/>
  <c r="AY13" i="14"/>
  <c r="AW13" i="14"/>
  <c r="AU13" i="14"/>
  <c r="AS13" i="14"/>
  <c r="AQ13" i="14"/>
  <c r="AO13" i="14"/>
  <c r="AM13" i="14"/>
  <c r="AK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D13" i="14"/>
  <c r="C13" i="14"/>
  <c r="BI12" i="14"/>
  <c r="BG12" i="14"/>
  <c r="BE12" i="14"/>
  <c r="BC12" i="14"/>
  <c r="BA12" i="14"/>
  <c r="AY12" i="14"/>
  <c r="AW12" i="14"/>
  <c r="AU12" i="14"/>
  <c r="AS12" i="14"/>
  <c r="AQ12" i="14"/>
  <c r="AO12" i="14"/>
  <c r="AM12" i="14"/>
  <c r="AK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D12" i="14"/>
  <c r="C12" i="14"/>
  <c r="BI11" i="14"/>
  <c r="BG11" i="14"/>
  <c r="BE11" i="14"/>
  <c r="BC11" i="14"/>
  <c r="BA11" i="14"/>
  <c r="AY11" i="14"/>
  <c r="AW11" i="14"/>
  <c r="AU11" i="14"/>
  <c r="AS11" i="14"/>
  <c r="AQ11" i="14"/>
  <c r="AO11" i="14"/>
  <c r="AM11" i="14"/>
  <c r="AK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D11" i="14"/>
  <c r="C11" i="14"/>
  <c r="BI10" i="14"/>
  <c r="BG10" i="14"/>
  <c r="BE10" i="14"/>
  <c r="BC10" i="14"/>
  <c r="BA10" i="14"/>
  <c r="AY10" i="14"/>
  <c r="AW10" i="14"/>
  <c r="AU10" i="14"/>
  <c r="AS10" i="14"/>
  <c r="AQ10" i="14"/>
  <c r="AO10" i="14"/>
  <c r="AM10" i="14"/>
  <c r="AK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D10" i="14"/>
  <c r="C10" i="14"/>
  <c r="BI9" i="14"/>
  <c r="BG9" i="14"/>
  <c r="BE9" i="14"/>
  <c r="BC9" i="14"/>
  <c r="BA9" i="14"/>
  <c r="AY9" i="14"/>
  <c r="AW9" i="14"/>
  <c r="AU9" i="14"/>
  <c r="AS9" i="14"/>
  <c r="AQ9" i="14"/>
  <c r="AO9" i="14"/>
  <c r="AM9" i="14"/>
  <c r="AK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D9" i="14"/>
  <c r="C9" i="14"/>
  <c r="BI8" i="14"/>
  <c r="BG8" i="14"/>
  <c r="BE8" i="14"/>
  <c r="BC8" i="14"/>
  <c r="BA8" i="14"/>
  <c r="AY8" i="14"/>
  <c r="AW8" i="14"/>
  <c r="AU8" i="14"/>
  <c r="AS8" i="14"/>
  <c r="AQ8" i="14"/>
  <c r="AO8" i="14"/>
  <c r="AM8" i="14"/>
  <c r="AK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D8" i="14"/>
  <c r="C8" i="14"/>
  <c r="BI7" i="14"/>
  <c r="BG7" i="14"/>
  <c r="BE7" i="14"/>
  <c r="BC7" i="14"/>
  <c r="BA7" i="14"/>
  <c r="AY7" i="14"/>
  <c r="AW7" i="14"/>
  <c r="AU7" i="14"/>
  <c r="AS7" i="14"/>
  <c r="AQ7" i="14"/>
  <c r="AO7" i="14"/>
  <c r="AM7" i="14"/>
  <c r="AK7" i="14"/>
  <c r="AI7" i="14"/>
  <c r="AH7" i="14"/>
  <c r="AG7" i="14"/>
  <c r="AF7" i="14"/>
  <c r="AE7" i="14"/>
  <c r="AD7" i="14"/>
  <c r="AC7" i="14"/>
  <c r="AB7" i="14"/>
  <c r="AA7" i="14"/>
  <c r="Z7" i="14"/>
  <c r="Y7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D7" i="14"/>
  <c r="C7" i="14"/>
  <c r="BI6" i="14"/>
  <c r="BG6" i="14"/>
  <c r="BE6" i="14"/>
  <c r="BC6" i="14"/>
  <c r="BA6" i="14"/>
  <c r="AY6" i="14"/>
  <c r="AW6" i="14"/>
  <c r="AU6" i="14"/>
  <c r="AS6" i="14"/>
  <c r="AQ6" i="14"/>
  <c r="AO6" i="14"/>
  <c r="AM6" i="14"/>
  <c r="AK6" i="14"/>
  <c r="AI6" i="14"/>
  <c r="AH6" i="14"/>
  <c r="AG6" i="14"/>
  <c r="AF6" i="14"/>
  <c r="AE6" i="14"/>
  <c r="AD6" i="14"/>
  <c r="AC6" i="14"/>
  <c r="AB6" i="14"/>
  <c r="AA6" i="14"/>
  <c r="Z6" i="14"/>
  <c r="Y6" i="14"/>
  <c r="X6" i="14"/>
  <c r="W6" i="14"/>
  <c r="V6" i="14"/>
  <c r="U6" i="14"/>
  <c r="T6" i="14"/>
  <c r="S6" i="14"/>
  <c r="R6" i="14"/>
  <c r="Q6" i="14"/>
  <c r="P6" i="14"/>
  <c r="O6" i="14"/>
  <c r="N6" i="14"/>
  <c r="M6" i="14"/>
  <c r="L6" i="14"/>
  <c r="K6" i="14"/>
  <c r="J6" i="14"/>
  <c r="D6" i="14"/>
  <c r="C6" i="14"/>
  <c r="BG5" i="14"/>
  <c r="BE5" i="14"/>
  <c r="BC5" i="14"/>
  <c r="BA5" i="14"/>
  <c r="AY5" i="14"/>
  <c r="AW5" i="14"/>
  <c r="AU5" i="14"/>
  <c r="AS5" i="14"/>
  <c r="AQ5" i="14"/>
  <c r="AO5" i="14"/>
  <c r="AM5" i="14"/>
  <c r="AK5" i="14"/>
  <c r="AI5" i="14"/>
  <c r="AH5" i="14"/>
  <c r="AG5" i="14"/>
  <c r="AF5" i="14"/>
  <c r="AE5" i="14"/>
  <c r="AD5" i="14"/>
  <c r="AC5" i="14"/>
  <c r="AB5" i="14"/>
  <c r="AA5" i="14"/>
  <c r="Z5" i="14"/>
  <c r="Y5" i="14"/>
  <c r="X5" i="14"/>
  <c r="W5" i="14"/>
  <c r="V5" i="14"/>
  <c r="U5" i="14"/>
  <c r="T5" i="14"/>
  <c r="S5" i="14"/>
  <c r="R5" i="14"/>
  <c r="Q5" i="14"/>
  <c r="P5" i="14"/>
  <c r="O5" i="14"/>
  <c r="N5" i="14"/>
  <c r="M5" i="14"/>
  <c r="L5" i="14"/>
  <c r="K5" i="14"/>
  <c r="J5" i="14"/>
  <c r="D5" i="14"/>
  <c r="C5" i="14"/>
  <c r="BG4" i="14"/>
  <c r="BE4" i="14"/>
  <c r="BC4" i="14"/>
  <c r="BA4" i="14"/>
  <c r="AY4" i="14"/>
  <c r="AW4" i="14"/>
  <c r="AU4" i="14"/>
  <c r="AS4" i="14"/>
  <c r="AQ4" i="14"/>
  <c r="AO4" i="14"/>
  <c r="AM4" i="14"/>
  <c r="AK4" i="14"/>
  <c r="AI4" i="14"/>
  <c r="AH4" i="14"/>
  <c r="AG4" i="14"/>
  <c r="AF4" i="14"/>
  <c r="AE4" i="14"/>
  <c r="AD4" i="14"/>
  <c r="AC4" i="14"/>
  <c r="AB4" i="14"/>
  <c r="AA4" i="14"/>
  <c r="Z4" i="14"/>
  <c r="Y4" i="14"/>
  <c r="X4" i="14"/>
  <c r="W4" i="14"/>
  <c r="V4" i="14"/>
  <c r="U4" i="14"/>
  <c r="T4" i="14"/>
  <c r="S4" i="14"/>
  <c r="R4" i="14"/>
  <c r="Q4" i="14"/>
  <c r="P4" i="14"/>
  <c r="O4" i="14"/>
  <c r="N4" i="14"/>
  <c r="M4" i="14"/>
  <c r="L4" i="14"/>
  <c r="K4" i="14"/>
  <c r="J4" i="14"/>
  <c r="D4" i="14"/>
  <c r="C4" i="14"/>
  <c r="BQ39" i="17"/>
  <c r="BO39" i="17"/>
  <c r="BM39" i="17"/>
  <c r="BK39" i="17"/>
  <c r="BI39" i="17"/>
  <c r="BG39" i="17"/>
  <c r="BE39" i="17"/>
  <c r="BC39" i="17"/>
  <c r="BA39" i="17"/>
  <c r="AY39" i="17"/>
  <c r="AW39" i="17"/>
  <c r="AU39" i="17"/>
  <c r="AS39" i="17"/>
  <c r="AQ39" i="17"/>
  <c r="AP39" i="17"/>
  <c r="AO39" i="17"/>
  <c r="AN39" i="17"/>
  <c r="AM39" i="17"/>
  <c r="AL39" i="17"/>
  <c r="AK39" i="17"/>
  <c r="AJ39" i="17"/>
  <c r="AI39" i="17"/>
  <c r="AH39" i="17"/>
  <c r="AG39" i="17"/>
  <c r="AF39" i="17"/>
  <c r="AE39" i="17"/>
  <c r="AD39" i="17"/>
  <c r="AC39" i="17"/>
  <c r="AB39" i="17"/>
  <c r="AA39" i="17"/>
  <c r="Z39" i="17"/>
  <c r="Y39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Q38" i="17"/>
  <c r="BO38" i="17"/>
  <c r="BM38" i="17"/>
  <c r="BK38" i="17"/>
  <c r="BI38" i="17"/>
  <c r="BG38" i="17"/>
  <c r="BE38" i="17"/>
  <c r="BC38" i="17"/>
  <c r="BA38" i="17"/>
  <c r="AY38" i="17"/>
  <c r="AW38" i="17"/>
  <c r="AU38" i="17"/>
  <c r="AS38" i="17"/>
  <c r="AQ38" i="17"/>
  <c r="AP38" i="17"/>
  <c r="AO38" i="17"/>
  <c r="AN38" i="17"/>
  <c r="AM38" i="17"/>
  <c r="AL38" i="17"/>
  <c r="AK38" i="17"/>
  <c r="AJ38" i="17"/>
  <c r="AI38" i="17"/>
  <c r="AH38" i="17"/>
  <c r="AG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Q37" i="17"/>
  <c r="BO37" i="17"/>
  <c r="BM37" i="17"/>
  <c r="BK37" i="17"/>
  <c r="BI37" i="17"/>
  <c r="BG37" i="17"/>
  <c r="BE37" i="17"/>
  <c r="BC37" i="17"/>
  <c r="BA37" i="17"/>
  <c r="AY37" i="17"/>
  <c r="AW37" i="17"/>
  <c r="AU37" i="17"/>
  <c r="AS37" i="17"/>
  <c r="AQ37" i="17"/>
  <c r="AP37" i="17"/>
  <c r="AO37" i="17"/>
  <c r="AN37" i="17"/>
  <c r="AM37" i="17"/>
  <c r="AL37" i="17"/>
  <c r="AK37" i="17"/>
  <c r="AJ37" i="17"/>
  <c r="AI37" i="17"/>
  <c r="AH37" i="17"/>
  <c r="AG37" i="17"/>
  <c r="AF37" i="17"/>
  <c r="AE37" i="17"/>
  <c r="AD37" i="17"/>
  <c r="AC37" i="17"/>
  <c r="AB37" i="17"/>
  <c r="AA37" i="17"/>
  <c r="Z37" i="17"/>
  <c r="Y37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Q36" i="17"/>
  <c r="BO36" i="17"/>
  <c r="BM36" i="17"/>
  <c r="BK36" i="17"/>
  <c r="BI36" i="17"/>
  <c r="BG36" i="17"/>
  <c r="BE36" i="17"/>
  <c r="BC36" i="17"/>
  <c r="BA36" i="17"/>
  <c r="AY36" i="17"/>
  <c r="AW36" i="17"/>
  <c r="AU36" i="17"/>
  <c r="AS36" i="17"/>
  <c r="AQ36" i="17"/>
  <c r="AP36" i="17"/>
  <c r="AO36" i="17"/>
  <c r="AN36" i="17"/>
  <c r="AM36" i="17"/>
  <c r="AL36" i="17"/>
  <c r="AK36" i="17"/>
  <c r="AJ36" i="17"/>
  <c r="AI36" i="17"/>
  <c r="AH36" i="17"/>
  <c r="AG36" i="17"/>
  <c r="AF36" i="17"/>
  <c r="AE36" i="17"/>
  <c r="AD36" i="17"/>
  <c r="AC36" i="17"/>
  <c r="AB36" i="17"/>
  <c r="AA36" i="17"/>
  <c r="Z36" i="17"/>
  <c r="Y36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Q35" i="17"/>
  <c r="BO35" i="17"/>
  <c r="BM35" i="17"/>
  <c r="BK35" i="17"/>
  <c r="BI35" i="17"/>
  <c r="BG35" i="17"/>
  <c r="BE35" i="17"/>
  <c r="BC35" i="17"/>
  <c r="BA35" i="17"/>
  <c r="AY35" i="17"/>
  <c r="AW35" i="17"/>
  <c r="AU35" i="17"/>
  <c r="AS35" i="17"/>
  <c r="AQ35" i="17"/>
  <c r="AP35" i="17"/>
  <c r="AO35" i="17"/>
  <c r="AN35" i="17"/>
  <c r="AM35" i="17"/>
  <c r="AL35" i="17"/>
  <c r="AK35" i="17"/>
  <c r="AJ35" i="17"/>
  <c r="AI35" i="17"/>
  <c r="AH35" i="17"/>
  <c r="AG35" i="17"/>
  <c r="AF35" i="17"/>
  <c r="AE35" i="17"/>
  <c r="AD35" i="17"/>
  <c r="AC35" i="17"/>
  <c r="AB35" i="17"/>
  <c r="AA35" i="17"/>
  <c r="Z35" i="17"/>
  <c r="Y35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Q34" i="17"/>
  <c r="BO34" i="17"/>
  <c r="BM34" i="17"/>
  <c r="BK34" i="17"/>
  <c r="BI34" i="17"/>
  <c r="BG34" i="17"/>
  <c r="BE34" i="17"/>
  <c r="BC34" i="17"/>
  <c r="BA34" i="17"/>
  <c r="AY34" i="17"/>
  <c r="AW34" i="17"/>
  <c r="AU34" i="17"/>
  <c r="AS34" i="17"/>
  <c r="AQ34" i="17"/>
  <c r="AP34" i="17"/>
  <c r="AO34" i="17"/>
  <c r="AN34" i="17"/>
  <c r="AM34" i="17"/>
  <c r="AL34" i="17"/>
  <c r="AK34" i="17"/>
  <c r="AJ34" i="17"/>
  <c r="AI34" i="17"/>
  <c r="AH34" i="17"/>
  <c r="AG34" i="17"/>
  <c r="AF34" i="17"/>
  <c r="AE34" i="17"/>
  <c r="AD34" i="17"/>
  <c r="AC34" i="17"/>
  <c r="AB34" i="17"/>
  <c r="AA34" i="17"/>
  <c r="Z34" i="17"/>
  <c r="Y34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Q33" i="17"/>
  <c r="BO33" i="17"/>
  <c r="BM33" i="17"/>
  <c r="BK33" i="17"/>
  <c r="BI33" i="17"/>
  <c r="BG33" i="17"/>
  <c r="BE33" i="17"/>
  <c r="BC33" i="17"/>
  <c r="BA33" i="17"/>
  <c r="AY33" i="17"/>
  <c r="AW33" i="17"/>
  <c r="AU33" i="17"/>
  <c r="AS33" i="17"/>
  <c r="AQ33" i="17"/>
  <c r="AP33" i="17"/>
  <c r="AO33" i="17"/>
  <c r="AN33" i="17"/>
  <c r="AM33" i="17"/>
  <c r="AL33" i="17"/>
  <c r="AK33" i="17"/>
  <c r="AJ33" i="17"/>
  <c r="AI33" i="17"/>
  <c r="AH33" i="17"/>
  <c r="AG33" i="17"/>
  <c r="AF33" i="17"/>
  <c r="AE33" i="17"/>
  <c r="AD33" i="17"/>
  <c r="AC33" i="17"/>
  <c r="AB33" i="17"/>
  <c r="AA33" i="17"/>
  <c r="Z33" i="17"/>
  <c r="Y33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Q32" i="17"/>
  <c r="BO32" i="17"/>
  <c r="BM32" i="17"/>
  <c r="BK32" i="17"/>
  <c r="BI32" i="17"/>
  <c r="BG32" i="17"/>
  <c r="BE32" i="17"/>
  <c r="BC32" i="17"/>
  <c r="BA32" i="17"/>
  <c r="AY32" i="17"/>
  <c r="AW32" i="17"/>
  <c r="AU32" i="17"/>
  <c r="AS32" i="17"/>
  <c r="AQ32" i="17"/>
  <c r="AP32" i="17"/>
  <c r="AO32" i="17"/>
  <c r="AN32" i="17"/>
  <c r="AM32" i="17"/>
  <c r="AL32" i="17"/>
  <c r="AK32" i="17"/>
  <c r="AJ32" i="17"/>
  <c r="AI32" i="17"/>
  <c r="AH32" i="17"/>
  <c r="AG32" i="17"/>
  <c r="AF32" i="17"/>
  <c r="AE32" i="17"/>
  <c r="AD32" i="17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Q31" i="17"/>
  <c r="BO31" i="17"/>
  <c r="BM31" i="17"/>
  <c r="BK31" i="17"/>
  <c r="BI31" i="17"/>
  <c r="BG31" i="17"/>
  <c r="BE31" i="17"/>
  <c r="BC31" i="17"/>
  <c r="BA31" i="17"/>
  <c r="AY31" i="17"/>
  <c r="AW31" i="17"/>
  <c r="AU31" i="17"/>
  <c r="AS31" i="17"/>
  <c r="AQ31" i="17"/>
  <c r="AP31" i="17"/>
  <c r="AO31" i="17"/>
  <c r="AN31" i="17"/>
  <c r="AM31" i="17"/>
  <c r="AL31" i="17"/>
  <c r="AK31" i="17"/>
  <c r="AJ31" i="17"/>
  <c r="AI31" i="17"/>
  <c r="AH31" i="17"/>
  <c r="AG31" i="17"/>
  <c r="AF31" i="17"/>
  <c r="AE31" i="17"/>
  <c r="AD31" i="17"/>
  <c r="AC31" i="17"/>
  <c r="AB31" i="17"/>
  <c r="AA31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Q30" i="17"/>
  <c r="BO30" i="17"/>
  <c r="BM30" i="17"/>
  <c r="BK30" i="17"/>
  <c r="BI30" i="17"/>
  <c r="BG30" i="17"/>
  <c r="BE30" i="17"/>
  <c r="BC30" i="17"/>
  <c r="BA30" i="17"/>
  <c r="AY30" i="17"/>
  <c r="AW30" i="17"/>
  <c r="AU30" i="17"/>
  <c r="AS30" i="17"/>
  <c r="AQ30" i="17"/>
  <c r="AP30" i="17"/>
  <c r="AO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Q29" i="17"/>
  <c r="BO29" i="17"/>
  <c r="BM29" i="17"/>
  <c r="BK29" i="17"/>
  <c r="BI29" i="17"/>
  <c r="BG29" i="17"/>
  <c r="BE29" i="17"/>
  <c r="BC29" i="17"/>
  <c r="BA29" i="17"/>
  <c r="AY29" i="17"/>
  <c r="AW29" i="17"/>
  <c r="AU29" i="17"/>
  <c r="AS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Q28" i="17"/>
  <c r="BO28" i="17"/>
  <c r="BM28" i="17"/>
  <c r="BK28" i="17"/>
  <c r="BI28" i="17"/>
  <c r="BG28" i="17"/>
  <c r="BE28" i="17"/>
  <c r="BC28" i="17"/>
  <c r="BA28" i="17"/>
  <c r="AY28" i="17"/>
  <c r="AW28" i="17"/>
  <c r="AU28" i="17"/>
  <c r="AS28" i="17"/>
  <c r="AQ28" i="17"/>
  <c r="AP28" i="17"/>
  <c r="AO28" i="17"/>
  <c r="AN28" i="17"/>
  <c r="AM28" i="17"/>
  <c r="AL28" i="17"/>
  <c r="AK28" i="17"/>
  <c r="AJ28" i="17"/>
  <c r="AI28" i="17"/>
  <c r="AH28" i="17"/>
  <c r="AG28" i="17"/>
  <c r="AF28" i="17"/>
  <c r="AE28" i="17"/>
  <c r="AD28" i="17"/>
  <c r="AC28" i="17"/>
  <c r="AB28" i="17"/>
  <c r="AA28" i="17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Q27" i="17"/>
  <c r="BO27" i="17"/>
  <c r="BM27" i="17"/>
  <c r="BK27" i="17"/>
  <c r="BI27" i="17"/>
  <c r="BG27" i="17"/>
  <c r="BE27" i="17"/>
  <c r="BC27" i="17"/>
  <c r="BA27" i="17"/>
  <c r="AY27" i="17"/>
  <c r="AW27" i="17"/>
  <c r="AU27" i="17"/>
  <c r="AS27" i="17"/>
  <c r="AQ27" i="17"/>
  <c r="AP27" i="17"/>
  <c r="AO27" i="17"/>
  <c r="AN27" i="17"/>
  <c r="AM27" i="17"/>
  <c r="AL27" i="17"/>
  <c r="AK27" i="17"/>
  <c r="AJ27" i="17"/>
  <c r="AI27" i="17"/>
  <c r="AH27" i="17"/>
  <c r="AG27" i="17"/>
  <c r="AF27" i="17"/>
  <c r="AE27" i="17"/>
  <c r="AD27" i="17"/>
  <c r="AC27" i="17"/>
  <c r="AB27" i="17"/>
  <c r="AA27" i="17"/>
  <c r="Z27" i="17"/>
  <c r="Y27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Q26" i="17"/>
  <c r="BO26" i="17"/>
  <c r="BM26" i="17"/>
  <c r="BK26" i="17"/>
  <c r="BI26" i="17"/>
  <c r="BG26" i="17"/>
  <c r="BE26" i="17"/>
  <c r="BC26" i="17"/>
  <c r="BA26" i="17"/>
  <c r="AY26" i="17"/>
  <c r="AW26" i="17"/>
  <c r="AU26" i="17"/>
  <c r="AS26" i="17"/>
  <c r="AQ26" i="17"/>
  <c r="AP26" i="17"/>
  <c r="AO26" i="17"/>
  <c r="AN26" i="17"/>
  <c r="AM26" i="17"/>
  <c r="AL26" i="17"/>
  <c r="AK26" i="17"/>
  <c r="AJ26" i="17"/>
  <c r="AI26" i="17"/>
  <c r="AH26" i="17"/>
  <c r="AG26" i="17"/>
  <c r="AF26" i="17"/>
  <c r="AE26" i="17"/>
  <c r="AD26" i="17"/>
  <c r="AC26" i="17"/>
  <c r="AB26" i="17"/>
  <c r="AA26" i="17"/>
  <c r="Z26" i="17"/>
  <c r="Y26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Q25" i="17"/>
  <c r="BO25" i="17"/>
  <c r="BM25" i="17"/>
  <c r="BK25" i="17"/>
  <c r="BI25" i="17"/>
  <c r="BG25" i="17"/>
  <c r="BE25" i="17"/>
  <c r="BC25" i="17"/>
  <c r="BA25" i="17"/>
  <c r="AY25" i="17"/>
  <c r="AW25" i="17"/>
  <c r="AU25" i="17"/>
  <c r="AS25" i="17"/>
  <c r="AQ25" i="17"/>
  <c r="AP25" i="17"/>
  <c r="AO25" i="17"/>
  <c r="AN25" i="17"/>
  <c r="AM25" i="17"/>
  <c r="AL25" i="17"/>
  <c r="AK25" i="17"/>
  <c r="AJ25" i="17"/>
  <c r="AI25" i="17"/>
  <c r="AH25" i="17"/>
  <c r="AG25" i="17"/>
  <c r="AF25" i="17"/>
  <c r="AE25" i="17"/>
  <c r="AD25" i="17"/>
  <c r="AC25" i="17"/>
  <c r="AB25" i="17"/>
  <c r="AA25" i="17"/>
  <c r="Z25" i="17"/>
  <c r="Y25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Q24" i="17"/>
  <c r="BO24" i="17"/>
  <c r="BM24" i="17"/>
  <c r="BK24" i="17"/>
  <c r="BI24" i="17"/>
  <c r="BG24" i="17"/>
  <c r="BE24" i="17"/>
  <c r="BC24" i="17"/>
  <c r="BA24" i="17"/>
  <c r="AY24" i="17"/>
  <c r="AW24" i="17"/>
  <c r="AU24" i="17"/>
  <c r="AS24" i="17"/>
  <c r="AQ24" i="17"/>
  <c r="AP24" i="17"/>
  <c r="AO24" i="17"/>
  <c r="AN24" i="17"/>
  <c r="AM24" i="17"/>
  <c r="AL24" i="17"/>
  <c r="AK24" i="17"/>
  <c r="AJ24" i="17"/>
  <c r="AI24" i="17"/>
  <c r="AH24" i="17"/>
  <c r="AG24" i="17"/>
  <c r="AF24" i="17"/>
  <c r="AE24" i="17"/>
  <c r="AD24" i="17"/>
  <c r="AC24" i="17"/>
  <c r="AB24" i="17"/>
  <c r="AA24" i="17"/>
  <c r="Z24" i="17"/>
  <c r="Y24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Q23" i="17"/>
  <c r="BO23" i="17"/>
  <c r="BM23" i="17"/>
  <c r="BK23" i="17"/>
  <c r="BI23" i="17"/>
  <c r="BG23" i="17"/>
  <c r="BE23" i="17"/>
  <c r="BC23" i="17"/>
  <c r="BA23" i="17"/>
  <c r="AY23" i="17"/>
  <c r="AW23" i="17"/>
  <c r="AU23" i="17"/>
  <c r="AS23" i="17"/>
  <c r="AQ23" i="17"/>
  <c r="AP23" i="17"/>
  <c r="AO23" i="17"/>
  <c r="AN23" i="17"/>
  <c r="AM23" i="17"/>
  <c r="AL23" i="17"/>
  <c r="AK23" i="17"/>
  <c r="AJ23" i="17"/>
  <c r="AI23" i="17"/>
  <c r="AH23" i="17"/>
  <c r="AG23" i="17"/>
  <c r="AF23" i="17"/>
  <c r="AE23" i="17"/>
  <c r="AD23" i="17"/>
  <c r="AC23" i="17"/>
  <c r="AB23" i="17"/>
  <c r="AA23" i="17"/>
  <c r="Z23" i="17"/>
  <c r="Y23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Q22" i="17"/>
  <c r="BO22" i="17"/>
  <c r="BM22" i="17"/>
  <c r="BK22" i="17"/>
  <c r="BI22" i="17"/>
  <c r="BG22" i="17"/>
  <c r="BE22" i="17"/>
  <c r="BC22" i="17"/>
  <c r="BA22" i="17"/>
  <c r="AY22" i="17"/>
  <c r="AW22" i="17"/>
  <c r="AU22" i="17"/>
  <c r="AS22" i="17"/>
  <c r="AQ22" i="17"/>
  <c r="AP22" i="17"/>
  <c r="AO22" i="17"/>
  <c r="AN22" i="17"/>
  <c r="AM22" i="17"/>
  <c r="AL22" i="17"/>
  <c r="AK22" i="17"/>
  <c r="AJ22" i="17"/>
  <c r="AI22" i="17"/>
  <c r="AH22" i="17"/>
  <c r="AG22" i="17"/>
  <c r="AF22" i="17"/>
  <c r="AE22" i="17"/>
  <c r="AD22" i="17"/>
  <c r="AC22" i="17"/>
  <c r="AB22" i="17"/>
  <c r="AA22" i="17"/>
  <c r="Z22" i="17"/>
  <c r="Y22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Q21" i="17"/>
  <c r="BO21" i="17"/>
  <c r="BM21" i="17"/>
  <c r="BK21" i="17"/>
  <c r="BI21" i="17"/>
  <c r="BG21" i="17"/>
  <c r="BE21" i="17"/>
  <c r="BC21" i="17"/>
  <c r="BA21" i="17"/>
  <c r="AY21" i="17"/>
  <c r="AW21" i="17"/>
  <c r="AU21" i="17"/>
  <c r="AS21" i="17"/>
  <c r="AQ21" i="17"/>
  <c r="AP21" i="17"/>
  <c r="AO21" i="17"/>
  <c r="AN21" i="17"/>
  <c r="AM21" i="17"/>
  <c r="AL21" i="17"/>
  <c r="AK21" i="17"/>
  <c r="AJ21" i="17"/>
  <c r="AI21" i="17"/>
  <c r="AH21" i="17"/>
  <c r="AG21" i="17"/>
  <c r="AF21" i="17"/>
  <c r="AE21" i="17"/>
  <c r="AD21" i="17"/>
  <c r="AC21" i="17"/>
  <c r="AB21" i="17"/>
  <c r="AA21" i="17"/>
  <c r="Z21" i="17"/>
  <c r="Y21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Q20" i="17"/>
  <c r="BO20" i="17"/>
  <c r="BM20" i="17"/>
  <c r="BK20" i="17"/>
  <c r="BI20" i="17"/>
  <c r="BG20" i="17"/>
  <c r="BE20" i="17"/>
  <c r="BC20" i="17"/>
  <c r="BA20" i="17"/>
  <c r="AY20" i="17"/>
  <c r="AW20" i="17"/>
  <c r="AU20" i="17"/>
  <c r="AS20" i="17"/>
  <c r="AQ20" i="17"/>
  <c r="AP20" i="17"/>
  <c r="AO20" i="17"/>
  <c r="AN20" i="17"/>
  <c r="AM20" i="17"/>
  <c r="AL20" i="17"/>
  <c r="AK20" i="17"/>
  <c r="AJ20" i="17"/>
  <c r="AI20" i="17"/>
  <c r="AH20" i="17"/>
  <c r="AG20" i="17"/>
  <c r="AF20" i="17"/>
  <c r="AE20" i="17"/>
  <c r="AD20" i="17"/>
  <c r="AC20" i="17"/>
  <c r="AB20" i="17"/>
  <c r="AA20" i="17"/>
  <c r="Z20" i="17"/>
  <c r="Y20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Q19" i="17"/>
  <c r="BO19" i="17"/>
  <c r="BM19" i="17"/>
  <c r="BK19" i="17"/>
  <c r="BI19" i="17"/>
  <c r="BG19" i="17"/>
  <c r="BE19" i="17"/>
  <c r="BC19" i="17"/>
  <c r="BA19" i="17"/>
  <c r="AY19" i="17"/>
  <c r="AW19" i="17"/>
  <c r="AU19" i="17"/>
  <c r="AS19" i="17"/>
  <c r="AQ19" i="17"/>
  <c r="AP19" i="17"/>
  <c r="AO19" i="17"/>
  <c r="AN19" i="17"/>
  <c r="AM19" i="17"/>
  <c r="AL19" i="17"/>
  <c r="AK19" i="17"/>
  <c r="AJ19" i="17"/>
  <c r="AI19" i="17"/>
  <c r="AH19" i="17"/>
  <c r="AG19" i="17"/>
  <c r="AF19" i="17"/>
  <c r="AE19" i="17"/>
  <c r="AD19" i="17"/>
  <c r="AC19" i="17"/>
  <c r="AB19" i="17"/>
  <c r="AA19" i="17"/>
  <c r="Z19" i="17"/>
  <c r="Y19" i="17"/>
  <c r="X19" i="17"/>
  <c r="W19" i="17"/>
  <c r="V19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Q18" i="17"/>
  <c r="BO18" i="17"/>
  <c r="BM18" i="17"/>
  <c r="BK18" i="17"/>
  <c r="BI18" i="17"/>
  <c r="BG18" i="17"/>
  <c r="BE18" i="17"/>
  <c r="BC18" i="17"/>
  <c r="BA18" i="17"/>
  <c r="AY18" i="17"/>
  <c r="AW18" i="17"/>
  <c r="AU18" i="17"/>
  <c r="AS18" i="17"/>
  <c r="AQ18" i="17"/>
  <c r="AP18" i="17"/>
  <c r="AO18" i="17"/>
  <c r="AN18" i="17"/>
  <c r="AM18" i="17"/>
  <c r="AL18" i="17"/>
  <c r="AK18" i="17"/>
  <c r="AJ18" i="17"/>
  <c r="AI18" i="17"/>
  <c r="AH18" i="17"/>
  <c r="AG18" i="17"/>
  <c r="AF18" i="17"/>
  <c r="AE18" i="17"/>
  <c r="AD18" i="17"/>
  <c r="AC18" i="17"/>
  <c r="AB18" i="17"/>
  <c r="AA18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Q17" i="17"/>
  <c r="BO17" i="17"/>
  <c r="BM17" i="17"/>
  <c r="BK17" i="17"/>
  <c r="BI17" i="17"/>
  <c r="BG17" i="17"/>
  <c r="BE17" i="17"/>
  <c r="BC17" i="17"/>
  <c r="BA17" i="17"/>
  <c r="AY17" i="17"/>
  <c r="AW17" i="17"/>
  <c r="AU17" i="17"/>
  <c r="AS17" i="17"/>
  <c r="AQ17" i="17"/>
  <c r="AP17" i="17"/>
  <c r="AO17" i="17"/>
  <c r="AN17" i="17"/>
  <c r="AM17" i="17"/>
  <c r="AL17" i="17"/>
  <c r="AK17" i="17"/>
  <c r="AJ17" i="17"/>
  <c r="AI17" i="17"/>
  <c r="AH17" i="17"/>
  <c r="AG17" i="17"/>
  <c r="AF17" i="17"/>
  <c r="AE17" i="17"/>
  <c r="AD17" i="17"/>
  <c r="AC17" i="17"/>
  <c r="AB17" i="17"/>
  <c r="AA17" i="17"/>
  <c r="Z17" i="17"/>
  <c r="Y17" i="17"/>
  <c r="X17" i="17"/>
  <c r="W17" i="17"/>
  <c r="V17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Q16" i="17"/>
  <c r="BO16" i="17"/>
  <c r="BM16" i="17"/>
  <c r="BK16" i="17"/>
  <c r="BI16" i="17"/>
  <c r="BG16" i="17"/>
  <c r="BE16" i="17"/>
  <c r="BC16" i="17"/>
  <c r="BA16" i="17"/>
  <c r="AY16" i="17"/>
  <c r="AW16" i="17"/>
  <c r="AU16" i="17"/>
  <c r="AS16" i="17"/>
  <c r="AQ16" i="17"/>
  <c r="AP16" i="17"/>
  <c r="AO16" i="17"/>
  <c r="AN16" i="17"/>
  <c r="AM16" i="17"/>
  <c r="AL16" i="17"/>
  <c r="AK16" i="17"/>
  <c r="AJ16" i="17"/>
  <c r="AI16" i="17"/>
  <c r="AH16" i="17"/>
  <c r="AG16" i="17"/>
  <c r="AF16" i="17"/>
  <c r="AE16" i="17"/>
  <c r="AD16" i="17"/>
  <c r="AC16" i="17"/>
  <c r="AB16" i="17"/>
  <c r="AA16" i="17"/>
  <c r="Z16" i="17"/>
  <c r="Y16" i="17"/>
  <c r="X16" i="17"/>
  <c r="W16" i="17"/>
  <c r="V16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Q15" i="17"/>
  <c r="BO15" i="17"/>
  <c r="BM15" i="17"/>
  <c r="BK15" i="17"/>
  <c r="BI15" i="17"/>
  <c r="BG15" i="17"/>
  <c r="BE15" i="17"/>
  <c r="BC15" i="17"/>
  <c r="BA15" i="17"/>
  <c r="AY15" i="17"/>
  <c r="AW15" i="17"/>
  <c r="AU15" i="17"/>
  <c r="AS15" i="17"/>
  <c r="AQ15" i="17"/>
  <c r="AP15" i="17"/>
  <c r="AO15" i="17"/>
  <c r="AN15" i="17"/>
  <c r="AM15" i="17"/>
  <c r="AL15" i="17"/>
  <c r="AK15" i="17"/>
  <c r="AJ15" i="17"/>
  <c r="AI15" i="17"/>
  <c r="AH15" i="17"/>
  <c r="AG15" i="17"/>
  <c r="AF15" i="17"/>
  <c r="AE15" i="17"/>
  <c r="AD15" i="17"/>
  <c r="AC15" i="17"/>
  <c r="AB15" i="17"/>
  <c r="AA15" i="17"/>
  <c r="Z15" i="17"/>
  <c r="Y15" i="17"/>
  <c r="X15" i="17"/>
  <c r="W15" i="17"/>
  <c r="V15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Q14" i="17"/>
  <c r="BO14" i="17"/>
  <c r="BM14" i="17"/>
  <c r="BK14" i="17"/>
  <c r="BI14" i="17"/>
  <c r="BG14" i="17"/>
  <c r="BE14" i="17"/>
  <c r="BC14" i="17"/>
  <c r="BA14" i="17"/>
  <c r="AY14" i="17"/>
  <c r="AW14" i="17"/>
  <c r="AU14" i="17"/>
  <c r="AS14" i="17"/>
  <c r="AQ14" i="17"/>
  <c r="AP14" i="17"/>
  <c r="AO14" i="17"/>
  <c r="AN14" i="17"/>
  <c r="AM14" i="17"/>
  <c r="AL14" i="17"/>
  <c r="AK14" i="17"/>
  <c r="AJ14" i="17"/>
  <c r="AI14" i="17"/>
  <c r="AH14" i="17"/>
  <c r="AG14" i="17"/>
  <c r="AF14" i="17"/>
  <c r="AE14" i="17"/>
  <c r="AD14" i="17"/>
  <c r="AC14" i="17"/>
  <c r="AB14" i="17"/>
  <c r="AA14" i="17"/>
  <c r="Z14" i="17"/>
  <c r="Y14" i="17"/>
  <c r="X14" i="17"/>
  <c r="W14" i="17"/>
  <c r="V14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Q13" i="17"/>
  <c r="BO13" i="17"/>
  <c r="BM13" i="17"/>
  <c r="BK13" i="17"/>
  <c r="BI13" i="17"/>
  <c r="BG13" i="17"/>
  <c r="BE13" i="17"/>
  <c r="BC13" i="17"/>
  <c r="BA13" i="17"/>
  <c r="AY13" i="17"/>
  <c r="AW13" i="17"/>
  <c r="AU13" i="17"/>
  <c r="AS13" i="17"/>
  <c r="AQ13" i="17"/>
  <c r="AP13" i="17"/>
  <c r="AO13" i="17"/>
  <c r="AN13" i="17"/>
  <c r="AM13" i="17"/>
  <c r="AL13" i="17"/>
  <c r="AK13" i="17"/>
  <c r="AJ13" i="17"/>
  <c r="AI13" i="17"/>
  <c r="AH13" i="17"/>
  <c r="AG13" i="17"/>
  <c r="AF13" i="17"/>
  <c r="AE13" i="17"/>
  <c r="AD13" i="17"/>
  <c r="AC13" i="17"/>
  <c r="AB13" i="17"/>
  <c r="AA13" i="17"/>
  <c r="Z13" i="17"/>
  <c r="Y13" i="17"/>
  <c r="X13" i="17"/>
  <c r="W13" i="17"/>
  <c r="V13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Q12" i="17"/>
  <c r="BO12" i="17"/>
  <c r="BM12" i="17"/>
  <c r="BK12" i="17"/>
  <c r="BI12" i="17"/>
  <c r="BG12" i="17"/>
  <c r="BE12" i="17"/>
  <c r="BC12" i="17"/>
  <c r="BA12" i="17"/>
  <c r="AY12" i="17"/>
  <c r="AW12" i="17"/>
  <c r="AU12" i="17"/>
  <c r="AS12" i="17"/>
  <c r="AQ12" i="17"/>
  <c r="AP12" i="17"/>
  <c r="AO12" i="17"/>
  <c r="AN12" i="17"/>
  <c r="AM12" i="17"/>
  <c r="AL12" i="17"/>
  <c r="AK12" i="17"/>
  <c r="AJ12" i="17"/>
  <c r="AI12" i="17"/>
  <c r="AH12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Q11" i="17"/>
  <c r="BO11" i="17"/>
  <c r="BM11" i="17"/>
  <c r="BK11" i="17"/>
  <c r="BI11" i="17"/>
  <c r="BG11" i="17"/>
  <c r="BE11" i="17"/>
  <c r="BC11" i="17"/>
  <c r="BA11" i="17"/>
  <c r="AY11" i="17"/>
  <c r="AW11" i="17"/>
  <c r="AU11" i="17"/>
  <c r="AS11" i="17"/>
  <c r="AQ11" i="17"/>
  <c r="AP11" i="17"/>
  <c r="AO11" i="17"/>
  <c r="AN11" i="17"/>
  <c r="AM11" i="17"/>
  <c r="AL11" i="17"/>
  <c r="AK11" i="17"/>
  <c r="AJ11" i="17"/>
  <c r="AI11" i="17"/>
  <c r="AH11" i="17"/>
  <c r="AG11" i="17"/>
  <c r="AF11" i="17"/>
  <c r="AE11" i="17"/>
  <c r="AD11" i="17"/>
  <c r="AC11" i="17"/>
  <c r="AB11" i="17"/>
  <c r="AA11" i="17"/>
  <c r="Z11" i="17"/>
  <c r="Y11" i="17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Q10" i="17"/>
  <c r="BO10" i="17"/>
  <c r="BM10" i="17"/>
  <c r="BK10" i="17"/>
  <c r="BI10" i="17"/>
  <c r="BG10" i="17"/>
  <c r="BE10" i="17"/>
  <c r="BC10" i="17"/>
  <c r="BA10" i="17"/>
  <c r="AY10" i="17"/>
  <c r="AW10" i="17"/>
  <c r="AU10" i="17"/>
  <c r="AS10" i="17"/>
  <c r="AQ10" i="17"/>
  <c r="AP10" i="17"/>
  <c r="AO10" i="17"/>
  <c r="AN10" i="17"/>
  <c r="AM10" i="17"/>
  <c r="AL10" i="17"/>
  <c r="AK10" i="17"/>
  <c r="AJ10" i="17"/>
  <c r="AI10" i="17"/>
  <c r="AH10" i="17"/>
  <c r="AG10" i="17"/>
  <c r="AF10" i="17"/>
  <c r="AE10" i="17"/>
  <c r="AD10" i="17"/>
  <c r="AC10" i="17"/>
  <c r="AB10" i="17"/>
  <c r="AA10" i="17"/>
  <c r="Z10" i="17"/>
  <c r="Y10" i="17"/>
  <c r="X10" i="17"/>
  <c r="W10" i="17"/>
  <c r="V10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Q9" i="17"/>
  <c r="BO9" i="17"/>
  <c r="BM9" i="17"/>
  <c r="BK9" i="17"/>
  <c r="BI9" i="17"/>
  <c r="BG9" i="17"/>
  <c r="BE9" i="17"/>
  <c r="BC9" i="17"/>
  <c r="BA9" i="17"/>
  <c r="AY9" i="17"/>
  <c r="AW9" i="17"/>
  <c r="AU9" i="17"/>
  <c r="AS9" i="17"/>
  <c r="AQ9" i="17"/>
  <c r="AP9" i="17"/>
  <c r="AO9" i="17"/>
  <c r="AN9" i="17"/>
  <c r="AM9" i="17"/>
  <c r="AL9" i="17"/>
  <c r="AK9" i="17"/>
  <c r="AJ9" i="17"/>
  <c r="AI9" i="17"/>
  <c r="AH9" i="17"/>
  <c r="AG9" i="17"/>
  <c r="AF9" i="17"/>
  <c r="AE9" i="17"/>
  <c r="AD9" i="17"/>
  <c r="AC9" i="17"/>
  <c r="AB9" i="17"/>
  <c r="AA9" i="17"/>
  <c r="Z9" i="17"/>
  <c r="Y9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Q8" i="17"/>
  <c r="BO8" i="17"/>
  <c r="BM8" i="17"/>
  <c r="BK8" i="17"/>
  <c r="BI8" i="17"/>
  <c r="BG8" i="17"/>
  <c r="BE8" i="17"/>
  <c r="BC8" i="17"/>
  <c r="BA8" i="17"/>
  <c r="AY8" i="17"/>
  <c r="AW8" i="17"/>
  <c r="AU8" i="17"/>
  <c r="AS8" i="17"/>
  <c r="AQ8" i="17"/>
  <c r="AP8" i="17"/>
  <c r="AO8" i="17"/>
  <c r="AN8" i="17"/>
  <c r="AM8" i="17"/>
  <c r="AL8" i="17"/>
  <c r="AK8" i="17"/>
  <c r="AJ8" i="17"/>
  <c r="AI8" i="17"/>
  <c r="AH8" i="17"/>
  <c r="AG8" i="17"/>
  <c r="AF8" i="17"/>
  <c r="AE8" i="17"/>
  <c r="AD8" i="17"/>
  <c r="AC8" i="17"/>
  <c r="AB8" i="17"/>
  <c r="AA8" i="17"/>
  <c r="Z8" i="17"/>
  <c r="Y8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Q7" i="17"/>
  <c r="BO7" i="17"/>
  <c r="BM7" i="17"/>
  <c r="BK7" i="17"/>
  <c r="BI7" i="17"/>
  <c r="BG7" i="17"/>
  <c r="BE7" i="17"/>
  <c r="BC7" i="17"/>
  <c r="BA7" i="17"/>
  <c r="AY7" i="17"/>
  <c r="AW7" i="17"/>
  <c r="AU7" i="17"/>
  <c r="AS7" i="17"/>
  <c r="AQ7" i="17"/>
  <c r="AP7" i="17"/>
  <c r="AO7" i="17"/>
  <c r="AN7" i="17"/>
  <c r="AM7" i="17"/>
  <c r="AL7" i="17"/>
  <c r="AK7" i="17"/>
  <c r="AJ7" i="17"/>
  <c r="AI7" i="17"/>
  <c r="AH7" i="17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Q6" i="17"/>
  <c r="BO6" i="17"/>
  <c r="BM6" i="17"/>
  <c r="BK6" i="17"/>
  <c r="BI6" i="17"/>
  <c r="BG6" i="17"/>
  <c r="BE6" i="17"/>
  <c r="BC6" i="17"/>
  <c r="BA6" i="17"/>
  <c r="AY6" i="17"/>
  <c r="AW6" i="17"/>
  <c r="AU6" i="17"/>
  <c r="AS6" i="17"/>
  <c r="AQ6" i="17"/>
  <c r="AP6" i="17"/>
  <c r="AO6" i="17"/>
  <c r="AN6" i="17"/>
  <c r="AM6" i="17"/>
  <c r="AL6" i="17"/>
  <c r="AK6" i="17"/>
  <c r="AJ6" i="17"/>
  <c r="AI6" i="17"/>
  <c r="AH6" i="17"/>
  <c r="AG6" i="17"/>
  <c r="AF6" i="17"/>
  <c r="AE6" i="17"/>
  <c r="AD6" i="17"/>
  <c r="AC6" i="17"/>
  <c r="AB6" i="17"/>
  <c r="AA6" i="17"/>
  <c r="Z6" i="17"/>
  <c r="Y6" i="17"/>
  <c r="X6" i="17"/>
  <c r="W6" i="17"/>
  <c r="V6" i="17"/>
  <c r="U6" i="17"/>
  <c r="T6" i="17"/>
  <c r="S6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C6" i="17"/>
  <c r="BQ5" i="17"/>
  <c r="BO5" i="17"/>
  <c r="BM5" i="17"/>
  <c r="BK5" i="17"/>
  <c r="BI5" i="17"/>
  <c r="BG5" i="17"/>
  <c r="BE5" i="17"/>
  <c r="BC5" i="17"/>
  <c r="BA5" i="17"/>
  <c r="AY5" i="17"/>
  <c r="AW5" i="17"/>
  <c r="AU5" i="17"/>
  <c r="AS5" i="17"/>
  <c r="AQ5" i="17"/>
  <c r="AP5" i="17"/>
  <c r="AO5" i="17"/>
  <c r="AN5" i="17"/>
  <c r="AM5" i="17"/>
  <c r="AL5" i="17"/>
  <c r="AK5" i="17"/>
  <c r="AJ5" i="17"/>
  <c r="AI5" i="17"/>
  <c r="AH5" i="17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Q4" i="17"/>
  <c r="BO4" i="17"/>
  <c r="BM4" i="17"/>
  <c r="BK4" i="17"/>
  <c r="BI4" i="17"/>
  <c r="BG4" i="17"/>
  <c r="BE4" i="17"/>
  <c r="BC4" i="17"/>
  <c r="BA4" i="17"/>
  <c r="AY4" i="17"/>
  <c r="AW4" i="17"/>
  <c r="AU4" i="17"/>
  <c r="AS4" i="17"/>
  <c r="AQ4" i="17"/>
  <c r="AP4" i="17"/>
  <c r="AO4" i="17"/>
  <c r="AN4" i="17"/>
  <c r="AM4" i="17"/>
  <c r="AL4" i="17"/>
  <c r="AK4" i="17"/>
  <c r="AJ4" i="17"/>
  <c r="AI4" i="17"/>
  <c r="AH4" i="17"/>
  <c r="AG4" i="17"/>
  <c r="AF4" i="17"/>
  <c r="AE4" i="17"/>
  <c r="AD4" i="17"/>
  <c r="AC4" i="17"/>
  <c r="AB4" i="17"/>
  <c r="AA4" i="17"/>
  <c r="Z4" i="17"/>
  <c r="Y4" i="17"/>
  <c r="X4" i="17"/>
  <c r="W4" i="17"/>
  <c r="V4" i="17"/>
  <c r="U4" i="17"/>
  <c r="T4" i="17"/>
  <c r="S4" i="17"/>
  <c r="R4" i="17"/>
  <c r="Q4" i="17"/>
  <c r="P4" i="17"/>
  <c r="O4" i="17"/>
  <c r="N4" i="17"/>
  <c r="M4" i="17"/>
  <c r="L4" i="17"/>
  <c r="K4" i="17"/>
  <c r="J4" i="17"/>
  <c r="I4" i="17"/>
  <c r="H4" i="17"/>
  <c r="G4" i="17"/>
  <c r="F4" i="17"/>
  <c r="E4" i="17"/>
  <c r="D4" i="17"/>
  <c r="C4" i="17"/>
  <c r="P1" i="17"/>
  <c r="O1" i="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查询 - 表1" description="与工作簿中“表1”查询的连接。" type="5" refreshedVersion="2" background="1" saveData="1">
    <dbPr connection="Provider=Microsoft.Mashup.OleDb.1;Data Source=$Workbook$;Location=表1;Extended Properties=&quot;&quot;" command="SELECT * FROM [表1]"/>
  </connection>
  <connection id="2" xr16:uid="{00000000-0015-0000-FFFF-FFFF01000000}" name="查询 - 表10" description="与工作簿中“表10”查询的连接。" type="5" refreshedVersion="2" background="1" saveData="1">
    <dbPr connection="Provider=Microsoft.Mashup.OleDb.1;Data Source=$Workbook$;Location=表10;Extended Properties=&quot;&quot;" command="SELECT * FROM [表10]"/>
  </connection>
  <connection id="3" xr16:uid="{00000000-0015-0000-FFFF-FFFF02000000}" name="查询 - 表6" description="与工作簿中“表6”查询的连接。" type="5" refreshedVersion="2" background="1" saveData="1">
    <dbPr connection="Provider=Microsoft.Mashup.OleDb.1;Data Source=$Workbook$;Location=表6;Extended Properties=&quot;&quot;" command="SELECT * FROM [表6]"/>
  </connection>
  <connection id="4" xr16:uid="{00000000-0015-0000-FFFF-FFFF03000000}" name="查询 - 表8" description="与工作簿中“表8”查询的连接。" type="5" refreshedVersion="2" background="1" saveData="1">
    <dbPr connection="Provider=Microsoft.Mashup.OleDb.1;Data Source=$Workbook$;Location=表8;Extended Properties=&quot;&quot;" command="SELECT * FROM [表8]"/>
  </connection>
</connections>
</file>

<file path=xl/sharedStrings.xml><?xml version="1.0" encoding="utf-8"?>
<sst xmlns="http://schemas.openxmlformats.org/spreadsheetml/2006/main" count="1779" uniqueCount="427">
  <si>
    <t>2025年各市州客运量明细表</t>
  </si>
  <si>
    <t>地区 名称</t>
  </si>
  <si>
    <t>指标</t>
  </si>
  <si>
    <t>2026年1月</t>
  </si>
  <si>
    <t>同比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</si>
  <si>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</si>
  <si>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</si>
  <si>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</si>
  <si>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</si>
  <si>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</si>
  <si>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</si>
  <si>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</si>
  <si>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</si>
  <si>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</si>
  <si>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</si>
  <si>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</si>
  <si>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累计</t>
  </si>
  <si>
    <t>累计同比</t>
  </si>
  <si>
    <t>2024年1月</t>
  </si>
  <si>
    <t>1月与去年同比</t>
  </si>
  <si>
    <t>2024年2月</t>
  </si>
  <si>
    <t>2月与去年同比</t>
  </si>
  <si>
    <t>2024年3月</t>
  </si>
  <si>
    <t>3月与去年同比</t>
  </si>
  <si>
    <t>2024年4月</t>
  </si>
  <si>
    <t>4月与去年同比</t>
  </si>
  <si>
    <t>2024年5月</t>
  </si>
  <si>
    <t>5月与去年同比</t>
  </si>
  <si>
    <t>2024年6月</t>
  </si>
  <si>
    <t>6月与去年同比</t>
  </si>
  <si>
    <t>2024年7月</t>
  </si>
  <si>
    <t>7月与去年同比</t>
  </si>
  <si>
    <t>2024年8月</t>
  </si>
  <si>
    <t>8月与去年同比</t>
  </si>
  <si>
    <t>2024年9月</t>
  </si>
  <si>
    <t>9月与去年同比</t>
  </si>
  <si>
    <t>2024年10月</t>
  </si>
  <si>
    <t>10月与去年同比</t>
  </si>
  <si>
    <t>2024年11月</t>
  </si>
  <si>
    <t>11月与去年同比</t>
  </si>
  <si>
    <t>2024年12月</t>
  </si>
  <si>
    <t>12月与去年同比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</si>
  <si>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</si>
  <si>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</si>
  <si>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</si>
  <si>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</si>
  <si>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</si>
  <si>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</si>
  <si>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</si>
  <si>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</si>
  <si>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</si>
  <si>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</si>
  <si>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</si>
  <si>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</si>
  <si>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</si>
  <si>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</si>
  <si>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</si>
  <si>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</si>
  <si>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</si>
  <si>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</si>
  <si>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</si>
  <si>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</si>
  <si>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</si>
  <si>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2021年1月</t>
  </si>
  <si>
    <t>2021年2月</t>
  </si>
  <si>
    <t>2021年3月</t>
  </si>
  <si>
    <t>1-3月累计</t>
  </si>
  <si>
    <t>2021年4月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</si>
  <si>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</si>
  <si>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</si>
  <si>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</si>
  <si>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</si>
  <si>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</si>
  <si>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</si>
  <si>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</si>
  <si>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</si>
  <si>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</si>
  <si>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10月于去年同比</t>
  </si>
  <si>
    <t>2020年11月</t>
  </si>
  <si>
    <t>11月于去年同比</t>
  </si>
  <si>
    <t>2020年12月</t>
  </si>
  <si>
    <t>12月于去年同比</t>
  </si>
  <si>
    <t>10月与去年同期比</t>
  </si>
  <si>
    <t>11月与去年同期比</t>
  </si>
  <si>
    <t>12月与去年同期比</t>
  </si>
  <si>
    <t>部专调反馈数据</t>
  </si>
  <si>
    <t>2018年1-12月累计</t>
  </si>
  <si>
    <t>1-5月合计</t>
  </si>
  <si>
    <t>环比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</si>
  <si>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</si>
  <si>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</si>
  <si>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</si>
  <si>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</si>
  <si>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</si>
  <si>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</si>
  <si>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</si>
  <si>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</si>
  <si>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</si>
  <si>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</si>
  <si>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</si>
  <si>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</si>
  <si>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平均运距56公里</t>
  </si>
  <si>
    <t>2015全年</t>
  </si>
  <si>
    <t>2015年全年</t>
  </si>
  <si>
    <t>预估2016年全年</t>
  </si>
  <si>
    <t>全省</t>
  </si>
  <si>
    <t>客运量（万人）</t>
  </si>
  <si>
    <t>周转量（万人公里）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</si>
  <si>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</si>
  <si>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</si>
  <si>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</si>
  <si>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</si>
  <si>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</si>
  <si>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</si>
  <si>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</si>
  <si>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</si>
  <si>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</si>
  <si>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</si>
  <si>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</si>
  <si>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</si>
  <si>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恩施市</t>
  </si>
  <si>
    <t>仙桃市</t>
  </si>
  <si>
    <t>潜江市</t>
  </si>
  <si>
    <t>天门</t>
  </si>
  <si>
    <t>林区</t>
  </si>
  <si>
    <t>各市州城市客运量明细表</t>
  </si>
  <si>
    <t>1月同比</t>
  </si>
  <si>
    <t>2026年2月</t>
  </si>
  <si>
    <t>2月同比</t>
  </si>
  <si>
    <t>3月同比</t>
  </si>
  <si>
    <t>4月同比</t>
  </si>
  <si>
    <t>5月同比</t>
  </si>
  <si>
    <t>6月同比</t>
  </si>
  <si>
    <t>7月同比</t>
  </si>
  <si>
    <t>8月同比</t>
  </si>
  <si>
    <t>9月同比</t>
  </si>
  <si>
    <t>10月同比</t>
  </si>
  <si>
    <t>11月同比</t>
  </si>
  <si>
    <t>12月同比</t>
  </si>
  <si>
    <t>2026年1-6月全省累计完成城市客运量情况</t>
  </si>
  <si>
    <t>2025年1-12月全省累计完成城市客运量情况</t>
  </si>
  <si>
    <t>2024年1-12月全省累计完成城市客运量情况</t>
  </si>
  <si>
    <t>分类</t>
  </si>
  <si>
    <t>累计客运量（万人次）</t>
  </si>
  <si>
    <t>累计周转量    （万人公里）</t>
  </si>
  <si>
    <t>总客运量</t>
  </si>
  <si>
    <t>城市公交</t>
  </si>
  <si>
    <t>城市出租车</t>
  </si>
  <si>
    <t xml:space="preserve">  其中：城市巡游出租车</t>
  </si>
  <si>
    <t xml:space="preserve">  城市网约车</t>
  </si>
  <si>
    <t>轨道</t>
  </si>
  <si>
    <t>轮渡</t>
  </si>
  <si>
    <t>城市客运客运量分市州1-6月累计情况</t>
  </si>
  <si>
    <t>单位：万人次</t>
  </si>
  <si>
    <t>城市客运总量</t>
  </si>
  <si>
    <t>城市公交城市客运量</t>
  </si>
  <si>
    <t>巡游出租城市客运量</t>
  </si>
  <si>
    <t>网约车城市客运量</t>
  </si>
  <si>
    <t>轨道客运量</t>
  </si>
  <si>
    <t>轮渡客运量</t>
  </si>
  <si>
    <t>城市总客运量</t>
  </si>
  <si>
    <t>排名</t>
  </si>
  <si>
    <t>占全省比例</t>
  </si>
  <si>
    <t>增速</t>
  </si>
  <si>
    <t>增速排名</t>
  </si>
  <si>
    <t>其中：公交</t>
  </si>
  <si>
    <t>其中：出租</t>
  </si>
  <si>
    <t>其中：轨道</t>
  </si>
  <si>
    <t>其中：轮渡</t>
  </si>
  <si>
    <t>武汉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</si>
  <si>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</si>
  <si>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</si>
  <si>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</si>
  <si>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</si>
  <si>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</si>
  <si>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</si>
  <si>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</si>
  <si>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</si>
  <si>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</si>
  <si>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</si>
  <si>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</si>
  <si>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</si>
  <si>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</si>
  <si>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</si>
  <si>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城市客运客运周转量分市州1-6月累计情况</t>
  </si>
  <si>
    <t>单位：万人次公里</t>
  </si>
  <si>
    <t>城市客运总周转量</t>
  </si>
  <si>
    <t>城市公交客运周转量</t>
  </si>
  <si>
    <t>巡游出租城市客运周转量</t>
  </si>
  <si>
    <t>网约车城市客运周转量</t>
  </si>
  <si>
    <t>轨道客运周转量</t>
  </si>
  <si>
    <t>轮渡客运周转量</t>
  </si>
  <si>
    <t>城市总客运周转量</t>
  </si>
  <si>
    <t>其中：网约车</t>
  </si>
  <si>
    <t>城市公交客运量</t>
  </si>
  <si>
    <t>2026年累计</t>
  </si>
  <si>
    <t>累计与去年同比</t>
  </si>
  <si>
    <t>2025年12月</t>
  </si>
  <si>
    <t>2023年10月</t>
  </si>
  <si>
    <t>2023年11月</t>
  </si>
  <si>
    <t>2023年12月</t>
  </si>
  <si>
    <t>客运量           （万人次）</t>
  </si>
  <si>
    <t>旅客周转量       （万人公里）</t>
  </si>
  <si>
    <t>其中城市内客运量 （万人次）</t>
  </si>
  <si>
    <t>其中城市内旅客周转量  (万人公里)</t>
  </si>
  <si>
    <t>4970.63</t>
  </si>
  <si>
    <t>4782.98</t>
  </si>
  <si>
    <t>26403.98</t>
  </si>
  <si>
    <t>25294.47</t>
  </si>
  <si>
    <t>4946.86</t>
  </si>
  <si>
    <t>4758.64</t>
  </si>
  <si>
    <t>27097.57</t>
  </si>
  <si>
    <t>25809.77</t>
  </si>
  <si>
    <t>24744.94</t>
  </si>
  <si>
    <t>1010.85</t>
  </si>
  <si>
    <t>1050.46</t>
  </si>
  <si>
    <t>7802.04</t>
  </si>
  <si>
    <t>8089.20</t>
  </si>
  <si>
    <t>874.95</t>
  </si>
  <si>
    <t>929.16</t>
  </si>
  <si>
    <t>5513.96</t>
  </si>
  <si>
    <t>4892.91</t>
  </si>
  <si>
    <t>4383.17</t>
  </si>
  <si>
    <t>1404.69</t>
  </si>
  <si>
    <t>1377.98</t>
  </si>
  <si>
    <t>8271.86</t>
  </si>
  <si>
    <t>8297.71</t>
  </si>
  <si>
    <t>1279.83</t>
  </si>
  <si>
    <t>1255.71</t>
  </si>
  <si>
    <t>5431.49</t>
  </si>
  <si>
    <t>5732.65</t>
  </si>
  <si>
    <t>5763.00</t>
  </si>
  <si>
    <t>1134.97</t>
  </si>
  <si>
    <t>1075.39</t>
  </si>
  <si>
    <t>4519.92</t>
  </si>
  <si>
    <t>4081.66</t>
  </si>
  <si>
    <t>1092.00</t>
  </si>
  <si>
    <t>1033.27</t>
  </si>
  <si>
    <t>2887.33</t>
  </si>
  <si>
    <t>3412.92</t>
  </si>
  <si>
    <t>3220.72</t>
  </si>
  <si>
    <t>1556.78</t>
  </si>
  <si>
    <t>1413.31</t>
  </si>
  <si>
    <t>10216.33</t>
  </si>
  <si>
    <t>9277.11</t>
  </si>
  <si>
    <t>1362.58</t>
  </si>
  <si>
    <t>1227.40</t>
  </si>
  <si>
    <t>6177.57</t>
  </si>
  <si>
    <t>6784.79</t>
  </si>
  <si>
    <t>6128.50</t>
  </si>
  <si>
    <t>197.86</t>
  </si>
  <si>
    <t>222.22</t>
  </si>
  <si>
    <t>1231.82</t>
  </si>
  <si>
    <t>1443.21</t>
  </si>
  <si>
    <t>186.48</t>
  </si>
  <si>
    <t>206.20</t>
  </si>
  <si>
    <t>1282.21</t>
  </si>
  <si>
    <t>1095.50</t>
  </si>
  <si>
    <t>1215.82</t>
  </si>
  <si>
    <t>575.43</t>
  </si>
  <si>
    <t>578.66</t>
  </si>
  <si>
    <t>2960.06</t>
  </si>
  <si>
    <t>2966.33</t>
  </si>
  <si>
    <t>563.61</t>
  </si>
  <si>
    <t>568.00</t>
  </si>
  <si>
    <t>2764.22</t>
  </si>
  <si>
    <t>2881.50</t>
  </si>
  <si>
    <t>2899.85</t>
  </si>
  <si>
    <t>458.55</t>
  </si>
  <si>
    <t>438.63</t>
  </si>
  <si>
    <t>4957.09</t>
  </si>
  <si>
    <t>4877.43</t>
  </si>
  <si>
    <t>286.04</t>
  </si>
  <si>
    <t>281.52</t>
  </si>
  <si>
    <t>1667.98</t>
  </si>
  <si>
    <t>1772.35</t>
  </si>
  <si>
    <t>1746.07</t>
  </si>
  <si>
    <t>772.29</t>
  </si>
  <si>
    <t>767.47</t>
  </si>
  <si>
    <t>4305.03</t>
  </si>
  <si>
    <t>4273.60</t>
  </si>
  <si>
    <t>763.99</t>
  </si>
  <si>
    <t>760.57</t>
  </si>
  <si>
    <t>4404.92</t>
  </si>
  <si>
    <t>4201.97</t>
  </si>
  <si>
    <t>4183.14</t>
  </si>
  <si>
    <t>668.31</t>
  </si>
  <si>
    <t>622.96</t>
  </si>
  <si>
    <t>9071.52</t>
  </si>
  <si>
    <t>8197.01</t>
  </si>
  <si>
    <t>411.33</t>
  </si>
  <si>
    <t>396.18</t>
  </si>
  <si>
    <t>3561.77</t>
  </si>
  <si>
    <t>3579.67</t>
  </si>
  <si>
    <t>2301.44</t>
  </si>
  <si>
    <t>687.86</t>
  </si>
  <si>
    <t>682.34</t>
  </si>
  <si>
    <t>7012.86</t>
  </si>
  <si>
    <t>8109.42</t>
  </si>
  <si>
    <t>503.53</t>
  </si>
  <si>
    <t>549.64</t>
  </si>
  <si>
    <t>2686.33</t>
  </si>
  <si>
    <t>2536.85</t>
  </si>
  <si>
    <t>2601.00</t>
  </si>
  <si>
    <t>165.69</t>
  </si>
  <si>
    <t>162.64</t>
  </si>
  <si>
    <t>1176.08</t>
  </si>
  <si>
    <t>1155.35</t>
  </si>
  <si>
    <t>135.47</t>
  </si>
  <si>
    <t>133.26</t>
  </si>
  <si>
    <t>738.11</t>
  </si>
  <si>
    <t>667.35</t>
  </si>
  <si>
    <t>657.30</t>
  </si>
  <si>
    <t>恩施州</t>
  </si>
  <si>
    <t>514.05</t>
  </si>
  <si>
    <t>517.63</t>
  </si>
  <si>
    <t>3936.60</t>
  </si>
  <si>
    <t>5461.78</t>
  </si>
  <si>
    <t>415.93</t>
  </si>
  <si>
    <t>450.32</t>
  </si>
  <si>
    <t>2394.16</t>
  </si>
  <si>
    <t>2380.29</t>
  </si>
  <si>
    <t>2304.82</t>
  </si>
  <si>
    <t>150.92</t>
  </si>
  <si>
    <t>256.39</t>
  </si>
  <si>
    <t>1165.20</t>
  </si>
  <si>
    <t>2009.08</t>
  </si>
  <si>
    <t>127.91</t>
  </si>
  <si>
    <t>233.09</t>
  </si>
  <si>
    <t>864.22</t>
  </si>
  <si>
    <t>902.48</t>
  </si>
  <si>
    <t>1323.08</t>
  </si>
  <si>
    <t>205.06</t>
  </si>
  <si>
    <t>224.53</t>
  </si>
  <si>
    <t>2112.12</t>
  </si>
  <si>
    <t>2312.66</t>
  </si>
  <si>
    <t>70.14</t>
  </si>
  <si>
    <t>74.12</t>
  </si>
  <si>
    <t>250.58</t>
  </si>
  <si>
    <t>273.55</t>
  </si>
  <si>
    <t>289.07</t>
  </si>
  <si>
    <t>天门市</t>
  </si>
  <si>
    <t>125.94</t>
  </si>
  <si>
    <t>117.05</t>
  </si>
  <si>
    <t>1454.01</t>
  </si>
  <si>
    <t>1479.44</t>
  </si>
  <si>
    <t>62.78</t>
  </si>
  <si>
    <t>56.28</t>
  </si>
  <si>
    <t>243.76</t>
  </si>
  <si>
    <t>227.97</t>
  </si>
  <si>
    <t>203.56</t>
  </si>
  <si>
    <t>10.45</t>
  </si>
  <si>
    <t>10.15</t>
  </si>
  <si>
    <t>99.28</t>
  </si>
  <si>
    <t>96.43</t>
  </si>
  <si>
    <t>9.38</t>
  </si>
  <si>
    <t>9.48</t>
  </si>
  <si>
    <t>69.00</t>
  </si>
  <si>
    <t>70.35</t>
  </si>
  <si>
    <t>71.10</t>
  </si>
  <si>
    <t>巡游出租客运量</t>
  </si>
  <si>
    <t>客运量              （万人次）</t>
  </si>
  <si>
    <t>旅客周转量          （万人公里）</t>
  </si>
  <si>
    <t>其中城市内客运量    （万人次）</t>
  </si>
  <si>
    <t>网约车客运量</t>
  </si>
  <si>
    <t>2026年3月</t>
  </si>
  <si>
    <t>2026年4月</t>
  </si>
  <si>
    <t>2026年5月</t>
  </si>
  <si>
    <t>2026年6月</t>
  </si>
  <si>
    <t>2025年累计</t>
  </si>
  <si>
    <t xml:space="preserve"> </t>
  </si>
  <si>
    <t>客运量         （万人次）</t>
  </si>
  <si>
    <t>旅客周转量     （万人公里）</t>
  </si>
  <si>
    <t>其中城市内客运量（万人次）</t>
  </si>
  <si>
    <t>2026年7月</t>
  </si>
  <si>
    <t>2024年1-12月</t>
  </si>
  <si>
    <t>1-12月与去年同比</t>
  </si>
  <si>
    <t>轨道客运量         （万人次）</t>
  </si>
  <si>
    <t>轨道旅客周转量（万人公里）</t>
  </si>
  <si>
    <t>99225.68</t>
  </si>
  <si>
    <t>468.48</t>
  </si>
  <si>
    <t>轮渡客运量（万人次）</t>
  </si>
  <si>
    <t>轮渡旅客周转量(万人公里)</t>
  </si>
  <si>
    <t>67.00</t>
  </si>
  <si>
    <t>227.80</t>
  </si>
  <si>
    <t>中口径客运量</t>
  </si>
  <si>
    <t>注：中口径客运量由公路班线、城际城乡公交、城际城乡出租、城际城乡网约车客运量四部分构成</t>
  </si>
  <si>
    <t>总客运量         （万人次）</t>
  </si>
  <si>
    <t>公路班线客运量    （万人次）</t>
  </si>
  <si>
    <t>城际城乡公交客运量（万人次）</t>
  </si>
  <si>
    <t>城际城乡巡游出租客运量（万人次）</t>
  </si>
  <si>
    <t>城际城乡网约车客运量  (万人次)</t>
  </si>
  <si>
    <t>中口径旅客周转量</t>
  </si>
  <si>
    <t>注：中口径旅客周转量由公路班线、城际城乡公交、城际城乡出租、城际城乡网约车旅客周转量四部分构成</t>
  </si>
  <si>
    <t>总旅客周转量      （万人公里）</t>
  </si>
  <si>
    <t>公路班线旅客周转量（万人公里）</t>
  </si>
  <si>
    <t>城际城乡公交旅客周转量 （万人公里）</t>
  </si>
  <si>
    <t>城际城乡巡游出租旅客周转量（万人公里）</t>
  </si>
  <si>
    <t>城际城乡网约车旅客周转量(万人公里)</t>
  </si>
  <si>
    <t>班线、包车客运量</t>
  </si>
  <si>
    <t>城际城乡公交客运量</t>
  </si>
  <si>
    <t>城际城乡巡游出租客运量</t>
  </si>
  <si>
    <t>城际城乡网约车客运量</t>
  </si>
  <si>
    <t>合计</t>
  </si>
  <si>
    <t>当月同比</t>
  </si>
  <si>
    <t>1月-12月累计</t>
  </si>
  <si>
    <t>（单位：万人次）</t>
  </si>
  <si>
    <t>网约车信息交互平台</t>
  </si>
  <si>
    <t>-</t>
  </si>
  <si>
    <t>公交</t>
  </si>
  <si>
    <t>公交总量</t>
  </si>
  <si>
    <t>城市内</t>
  </si>
  <si>
    <t>城际城乡</t>
  </si>
  <si>
    <t>巡游</t>
  </si>
  <si>
    <t>巡游出租总量</t>
  </si>
  <si>
    <t>网约</t>
  </si>
  <si>
    <t>网约出租总量</t>
  </si>
  <si>
    <t>总周转量</t>
  </si>
  <si>
    <t>班线、包车旅客周转量</t>
  </si>
  <si>
    <t>城际城乡公交旅客周转量</t>
  </si>
  <si>
    <t>城际城乡巡游出租旅客周转量</t>
  </si>
  <si>
    <t>城际城乡网约车旅客周转量</t>
  </si>
  <si>
    <t>（单位：万人公里）</t>
  </si>
  <si>
    <t>城市出租车</t>
    <phoneticPr fontId="38" type="noConversion"/>
  </si>
  <si>
    <t xml:space="preserve">  城市网约车</t>
    <phoneticPr fontId="38" type="noConversion"/>
  </si>
  <si>
    <t xml:space="preserve">  其中：城市巡游出租车</t>
    <phoneticPr fontId="38" type="noConversion"/>
  </si>
  <si>
    <r>
      <t>城市出租车</t>
    </r>
    <r>
      <rPr>
        <sz val="14"/>
        <color rgb="FFFF0000"/>
        <rFont val="Microsoft YaHei UI"/>
        <family val="2"/>
        <charset val="134"/>
      </rPr>
      <t>=</t>
    </r>
    <r>
      <rPr>
        <sz val="14"/>
        <color rgb="FFFF0000"/>
        <rFont val="Calibri"/>
        <family val="2"/>
      </rPr>
      <t xml:space="preserve">  </t>
    </r>
    <r>
      <rPr>
        <sz val="14"/>
        <color rgb="FFFF0000"/>
        <rFont val="Microsoft YaHei UI"/>
        <family val="2"/>
        <charset val="134"/>
      </rPr>
      <t>城市网约车+其中：城市巡游出租车</t>
    </r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</si>
</sst>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#,##0.00_ "/>
    <numFmt numFmtId="178" formatCode="0.00_);[Red]\(0.00\)"/>
    <numFmt numFmtId="179" formatCode="0_ "/>
    <numFmt numFmtId="180" formatCode="0.000_ "/>
    <numFmt numFmtId="181" formatCode="#\ ###\ ###\ ###"/>
    <numFmt numFmtId="182" formatCode="_ * #,##0.0_ ;_ * \-#,##0.0_ ;_ * &quot;-&quot;_ ;_ @_ "/>
    <numFmt numFmtId="183" formatCode="0.0000_ "/>
    <numFmt numFmtId="184" formatCode="0.0000_);[Red]\(0.0000\)"/>
  </numFmts>
  <fonts count="42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6"/>
      <color theme="1"/>
      <name val="黑体"/>
      <family val="3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20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20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FF0000"/>
      <name val="仿宋_GB2312"/>
      <charset val="134"/>
    </font>
    <font>
      <sz val="14"/>
      <color rgb="FFFF0000"/>
      <name val="Microsoft YaHei UI"/>
      <family val="2"/>
      <charset val="134"/>
    </font>
    <font>
      <sz val="14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8"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9" fontId="37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34" fillId="0" borderId="0"/>
    <xf numFmtId="41" fontId="34" fillId="0" borderId="0" applyFont="0" applyFill="0" applyBorder="0" applyAlignment="0" applyProtection="0"/>
    <xf numFmtId="0" fontId="36" fillId="0" borderId="0"/>
  </cellStyleXfs>
  <cellXfs count="4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5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57" fontId="0" fillId="3" borderId="0" xfId="0" applyNumberFormat="1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1" fillId="0" borderId="0" xfId="0" applyFont="1" applyAlignment="1"/>
    <xf numFmtId="0" fontId="0" fillId="0" borderId="0" xfId="0" applyAlignment="1">
      <alignment horizontal="center"/>
    </xf>
    <xf numFmtId="179" fontId="0" fillId="0" borderId="5" xfId="0" applyNumberFormat="1" applyBorder="1" applyAlignment="1">
      <alignment horizontal="center" vertical="center" wrapText="1"/>
    </xf>
    <xf numFmtId="179" fontId="0" fillId="0" borderId="6" xfId="0" applyNumberFormat="1" applyBorder="1" applyAlignment="1">
      <alignment horizontal="center" vertical="center" wrapText="1"/>
    </xf>
    <xf numFmtId="179" fontId="0" fillId="0" borderId="10" xfId="0" applyNumberFormat="1" applyBorder="1" applyAlignment="1">
      <alignment horizontal="center" vertical="center" wrapText="1"/>
    </xf>
    <xf numFmtId="179" fontId="3" fillId="0" borderId="12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179" fontId="3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180" fontId="4" fillId="0" borderId="12" xfId="0" applyNumberFormat="1" applyFont="1" applyBorder="1" applyAlignment="1">
      <alignment horizontal="center" vertical="center" wrapText="1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 wrapText="1"/>
    </xf>
    <xf numFmtId="10" fontId="3" fillId="0" borderId="15" xfId="0" applyNumberFormat="1" applyFont="1" applyBorder="1" applyAlignment="1">
      <alignment horizontal="center" vertical="center" wrapText="1"/>
    </xf>
    <xf numFmtId="10" fontId="3" fillId="0" borderId="9" xfId="0" applyNumberFormat="1" applyFont="1" applyBorder="1" applyAlignment="1">
      <alignment horizontal="center" vertical="center" wrapText="1"/>
    </xf>
    <xf numFmtId="176" fontId="0" fillId="0" borderId="0" xfId="0" applyNumberFormat="1" applyAlignment="1"/>
    <xf numFmtId="179" fontId="8" fillId="0" borderId="12" xfId="0" applyNumberFormat="1" applyFont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center" vertical="center" wrapText="1"/>
    </xf>
    <xf numFmtId="179" fontId="9" fillId="0" borderId="12" xfId="0" applyNumberFormat="1" applyFont="1" applyBorder="1" applyAlignment="1">
      <alignment horizontal="center" vertical="center" wrapText="1"/>
    </xf>
    <xf numFmtId="176" fontId="9" fillId="0" borderId="12" xfId="0" applyNumberFormat="1" applyFont="1" applyBorder="1" applyAlignment="1">
      <alignment horizontal="center"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76" fontId="4" fillId="5" borderId="12" xfId="0" applyNumberFormat="1" applyFont="1" applyFill="1" applyBorder="1" applyAlignment="1">
      <alignment horizontal="center" vertical="center" wrapText="1"/>
    </xf>
    <xf numFmtId="10" fontId="4" fillId="5" borderId="12" xfId="0" applyNumberFormat="1" applyFont="1" applyFill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10" fontId="10" fillId="0" borderId="0" xfId="0" applyNumberFormat="1" applyFont="1" applyAlignment="1">
      <alignment horizontal="center" vertical="center"/>
    </xf>
    <xf numFmtId="176" fontId="11" fillId="5" borderId="12" xfId="0" applyNumberFormat="1" applyFont="1" applyFill="1" applyBorder="1" applyAlignment="1">
      <alignment horizontal="center" vertical="center" wrapText="1"/>
    </xf>
    <xf numFmtId="10" fontId="11" fillId="5" borderId="12" xfId="0" applyNumberFormat="1" applyFont="1" applyFill="1" applyBorder="1" applyAlignment="1">
      <alignment horizontal="center" vertical="center" wrapText="1"/>
    </xf>
    <xf numFmtId="10" fontId="11" fillId="0" borderId="12" xfId="0" applyNumberFormat="1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10" fontId="9" fillId="0" borderId="12" xfId="0" applyNumberFormat="1" applyFont="1" applyBorder="1" applyAlignment="1">
      <alignment horizontal="center" vertical="center"/>
    </xf>
    <xf numFmtId="178" fontId="12" fillId="5" borderId="15" xfId="0" applyNumberFormat="1" applyFont="1" applyFill="1" applyBorder="1" applyAlignment="1">
      <alignment horizontal="center" vertical="center"/>
    </xf>
    <xf numFmtId="176" fontId="13" fillId="5" borderId="15" xfId="0" applyNumberFormat="1" applyFont="1" applyFill="1" applyBorder="1" applyAlignment="1">
      <alignment horizontal="center" vertical="center"/>
    </xf>
    <xf numFmtId="176" fontId="11" fillId="5" borderId="15" xfId="0" applyNumberFormat="1" applyFont="1" applyFill="1" applyBorder="1" applyAlignment="1">
      <alignment horizontal="center" vertical="center"/>
    </xf>
    <xf numFmtId="181" fontId="14" fillId="6" borderId="6" xfId="6" applyNumberFormat="1" applyFont="1" applyFill="1" applyBorder="1" applyAlignment="1">
      <alignment vertical="center"/>
    </xf>
    <xf numFmtId="182" fontId="14" fillId="6" borderId="6" xfId="6" applyNumberFormat="1" applyFont="1" applyFill="1" applyBorder="1" applyAlignment="1">
      <alignment vertical="center"/>
    </xf>
    <xf numFmtId="182" fontId="14" fillId="6" borderId="17" xfId="6" applyNumberFormat="1" applyFont="1" applyFill="1" applyBorder="1" applyAlignment="1">
      <alignment vertical="center"/>
    </xf>
    <xf numFmtId="181" fontId="15" fillId="6" borderId="6" xfId="5" applyNumberFormat="1" applyFont="1" applyFill="1" applyBorder="1" applyAlignment="1">
      <alignment horizontal="right" vertical="center"/>
    </xf>
    <xf numFmtId="182" fontId="14" fillId="6" borderId="17" xfId="6" applyNumberFormat="1" applyFont="1" applyFill="1" applyBorder="1" applyAlignment="1">
      <alignment horizontal="right" vertical="center"/>
    </xf>
    <xf numFmtId="4" fontId="0" fillId="0" borderId="0" xfId="0" applyNumberFormat="1">
      <alignment vertical="center"/>
    </xf>
    <xf numFmtId="0" fontId="12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79" fontId="13" fillId="0" borderId="12" xfId="0" applyNumberFormat="1" applyFont="1" applyBorder="1" applyAlignment="1">
      <alignment horizontal="center" vertical="center" wrapText="1"/>
    </xf>
    <xf numFmtId="179" fontId="17" fillId="0" borderId="12" xfId="0" applyNumberFormat="1" applyFont="1" applyBorder="1" applyAlignment="1">
      <alignment horizontal="center" vertical="center" wrapText="1"/>
    </xf>
    <xf numFmtId="178" fontId="11" fillId="0" borderId="12" xfId="0" applyNumberFormat="1" applyFont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 wrapText="1"/>
    </xf>
    <xf numFmtId="10" fontId="11" fillId="2" borderId="12" xfId="0" applyNumberFormat="1" applyFont="1" applyFill="1" applyBorder="1" applyAlignment="1">
      <alignment horizontal="center" vertical="center" wrapText="1"/>
    </xf>
    <xf numFmtId="10" fontId="18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5" borderId="0" xfId="0" applyFont="1" applyFill="1">
      <alignment vertical="center"/>
    </xf>
    <xf numFmtId="0" fontId="0" fillId="5" borderId="0" xfId="0" applyFill="1">
      <alignment vertical="center"/>
    </xf>
    <xf numFmtId="0" fontId="12" fillId="5" borderId="0" xfId="0" applyFont="1" applyFill="1">
      <alignment vertical="center"/>
    </xf>
    <xf numFmtId="0" fontId="12" fillId="5" borderId="0" xfId="0" applyFont="1" applyFill="1" applyAlignment="1">
      <alignment horizontal="center" vertical="center"/>
    </xf>
    <xf numFmtId="179" fontId="13" fillId="5" borderId="12" xfId="0" applyNumberFormat="1" applyFont="1" applyFill="1" applyBorder="1" applyAlignment="1">
      <alignment horizontal="center" vertical="center" wrapText="1"/>
    </xf>
    <xf numFmtId="179" fontId="12" fillId="5" borderId="9" xfId="0" applyNumberFormat="1" applyFont="1" applyFill="1" applyBorder="1" applyAlignment="1">
      <alignment horizontal="center" vertical="center" wrapText="1"/>
    </xf>
    <xf numFmtId="179" fontId="12" fillId="5" borderId="6" xfId="0" applyNumberFormat="1" applyFont="1" applyFill="1" applyBorder="1" applyAlignment="1">
      <alignment horizontal="center" vertical="center" wrapText="1"/>
    </xf>
    <xf numFmtId="179" fontId="12" fillId="5" borderId="15" xfId="0" applyNumberFormat="1" applyFont="1" applyFill="1" applyBorder="1" applyAlignment="1">
      <alignment horizontal="center" vertical="center" wrapText="1"/>
    </xf>
    <xf numFmtId="176" fontId="18" fillId="5" borderId="12" xfId="0" applyNumberFormat="1" applyFont="1" applyFill="1" applyBorder="1" applyAlignment="1">
      <alignment horizontal="center" vertical="center" wrapText="1"/>
    </xf>
    <xf numFmtId="179" fontId="11" fillId="5" borderId="6" xfId="0" applyNumberFormat="1" applyFont="1" applyFill="1" applyBorder="1" applyAlignment="1">
      <alignment horizontal="center" vertical="center" wrapText="1"/>
    </xf>
    <xf numFmtId="178" fontId="11" fillId="5" borderId="12" xfId="0" applyNumberFormat="1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178" fontId="11" fillId="5" borderId="12" xfId="0" applyNumberFormat="1" applyFont="1" applyFill="1" applyBorder="1" applyAlignment="1">
      <alignment horizontal="center" vertical="center" wrapText="1"/>
    </xf>
    <xf numFmtId="178" fontId="18" fillId="5" borderId="12" xfId="0" applyNumberFormat="1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178" fontId="12" fillId="5" borderId="12" xfId="0" applyNumberFormat="1" applyFont="1" applyFill="1" applyBorder="1" applyAlignment="1">
      <alignment horizontal="center" vertical="center"/>
    </xf>
    <xf numFmtId="176" fontId="11" fillId="5" borderId="12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3" fontId="1" fillId="5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0" fontId="0" fillId="5" borderId="0" xfId="0" applyNumberFormat="1" applyFill="1" applyAlignment="1">
      <alignment horizontal="center" vertical="center" wrapText="1"/>
    </xf>
    <xf numFmtId="179" fontId="1" fillId="5" borderId="0" xfId="0" applyNumberFormat="1" applyFont="1" applyFill="1" applyAlignment="1">
      <alignment horizontal="center" vertical="center" wrapText="1"/>
    </xf>
    <xf numFmtId="176" fontId="0" fillId="5" borderId="0" xfId="0" applyNumberForma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10" fontId="21" fillId="5" borderId="0" xfId="0" applyNumberFormat="1" applyFont="1" applyFill="1" applyAlignment="1">
      <alignment horizontal="center" vertical="center"/>
    </xf>
    <xf numFmtId="179" fontId="5" fillId="5" borderId="0" xfId="0" applyNumberFormat="1" applyFont="1" applyFill="1" applyAlignment="1">
      <alignment horizontal="center" vertical="center"/>
    </xf>
    <xf numFmtId="176" fontId="5" fillId="5" borderId="0" xfId="0" applyNumberFormat="1" applyFont="1" applyFill="1" applyAlignment="1">
      <alignment horizontal="center" vertical="center"/>
    </xf>
    <xf numFmtId="179" fontId="1" fillId="5" borderId="5" xfId="0" applyNumberFormat="1" applyFont="1" applyFill="1" applyBorder="1" applyAlignment="1">
      <alignment horizontal="center" vertical="center" wrapText="1"/>
    </xf>
    <xf numFmtId="179" fontId="0" fillId="5" borderId="10" xfId="0" applyNumberFormat="1" applyFill="1" applyBorder="1" applyAlignment="1">
      <alignment horizontal="center" vertical="center" wrapText="1"/>
    </xf>
    <xf numFmtId="179" fontId="1" fillId="5" borderId="10" xfId="0" applyNumberFormat="1" applyFont="1" applyFill="1" applyBorder="1" applyAlignment="1">
      <alignment horizontal="center" vertical="center" wrapText="1"/>
    </xf>
    <xf numFmtId="43" fontId="3" fillId="5" borderId="12" xfId="0" applyNumberFormat="1" applyFont="1" applyFill="1" applyBorder="1" applyAlignment="1">
      <alignment horizontal="center" vertical="center" wrapText="1"/>
    </xf>
    <xf numFmtId="176" fontId="3" fillId="5" borderId="12" xfId="0" applyNumberFormat="1" applyFont="1" applyFill="1" applyBorder="1" applyAlignment="1">
      <alignment horizontal="center" vertical="center" wrapText="1"/>
    </xf>
    <xf numFmtId="10" fontId="18" fillId="5" borderId="12" xfId="0" applyNumberFormat="1" applyFont="1" applyFill="1" applyBorder="1" applyAlignment="1">
      <alignment horizontal="center" vertical="center" wrapText="1"/>
    </xf>
    <xf numFmtId="179" fontId="4" fillId="5" borderId="12" xfId="0" applyNumberFormat="1" applyFont="1" applyFill="1" applyBorder="1" applyAlignment="1">
      <alignment horizontal="center" vertical="center" wrapText="1"/>
    </xf>
    <xf numFmtId="176" fontId="3" fillId="5" borderId="0" xfId="0" applyNumberFormat="1" applyFont="1" applyFill="1" applyAlignment="1">
      <alignment horizontal="center" vertical="center" wrapText="1"/>
    </xf>
    <xf numFmtId="10" fontId="3" fillId="5" borderId="12" xfId="0" applyNumberFormat="1" applyFont="1" applyFill="1" applyBorder="1" applyAlignment="1">
      <alignment horizontal="center" vertical="center" wrapText="1"/>
    </xf>
    <xf numFmtId="179" fontId="3" fillId="5" borderId="6" xfId="0" applyNumberFormat="1" applyFont="1" applyFill="1" applyBorder="1" applyAlignment="1">
      <alignment horizontal="center" vertical="center" wrapText="1"/>
    </xf>
    <xf numFmtId="178" fontId="3" fillId="5" borderId="12" xfId="0" applyNumberFormat="1" applyFont="1" applyFill="1" applyBorder="1" applyAlignment="1">
      <alignment horizontal="center" vertical="center"/>
    </xf>
    <xf numFmtId="179" fontId="4" fillId="5" borderId="6" xfId="0" applyNumberFormat="1" applyFont="1" applyFill="1" applyBorder="1" applyAlignment="1">
      <alignment horizontal="center" vertical="center" wrapText="1"/>
    </xf>
    <xf numFmtId="178" fontId="4" fillId="5" borderId="12" xfId="0" applyNumberFormat="1" applyFont="1" applyFill="1" applyBorder="1" applyAlignment="1">
      <alignment horizontal="center" vertical="center"/>
    </xf>
    <xf numFmtId="176" fontId="4" fillId="5" borderId="0" xfId="0" applyNumberFormat="1" applyFont="1" applyFill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178" fontId="4" fillId="5" borderId="12" xfId="0" applyNumberFormat="1" applyFont="1" applyFill="1" applyBorder="1" applyAlignment="1">
      <alignment horizontal="center" vertical="center" wrapText="1"/>
    </xf>
    <xf numFmtId="4" fontId="4" fillId="5" borderId="12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176" fontId="3" fillId="5" borderId="12" xfId="0" applyNumberFormat="1" applyFont="1" applyFill="1" applyBorder="1" applyAlignment="1">
      <alignment horizontal="center" vertical="center"/>
    </xf>
    <xf numFmtId="179" fontId="3" fillId="5" borderId="12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176" fontId="1" fillId="5" borderId="12" xfId="0" applyNumberFormat="1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176" fontId="4" fillId="5" borderId="24" xfId="0" applyNumberFormat="1" applyFont="1" applyFill="1" applyBorder="1" applyAlignment="1">
      <alignment horizontal="center" vertical="center"/>
    </xf>
    <xf numFmtId="178" fontId="0" fillId="5" borderId="12" xfId="0" applyNumberForma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176" fontId="0" fillId="5" borderId="20" xfId="0" applyNumberForma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76" fontId="1" fillId="5" borderId="20" xfId="0" applyNumberFormat="1" applyFont="1" applyFill="1" applyBorder="1" applyAlignment="1">
      <alignment horizontal="center" vertical="center"/>
    </xf>
    <xf numFmtId="176" fontId="4" fillId="5" borderId="12" xfId="0" applyNumberFormat="1" applyFont="1" applyFill="1" applyBorder="1" applyAlignment="1">
      <alignment horizontal="center" vertical="center"/>
    </xf>
    <xf numFmtId="43" fontId="3" fillId="5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10" fontId="4" fillId="5" borderId="0" xfId="0" applyNumberFormat="1" applyFont="1" applyFill="1" applyAlignment="1">
      <alignment horizontal="center" vertical="center" wrapText="1"/>
    </xf>
    <xf numFmtId="179" fontId="3" fillId="5" borderId="0" xfId="0" applyNumberFormat="1" applyFont="1" applyFill="1" applyAlignment="1">
      <alignment horizontal="center" vertical="center" wrapText="1"/>
    </xf>
    <xf numFmtId="0" fontId="0" fillId="5" borderId="0" xfId="0" applyFill="1" applyAlignment="1"/>
    <xf numFmtId="0" fontId="3" fillId="5" borderId="0" xfId="0" applyFont="1" applyFill="1" applyAlignment="1"/>
    <xf numFmtId="0" fontId="4" fillId="5" borderId="0" xfId="0" applyFont="1" applyFill="1" applyAlignment="1"/>
    <xf numFmtId="0" fontId="1" fillId="5" borderId="0" xfId="0" applyFont="1" applyFill="1" applyAlignment="1"/>
    <xf numFmtId="10" fontId="0" fillId="5" borderId="0" xfId="0" applyNumberFormat="1" applyFill="1" applyAlignment="1"/>
    <xf numFmtId="176" fontId="0" fillId="5" borderId="0" xfId="0" applyNumberFormat="1" applyFill="1" applyAlignment="1"/>
    <xf numFmtId="176" fontId="21" fillId="5" borderId="0" xfId="0" applyNumberFormat="1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179" fontId="1" fillId="5" borderId="25" xfId="0" applyNumberFormat="1" applyFont="1" applyFill="1" applyBorder="1" applyAlignment="1">
      <alignment horizontal="center" vertical="center" wrapText="1"/>
    </xf>
    <xf numFmtId="176" fontId="0" fillId="5" borderId="27" xfId="0" applyNumberFormat="1" applyFill="1" applyBorder="1" applyAlignment="1">
      <alignment horizontal="center" vertical="center" wrapText="1"/>
    </xf>
    <xf numFmtId="179" fontId="0" fillId="5" borderId="0" xfId="0" applyNumberFormat="1" applyFill="1" applyAlignment="1">
      <alignment horizontal="center" vertical="center" wrapText="1"/>
    </xf>
    <xf numFmtId="179" fontId="1" fillId="5" borderId="28" xfId="0" applyNumberFormat="1" applyFont="1" applyFill="1" applyBorder="1" applyAlignment="1">
      <alignment horizontal="center" vertical="center" wrapText="1"/>
    </xf>
    <xf numFmtId="176" fontId="0" fillId="5" borderId="17" xfId="0" applyNumberFormat="1" applyFill="1" applyBorder="1" applyAlignment="1">
      <alignment horizontal="center" vertical="center" wrapText="1"/>
    </xf>
    <xf numFmtId="10" fontId="3" fillId="5" borderId="30" xfId="0" applyNumberFormat="1" applyFont="1" applyFill="1" applyBorder="1" applyAlignment="1">
      <alignment horizontal="center" vertical="center" wrapText="1"/>
    </xf>
    <xf numFmtId="178" fontId="3" fillId="5" borderId="31" xfId="0" applyNumberFormat="1" applyFont="1" applyFill="1" applyBorder="1" applyAlignment="1">
      <alignment horizontal="center" vertical="center"/>
    </xf>
    <xf numFmtId="10" fontId="4" fillId="5" borderId="30" xfId="0" applyNumberFormat="1" applyFont="1" applyFill="1" applyBorder="1" applyAlignment="1">
      <alignment horizontal="center" vertical="center" wrapText="1"/>
    </xf>
    <xf numFmtId="179" fontId="4" fillId="5" borderId="0" xfId="0" applyNumberFormat="1" applyFont="1" applyFill="1" applyAlignment="1">
      <alignment horizontal="center" vertical="center" wrapText="1"/>
    </xf>
    <xf numFmtId="178" fontId="4" fillId="5" borderId="31" xfId="0" applyNumberFormat="1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178" fontId="0" fillId="5" borderId="31" xfId="0" applyNumberFormat="1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176" fontId="0" fillId="5" borderId="12" xfId="0" applyNumberFormat="1" applyFill="1" applyBorder="1" applyAlignment="1">
      <alignment horizontal="center" vertical="center"/>
    </xf>
    <xf numFmtId="176" fontId="4" fillId="5" borderId="31" xfId="0" applyNumberFormat="1" applyFont="1" applyFill="1" applyBorder="1" applyAlignment="1">
      <alignment horizontal="center" vertical="center"/>
    </xf>
    <xf numFmtId="10" fontId="4" fillId="5" borderId="0" xfId="0" applyNumberFormat="1" applyFont="1" applyFill="1" applyAlignment="1"/>
    <xf numFmtId="176" fontId="4" fillId="5" borderId="0" xfId="0" applyNumberFormat="1" applyFont="1" applyFill="1" applyAlignment="1"/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25" fillId="0" borderId="12" xfId="0" applyFont="1" applyBorder="1" applyAlignment="1">
      <alignment horizontal="center" vertical="center" wrapText="1"/>
    </xf>
    <xf numFmtId="176" fontId="26" fillId="2" borderId="12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0" fontId="26" fillId="0" borderId="12" xfId="0" applyNumberFormat="1" applyFont="1" applyBorder="1" applyAlignment="1">
      <alignment horizontal="center" vertical="center"/>
    </xf>
    <xf numFmtId="178" fontId="26" fillId="0" borderId="12" xfId="0" applyNumberFormat="1" applyFont="1" applyBorder="1" applyAlignment="1">
      <alignment horizontal="center" vertical="center"/>
    </xf>
    <xf numFmtId="176" fontId="26" fillId="0" borderId="12" xfId="0" applyNumberFormat="1" applyFont="1" applyBorder="1" applyAlignment="1">
      <alignment horizontal="center" vertical="center"/>
    </xf>
    <xf numFmtId="10" fontId="12" fillId="0" borderId="12" xfId="0" applyNumberFormat="1" applyFont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7" borderId="0" xfId="0" applyFill="1">
      <alignment vertical="center"/>
    </xf>
    <xf numFmtId="0" fontId="26" fillId="7" borderId="0" xfId="0" applyFont="1" applyFill="1" applyAlignment="1">
      <alignment wrapText="1"/>
    </xf>
    <xf numFmtId="0" fontId="26" fillId="7" borderId="0" xfId="0" applyFont="1" applyFill="1" applyAlignment="1"/>
    <xf numFmtId="0" fontId="27" fillId="7" borderId="0" xfId="0" applyFont="1" applyFill="1">
      <alignment vertical="center"/>
    </xf>
    <xf numFmtId="0" fontId="27" fillId="7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 wrapText="1"/>
    </xf>
    <xf numFmtId="179" fontId="0" fillId="7" borderId="0" xfId="0" applyNumberFormat="1" applyFill="1" applyAlignment="1">
      <alignment horizontal="center" vertical="center"/>
    </xf>
    <xf numFmtId="10" fontId="0" fillId="7" borderId="0" xfId="0" applyNumberFormat="1" applyFill="1" applyAlignment="1">
      <alignment horizontal="center" vertical="center"/>
    </xf>
    <xf numFmtId="176" fontId="22" fillId="7" borderId="0" xfId="0" applyNumberFormat="1" applyFont="1" applyFill="1" applyAlignment="1">
      <alignment horizontal="center" vertical="center"/>
    </xf>
    <xf numFmtId="10" fontId="22" fillId="7" borderId="0" xfId="0" applyNumberFormat="1" applyFont="1" applyFill="1" applyAlignment="1">
      <alignment horizontal="center" vertical="center"/>
    </xf>
    <xf numFmtId="10" fontId="0" fillId="7" borderId="0" xfId="0" applyNumberFormat="1" applyFill="1">
      <alignment vertical="center"/>
    </xf>
    <xf numFmtId="0" fontId="28" fillId="7" borderId="18" xfId="1" applyFont="1" applyFill="1" applyBorder="1" applyAlignment="1"/>
    <xf numFmtId="0" fontId="28" fillId="7" borderId="19" xfId="1" applyFont="1" applyFill="1" applyBorder="1" applyAlignment="1"/>
    <xf numFmtId="10" fontId="28" fillId="7" borderId="19" xfId="1" applyNumberFormat="1" applyFont="1" applyFill="1" applyBorder="1" applyAlignment="1"/>
    <xf numFmtId="176" fontId="29" fillId="7" borderId="19" xfId="1" applyNumberFormat="1" applyFont="1" applyFill="1" applyBorder="1" applyAlignment="1"/>
    <xf numFmtId="179" fontId="28" fillId="7" borderId="19" xfId="1" applyNumberFormat="1" applyFont="1" applyFill="1" applyBorder="1" applyAlignment="1"/>
    <xf numFmtId="179" fontId="28" fillId="7" borderId="20" xfId="1" applyNumberFormat="1" applyFont="1" applyFill="1" applyBorder="1" applyAlignment="1"/>
    <xf numFmtId="10" fontId="0" fillId="7" borderId="12" xfId="0" applyNumberFormat="1" applyFill="1" applyBorder="1" applyAlignment="1">
      <alignment horizontal="center" vertical="center"/>
    </xf>
    <xf numFmtId="179" fontId="28" fillId="7" borderId="20" xfId="1" applyNumberFormat="1" applyFont="1" applyFill="1" applyBorder="1" applyAlignment="1">
      <alignment horizontal="center"/>
    </xf>
    <xf numFmtId="179" fontId="0" fillId="7" borderId="12" xfId="0" applyNumberFormat="1" applyFill="1" applyBorder="1" applyAlignment="1">
      <alignment horizontal="center" vertical="center"/>
    </xf>
    <xf numFmtId="10" fontId="0" fillId="7" borderId="12" xfId="0" applyNumberFormat="1" applyFill="1" applyBorder="1">
      <alignment vertical="center"/>
    </xf>
    <xf numFmtId="0" fontId="0" fillId="7" borderId="12" xfId="0" applyFill="1" applyBorder="1">
      <alignment vertical="center"/>
    </xf>
    <xf numFmtId="179" fontId="31" fillId="7" borderId="12" xfId="0" applyNumberFormat="1" applyFont="1" applyFill="1" applyBorder="1" applyAlignment="1">
      <alignment horizontal="center" vertical="center" wrapText="1"/>
    </xf>
    <xf numFmtId="10" fontId="26" fillId="7" borderId="12" xfId="0" applyNumberFormat="1" applyFont="1" applyFill="1" applyBorder="1" applyAlignment="1">
      <alignment horizontal="center" vertical="center" wrapText="1"/>
    </xf>
    <xf numFmtId="179" fontId="26" fillId="7" borderId="12" xfId="0" applyNumberFormat="1" applyFont="1" applyFill="1" applyBorder="1" applyAlignment="1">
      <alignment horizontal="center" vertical="center" wrapText="1"/>
    </xf>
    <xf numFmtId="57" fontId="26" fillId="7" borderId="12" xfId="0" applyNumberFormat="1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center" vertical="center"/>
    </xf>
    <xf numFmtId="0" fontId="27" fillId="7" borderId="12" xfId="0" applyFont="1" applyFill="1" applyBorder="1" applyAlignment="1">
      <alignment horizontal="center" vertical="center" wrapText="1"/>
    </xf>
    <xf numFmtId="179" fontId="27" fillId="7" borderId="12" xfId="0" applyNumberFormat="1" applyFont="1" applyFill="1" applyBorder="1" applyAlignment="1">
      <alignment horizontal="center" vertical="center"/>
    </xf>
    <xf numFmtId="10" fontId="27" fillId="7" borderId="12" xfId="0" applyNumberFormat="1" applyFont="1" applyFill="1" applyBorder="1" applyAlignment="1">
      <alignment horizontal="center" vertical="center"/>
    </xf>
    <xf numFmtId="176" fontId="32" fillId="7" borderId="12" xfId="0" applyNumberFormat="1" applyFont="1" applyFill="1" applyBorder="1" applyAlignment="1">
      <alignment horizontal="center" vertical="center"/>
    </xf>
    <xf numFmtId="10" fontId="32" fillId="7" borderId="12" xfId="0" applyNumberFormat="1" applyFont="1" applyFill="1" applyBorder="1" applyAlignment="1">
      <alignment horizontal="center" vertical="center"/>
    </xf>
    <xf numFmtId="176" fontId="27" fillId="7" borderId="12" xfId="0" applyNumberFormat="1" applyFont="1" applyFill="1" applyBorder="1" applyAlignment="1">
      <alignment horizontal="center" vertical="center"/>
    </xf>
    <xf numFmtId="10" fontId="27" fillId="7" borderId="12" xfId="0" applyNumberFormat="1" applyFont="1" applyFill="1" applyBorder="1">
      <alignment vertical="center"/>
    </xf>
    <xf numFmtId="176" fontId="27" fillId="7" borderId="12" xfId="0" applyNumberFormat="1" applyFont="1" applyFill="1" applyBorder="1">
      <alignment vertical="center"/>
    </xf>
    <xf numFmtId="179" fontId="0" fillId="7" borderId="0" xfId="0" applyNumberFormat="1" applyFill="1">
      <alignment vertical="center"/>
    </xf>
    <xf numFmtId="179" fontId="0" fillId="7" borderId="12" xfId="0" applyNumberFormat="1" applyFill="1" applyBorder="1">
      <alignment vertical="center"/>
    </xf>
    <xf numFmtId="176" fontId="26" fillId="7" borderId="12" xfId="0" applyNumberFormat="1" applyFont="1" applyFill="1" applyBorder="1" applyAlignment="1">
      <alignment horizontal="center" vertical="center" wrapText="1"/>
    </xf>
    <xf numFmtId="10" fontId="26" fillId="7" borderId="0" xfId="0" applyNumberFormat="1" applyFont="1" applyFill="1" applyAlignment="1">
      <alignment horizontal="center" vertical="center" wrapText="1"/>
    </xf>
    <xf numFmtId="10" fontId="26" fillId="7" borderId="10" xfId="0" applyNumberFormat="1" applyFont="1" applyFill="1" applyBorder="1" applyAlignment="1">
      <alignment horizontal="center" vertical="center" wrapText="1"/>
    </xf>
    <xf numFmtId="179" fontId="26" fillId="7" borderId="20" xfId="0" applyNumberFormat="1" applyFont="1" applyFill="1" applyBorder="1" applyAlignment="1">
      <alignment horizontal="center" vertical="center" wrapText="1"/>
    </xf>
    <xf numFmtId="179" fontId="26" fillId="7" borderId="9" xfId="0" applyNumberFormat="1" applyFont="1" applyFill="1" applyBorder="1" applyAlignment="1">
      <alignment horizontal="center" vertical="center" wrapText="1"/>
    </xf>
    <xf numFmtId="10" fontId="30" fillId="7" borderId="0" xfId="0" applyNumberFormat="1" applyFont="1" applyFill="1" applyAlignment="1">
      <alignment horizontal="center" vertical="center" wrapText="1"/>
    </xf>
    <xf numFmtId="179" fontId="26" fillId="7" borderId="10" xfId="0" applyNumberFormat="1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/>
    </xf>
    <xf numFmtId="0" fontId="26" fillId="7" borderId="6" xfId="0" applyFont="1" applyFill="1" applyBorder="1" applyAlignment="1">
      <alignment horizontal="center"/>
    </xf>
    <xf numFmtId="179" fontId="26" fillId="7" borderId="6" xfId="0" applyNumberFormat="1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/>
    </xf>
    <xf numFmtId="179" fontId="34" fillId="7" borderId="28" xfId="0" applyNumberFormat="1" applyFont="1" applyFill="1" applyBorder="1" applyAlignment="1">
      <alignment horizontal="center" vertical="center" wrapText="1"/>
    </xf>
    <xf numFmtId="179" fontId="34" fillId="7" borderId="9" xfId="0" applyNumberFormat="1" applyFont="1" applyFill="1" applyBorder="1" applyAlignment="1">
      <alignment horizontal="center" vertical="center" wrapText="1"/>
    </xf>
    <xf numFmtId="179" fontId="26" fillId="7" borderId="17" xfId="0" applyNumberFormat="1" applyFont="1" applyFill="1" applyBorder="1" applyAlignment="1">
      <alignment horizontal="center" vertical="center" wrapText="1"/>
    </xf>
    <xf numFmtId="179" fontId="26" fillId="7" borderId="39" xfId="0" applyNumberFormat="1" applyFont="1" applyFill="1" applyBorder="1" applyAlignment="1">
      <alignment horizontal="center" vertical="center" wrapText="1"/>
    </xf>
    <xf numFmtId="179" fontId="34" fillId="7" borderId="20" xfId="0" applyNumberFormat="1" applyFont="1" applyFill="1" applyBorder="1" applyAlignment="1">
      <alignment horizontal="center" vertical="center" wrapText="1"/>
    </xf>
    <xf numFmtId="179" fontId="34" fillId="7" borderId="30" xfId="0" applyNumberFormat="1" applyFont="1" applyFill="1" applyBorder="1" applyAlignment="1">
      <alignment horizontal="center" vertical="center" wrapText="1"/>
    </xf>
    <xf numFmtId="179" fontId="34" fillId="7" borderId="31" xfId="0" applyNumberFormat="1" applyFont="1" applyFill="1" applyBorder="1" applyAlignment="1">
      <alignment horizontal="center" vertical="center" wrapText="1"/>
    </xf>
    <xf numFmtId="179" fontId="26" fillId="7" borderId="18" xfId="0" applyNumberFormat="1" applyFont="1" applyFill="1" applyBorder="1" applyAlignment="1">
      <alignment horizontal="center" vertical="center" wrapText="1"/>
    </xf>
    <xf numFmtId="179" fontId="26" fillId="7" borderId="30" xfId="0" applyNumberFormat="1" applyFont="1" applyFill="1" applyBorder="1" applyAlignment="1">
      <alignment horizontal="center" vertical="center" wrapText="1"/>
    </xf>
    <xf numFmtId="57" fontId="26" fillId="7" borderId="5" xfId="0" applyNumberFormat="1" applyFont="1" applyFill="1" applyBorder="1" applyAlignment="1">
      <alignment horizontal="center" vertical="center" wrapText="1"/>
    </xf>
    <xf numFmtId="57" fontId="26" fillId="7" borderId="26" xfId="0" applyNumberFormat="1" applyFont="1" applyFill="1" applyBorder="1" applyAlignment="1">
      <alignment horizontal="center" vertical="center" wrapText="1"/>
    </xf>
    <xf numFmtId="57" fontId="26" fillId="7" borderId="22" xfId="0" applyNumberFormat="1" applyFont="1" applyFill="1" applyBorder="1" applyAlignment="1">
      <alignment horizontal="center" vertical="center" wrapText="1"/>
    </xf>
    <xf numFmtId="57" fontId="34" fillId="7" borderId="22" xfId="0" applyNumberFormat="1" applyFont="1" applyFill="1" applyBorder="1" applyAlignment="1">
      <alignment horizontal="center" vertical="center" wrapText="1"/>
    </xf>
    <xf numFmtId="57" fontId="26" fillId="7" borderId="27" xfId="0" applyNumberFormat="1" applyFont="1" applyFill="1" applyBorder="1" applyAlignment="1">
      <alignment horizontal="center" vertical="center" wrapText="1"/>
    </xf>
    <xf numFmtId="179" fontId="27" fillId="7" borderId="12" xfId="0" applyNumberFormat="1" applyFont="1" applyFill="1" applyBorder="1">
      <alignment vertical="center"/>
    </xf>
    <xf numFmtId="0" fontId="27" fillId="7" borderId="12" xfId="0" applyFont="1" applyFill="1" applyBorder="1">
      <alignment vertical="center"/>
    </xf>
    <xf numFmtId="179" fontId="39" fillId="0" borderId="12" xfId="0" applyNumberFormat="1" applyFont="1" applyBorder="1" applyAlignment="1">
      <alignment horizontal="center" vertical="center" wrapText="1"/>
    </xf>
    <xf numFmtId="176" fontId="39" fillId="0" borderId="12" xfId="0" applyNumberFormat="1" applyFont="1" applyBorder="1" applyAlignment="1">
      <alignment horizontal="center" vertical="center" wrapText="1"/>
    </xf>
    <xf numFmtId="10" fontId="39" fillId="0" borderId="0" xfId="0" applyNumberFormat="1" applyFont="1" applyAlignment="1">
      <alignment horizontal="center" vertical="center"/>
    </xf>
    <xf numFmtId="10" fontId="39" fillId="0" borderId="1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179" fontId="26" fillId="7" borderId="9" xfId="0" applyNumberFormat="1" applyFont="1" applyFill="1" applyBorder="1" applyAlignment="1">
      <alignment horizontal="center" vertical="center" wrapText="1"/>
    </xf>
    <xf numFmtId="179" fontId="26" fillId="7" borderId="6" xfId="0" applyNumberFormat="1" applyFont="1" applyFill="1" applyBorder="1" applyAlignment="1">
      <alignment horizontal="center" vertical="center" wrapText="1"/>
    </xf>
    <xf numFmtId="57" fontId="26" fillId="7" borderId="12" xfId="0" applyNumberFormat="1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49" fontId="26" fillId="7" borderId="33" xfId="0" applyNumberFormat="1" applyFont="1" applyFill="1" applyBorder="1" applyAlignment="1">
      <alignment horizontal="center" vertical="center" wrapText="1"/>
    </xf>
    <xf numFmtId="49" fontId="26" fillId="7" borderId="17" xfId="0" applyNumberFormat="1" applyFont="1" applyFill="1" applyBorder="1" applyAlignment="1">
      <alignment horizontal="center" vertical="center" wrapText="1"/>
    </xf>
    <xf numFmtId="184" fontId="26" fillId="7" borderId="9" xfId="0" applyNumberFormat="1" applyFont="1" applyFill="1" applyBorder="1" applyAlignment="1">
      <alignment horizontal="center" vertical="center" wrapText="1"/>
    </xf>
    <xf numFmtId="184" fontId="26" fillId="7" borderId="6" xfId="0" applyNumberFormat="1" applyFont="1" applyFill="1" applyBorder="1" applyAlignment="1">
      <alignment horizontal="center" vertical="center" wrapText="1"/>
    </xf>
    <xf numFmtId="10" fontId="26" fillId="7" borderId="9" xfId="0" applyNumberFormat="1" applyFont="1" applyFill="1" applyBorder="1" applyAlignment="1">
      <alignment horizontal="center" vertical="center" wrapText="1"/>
    </xf>
    <xf numFmtId="10" fontId="26" fillId="7" borderId="6" xfId="0" applyNumberFormat="1" applyFont="1" applyFill="1" applyBorder="1" applyAlignment="1">
      <alignment horizontal="center" vertical="center" wrapText="1"/>
    </xf>
    <xf numFmtId="57" fontId="26" fillId="7" borderId="9" xfId="0" applyNumberFormat="1" applyFont="1" applyFill="1" applyBorder="1" applyAlignment="1">
      <alignment horizontal="center" vertical="center" wrapText="1"/>
    </xf>
    <xf numFmtId="57" fontId="26" fillId="7" borderId="38" xfId="0" applyNumberFormat="1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57" fontId="26" fillId="7" borderId="15" xfId="0" applyNumberFormat="1" applyFont="1" applyFill="1" applyBorder="1" applyAlignment="1">
      <alignment horizontal="center" vertical="center" wrapText="1"/>
    </xf>
    <xf numFmtId="10" fontId="26" fillId="7" borderId="15" xfId="0" applyNumberFormat="1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 wrapText="1"/>
    </xf>
    <xf numFmtId="184" fontId="26" fillId="7" borderId="12" xfId="0" applyNumberFormat="1" applyFont="1" applyFill="1" applyBorder="1" applyAlignment="1">
      <alignment horizontal="center" vertical="center" wrapText="1"/>
    </xf>
    <xf numFmtId="49" fontId="26" fillId="7" borderId="4" xfId="0" applyNumberFormat="1" applyFont="1" applyFill="1" applyBorder="1" applyAlignment="1">
      <alignment horizontal="center" vertical="center" wrapText="1"/>
    </xf>
    <xf numFmtId="49" fontId="26" fillId="7" borderId="16" xfId="0" applyNumberFormat="1" applyFont="1" applyFill="1" applyBorder="1" applyAlignment="1">
      <alignment horizontal="center" vertical="center" wrapText="1"/>
    </xf>
    <xf numFmtId="57" fontId="26" fillId="7" borderId="4" xfId="0" applyNumberFormat="1" applyFont="1" applyFill="1" applyBorder="1" applyAlignment="1">
      <alignment horizontal="center" vertical="center" wrapText="1"/>
    </xf>
    <xf numFmtId="57" fontId="26" fillId="7" borderId="16" xfId="0" applyNumberFormat="1" applyFont="1" applyFill="1" applyBorder="1" applyAlignment="1">
      <alignment horizontal="center" vertical="center" wrapText="1"/>
    </xf>
    <xf numFmtId="10" fontId="26" fillId="7" borderId="32" xfId="0" applyNumberFormat="1" applyFont="1" applyFill="1" applyBorder="1" applyAlignment="1">
      <alignment horizontal="center" vertical="center" wrapText="1"/>
    </xf>
    <xf numFmtId="10" fontId="26" fillId="7" borderId="37" xfId="0" applyNumberFormat="1" applyFont="1" applyFill="1" applyBorder="1" applyAlignment="1">
      <alignment horizontal="center" vertical="center" wrapText="1"/>
    </xf>
    <xf numFmtId="179" fontId="26" fillId="7" borderId="20" xfId="0" applyNumberFormat="1" applyFont="1" applyFill="1" applyBorder="1" applyAlignment="1">
      <alignment horizontal="center" vertical="center" wrapText="1"/>
    </xf>
    <xf numFmtId="179" fontId="26" fillId="7" borderId="28" xfId="0" applyNumberFormat="1" applyFont="1" applyFill="1" applyBorder="1" applyAlignment="1">
      <alignment horizontal="center" vertical="center" wrapText="1"/>
    </xf>
    <xf numFmtId="10" fontId="26" fillId="7" borderId="12" xfId="0" applyNumberFormat="1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 wrapText="1"/>
    </xf>
    <xf numFmtId="49" fontId="26" fillId="7" borderId="12" xfId="0" applyNumberFormat="1" applyFont="1" applyFill="1" applyBorder="1" applyAlignment="1">
      <alignment horizontal="center" vertical="center" wrapText="1"/>
    </xf>
    <xf numFmtId="49" fontId="26" fillId="7" borderId="3" xfId="0" applyNumberFormat="1" applyFont="1" applyFill="1" applyBorder="1" applyAlignment="1">
      <alignment horizontal="center" vertical="center" wrapText="1"/>
    </xf>
    <xf numFmtId="49" fontId="26" fillId="7" borderId="36" xfId="0" applyNumberFormat="1" applyFont="1" applyFill="1" applyBorder="1" applyAlignment="1">
      <alignment horizontal="center" vertical="center" wrapText="1"/>
    </xf>
    <xf numFmtId="183" fontId="26" fillId="7" borderId="12" xfId="0" applyNumberFormat="1" applyFont="1" applyFill="1" applyBorder="1" applyAlignment="1">
      <alignment horizontal="center" vertical="center" wrapText="1"/>
    </xf>
    <xf numFmtId="176" fontId="26" fillId="7" borderId="12" xfId="0" applyNumberFormat="1" applyFont="1" applyFill="1" applyBorder="1" applyAlignment="1">
      <alignment horizontal="center" vertical="center" wrapText="1"/>
    </xf>
    <xf numFmtId="179" fontId="26" fillId="7" borderId="12" xfId="0" applyNumberFormat="1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/>
    </xf>
    <xf numFmtId="179" fontId="31" fillId="7" borderId="12" xfId="0" applyNumberFormat="1" applyFont="1" applyFill="1" applyBorder="1" applyAlignment="1">
      <alignment horizontal="center" vertical="center" wrapText="1"/>
    </xf>
    <xf numFmtId="57" fontId="26" fillId="7" borderId="9" xfId="0" applyNumberFormat="1" applyFont="1" applyFill="1" applyBorder="1" applyAlignment="1">
      <alignment horizontal="center"/>
    </xf>
    <xf numFmtId="0" fontId="26" fillId="7" borderId="9" xfId="0" applyFont="1" applyFill="1" applyBorder="1" applyAlignment="1">
      <alignment horizontal="center"/>
    </xf>
    <xf numFmtId="0" fontId="26" fillId="7" borderId="33" xfId="0" applyFont="1" applyFill="1" applyBorder="1" applyAlignment="1">
      <alignment horizontal="center"/>
    </xf>
    <xf numFmtId="179" fontId="30" fillId="7" borderId="12" xfId="0" applyNumberFormat="1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center" vertical="center"/>
    </xf>
    <xf numFmtId="57" fontId="26" fillId="7" borderId="3" xfId="0" applyNumberFormat="1" applyFont="1" applyFill="1" applyBorder="1" applyAlignment="1">
      <alignment horizontal="center"/>
    </xf>
    <xf numFmtId="0" fontId="26" fillId="7" borderId="32" xfId="0" applyFont="1" applyFill="1" applyBorder="1" applyAlignment="1">
      <alignment horizontal="center"/>
    </xf>
    <xf numFmtId="57" fontId="26" fillId="7" borderId="28" xfId="0" applyNumberFormat="1" applyFont="1" applyFill="1" applyBorder="1" applyAlignment="1">
      <alignment horizontal="center"/>
    </xf>
    <xf numFmtId="57" fontId="26" fillId="7" borderId="12" xfId="0" applyNumberFormat="1" applyFont="1" applyFill="1" applyBorder="1" applyAlignment="1">
      <alignment horizontal="center"/>
    </xf>
    <xf numFmtId="0" fontId="26" fillId="7" borderId="12" xfId="0" applyFont="1" applyFill="1" applyBorder="1" applyAlignment="1">
      <alignment horizontal="center"/>
    </xf>
    <xf numFmtId="57" fontId="26" fillId="7" borderId="25" xfId="0" applyNumberFormat="1" applyFont="1" applyFill="1" applyBorder="1" applyAlignment="1">
      <alignment horizontal="center"/>
    </xf>
    <xf numFmtId="0" fontId="26" fillId="7" borderId="34" xfId="0" applyFont="1" applyFill="1" applyBorder="1" applyAlignment="1">
      <alignment horizontal="center"/>
    </xf>
    <xf numFmtId="57" fontId="34" fillId="7" borderId="20" xfId="0" applyNumberFormat="1" applyFont="1" applyFill="1" applyBorder="1" applyAlignment="1">
      <alignment horizontal="center"/>
    </xf>
    <xf numFmtId="0" fontId="34" fillId="7" borderId="12" xfId="0" applyFont="1" applyFill="1" applyBorder="1" applyAlignment="1">
      <alignment horizontal="center"/>
    </xf>
    <xf numFmtId="176" fontId="32" fillId="7" borderId="12" xfId="0" applyNumberFormat="1" applyFont="1" applyFill="1" applyBorder="1" applyAlignment="1">
      <alignment horizontal="center" vertical="center" wrapText="1"/>
    </xf>
    <xf numFmtId="10" fontId="32" fillId="7" borderId="1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0" fillId="5" borderId="4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179" fontId="0" fillId="5" borderId="5" xfId="0" applyNumberFormat="1" applyFill="1" applyBorder="1" applyAlignment="1">
      <alignment horizontal="center" vertical="center" wrapText="1"/>
    </xf>
    <xf numFmtId="179" fontId="0" fillId="5" borderId="10" xfId="0" applyNumberForma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9" fontId="0" fillId="5" borderId="26" xfId="0" applyNumberFormat="1" applyFill="1" applyBorder="1" applyAlignment="1">
      <alignment horizontal="center" vertical="center" wrapText="1"/>
    </xf>
    <xf numFmtId="179" fontId="0" fillId="5" borderId="29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9" xfId="0" applyNumberFormat="1" applyFont="1" applyFill="1" applyBorder="1" applyAlignment="1">
      <alignment horizontal="center" vertical="center" wrapText="1"/>
    </xf>
    <xf numFmtId="10" fontId="12" fillId="5" borderId="5" xfId="0" applyNumberFormat="1" applyFont="1" applyFill="1" applyBorder="1" applyAlignment="1">
      <alignment horizontal="center" vertical="center" wrapText="1"/>
    </xf>
    <xf numFmtId="179" fontId="12" fillId="5" borderId="10" xfId="0" applyNumberFormat="1" applyFont="1" applyFill="1" applyBorder="1" applyAlignment="1">
      <alignment horizontal="center" vertical="center" wrapText="1"/>
    </xf>
    <xf numFmtId="176" fontId="0" fillId="5" borderId="5" xfId="0" applyNumberFormat="1" applyFill="1" applyBorder="1" applyAlignment="1">
      <alignment horizontal="center" vertical="center" wrapText="1"/>
    </xf>
    <xf numFmtId="176" fontId="0" fillId="5" borderId="10" xfId="0" applyNumberFormat="1" applyFill="1" applyBorder="1" applyAlignment="1">
      <alignment horizontal="center" vertical="center" wrapText="1"/>
    </xf>
    <xf numFmtId="10" fontId="0" fillId="5" borderId="26" xfId="0" applyNumberFormat="1" applyFill="1" applyBorder="1" applyAlignment="1">
      <alignment horizontal="center" vertical="center" wrapText="1"/>
    </xf>
    <xf numFmtId="10" fontId="0" fillId="5" borderId="5" xfId="0" applyNumberFormat="1" applyFill="1" applyBorder="1" applyAlignment="1">
      <alignment horizontal="center" vertical="center" wrapText="1"/>
    </xf>
    <xf numFmtId="10" fontId="0" fillId="5" borderId="10" xfId="0" applyNumberFormat="1" applyFill="1" applyBorder="1" applyAlignment="1">
      <alignment horizontal="center" vertical="center" wrapText="1"/>
    </xf>
    <xf numFmtId="57" fontId="0" fillId="5" borderId="5" xfId="0" applyNumberFormat="1" applyFill="1" applyBorder="1" applyAlignment="1">
      <alignment horizontal="center" vertical="center" wrapText="1"/>
    </xf>
    <xf numFmtId="179" fontId="3" fillId="5" borderId="4" xfId="0" applyNumberFormat="1" applyFont="1" applyFill="1" applyBorder="1" applyAlignment="1">
      <alignment horizontal="center" vertical="center" wrapText="1"/>
    </xf>
    <xf numFmtId="179" fontId="3" fillId="5" borderId="15" xfId="0" applyNumberFormat="1" applyFont="1" applyFill="1" applyBorder="1" applyAlignment="1">
      <alignment horizontal="center" vertical="center" wrapText="1"/>
    </xf>
    <xf numFmtId="179" fontId="3" fillId="5" borderId="12" xfId="0" applyNumberFormat="1" applyFont="1" applyFill="1" applyBorder="1" applyAlignment="1">
      <alignment horizontal="center" vertical="center" wrapText="1"/>
    </xf>
    <xf numFmtId="179" fontId="3" fillId="5" borderId="16" xfId="0" applyNumberFormat="1" applyFont="1" applyFill="1" applyBorder="1" applyAlignment="1">
      <alignment horizontal="center" vertical="center" wrapText="1"/>
    </xf>
    <xf numFmtId="179" fontId="1" fillId="5" borderId="3" xfId="0" applyNumberFormat="1" applyFont="1" applyFill="1" applyBorder="1" applyAlignment="1">
      <alignment horizontal="center" vertical="center" wrapText="1"/>
    </xf>
    <xf numFmtId="179" fontId="1" fillId="5" borderId="8" xfId="0" applyNumberFormat="1" applyFont="1" applyFill="1" applyBorder="1" applyAlignment="1">
      <alignment horizontal="center" vertical="center" wrapText="1"/>
    </xf>
    <xf numFmtId="179" fontId="3" fillId="5" borderId="2" xfId="0" applyNumberFormat="1" applyFont="1" applyFill="1" applyBorder="1" applyAlignment="1">
      <alignment horizontal="center" vertical="center" wrapText="1"/>
    </xf>
    <xf numFmtId="179" fontId="3" fillId="5" borderId="7" xfId="0" applyNumberFormat="1" applyFont="1" applyFill="1" applyBorder="1" applyAlignment="1">
      <alignment horizontal="center" vertical="center" wrapText="1"/>
    </xf>
    <xf numFmtId="179" fontId="3" fillId="5" borderId="11" xfId="0" applyNumberFormat="1" applyFont="1" applyFill="1" applyBorder="1" applyAlignment="1">
      <alignment horizontal="center" vertical="center" wrapText="1"/>
    </xf>
    <xf numFmtId="179" fontId="3" fillId="5" borderId="14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57" fontId="12" fillId="5" borderId="4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0" fontId="0" fillId="5" borderId="12" xfId="0" applyNumberFormat="1" applyFill="1" applyBorder="1" applyAlignment="1">
      <alignment horizontal="center" vertical="center" wrapText="1"/>
    </xf>
    <xf numFmtId="179" fontId="0" fillId="5" borderId="12" xfId="0" applyNumberFormat="1" applyFill="1" applyBorder="1" applyAlignment="1">
      <alignment horizontal="center" vertical="center" wrapText="1"/>
    </xf>
    <xf numFmtId="49" fontId="0" fillId="5" borderId="12" xfId="0" applyNumberFormat="1" applyFill="1" applyBorder="1" applyAlignment="1">
      <alignment horizontal="center" vertical="center" wrapText="1"/>
    </xf>
    <xf numFmtId="57" fontId="0" fillId="5" borderId="4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57" fontId="22" fillId="5" borderId="4" xfId="0" applyNumberFormat="1" applyFont="1" applyFill="1" applyBorder="1" applyAlignment="1">
      <alignment horizontal="center" vertical="center" wrapText="1"/>
    </xf>
    <xf numFmtId="49" fontId="22" fillId="5" borderId="9" xfId="0" applyNumberFormat="1" applyFont="1" applyFill="1" applyBorder="1" applyAlignment="1">
      <alignment horizontal="center" vertical="center" wrapText="1"/>
    </xf>
    <xf numFmtId="10" fontId="22" fillId="5" borderId="5" xfId="0" applyNumberFormat="1" applyFont="1" applyFill="1" applyBorder="1" applyAlignment="1">
      <alignment horizontal="center" vertical="center" wrapText="1"/>
    </xf>
    <xf numFmtId="179" fontId="22" fillId="5" borderId="10" xfId="0" applyNumberFormat="1" applyFont="1" applyFill="1" applyBorder="1" applyAlignment="1">
      <alignment horizontal="center" vertical="center" wrapText="1"/>
    </xf>
    <xf numFmtId="43" fontId="1" fillId="5" borderId="22" xfId="0" applyNumberFormat="1" applyFont="1" applyFill="1" applyBorder="1" applyAlignment="1">
      <alignment horizontal="center" vertical="center" wrapText="1"/>
    </xf>
    <xf numFmtId="43" fontId="1" fillId="5" borderId="23" xfId="0" applyNumberFormat="1" applyFont="1" applyFill="1" applyBorder="1" applyAlignment="1">
      <alignment horizontal="center" vertical="center" wrapText="1"/>
    </xf>
    <xf numFmtId="179" fontId="12" fillId="5" borderId="5" xfId="0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179" fontId="12" fillId="5" borderId="12" xfId="0" applyNumberFormat="1" applyFont="1" applyFill="1" applyBorder="1" applyAlignment="1">
      <alignment horizontal="center" vertical="center" wrapText="1"/>
    </xf>
    <xf numFmtId="49" fontId="12" fillId="5" borderId="12" xfId="0" applyNumberFormat="1" applyFont="1" applyFill="1" applyBorder="1" applyAlignment="1">
      <alignment horizontal="center" vertical="center" wrapText="1"/>
    </xf>
    <xf numFmtId="179" fontId="12" fillId="5" borderId="9" xfId="0" applyNumberFormat="1" applyFont="1" applyFill="1" applyBorder="1" applyAlignment="1">
      <alignment horizontal="center" vertical="center" wrapText="1"/>
    </xf>
    <xf numFmtId="179" fontId="12" fillId="5" borderId="15" xfId="0" applyNumberFormat="1" applyFont="1" applyFill="1" applyBorder="1" applyAlignment="1">
      <alignment horizontal="center" vertical="center" wrapText="1"/>
    </xf>
    <xf numFmtId="179" fontId="13" fillId="5" borderId="4" xfId="0" applyNumberFormat="1" applyFont="1" applyFill="1" applyBorder="1" applyAlignment="1">
      <alignment horizontal="center" vertical="center" wrapText="1"/>
    </xf>
    <xf numFmtId="179" fontId="13" fillId="5" borderId="15" xfId="0" applyNumberFormat="1" applyFont="1" applyFill="1" applyBorder="1" applyAlignment="1">
      <alignment horizontal="center" vertical="center" wrapText="1"/>
    </xf>
    <xf numFmtId="179" fontId="13" fillId="5" borderId="12" xfId="0" applyNumberFormat="1" applyFont="1" applyFill="1" applyBorder="1" applyAlignment="1">
      <alignment horizontal="center" vertical="center" wrapText="1"/>
    </xf>
    <xf numFmtId="179" fontId="13" fillId="5" borderId="16" xfId="0" applyNumberFormat="1" applyFont="1" applyFill="1" applyBorder="1" applyAlignment="1">
      <alignment horizontal="center" vertical="center" wrapText="1"/>
    </xf>
    <xf numFmtId="179" fontId="17" fillId="5" borderId="12" xfId="0" applyNumberFormat="1" applyFont="1" applyFill="1" applyBorder="1" applyAlignment="1">
      <alignment horizontal="center" vertical="center" wrapText="1"/>
    </xf>
    <xf numFmtId="179" fontId="12" fillId="0" borderId="1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179" fontId="12" fillId="2" borderId="12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179" fontId="13" fillId="0" borderId="12" xfId="0" applyNumberFormat="1" applyFont="1" applyBorder="1" applyAlignment="1">
      <alignment horizontal="center" vertical="center" wrapText="1"/>
    </xf>
    <xf numFmtId="179" fontId="17" fillId="0" borderId="12" xfId="0" applyNumberFormat="1" applyFont="1" applyBorder="1" applyAlignment="1">
      <alignment horizontal="center" vertical="center" wrapText="1"/>
    </xf>
    <xf numFmtId="57" fontId="12" fillId="0" borderId="9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179" fontId="0" fillId="0" borderId="5" xfId="0" applyNumberFormat="1" applyBorder="1" applyAlignment="1">
      <alignment horizontal="center" vertical="center" wrapText="1"/>
    </xf>
    <xf numFmtId="179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4" fillId="0" borderId="9" xfId="0" applyNumberFormat="1" applyFont="1" applyBorder="1" applyAlignment="1">
      <alignment horizontal="center" vertical="center" wrapText="1"/>
    </xf>
    <xf numFmtId="10" fontId="4" fillId="0" borderId="15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 wrapText="1"/>
    </xf>
    <xf numFmtId="179" fontId="3" fillId="0" borderId="4" xfId="0" applyNumberFormat="1" applyFont="1" applyBorder="1" applyAlignment="1">
      <alignment horizontal="center" vertical="center" wrapText="1"/>
    </xf>
    <xf numFmtId="179" fontId="3" fillId="0" borderId="15" xfId="0" applyNumberFormat="1" applyFont="1" applyBorder="1" applyAlignment="1">
      <alignment horizontal="center" vertical="center" wrapText="1"/>
    </xf>
    <xf numFmtId="179" fontId="3" fillId="0" borderId="12" xfId="0" applyNumberFormat="1" applyFont="1" applyBorder="1" applyAlignment="1">
      <alignment horizontal="center" vertical="center" wrapText="1"/>
    </xf>
    <xf numFmtId="179" fontId="3" fillId="0" borderId="16" xfId="0" applyNumberFormat="1" applyFont="1" applyBorder="1" applyAlignment="1">
      <alignment horizontal="center" vertical="center" wrapText="1"/>
    </xf>
    <xf numFmtId="179" fontId="1" fillId="0" borderId="3" xfId="0" applyNumberFormat="1" applyFont="1" applyBorder="1" applyAlignment="1">
      <alignment horizontal="center" vertical="center" wrapText="1"/>
    </xf>
    <xf numFmtId="179" fontId="1" fillId="0" borderId="8" xfId="0" applyNumberFormat="1" applyFont="1" applyBorder="1" applyAlignment="1">
      <alignment horizontal="center" vertical="center" wrapText="1"/>
    </xf>
    <xf numFmtId="179" fontId="3" fillId="0" borderId="9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9" fontId="3" fillId="0" borderId="7" xfId="0" applyNumberFormat="1" applyFont="1" applyBorder="1" applyAlignment="1">
      <alignment horizontal="center" vertical="center" wrapText="1"/>
    </xf>
    <xf numFmtId="179" fontId="3" fillId="0" borderId="11" xfId="0" applyNumberFormat="1" applyFont="1" applyBorder="1" applyAlignment="1">
      <alignment horizontal="center" vertical="center" wrapText="1"/>
    </xf>
    <xf numFmtId="179" fontId="3" fillId="0" borderId="13" xfId="0" applyNumberFormat="1" applyFont="1" applyBorder="1" applyAlignment="1">
      <alignment horizontal="center" vertical="center" wrapText="1"/>
    </xf>
    <xf numFmtId="179" fontId="3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</cellXfs>
  <cellStyles count="8">
    <cellStyle name="Normal" xfId="7" xr:uid="{00000000-0005-0000-0000-000037000000}"/>
    <cellStyle name="百分比 2" xfId="3" xr:uid="{00000000-0005-0000-0000-000033000000}"/>
    <cellStyle name="常规" xfId="0" builtinId="0"/>
    <cellStyle name="常规 16" xfId="5" xr:uid="{00000000-0005-0000-0000-000035000000}"/>
    <cellStyle name="常规 2" xfId="1" xr:uid="{00000000-0005-0000-0000-000031000000}"/>
    <cellStyle name="常规 24" xfId="4" xr:uid="{00000000-0005-0000-0000-000034000000}"/>
    <cellStyle name="常规 3" xfId="2" xr:uid="{00000000-0005-0000-0000-000032000000}"/>
    <cellStyle name="千位分隔[0] 2 2" xfId="6" xr:uid="{00000000-0005-0000-0000-000036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N40"/>
  <sheetViews>
    <sheetView workbookViewId="0">
      <pane xSplit="1" ySplit="3" topLeftCell="B4" activePane="bottomRight" state="frozen"/>
      <selection pane="topRight"/>
      <selection pane="bottomLeft"/>
      <selection pane="bottomRight" activeCell="O13" sqref="O13"/>
    </sheetView>
  </sheetViews>
  <sheetFormatPr defaultColWidth="8.88671875" defaultRowHeight="15.6"/>
  <cols>
    <col min="1" max="1" width="9.5546875" style="192" customWidth="1"/>
    <col min="2" max="2" width="12.33203125" style="194" customWidth="1"/>
    <col min="3" max="3" width="9.6640625" style="224" customWidth="1"/>
    <col min="4" max="8" width="9.33203125" style="199" customWidth="1"/>
    <col min="9" max="9" width="12.33203125" style="194" customWidth="1"/>
    <col min="10" max="10" width="10.5546875" style="224" customWidth="1"/>
    <col min="11" max="11" width="9.33203125" style="199" customWidth="1"/>
    <col min="12" max="12" width="10.5546875" style="224" customWidth="1"/>
    <col min="13" max="13" width="9.33203125" style="199" customWidth="1"/>
    <col min="14" max="14" width="10.5546875" style="224" customWidth="1"/>
    <col min="15" max="15" width="9.33203125" style="199" customWidth="1"/>
    <col min="16" max="16" width="10.5546875" style="224" customWidth="1"/>
    <col min="17" max="17" width="9.33203125" style="199" customWidth="1"/>
    <col min="18" max="18" width="10.5546875" style="224" customWidth="1"/>
    <col min="19" max="19" width="9.33203125" style="199" customWidth="1"/>
    <col min="20" max="20" width="10.5546875" style="224" customWidth="1"/>
    <col min="21" max="21" width="9.33203125" style="199" customWidth="1"/>
    <col min="22" max="22" width="10.5546875" style="224" customWidth="1"/>
    <col min="23" max="23" width="9.33203125" style="199" customWidth="1"/>
    <col min="24" max="24" width="10.5546875" style="224" customWidth="1"/>
    <col min="25" max="25" width="9.33203125" style="199" customWidth="1"/>
    <col min="26" max="26" width="10.5546875" style="224" customWidth="1"/>
    <col min="27" max="27" width="9.33203125" style="199" customWidth="1"/>
    <col min="28" max="28" width="10.5546875" style="224" customWidth="1"/>
    <col min="29" max="29" width="9.33203125" style="199" customWidth="1"/>
    <col min="30" max="30" width="10.5546875" style="224" customWidth="1"/>
    <col min="31" max="31" width="9.33203125" style="199" customWidth="1"/>
    <col min="32" max="32" width="11.6640625" style="224" customWidth="1"/>
    <col min="33" max="33" width="9.33203125" style="199" customWidth="1"/>
    <col min="34" max="34" width="10.5546875" style="224" customWidth="1"/>
    <col min="35" max="35" width="9.6640625" style="199" customWidth="1"/>
    <col min="36" max="36" width="7" style="189" customWidth="1"/>
    <col min="37" max="37" width="14" style="189" customWidth="1"/>
    <col min="38" max="38" width="8.88671875" style="189" hidden="1" customWidth="1"/>
    <col min="39" max="39" width="12.88671875" style="189" customWidth="1"/>
    <col min="40" max="40" width="9.6640625" style="189" hidden="1" customWidth="1"/>
    <col min="41" max="41" width="14.33203125" style="189" customWidth="1"/>
    <col min="42" max="42" width="9.6640625" style="189" hidden="1" customWidth="1"/>
    <col min="43" max="43" width="12.77734375" style="189" customWidth="1"/>
    <col min="44" max="44" width="8.88671875" style="189" hidden="1" customWidth="1"/>
    <col min="45" max="45" width="12.109375" style="189" customWidth="1"/>
    <col min="46" max="46" width="8.88671875" style="189" hidden="1" customWidth="1"/>
    <col min="47" max="47" width="12.77734375" style="189" customWidth="1"/>
    <col min="48" max="48" width="9.6640625" style="189" hidden="1" customWidth="1"/>
    <col min="49" max="49" width="13.5546875" style="189" customWidth="1"/>
    <col min="50" max="50" width="9.6640625" style="189" hidden="1" customWidth="1"/>
    <col min="51" max="51" width="12.109375" style="189" customWidth="1"/>
    <col min="52" max="52" width="9.6640625" style="189" hidden="1" customWidth="1"/>
    <col min="53" max="53" width="12.5546875" style="189" customWidth="1"/>
    <col min="54" max="54" width="8.88671875" style="189" hidden="1" customWidth="1"/>
    <col min="55" max="55" width="12.77734375" style="189" customWidth="1"/>
    <col min="56" max="56" width="8.88671875" style="189" hidden="1" customWidth="1"/>
    <col min="57" max="57" width="13.44140625" style="189" customWidth="1"/>
    <col min="58" max="58" width="8.88671875" style="189" hidden="1" customWidth="1"/>
    <col min="59" max="59" width="15.6640625" style="189"/>
    <col min="60" max="60" width="8.88671875" style="189" hidden="1" customWidth="1"/>
    <col min="61" max="61" width="17.109375" style="189"/>
    <col min="62" max="81" width="8.88671875" style="189"/>
    <col min="82" max="82" width="13.109375" style="189"/>
    <col min="83" max="83" width="8.88671875" style="189"/>
    <col min="84" max="84" width="13.109375" style="189"/>
    <col min="85" max="85" width="8.88671875" style="189"/>
    <col min="86" max="86" width="13.109375" style="189"/>
    <col min="87" max="115" width="8.88671875" style="189"/>
    <col min="116" max="116" width="11.88671875" style="189"/>
    <col min="117" max="117" width="8.88671875" style="189"/>
    <col min="118" max="118" width="11.88671875" style="189"/>
    <col min="119" max="119" width="8.88671875" style="189"/>
    <col min="120" max="120" width="11.88671875" style="189"/>
    <col min="121" max="121" width="8.88671875" style="189"/>
    <col min="122" max="122" width="11.88671875" style="189"/>
    <col min="123" max="123" width="8.88671875" style="189"/>
    <col min="124" max="124" width="11.88671875" style="189"/>
    <col min="125" max="125" width="8.88671875" style="189"/>
    <col min="126" max="126" width="13.109375" style="189"/>
    <col min="127" max="127" width="8.88671875" style="189"/>
    <col min="128" max="128" width="13.109375" style="189"/>
    <col min="129" max="129" width="8.88671875" style="189"/>
    <col min="130" max="130" width="13.109375" style="189"/>
    <col min="131" max="133" width="8.88671875" style="189"/>
    <col min="134" max="134" width="11.88671875" style="189"/>
    <col min="135" max="159" width="8.88671875" style="189"/>
    <col min="160" max="168" width="11.88671875" style="189"/>
    <col min="169" max="169" width="13.109375" style="189"/>
    <col min="170" max="170" width="8.88671875" style="189"/>
    <col min="171" max="171" width="13.109375" style="189"/>
    <col min="172" max="172" width="8.88671875" style="189"/>
    <col min="173" max="173" width="13.109375" style="189"/>
    <col min="174" max="260" width="8.88671875" style="189"/>
    <col min="261" max="269" width="11.88671875" style="189"/>
    <col min="270" max="272" width="13.109375" style="189"/>
    <col min="273" max="16384" width="8.88671875" style="189"/>
  </cols>
  <sheetData>
    <row r="1" spans="1:274" ht="22.2">
      <c r="A1" s="200" t="s">
        <v>0</v>
      </c>
      <c r="B1" s="201"/>
      <c r="C1" s="204"/>
      <c r="D1" s="202"/>
      <c r="E1" s="202"/>
      <c r="F1" s="202"/>
      <c r="G1" s="202"/>
      <c r="H1" s="202"/>
      <c r="I1" s="201"/>
      <c r="J1" s="204"/>
      <c r="K1" s="202"/>
      <c r="L1" s="204"/>
      <c r="M1" s="202"/>
      <c r="N1" s="204"/>
      <c r="O1" s="202"/>
      <c r="P1" s="204"/>
      <c r="Q1" s="202"/>
      <c r="R1" s="204"/>
      <c r="S1" s="202"/>
      <c r="T1" s="204"/>
      <c r="U1" s="202"/>
      <c r="V1" s="204"/>
      <c r="W1" s="202"/>
      <c r="X1" s="204"/>
      <c r="Y1" s="202"/>
      <c r="Z1" s="204"/>
      <c r="AA1" s="202"/>
      <c r="AB1" s="204"/>
      <c r="AC1" s="202"/>
      <c r="AD1" s="204"/>
      <c r="AE1" s="202"/>
      <c r="AF1" s="204"/>
      <c r="AG1" s="202"/>
      <c r="AH1" s="225"/>
      <c r="AI1" s="209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</row>
    <row r="2" spans="1:274" s="191" customFormat="1" ht="30" customHeight="1">
      <c r="A2" s="302" t="s">
        <v>1</v>
      </c>
      <c r="B2" s="298" t="s">
        <v>2</v>
      </c>
      <c r="C2" s="291" t="s">
        <v>3</v>
      </c>
      <c r="D2" s="289" t="s">
        <v>4</v>
      </c>
      <c r="E2" s="212"/>
      <c r="F2" s="212"/>
      <c r="G2" s="212"/>
      <c r="H2" s="212"/>
      <c r="I2" s="211"/>
      <c r="J2" s="296" t="s">
        <v>5</v>
      </c>
      <c r="K2" s="289" t="s">
        <v>4</v>
      </c>
      <c r="L2" s="296" t="s">
        <v>6</v>
      </c>
      <c r="M2" s="289" t="s">
        <v>4</v>
      </c>
      <c r="N2" s="296" t="s">
        <v>7</v>
      </c>
      <c r="O2" s="289" t="s">
        <v>4</v>
      </c>
      <c r="P2" s="296" t="s">
        <v>8</v>
      </c>
      <c r="Q2" s="289" t="s">
        <v>4</v>
      </c>
      <c r="R2" s="296" t="s">
        <v>9</v>
      </c>
      <c r="S2" s="289" t="s">
        <v>4</v>
      </c>
      <c r="T2" s="296" t="s">
        <v>10</v>
      </c>
      <c r="U2" s="289" t="s">
        <v>4</v>
      </c>
      <c r="V2" s="296" t="s">
        <v>11</v>
      </c>
      <c r="W2" s="289" t="s">
        <v>4</v>
      </c>
      <c r="X2" s="296" t="s">
        <v>12</v>
      </c>
      <c r="Y2" s="289" t="s">
        <v>4</v>
      </c>
      <c r="Z2" s="296" t="s">
        <v>13</v>
      </c>
      <c r="AA2" s="289" t="s">
        <v>4</v>
      </c>
      <c r="AB2" s="296" t="s">
        <v>14</v>
      </c>
      <c r="AC2" s="289" t="s">
        <v>4</v>
      </c>
      <c r="AD2" s="296" t="s">
        <v>15</v>
      </c>
      <c r="AE2" s="289" t="s">
        <v>4</v>
      </c>
      <c r="AF2" s="265">
        <v>45992</v>
      </c>
      <c r="AG2" s="289" t="s">
        <v>4</v>
      </c>
      <c r="AH2" s="296" t="s">
        <v>16</v>
      </c>
      <c r="AI2" s="289" t="s">
        <v>17</v>
      </c>
      <c r="AJ2" s="226"/>
      <c r="AK2" s="291" t="s">
        <v>18</v>
      </c>
      <c r="AL2" s="289" t="s">
        <v>19</v>
      </c>
      <c r="AM2" s="291" t="s">
        <v>20</v>
      </c>
      <c r="AN2" s="289" t="s">
        <v>21</v>
      </c>
      <c r="AO2" s="291" t="s">
        <v>22</v>
      </c>
      <c r="AP2" s="289" t="s">
        <v>23</v>
      </c>
      <c r="AQ2" s="291" t="s">
        <v>24</v>
      </c>
      <c r="AR2" s="289" t="s">
        <v>25</v>
      </c>
      <c r="AS2" s="291" t="s">
        <v>26</v>
      </c>
      <c r="AT2" s="289" t="s">
        <v>27</v>
      </c>
      <c r="AU2" s="291" t="s">
        <v>28</v>
      </c>
      <c r="AV2" s="289" t="s">
        <v>29</v>
      </c>
      <c r="AW2" s="291" t="s">
        <v>30</v>
      </c>
      <c r="AX2" s="289" t="s">
        <v>31</v>
      </c>
      <c r="AY2" s="291" t="s">
        <v>32</v>
      </c>
      <c r="AZ2" s="289" t="s">
        <v>33</v>
      </c>
      <c r="BA2" s="291" t="s">
        <v>34</v>
      </c>
      <c r="BB2" s="289" t="s">
        <v>35</v>
      </c>
      <c r="BC2" s="291" t="s">
        <v>36</v>
      </c>
      <c r="BD2" s="289" t="s">
        <v>37</v>
      </c>
      <c r="BE2" s="291" t="s">
        <v>38</v>
      </c>
      <c r="BF2" s="289" t="s">
        <v>39</v>
      </c>
      <c r="BG2" s="291" t="s">
        <v>40</v>
      </c>
      <c r="BH2" s="289" t="s">
        <v>41</v>
      </c>
      <c r="BI2" s="289" t="s">
        <v>16</v>
      </c>
      <c r="BJ2" s="289" t="s">
        <v>17</v>
      </c>
      <c r="BK2" s="295"/>
      <c r="BL2" s="291" t="s">
        <v>42</v>
      </c>
      <c r="BM2" s="289" t="s">
        <v>19</v>
      </c>
      <c r="BN2" s="291" t="s">
        <v>43</v>
      </c>
      <c r="BO2" s="289" t="s">
        <v>21</v>
      </c>
      <c r="BP2" s="291" t="s">
        <v>44</v>
      </c>
      <c r="BQ2" s="289" t="s">
        <v>23</v>
      </c>
      <c r="BR2" s="294" t="s">
        <v>45</v>
      </c>
      <c r="BS2" s="289" t="s">
        <v>25</v>
      </c>
      <c r="BT2" s="291" t="s">
        <v>46</v>
      </c>
      <c r="BU2" s="289" t="s">
        <v>27</v>
      </c>
      <c r="BV2" s="291" t="s">
        <v>47</v>
      </c>
      <c r="BW2" s="289" t="s">
        <v>29</v>
      </c>
      <c r="BX2" s="291" t="s">
        <v>48</v>
      </c>
      <c r="BY2" s="289" t="s">
        <v>31</v>
      </c>
      <c r="BZ2" s="291" t="s">
        <v>49</v>
      </c>
      <c r="CA2" s="289" t="s">
        <v>33</v>
      </c>
      <c r="CB2" s="291" t="s">
        <v>50</v>
      </c>
      <c r="CC2" s="289" t="s">
        <v>35</v>
      </c>
      <c r="CD2" s="265">
        <v>45200</v>
      </c>
      <c r="CE2" s="289" t="s">
        <v>37</v>
      </c>
      <c r="CF2" s="265">
        <v>45231</v>
      </c>
      <c r="CG2" s="289" t="s">
        <v>39</v>
      </c>
      <c r="CH2" s="265">
        <v>45261</v>
      </c>
      <c r="CI2" s="289" t="s">
        <v>41</v>
      </c>
      <c r="CJ2" s="291" t="s">
        <v>16</v>
      </c>
      <c r="CK2" s="289" t="s">
        <v>17</v>
      </c>
      <c r="CL2" s="212"/>
      <c r="CM2" s="227"/>
      <c r="CN2" s="292" t="s">
        <v>51</v>
      </c>
      <c r="CO2" s="281" t="s">
        <v>52</v>
      </c>
      <c r="CP2" s="281" t="s">
        <v>53</v>
      </c>
      <c r="CQ2" s="281" t="s">
        <v>54</v>
      </c>
      <c r="CR2" s="281" t="s">
        <v>55</v>
      </c>
      <c r="CS2" s="281" t="s">
        <v>56</v>
      </c>
      <c r="CT2" s="281" t="s">
        <v>57</v>
      </c>
      <c r="CU2" s="281" t="s">
        <v>58</v>
      </c>
      <c r="CV2" s="281" t="s">
        <v>59</v>
      </c>
      <c r="CW2" s="281" t="s">
        <v>60</v>
      </c>
      <c r="CX2" s="281" t="s">
        <v>61</v>
      </c>
      <c r="CY2" s="281" t="s">
        <v>62</v>
      </c>
      <c r="CZ2" s="283" t="s">
        <v>16</v>
      </c>
      <c r="DA2" s="285" t="s">
        <v>17</v>
      </c>
      <c r="DB2" s="228"/>
      <c r="DC2" s="287" t="s">
        <v>63</v>
      </c>
      <c r="DD2" s="271" t="s">
        <v>19</v>
      </c>
      <c r="DE2" s="280" t="s">
        <v>64</v>
      </c>
      <c r="DF2" s="271" t="s">
        <v>21</v>
      </c>
      <c r="DG2" s="280" t="s">
        <v>65</v>
      </c>
      <c r="DH2" s="271" t="s">
        <v>23</v>
      </c>
      <c r="DI2" s="278" t="s">
        <v>66</v>
      </c>
      <c r="DJ2" s="280" t="s">
        <v>67</v>
      </c>
      <c r="DK2" s="271" t="s">
        <v>25</v>
      </c>
      <c r="DL2" s="265">
        <v>44317</v>
      </c>
      <c r="DM2" s="271" t="s">
        <v>27</v>
      </c>
      <c r="DN2" s="265">
        <v>44348</v>
      </c>
      <c r="DO2" s="271" t="s">
        <v>29</v>
      </c>
      <c r="DP2" s="265">
        <v>44378</v>
      </c>
      <c r="DQ2" s="271" t="s">
        <v>31</v>
      </c>
      <c r="DR2" s="265">
        <v>44409</v>
      </c>
      <c r="DS2" s="271" t="s">
        <v>33</v>
      </c>
      <c r="DT2" s="265">
        <v>44440</v>
      </c>
      <c r="DU2" s="271" t="s">
        <v>35</v>
      </c>
      <c r="DV2" s="265">
        <v>44470</v>
      </c>
      <c r="DW2" s="271" t="s">
        <v>37</v>
      </c>
      <c r="DX2" s="265">
        <v>44501</v>
      </c>
      <c r="DY2" s="271" t="s">
        <v>39</v>
      </c>
      <c r="DZ2" s="265">
        <v>44531</v>
      </c>
      <c r="EA2" s="271" t="s">
        <v>41</v>
      </c>
      <c r="EB2" s="273" t="s">
        <v>16</v>
      </c>
      <c r="EC2" s="271" t="s">
        <v>17</v>
      </c>
      <c r="ED2" s="265">
        <v>43831</v>
      </c>
      <c r="EE2" s="271" t="s">
        <v>19</v>
      </c>
      <c r="EF2" s="265" t="s">
        <v>68</v>
      </c>
      <c r="EG2" s="271" t="s">
        <v>21</v>
      </c>
      <c r="EH2" s="265" t="s">
        <v>69</v>
      </c>
      <c r="EI2" s="271" t="s">
        <v>23</v>
      </c>
      <c r="EJ2" s="265" t="s">
        <v>70</v>
      </c>
      <c r="EK2" s="271" t="s">
        <v>25</v>
      </c>
      <c r="EL2" s="265" t="s">
        <v>71</v>
      </c>
      <c r="EM2" s="271" t="s">
        <v>27</v>
      </c>
      <c r="EN2" s="265" t="s">
        <v>72</v>
      </c>
      <c r="EO2" s="271" t="s">
        <v>29</v>
      </c>
      <c r="EP2" s="265" t="s">
        <v>73</v>
      </c>
      <c r="EQ2" s="271" t="s">
        <v>31</v>
      </c>
      <c r="ER2" s="265" t="s">
        <v>74</v>
      </c>
      <c r="ES2" s="271" t="s">
        <v>33</v>
      </c>
      <c r="ET2" s="265" t="s">
        <v>75</v>
      </c>
      <c r="EU2" s="271" t="s">
        <v>35</v>
      </c>
      <c r="EV2" s="271" t="s">
        <v>76</v>
      </c>
      <c r="EW2" s="271" t="s">
        <v>77</v>
      </c>
      <c r="EX2" s="271" t="s">
        <v>78</v>
      </c>
      <c r="EY2" s="271" t="s">
        <v>79</v>
      </c>
      <c r="EZ2" s="271" t="s">
        <v>80</v>
      </c>
      <c r="FA2" s="271" t="s">
        <v>81</v>
      </c>
      <c r="FB2" s="269" t="s">
        <v>16</v>
      </c>
      <c r="FC2" s="271" t="s">
        <v>17</v>
      </c>
      <c r="FD2" s="273">
        <v>43466</v>
      </c>
      <c r="FE2" s="273">
        <v>43498</v>
      </c>
      <c r="FF2" s="265">
        <v>43527</v>
      </c>
      <c r="FG2" s="265">
        <v>43559</v>
      </c>
      <c r="FH2" s="265">
        <v>43589</v>
      </c>
      <c r="FI2" s="265">
        <v>43620</v>
      </c>
      <c r="FJ2" s="265">
        <v>43650</v>
      </c>
      <c r="FK2" s="265">
        <v>43681</v>
      </c>
      <c r="FL2" s="265">
        <v>43712</v>
      </c>
      <c r="FM2" s="265">
        <v>43742</v>
      </c>
      <c r="FN2" s="267" t="s">
        <v>82</v>
      </c>
      <c r="FO2" s="265">
        <v>43773</v>
      </c>
      <c r="FP2" s="267" t="s">
        <v>83</v>
      </c>
      <c r="FQ2" s="265">
        <v>43803</v>
      </c>
      <c r="FR2" s="267" t="s">
        <v>84</v>
      </c>
      <c r="FS2" s="263" t="s">
        <v>16</v>
      </c>
      <c r="FT2" s="263" t="s">
        <v>17</v>
      </c>
      <c r="FU2" s="231" t="s">
        <v>85</v>
      </c>
      <c r="FV2" s="232"/>
      <c r="FW2" s="311">
        <v>43101</v>
      </c>
      <c r="FX2" s="312"/>
      <c r="FY2" s="307">
        <v>43132</v>
      </c>
      <c r="FZ2" s="308"/>
      <c r="GA2" s="307">
        <v>43160</v>
      </c>
      <c r="GB2" s="308"/>
      <c r="GC2" s="307">
        <v>43191</v>
      </c>
      <c r="GD2" s="308"/>
      <c r="GE2" s="307">
        <v>43221</v>
      </c>
      <c r="GF2" s="308"/>
      <c r="GG2" s="307">
        <v>43253</v>
      </c>
      <c r="GH2" s="308"/>
      <c r="GI2" s="307">
        <v>43284</v>
      </c>
      <c r="GJ2" s="308"/>
      <c r="GK2" s="307">
        <v>43315</v>
      </c>
      <c r="GL2" s="308"/>
      <c r="GM2" s="307">
        <v>43346</v>
      </c>
      <c r="GN2" s="308"/>
      <c r="GO2" s="307">
        <v>43376</v>
      </c>
      <c r="GP2" s="308"/>
      <c r="GQ2" s="307">
        <v>43407</v>
      </c>
      <c r="GR2" s="308"/>
      <c r="GS2" s="307">
        <v>43437</v>
      </c>
      <c r="GT2" s="308"/>
      <c r="GU2" s="233"/>
      <c r="GV2" s="307" t="s">
        <v>86</v>
      </c>
      <c r="GW2" s="308"/>
      <c r="GX2" s="234"/>
      <c r="GY2" s="235"/>
      <c r="GZ2" s="309">
        <v>42736</v>
      </c>
      <c r="HA2" s="305"/>
      <c r="HB2" s="304">
        <v>42767</v>
      </c>
      <c r="HC2" s="305"/>
      <c r="HD2" s="304">
        <v>42795</v>
      </c>
      <c r="HE2" s="310"/>
      <c r="HF2" s="304">
        <v>42827</v>
      </c>
      <c r="HG2" s="305"/>
      <c r="HH2" s="304">
        <v>42857</v>
      </c>
      <c r="HI2" s="310"/>
      <c r="HJ2" s="236" t="s">
        <v>87</v>
      </c>
      <c r="HK2" s="304">
        <v>42888</v>
      </c>
      <c r="HL2" s="305"/>
      <c r="HM2" s="304">
        <v>42918</v>
      </c>
      <c r="HN2" s="305"/>
      <c r="HO2" s="304">
        <v>42949</v>
      </c>
      <c r="HP2" s="305"/>
      <c r="HQ2" s="304">
        <v>42980</v>
      </c>
      <c r="HR2" s="305"/>
      <c r="HS2" s="304">
        <v>43010</v>
      </c>
      <c r="HT2" s="305"/>
      <c r="HU2" s="304">
        <v>43041</v>
      </c>
      <c r="HV2" s="305"/>
      <c r="HW2" s="304">
        <v>43071</v>
      </c>
      <c r="HX2" s="305"/>
      <c r="HY2" s="296" t="s">
        <v>16</v>
      </c>
      <c r="HZ2" s="296"/>
      <c r="IA2" s="232"/>
      <c r="IB2" s="306">
        <v>42370</v>
      </c>
      <c r="IC2" s="300"/>
      <c r="ID2" s="299">
        <v>42401</v>
      </c>
      <c r="IE2" s="300"/>
      <c r="IF2" s="299">
        <v>42430</v>
      </c>
      <c r="IG2" s="300"/>
      <c r="IH2" s="299">
        <v>42461</v>
      </c>
      <c r="II2" s="300"/>
      <c r="IJ2" s="299">
        <v>42491</v>
      </c>
      <c r="IK2" s="300"/>
      <c r="IL2" s="299">
        <v>42522</v>
      </c>
      <c r="IM2" s="300"/>
      <c r="IN2" s="299">
        <v>42552</v>
      </c>
      <c r="IO2" s="300"/>
      <c r="IP2" s="299">
        <v>42584</v>
      </c>
      <c r="IQ2" s="300"/>
      <c r="IR2" s="299">
        <v>42615</v>
      </c>
      <c r="IS2" s="300"/>
      <c r="IT2" s="299">
        <v>42645</v>
      </c>
      <c r="IU2" s="300"/>
      <c r="IV2" s="299">
        <v>42676</v>
      </c>
      <c r="IW2" s="300"/>
      <c r="IX2" s="299">
        <v>42706</v>
      </c>
      <c r="IY2" s="301"/>
    </row>
    <row r="3" spans="1:274" s="191" customFormat="1" ht="18" customHeight="1">
      <c r="A3" s="302"/>
      <c r="B3" s="298"/>
      <c r="C3" s="291"/>
      <c r="D3" s="289"/>
      <c r="E3" s="212"/>
      <c r="F3" s="212"/>
      <c r="G3" s="212"/>
      <c r="H3" s="212"/>
      <c r="I3" s="211"/>
      <c r="J3" s="296"/>
      <c r="K3" s="289"/>
      <c r="L3" s="296"/>
      <c r="M3" s="289"/>
      <c r="N3" s="296"/>
      <c r="O3" s="289"/>
      <c r="P3" s="296"/>
      <c r="Q3" s="289"/>
      <c r="R3" s="296"/>
      <c r="S3" s="289"/>
      <c r="T3" s="296"/>
      <c r="U3" s="289"/>
      <c r="V3" s="296"/>
      <c r="W3" s="289"/>
      <c r="X3" s="296"/>
      <c r="Y3" s="289"/>
      <c r="Z3" s="296"/>
      <c r="AA3" s="289"/>
      <c r="AB3" s="296"/>
      <c r="AC3" s="289"/>
      <c r="AD3" s="296"/>
      <c r="AE3" s="289"/>
      <c r="AF3" s="290"/>
      <c r="AG3" s="289"/>
      <c r="AH3" s="296"/>
      <c r="AI3" s="289"/>
      <c r="AJ3" s="226"/>
      <c r="AK3" s="291"/>
      <c r="AL3" s="289"/>
      <c r="AM3" s="291"/>
      <c r="AN3" s="289"/>
      <c r="AO3" s="291"/>
      <c r="AP3" s="289"/>
      <c r="AQ3" s="291"/>
      <c r="AR3" s="289"/>
      <c r="AS3" s="291"/>
      <c r="AT3" s="289"/>
      <c r="AU3" s="291"/>
      <c r="AV3" s="289"/>
      <c r="AW3" s="291"/>
      <c r="AX3" s="289"/>
      <c r="AY3" s="291"/>
      <c r="AZ3" s="289"/>
      <c r="BA3" s="291"/>
      <c r="BB3" s="289"/>
      <c r="BC3" s="291"/>
      <c r="BD3" s="289"/>
      <c r="BE3" s="291"/>
      <c r="BF3" s="289"/>
      <c r="BG3" s="291"/>
      <c r="BH3" s="289"/>
      <c r="BI3" s="289"/>
      <c r="BJ3" s="289"/>
      <c r="BK3" s="295"/>
      <c r="BL3" s="291"/>
      <c r="BM3" s="289"/>
      <c r="BN3" s="291"/>
      <c r="BO3" s="289"/>
      <c r="BP3" s="291"/>
      <c r="BQ3" s="289"/>
      <c r="BR3" s="294"/>
      <c r="BS3" s="289"/>
      <c r="BT3" s="291"/>
      <c r="BU3" s="289"/>
      <c r="BV3" s="291"/>
      <c r="BW3" s="289"/>
      <c r="BX3" s="291"/>
      <c r="BY3" s="289"/>
      <c r="BZ3" s="291"/>
      <c r="CA3" s="289"/>
      <c r="CB3" s="291"/>
      <c r="CC3" s="289"/>
      <c r="CD3" s="290"/>
      <c r="CE3" s="289"/>
      <c r="CF3" s="290"/>
      <c r="CG3" s="289"/>
      <c r="CH3" s="290"/>
      <c r="CI3" s="289"/>
      <c r="CJ3" s="291"/>
      <c r="CK3" s="289"/>
      <c r="CL3" s="212" t="s">
        <v>88</v>
      </c>
      <c r="CM3" s="227"/>
      <c r="CN3" s="293"/>
      <c r="CO3" s="282"/>
      <c r="CP3" s="282"/>
      <c r="CQ3" s="282"/>
      <c r="CR3" s="282"/>
      <c r="CS3" s="282"/>
      <c r="CT3" s="282"/>
      <c r="CU3" s="282"/>
      <c r="CV3" s="282"/>
      <c r="CW3" s="282"/>
      <c r="CX3" s="282"/>
      <c r="CY3" s="282"/>
      <c r="CZ3" s="284"/>
      <c r="DA3" s="286"/>
      <c r="DB3" s="228"/>
      <c r="DC3" s="288"/>
      <c r="DD3" s="272"/>
      <c r="DE3" s="269"/>
      <c r="DF3" s="272"/>
      <c r="DG3" s="269"/>
      <c r="DH3" s="272"/>
      <c r="DI3" s="279"/>
      <c r="DJ3" s="269"/>
      <c r="DK3" s="272"/>
      <c r="DL3" s="266"/>
      <c r="DM3" s="272"/>
      <c r="DN3" s="266"/>
      <c r="DO3" s="272"/>
      <c r="DP3" s="266"/>
      <c r="DQ3" s="272"/>
      <c r="DR3" s="266"/>
      <c r="DS3" s="272"/>
      <c r="DT3" s="266"/>
      <c r="DU3" s="272"/>
      <c r="DV3" s="266"/>
      <c r="DW3" s="272"/>
      <c r="DX3" s="266"/>
      <c r="DY3" s="272"/>
      <c r="DZ3" s="266"/>
      <c r="EA3" s="272"/>
      <c r="EB3" s="276"/>
      <c r="EC3" s="277"/>
      <c r="ED3" s="266"/>
      <c r="EE3" s="272"/>
      <c r="EF3" s="266"/>
      <c r="EG3" s="272"/>
      <c r="EH3" s="266"/>
      <c r="EI3" s="272"/>
      <c r="EJ3" s="266"/>
      <c r="EK3" s="272"/>
      <c r="EL3" s="266"/>
      <c r="EM3" s="272"/>
      <c r="EN3" s="266"/>
      <c r="EO3" s="272"/>
      <c r="EP3" s="266"/>
      <c r="EQ3" s="272"/>
      <c r="ER3" s="266"/>
      <c r="ES3" s="272"/>
      <c r="ET3" s="266"/>
      <c r="EU3" s="272"/>
      <c r="EV3" s="275"/>
      <c r="EW3" s="275"/>
      <c r="EX3" s="275"/>
      <c r="EY3" s="275"/>
      <c r="EZ3" s="275"/>
      <c r="FA3" s="275"/>
      <c r="FB3" s="270"/>
      <c r="FC3" s="272"/>
      <c r="FD3" s="274"/>
      <c r="FE3" s="274"/>
      <c r="FF3" s="266"/>
      <c r="FG3" s="266"/>
      <c r="FH3" s="266"/>
      <c r="FI3" s="266"/>
      <c r="FJ3" s="266"/>
      <c r="FK3" s="266"/>
      <c r="FL3" s="266"/>
      <c r="FM3" s="266"/>
      <c r="FN3" s="268"/>
      <c r="FO3" s="266"/>
      <c r="FP3" s="268"/>
      <c r="FQ3" s="266"/>
      <c r="FR3" s="268"/>
      <c r="FS3" s="264"/>
      <c r="FT3" s="264"/>
      <c r="FU3" s="232"/>
      <c r="FV3" s="232"/>
      <c r="FW3" s="237" t="s">
        <v>89</v>
      </c>
      <c r="FX3" s="238" t="s">
        <v>4</v>
      </c>
      <c r="FY3" s="238" t="s">
        <v>90</v>
      </c>
      <c r="FZ3" s="230" t="s">
        <v>4</v>
      </c>
      <c r="GA3" s="230" t="s">
        <v>91</v>
      </c>
      <c r="GB3" s="230" t="s">
        <v>4</v>
      </c>
      <c r="GC3" s="230" t="s">
        <v>92</v>
      </c>
      <c r="GD3" s="230" t="s">
        <v>4</v>
      </c>
      <c r="GE3" s="230" t="s">
        <v>93</v>
      </c>
      <c r="GF3" s="230" t="s">
        <v>4</v>
      </c>
      <c r="GG3" s="230" t="s">
        <v>94</v>
      </c>
      <c r="GH3" s="230" t="s">
        <v>4</v>
      </c>
      <c r="GI3" s="235" t="s">
        <v>95</v>
      </c>
      <c r="GJ3" s="239" t="s">
        <v>4</v>
      </c>
      <c r="GK3" s="235" t="s">
        <v>96</v>
      </c>
      <c r="GL3" s="239" t="s">
        <v>4</v>
      </c>
      <c r="GM3" s="235" t="s">
        <v>97</v>
      </c>
      <c r="GN3" s="239" t="s">
        <v>4</v>
      </c>
      <c r="GO3" s="235" t="s">
        <v>98</v>
      </c>
      <c r="GP3" s="239" t="s">
        <v>4</v>
      </c>
      <c r="GQ3" s="235" t="s">
        <v>99</v>
      </c>
      <c r="GR3" s="239" t="s">
        <v>4</v>
      </c>
      <c r="GS3" s="235" t="s">
        <v>100</v>
      </c>
      <c r="GT3" s="239" t="s">
        <v>4</v>
      </c>
      <c r="GU3" s="235"/>
      <c r="GV3" s="235" t="s">
        <v>16</v>
      </c>
      <c r="GW3" s="239" t="s">
        <v>4</v>
      </c>
      <c r="GX3" s="240" t="s">
        <v>101</v>
      </c>
      <c r="GY3" s="232"/>
      <c r="GZ3" s="241" t="s">
        <v>89</v>
      </c>
      <c r="HA3" s="242" t="s">
        <v>4</v>
      </c>
      <c r="HB3" s="243" t="s">
        <v>90</v>
      </c>
      <c r="HC3" s="242" t="s">
        <v>4</v>
      </c>
      <c r="HD3" s="243" t="s">
        <v>91</v>
      </c>
      <c r="HE3" s="244" t="s">
        <v>4</v>
      </c>
      <c r="HF3" s="243" t="s">
        <v>92</v>
      </c>
      <c r="HG3" s="245" t="s">
        <v>4</v>
      </c>
      <c r="HH3" s="243" t="s">
        <v>93</v>
      </c>
      <c r="HI3" s="244" t="s">
        <v>4</v>
      </c>
      <c r="HJ3" s="213"/>
      <c r="HK3" s="241" t="s">
        <v>94</v>
      </c>
      <c r="HL3" s="245" t="s">
        <v>4</v>
      </c>
      <c r="HM3" s="243" t="s">
        <v>95</v>
      </c>
      <c r="HN3" s="245" t="s">
        <v>4</v>
      </c>
      <c r="HO3" s="243" t="s">
        <v>96</v>
      </c>
      <c r="HP3" s="245" t="s">
        <v>4</v>
      </c>
      <c r="HQ3" s="243" t="s">
        <v>97</v>
      </c>
      <c r="HR3" s="245" t="s">
        <v>4</v>
      </c>
      <c r="HS3" s="243" t="s">
        <v>98</v>
      </c>
      <c r="HT3" s="245" t="s">
        <v>4</v>
      </c>
      <c r="HU3" s="243" t="s">
        <v>99</v>
      </c>
      <c r="HV3" s="245" t="s">
        <v>4</v>
      </c>
      <c r="HW3" s="243" t="s">
        <v>100</v>
      </c>
      <c r="HX3" s="245" t="s">
        <v>4</v>
      </c>
      <c r="HY3" s="213" t="s">
        <v>16</v>
      </c>
      <c r="HZ3" s="229" t="s">
        <v>4</v>
      </c>
      <c r="IA3" s="232"/>
      <c r="IB3" s="246" t="s">
        <v>89</v>
      </c>
      <c r="IC3" s="247" t="s">
        <v>4</v>
      </c>
      <c r="ID3" s="248" t="s">
        <v>90</v>
      </c>
      <c r="IE3" s="247" t="s">
        <v>4</v>
      </c>
      <c r="IF3" s="248" t="s">
        <v>91</v>
      </c>
      <c r="IG3" s="247" t="s">
        <v>4</v>
      </c>
      <c r="IH3" s="248" t="s">
        <v>92</v>
      </c>
      <c r="II3" s="247" t="s">
        <v>4</v>
      </c>
      <c r="IJ3" s="248" t="s">
        <v>93</v>
      </c>
      <c r="IK3" s="247" t="s">
        <v>4</v>
      </c>
      <c r="IL3" s="248" t="s">
        <v>94</v>
      </c>
      <c r="IM3" s="247" t="s">
        <v>4</v>
      </c>
      <c r="IN3" s="248" t="s">
        <v>95</v>
      </c>
      <c r="IO3" s="247" t="s">
        <v>4</v>
      </c>
      <c r="IP3" s="248" t="s">
        <v>96</v>
      </c>
      <c r="IQ3" s="247" t="s">
        <v>4</v>
      </c>
      <c r="IR3" s="248" t="s">
        <v>97</v>
      </c>
      <c r="IS3" s="247" t="s">
        <v>4</v>
      </c>
      <c r="IT3" s="249" t="s">
        <v>98</v>
      </c>
      <c r="IU3" s="247" t="s">
        <v>4</v>
      </c>
      <c r="IV3" s="249" t="s">
        <v>99</v>
      </c>
      <c r="IW3" s="247" t="s">
        <v>4</v>
      </c>
      <c r="IX3" s="249" t="s">
        <v>100</v>
      </c>
      <c r="IY3" s="250" t="s">
        <v>4</v>
      </c>
      <c r="IZ3" s="213" t="s">
        <v>102</v>
      </c>
      <c r="JA3" s="214">
        <v>42005</v>
      </c>
      <c r="JB3" s="214">
        <v>42036</v>
      </c>
      <c r="JC3" s="214">
        <v>42064</v>
      </c>
      <c r="JD3" s="214">
        <v>42095</v>
      </c>
      <c r="JE3" s="214">
        <v>42125</v>
      </c>
      <c r="JF3" s="214">
        <v>42156</v>
      </c>
      <c r="JG3" s="214">
        <v>42186</v>
      </c>
      <c r="JH3" s="214">
        <v>42217</v>
      </c>
      <c r="JI3" s="214">
        <v>42248</v>
      </c>
      <c r="JJ3" s="214">
        <v>42278</v>
      </c>
      <c r="JK3" s="214">
        <v>42309</v>
      </c>
      <c r="JL3" s="214">
        <v>42339</v>
      </c>
      <c r="JM3" s="191" t="s">
        <v>103</v>
      </c>
      <c r="JN3" s="191" t="s">
        <v>104</v>
      </c>
    </row>
    <row r="4" spans="1:274" s="192" customFormat="1" ht="31.2">
      <c r="A4" s="303" t="s">
        <v>105</v>
      </c>
      <c r="B4" s="216" t="s">
        <v>106</v>
      </c>
      <c r="C4" s="251" t="e">
        <f>C6+C8+C10+C12+C14+C16+C18+C20+C22+C24+C26+C28+C30+C32+C34+C36+C38</f>
        <v>#REF!</v>
      </c>
      <c r="D4" s="222" t="e">
        <f>C4/J4-1</f>
        <v>#REF!</v>
      </c>
      <c r="E4" s="222"/>
      <c r="F4" s="222"/>
      <c r="G4" s="222"/>
      <c r="H4" s="222"/>
      <c r="I4" s="216"/>
      <c r="J4" s="251" t="e">
        <f t="shared" ref="J4:N4" si="0">J6+J8+J10+J12+J14+J16+J18+J20+J22+J24+J26+J28+J30+J32+J34+J36+J38</f>
        <v>#REF!</v>
      </c>
      <c r="K4" s="222" t="e">
        <f>J4/AK4-1</f>
        <v>#REF!</v>
      </c>
      <c r="L4" s="251" t="e">
        <f t="shared" si="0"/>
        <v>#REF!</v>
      </c>
      <c r="M4" s="222" t="e">
        <f t="shared" ref="M4:M39" si="1">L4/AM4-1</f>
        <v>#REF!</v>
      </c>
      <c r="N4" s="251" t="e">
        <f t="shared" si="0"/>
        <v>#REF!</v>
      </c>
      <c r="O4" s="222" t="e">
        <f t="shared" ref="O4:O39" si="2">N4/AO4-1</f>
        <v>#REF!</v>
      </c>
      <c r="P4" s="251" t="e">
        <f t="shared" ref="P4:T4" si="3">P6+P8+P10+P12+P14+P16+P18+P20+P22+P24+P26+P28+P30+P32+P34+P36+P38</f>
        <v>#REF!</v>
      </c>
      <c r="Q4" s="222" t="e">
        <f t="shared" ref="Q4:Q39" si="4">P4/AQ4-1</f>
        <v>#REF!</v>
      </c>
      <c r="R4" s="251" t="e">
        <f t="shared" si="3"/>
        <v>#REF!</v>
      </c>
      <c r="S4" s="222" t="e">
        <f t="shared" ref="S4:S39" si="5">R4/AS4-1</f>
        <v>#REF!</v>
      </c>
      <c r="T4" s="251" t="e">
        <f t="shared" si="3"/>
        <v>#REF!</v>
      </c>
      <c r="U4" s="222" t="e">
        <f t="shared" ref="U4:U39" si="6">T4/AU4-1</f>
        <v>#REF!</v>
      </c>
      <c r="V4" s="251" t="e">
        <f t="shared" ref="V4:Z4" si="7">V6+V8+V10+V12+V14+V16+V18+V20+V22+V24+V26+V28+V30+V32+V34+V36+V38</f>
        <v>#REF!</v>
      </c>
      <c r="W4" s="222" t="e">
        <f t="shared" ref="W4:W39" si="8">V4/AW4-1</f>
        <v>#REF!</v>
      </c>
      <c r="X4" s="251" t="e">
        <f t="shared" si="7"/>
        <v>#REF!</v>
      </c>
      <c r="Y4" s="222" t="e">
        <f t="shared" ref="Y4:Y39" si="9">X4/AY4-1</f>
        <v>#REF!</v>
      </c>
      <c r="Z4" s="251" t="e">
        <f t="shared" si="7"/>
        <v>#REF!</v>
      </c>
      <c r="AA4" s="222" t="e">
        <f t="shared" ref="AA4:AA39" si="10">Z4/BA4-1</f>
        <v>#REF!</v>
      </c>
      <c r="AB4" s="251" t="e">
        <f t="shared" ref="AB4:AD4" si="11">AB6+AB8+AB10+AB12+AB14+AB16+AB18+AB20+AB22+AB24+AB26+AB28+AB30+AB32+AB34+AB36+AB38</f>
        <v>#REF!</v>
      </c>
      <c r="AC4" s="222" t="e">
        <f t="shared" ref="AC4:AC39" si="12">AB4/BC4-1</f>
        <v>#REF!</v>
      </c>
      <c r="AD4" s="251" t="e">
        <f t="shared" si="11"/>
        <v>#REF!</v>
      </c>
      <c r="AE4" s="222" t="e">
        <f t="shared" ref="AE4:AE39" si="13">AD4/BE4-1</f>
        <v>#REF!</v>
      </c>
      <c r="AF4" s="251" t="e">
        <f>AF6+AF8+AF10+AF12+AF14+AF16+AF18+AF20+AF22+AF24+AF26+AF28+AF30+AF32+AF34+AF36+AF38</f>
        <v>#REF!</v>
      </c>
      <c r="AG4" s="222" t="e">
        <f t="shared" ref="AG4:AG39" si="14">AF4/BG4-1</f>
        <v>#REF!</v>
      </c>
      <c r="AH4" s="251" t="e">
        <f>J4+L4+N4+P4+R4+T4+V4+X4+Z4+AB4+AD4</f>
        <v>#REF!</v>
      </c>
      <c r="AI4" s="222" t="e">
        <f>AH4/SUM(AK4,AM4,AO4,AQ4,AS4,AU4,AW4,AY4,BA4,BC4,BE4)-1</f>
        <v>#REF!</v>
      </c>
      <c r="AJ4" s="223"/>
      <c r="AK4" s="251" t="e">
        <f t="shared" ref="AK4:AO4" si="15">AK6+AK8+AK10+AK12+AK14+AK16+AK18+AK20+AK22+AK24+AK26+AK28+AK30+AK32+AK34+AK36+AK38</f>
        <v>#REF!</v>
      </c>
      <c r="AL4" s="223"/>
      <c r="AM4" s="251" t="e">
        <f t="shared" si="15"/>
        <v>#REF!</v>
      </c>
      <c r="AN4" s="223"/>
      <c r="AO4" s="251" t="e">
        <f t="shared" si="15"/>
        <v>#REF!</v>
      </c>
      <c r="AP4" s="223"/>
      <c r="AQ4" s="251" t="e">
        <f t="shared" ref="AQ4:AU4" si="16">AQ6+AQ8+AQ10+AQ12+AQ14+AQ16+AQ18+AQ20+AQ22+AQ24+AQ26+AQ28+AQ30+AQ32+AQ34+AQ36+AQ38</f>
        <v>#REF!</v>
      </c>
      <c r="AR4" s="223"/>
      <c r="AS4" s="251" t="e">
        <f t="shared" si="16"/>
        <v>#REF!</v>
      </c>
      <c r="AT4" s="223"/>
      <c r="AU4" s="251" t="e">
        <f t="shared" si="16"/>
        <v>#REF!</v>
      </c>
      <c r="AV4" s="223"/>
      <c r="AW4" s="251" t="e">
        <f>AW6+AW8+AW10+AW12+AW14+AW16+AW18+AW20+AW22+AW24+AW26+AW28+AW30+AW32+AW34+AW36+AW38</f>
        <v>#REF!</v>
      </c>
      <c r="AX4" s="223"/>
      <c r="AY4" s="251" t="e">
        <f>AY6+AY8+AY10+AY12+AY14+AY16+AY18+AY20+AY22+AY24+AY26+AY28+AY30+AY32+AY34+AY36+AY38</f>
        <v>#REF!</v>
      </c>
      <c r="AZ4" s="223"/>
      <c r="BA4" s="251" t="e">
        <f>BA6+BA8+BA10+BA12+BA14+BA16+BA18+BA20+BA22+BA24+BA26+BA28+BA30+BA32+BA34+BA36+BA38</f>
        <v>#REF!</v>
      </c>
      <c r="BB4" s="223"/>
      <c r="BC4" s="251" t="e">
        <f>BC6+BC8+BC10+BC12+BC14+BC16+BC18+BC20+BC22+BC24+BC26+BC28+BC30+BC32+BC34+BC36+BC38</f>
        <v>#REF!</v>
      </c>
      <c r="BD4" s="223"/>
      <c r="BE4" s="251" t="e">
        <f>BE6+BE8+BE10+BE12+BE14+BE16+BE18+BE20+BE22+BE24+BE26+BE28+BE30+BE32+BE34+BE36+BE38</f>
        <v>#REF!</v>
      </c>
      <c r="BF4" s="223"/>
      <c r="BG4" s="251" t="e">
        <f>BG6+BG8+BG10+BG12+BG14+BG16+BG18+BG20+BG22+BG24+BG26+BG28+BG30+BG32+BG34+BG36+BG38</f>
        <v>#REF!</v>
      </c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52"/>
    </row>
    <row r="5" spans="1:274" s="192" customFormat="1" ht="31.2">
      <c r="A5" s="303"/>
      <c r="B5" s="216" t="s">
        <v>107</v>
      </c>
      <c r="C5" s="251" t="e">
        <f>C7+C9+C11+C13+C15+C17+C19+C21+C23+C25+C27+C29+C31+C33+C35+C37+C39</f>
        <v>#REF!</v>
      </c>
      <c r="D5" s="222" t="e">
        <f t="shared" ref="D5:D39" si="17">C5/J5-1</f>
        <v>#REF!</v>
      </c>
      <c r="E5" s="222"/>
      <c r="F5" s="222"/>
      <c r="G5" s="222"/>
      <c r="H5" s="222"/>
      <c r="I5" s="216"/>
      <c r="J5" s="251" t="e">
        <f t="shared" ref="J5:N5" si="18">J7+J9+J11+J13+J15+J17+J19+J21+J23+J25+J27+J29+J31+J33+J35+J37+J39</f>
        <v>#REF!</v>
      </c>
      <c r="K5" s="222" t="e">
        <f t="shared" ref="K5:K39" si="19">J5/AK5-1</f>
        <v>#REF!</v>
      </c>
      <c r="L5" s="251" t="e">
        <f t="shared" si="18"/>
        <v>#REF!</v>
      </c>
      <c r="M5" s="222" t="e">
        <f t="shared" si="1"/>
        <v>#REF!</v>
      </c>
      <c r="N5" s="251" t="e">
        <f t="shared" si="18"/>
        <v>#REF!</v>
      </c>
      <c r="O5" s="222" t="e">
        <f t="shared" si="2"/>
        <v>#REF!</v>
      </c>
      <c r="P5" s="251" t="e">
        <f t="shared" ref="P5:T5" si="20">P7+P9+P11+P13+P15+P17+P19+P21+P23+P25+P27+P29+P31+P33+P35+P37+P39</f>
        <v>#REF!</v>
      </c>
      <c r="Q5" s="222" t="e">
        <f t="shared" si="4"/>
        <v>#REF!</v>
      </c>
      <c r="R5" s="251" t="e">
        <f t="shared" si="20"/>
        <v>#REF!</v>
      </c>
      <c r="S5" s="222" t="e">
        <f t="shared" si="5"/>
        <v>#REF!</v>
      </c>
      <c r="T5" s="251" t="e">
        <f t="shared" si="20"/>
        <v>#REF!</v>
      </c>
      <c r="U5" s="222" t="e">
        <f t="shared" si="6"/>
        <v>#REF!</v>
      </c>
      <c r="V5" s="251" t="e">
        <f t="shared" ref="V5:Z5" si="21">V7+V9+V11+V13+V15+V17+V19+V21+V23+V25+V27+V29+V31+V33+V35+V37+V39</f>
        <v>#REF!</v>
      </c>
      <c r="W5" s="222" t="e">
        <f t="shared" si="8"/>
        <v>#REF!</v>
      </c>
      <c r="X5" s="251" t="e">
        <f t="shared" si="21"/>
        <v>#REF!</v>
      </c>
      <c r="Y5" s="222" t="e">
        <f t="shared" si="9"/>
        <v>#REF!</v>
      </c>
      <c r="Z5" s="251" t="e">
        <f t="shared" si="21"/>
        <v>#REF!</v>
      </c>
      <c r="AA5" s="222" t="e">
        <f t="shared" si="10"/>
        <v>#REF!</v>
      </c>
      <c r="AB5" s="251" t="e">
        <f t="shared" ref="AB5:AF5" si="22">AB7+AB9+AB11+AB13+AB15+AB17+AB19+AB21+AB23+AB25+AB27+AB29+AB31+AB33+AB35+AB37+AB39</f>
        <v>#REF!</v>
      </c>
      <c r="AC5" s="222" t="e">
        <f t="shared" si="12"/>
        <v>#REF!</v>
      </c>
      <c r="AD5" s="251" t="e">
        <f t="shared" si="22"/>
        <v>#REF!</v>
      </c>
      <c r="AE5" s="222" t="e">
        <f t="shared" si="13"/>
        <v>#REF!</v>
      </c>
      <c r="AF5" s="251" t="e">
        <f t="shared" si="22"/>
        <v>#REF!</v>
      </c>
      <c r="AG5" s="222" t="e">
        <f t="shared" si="14"/>
        <v>#REF!</v>
      </c>
      <c r="AH5" s="251" t="e">
        <f t="shared" ref="AH5:AH39" si="23">J5+L5+N5+P5+R5+T5+V5+X5+Z5+AB5+AD5</f>
        <v>#REF!</v>
      </c>
      <c r="AI5" s="222" t="e">
        <f t="shared" ref="AI5:AI39" si="24">AH5/SUM(AK5,AM5,AO5,AQ5,AS5,AU5,AW5,AY5,BA5,BC5,BE5)-1</f>
        <v>#REF!</v>
      </c>
      <c r="AJ5" s="223"/>
      <c r="AK5" s="251" t="e">
        <f t="shared" ref="AK5:AO5" si="25">AK7+AK9+AK11+AK13+AK15+AK17+AK19+AK21+AK23+AK25+AK27+AK29+AK31+AK33+AK35+AK37+AK39</f>
        <v>#REF!</v>
      </c>
      <c r="AL5" s="223"/>
      <c r="AM5" s="251" t="e">
        <f t="shared" si="25"/>
        <v>#REF!</v>
      </c>
      <c r="AN5" s="223"/>
      <c r="AO5" s="251" t="e">
        <f t="shared" si="25"/>
        <v>#REF!</v>
      </c>
      <c r="AP5" s="223"/>
      <c r="AQ5" s="251" t="e">
        <f t="shared" ref="AQ5:AU5" si="26">AQ7+AQ9+AQ11+AQ13+AQ15+AQ17+AQ19+AQ21+AQ23+AQ25+AQ27+AQ29+AQ31+AQ33+AQ35+AQ37+AQ39</f>
        <v>#REF!</v>
      </c>
      <c r="AR5" s="223"/>
      <c r="AS5" s="251" t="e">
        <f t="shared" si="26"/>
        <v>#REF!</v>
      </c>
      <c r="AT5" s="223"/>
      <c r="AU5" s="251" t="e">
        <f t="shared" si="26"/>
        <v>#REF!</v>
      </c>
      <c r="AV5" s="223"/>
      <c r="AW5" s="251" t="e">
        <f>AW7+AW9+AW11+AW13+AW15+AW17+AW19+AW21+AW23+AW25+AW27+AW29+AW31+AW33+AW35+AW37+AW39</f>
        <v>#REF!</v>
      </c>
      <c r="AX5" s="223"/>
      <c r="AY5" s="251" t="e">
        <f>AY7+AY9+AY11+AY13+AY15+AY17+AY19+AY21+AY23+AY25+AY27+AY29+AY31+AY33+AY35+AY37+AY39</f>
        <v>#REF!</v>
      </c>
      <c r="AZ5" s="223"/>
      <c r="BA5" s="251" t="e">
        <f>BA7+BA9+BA11+BA13+BA15+BA17+BA19+BA21+BA23+BA25+BA27+BA29+BA31+BA33+BA35+BA37+BA39</f>
        <v>#REF!</v>
      </c>
      <c r="BB5" s="223"/>
      <c r="BC5" s="251" t="e">
        <f>BC7+BC9+BC11+BC13+BC15+BC17+BC19+BC21+BC23+BC25+BC27+BC29+BC31+BC33+BC35+BC37+BC39</f>
        <v>#REF!</v>
      </c>
      <c r="BD5" s="223"/>
      <c r="BE5" s="251" t="e">
        <f>BE7+BE9+BE11+BE13+BE15+BE17+BE19+BE21+BE23+BE25+BE27+BE29+BE31+BE33+BE35+BE37+BE39</f>
        <v>#REF!</v>
      </c>
      <c r="BF5" s="223"/>
      <c r="BG5" s="251" t="e">
        <f>BG7+BG9+BG11+BG13+BG15+BG17+BG19+BG21+BG23+BG25+BG27+BG29+BG31+BG33+BG35+BG37+BG39</f>
        <v>#REF!</v>
      </c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52"/>
    </row>
    <row r="6" spans="1:274" s="192" customFormat="1" ht="31.2">
      <c r="A6" s="297" t="s">
        <v>108</v>
      </c>
      <c r="B6" s="216" t="s">
        <v>106</v>
      </c>
      <c r="C6" s="251" t="e">
        <f>#REF!+公交!C9+出租!C9+网约车!C9+'轨道、轮渡'!C6+'轨道、轮渡'!C15</f>
        <v>#REF!</v>
      </c>
      <c r="D6" s="222" t="e">
        <f t="shared" si="17"/>
        <v>#REF!</v>
      </c>
      <c r="E6" s="222"/>
      <c r="F6" s="222"/>
      <c r="G6" s="222"/>
      <c r="H6" s="222"/>
      <c r="I6" s="216"/>
      <c r="J6" s="251" t="e">
        <f>#REF!+公交!T9+出租!T9+网约车!R9+'轨道、轮渡'!T6+'轨道、轮渡'!T15</f>
        <v>#REF!</v>
      </c>
      <c r="K6" s="222" t="e">
        <f t="shared" si="19"/>
        <v>#REF!</v>
      </c>
      <c r="L6" s="251" t="e">
        <f>#REF!+公交!V9+出租!V9+网约车!T9+'轨道、轮渡'!V6+'轨道、轮渡'!V15</f>
        <v>#REF!</v>
      </c>
      <c r="M6" s="222" t="e">
        <f t="shared" si="1"/>
        <v>#REF!</v>
      </c>
      <c r="N6" s="251" t="e">
        <f>#REF!+公交!X9+出租!X9+网约车!V9+'轨道、轮渡'!X6+'轨道、轮渡'!X15</f>
        <v>#REF!</v>
      </c>
      <c r="O6" s="222" t="e">
        <f t="shared" si="2"/>
        <v>#REF!</v>
      </c>
      <c r="P6" s="251" t="e">
        <f>#REF!+公交!Z9+出租!Z9+网约车!X9+'轨道、轮渡'!Z6+'轨道、轮渡'!Z15</f>
        <v>#REF!</v>
      </c>
      <c r="Q6" s="222" t="e">
        <f t="shared" si="4"/>
        <v>#REF!</v>
      </c>
      <c r="R6" s="251" t="e">
        <f>#REF!+公交!AB9+出租!AB9+网约车!Z9+'轨道、轮渡'!AB6+'轨道、轮渡'!AB15</f>
        <v>#REF!</v>
      </c>
      <c r="S6" s="222" t="e">
        <f t="shared" si="5"/>
        <v>#REF!</v>
      </c>
      <c r="T6" s="251" t="e">
        <f>#REF!+公交!AD9+出租!AD9+网约车!AB9+'轨道、轮渡'!AD6+'轨道、轮渡'!AD15</f>
        <v>#REF!</v>
      </c>
      <c r="U6" s="222" t="e">
        <f t="shared" si="6"/>
        <v>#REF!</v>
      </c>
      <c r="V6" s="251" t="e">
        <f>#REF!+公交!AF9+出租!AF9+网约车!AD9+'轨道、轮渡'!AF6+'轨道、轮渡'!AF15</f>
        <v>#REF!</v>
      </c>
      <c r="W6" s="222" t="e">
        <f t="shared" si="8"/>
        <v>#REF!</v>
      </c>
      <c r="X6" s="251" t="e">
        <f>#REF!+公交!AH9+出租!AH9+网约车!AF9+'轨道、轮渡'!AH6+'轨道、轮渡'!AH15</f>
        <v>#REF!</v>
      </c>
      <c r="Y6" s="222" t="e">
        <f t="shared" si="9"/>
        <v>#REF!</v>
      </c>
      <c r="Z6" s="251" t="e">
        <f>#REF!+公交!AJ9+出租!AJ9+网约车!AH9+'轨道、轮渡'!AJ6+'轨道、轮渡'!AJ15</f>
        <v>#REF!</v>
      </c>
      <c r="AA6" s="222" t="e">
        <f t="shared" si="10"/>
        <v>#REF!</v>
      </c>
      <c r="AB6" s="251" t="e">
        <f>#REF!+公交!AL9+出租!AL9+网约车!AJ9+'轨道、轮渡'!AL6+'轨道、轮渡'!AL15</f>
        <v>#REF!</v>
      </c>
      <c r="AC6" s="222" t="e">
        <f t="shared" si="12"/>
        <v>#REF!</v>
      </c>
      <c r="AD6" s="251" t="e">
        <f>#REF!+公交!AN9+出租!AN9+网约车!AL9+'轨道、轮渡'!AN6+'轨道、轮渡'!AN15</f>
        <v>#REF!</v>
      </c>
      <c r="AE6" s="222" t="e">
        <f t="shared" si="13"/>
        <v>#REF!</v>
      </c>
      <c r="AF6" s="251" t="e">
        <f>#REF!+公交!AP9+出租!AP9+网约车!AN9+'轨道、轮渡'!AP6+'轨道、轮渡'!AP15</f>
        <v>#REF!</v>
      </c>
      <c r="AG6" s="222" t="e">
        <f t="shared" si="14"/>
        <v>#REF!</v>
      </c>
      <c r="AH6" s="251" t="e">
        <f t="shared" si="23"/>
        <v>#REF!</v>
      </c>
      <c r="AI6" s="222" t="e">
        <f t="shared" si="24"/>
        <v>#REF!</v>
      </c>
      <c r="AJ6" s="223"/>
      <c r="AK6" s="223" t="e">
        <f>#REF!+公交!AU9+出租!AU9+网约车!AS9+'轨道、轮渡'!AU6+'轨道、轮渡'!AU15</f>
        <v>#REF!</v>
      </c>
      <c r="AL6" s="223"/>
      <c r="AM6" s="223" t="e">
        <f>#REF!+公交!AW9+出租!AW9+网约车!AU9+'轨道、轮渡'!AW6+'轨道、轮渡'!AW15</f>
        <v>#REF!</v>
      </c>
      <c r="AN6" s="223"/>
      <c r="AO6" s="223" t="e">
        <f>#REF!+公交!AY9+出租!AY9+网约车!AW9+'轨道、轮渡'!AY6+'轨道、轮渡'!AY15</f>
        <v>#REF!</v>
      </c>
      <c r="AP6" s="223"/>
      <c r="AQ6" s="223" t="e">
        <f>#REF!+公交!BA9+出租!BA9+网约车!AY9+'轨道、轮渡'!BA6+'轨道、轮渡'!BA15</f>
        <v>#REF!</v>
      </c>
      <c r="AR6" s="223"/>
      <c r="AS6" s="223" t="e">
        <f>#REF!+公交!BC9+出租!BC9+网约车!BA9+'轨道、轮渡'!BC6+'轨道、轮渡'!BC15</f>
        <v>#REF!</v>
      </c>
      <c r="AT6" s="223"/>
      <c r="AU6" s="223" t="e">
        <f>#REF!+公交!BE9+出租!BE9+网约车!BC9+'轨道、轮渡'!BE6+'轨道、轮渡'!BE15</f>
        <v>#REF!</v>
      </c>
      <c r="AV6" s="223"/>
      <c r="AW6" s="223" t="e">
        <f>#REF!+公交!BG9+出租!BG9+网约车!BE9+'轨道、轮渡'!BG6+'轨道、轮渡'!BG15</f>
        <v>#REF!</v>
      </c>
      <c r="AX6" s="223"/>
      <c r="AY6" s="223" t="e">
        <f>#REF!+公交!BI9+出租!BI9+网约车!BG9+'轨道、轮渡'!BI6+'轨道、轮渡'!BI15</f>
        <v>#REF!</v>
      </c>
      <c r="AZ6" s="223"/>
      <c r="BA6" s="223" t="e">
        <f>#REF!+公交!BK9+出租!BK9+网约车!BI9+'轨道、轮渡'!BK6+'轨道、轮渡'!BK15</f>
        <v>#REF!</v>
      </c>
      <c r="BB6" s="223"/>
      <c r="BC6" s="223" t="e">
        <f>#REF!+公交!BM9+出租!BM9+网约车!BK9+'轨道、轮渡'!BM6+'轨道、轮渡'!BM15</f>
        <v>#REF!</v>
      </c>
      <c r="BD6" s="223"/>
      <c r="BE6" s="223" t="e">
        <f>#REF!+公交!BO9+出租!BO9+网约车!BM9+'轨道、轮渡'!BO6+'轨道、轮渡'!BO15</f>
        <v>#REF!</v>
      </c>
      <c r="BF6" s="223"/>
      <c r="BG6" s="223" t="e">
        <f>#REF!+公交!BQ9+出租!BQ9+网约车!BO9+'轨道、轮渡'!BQ6+'轨道、轮渡'!BQ15</f>
        <v>#REF!</v>
      </c>
      <c r="BH6" s="223"/>
      <c r="BI6" s="223" t="e">
        <f>#REF!+公交!BS9+出租!BS9+网约车!BQ9+'轨道、轮渡'!BS6+'轨道、轮渡'!BS15</f>
        <v>#REF!</v>
      </c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3"/>
      <c r="CK6" s="223"/>
      <c r="CL6" s="252"/>
    </row>
    <row r="7" spans="1:274" s="192" customFormat="1" ht="31.2">
      <c r="A7" s="297"/>
      <c r="B7" s="216" t="s">
        <v>107</v>
      </c>
      <c r="C7" s="251" t="e">
        <f>#REF!+公交!C10+出租!C10+网约车!C10+'轨道、轮渡'!C7+'轨道、轮渡'!C16</f>
        <v>#REF!</v>
      </c>
      <c r="D7" s="222" t="e">
        <f t="shared" si="17"/>
        <v>#REF!</v>
      </c>
      <c r="E7" s="222"/>
      <c r="F7" s="222"/>
      <c r="G7" s="222"/>
      <c r="H7" s="222"/>
      <c r="I7" s="216"/>
      <c r="J7" s="251" t="e">
        <f>#REF!+公交!T10+出租!T10+网约车!R10+'轨道、轮渡'!T7+'轨道、轮渡'!T16</f>
        <v>#REF!</v>
      </c>
      <c r="K7" s="222" t="e">
        <f t="shared" si="19"/>
        <v>#REF!</v>
      </c>
      <c r="L7" s="251" t="e">
        <f>#REF!+公交!V10+出租!V10+网约车!T10+'轨道、轮渡'!V7+'轨道、轮渡'!V16</f>
        <v>#REF!</v>
      </c>
      <c r="M7" s="222" t="e">
        <f t="shared" si="1"/>
        <v>#REF!</v>
      </c>
      <c r="N7" s="251" t="e">
        <f>#REF!+公交!X10+出租!X10+网约车!V10+'轨道、轮渡'!X7+'轨道、轮渡'!X16</f>
        <v>#REF!</v>
      </c>
      <c r="O7" s="222" t="e">
        <f t="shared" si="2"/>
        <v>#REF!</v>
      </c>
      <c r="P7" s="251" t="e">
        <f>#REF!+公交!Z10+出租!Z10+网约车!X10+'轨道、轮渡'!Z7+'轨道、轮渡'!Z16</f>
        <v>#REF!</v>
      </c>
      <c r="Q7" s="222" t="e">
        <f t="shared" si="4"/>
        <v>#REF!</v>
      </c>
      <c r="R7" s="251" t="e">
        <f>#REF!+公交!AB10+出租!AB10+网约车!Z10+'轨道、轮渡'!AB7+'轨道、轮渡'!AB16</f>
        <v>#REF!</v>
      </c>
      <c r="S7" s="222" t="e">
        <f t="shared" si="5"/>
        <v>#REF!</v>
      </c>
      <c r="T7" s="251" t="e">
        <f>#REF!+公交!AD10+出租!AD10+网约车!AB10+'轨道、轮渡'!AD7+'轨道、轮渡'!AD16</f>
        <v>#REF!</v>
      </c>
      <c r="U7" s="222" t="e">
        <f t="shared" si="6"/>
        <v>#REF!</v>
      </c>
      <c r="V7" s="251" t="e">
        <f>#REF!+公交!AF10+出租!AF10+网约车!AD10+'轨道、轮渡'!AF7+'轨道、轮渡'!AF16</f>
        <v>#REF!</v>
      </c>
      <c r="W7" s="222" t="e">
        <f t="shared" si="8"/>
        <v>#REF!</v>
      </c>
      <c r="X7" s="251" t="e">
        <f>#REF!+公交!AH10+出租!AH10+网约车!AF10+'轨道、轮渡'!AH7+'轨道、轮渡'!AH16</f>
        <v>#REF!</v>
      </c>
      <c r="Y7" s="222" t="e">
        <f t="shared" si="9"/>
        <v>#REF!</v>
      </c>
      <c r="Z7" s="251" t="e">
        <f>#REF!+公交!AJ10+出租!AJ10+网约车!AH10+'轨道、轮渡'!AJ7+'轨道、轮渡'!AJ16</f>
        <v>#REF!</v>
      </c>
      <c r="AA7" s="222" t="e">
        <f t="shared" si="10"/>
        <v>#REF!</v>
      </c>
      <c r="AB7" s="251" t="e">
        <f>#REF!+公交!AL10+出租!AL10+网约车!AJ10+'轨道、轮渡'!AL7+'轨道、轮渡'!AL16</f>
        <v>#REF!</v>
      </c>
      <c r="AC7" s="222" t="e">
        <f t="shared" si="12"/>
        <v>#REF!</v>
      </c>
      <c r="AD7" s="251" t="e">
        <f>#REF!+公交!AN10+出租!AN10+网约车!AL10+'轨道、轮渡'!AN7+'轨道、轮渡'!AN16</f>
        <v>#REF!</v>
      </c>
      <c r="AE7" s="222" t="e">
        <f t="shared" si="13"/>
        <v>#REF!</v>
      </c>
      <c r="AF7" s="251" t="e">
        <f>#REF!+公交!AP10+出租!AP10+网约车!AN10+'轨道、轮渡'!AP7+'轨道、轮渡'!AP16</f>
        <v>#REF!</v>
      </c>
      <c r="AG7" s="222" t="e">
        <f t="shared" si="14"/>
        <v>#REF!</v>
      </c>
      <c r="AH7" s="251" t="e">
        <f t="shared" si="23"/>
        <v>#REF!</v>
      </c>
      <c r="AI7" s="222" t="e">
        <f t="shared" si="24"/>
        <v>#REF!</v>
      </c>
      <c r="AJ7" s="223"/>
      <c r="AK7" s="223" t="e">
        <f>#REF!+公交!AU10+出租!AU10+网约车!AS10+'轨道、轮渡'!AU7+'轨道、轮渡'!AU16</f>
        <v>#REF!</v>
      </c>
      <c r="AL7" s="223"/>
      <c r="AM7" s="223" t="e">
        <f>#REF!+公交!AW10+出租!AW10+网约车!AU10+'轨道、轮渡'!AW7+'轨道、轮渡'!AW16</f>
        <v>#REF!</v>
      </c>
      <c r="AN7" s="223"/>
      <c r="AO7" s="223" t="e">
        <f>#REF!+公交!AY10+出租!AY10+网约车!AW10+'轨道、轮渡'!AY7+'轨道、轮渡'!AY16</f>
        <v>#REF!</v>
      </c>
      <c r="AP7" s="223"/>
      <c r="AQ7" s="223" t="e">
        <f>#REF!+公交!BA10+出租!BA10+网约车!AY10+'轨道、轮渡'!BA7+'轨道、轮渡'!BA16</f>
        <v>#REF!</v>
      </c>
      <c r="AR7" s="223"/>
      <c r="AS7" s="223" t="e">
        <f>#REF!+公交!BC10+出租!BC10+网约车!BA10+'轨道、轮渡'!BC7+'轨道、轮渡'!BC16</f>
        <v>#REF!</v>
      </c>
      <c r="AT7" s="223"/>
      <c r="AU7" s="223" t="e">
        <f>#REF!+公交!BE10+出租!BE10+网约车!BC10+'轨道、轮渡'!BE7+'轨道、轮渡'!BE16</f>
        <v>#REF!</v>
      </c>
      <c r="AV7" s="223"/>
      <c r="AW7" s="223" t="e">
        <f>#REF!+公交!BG10+出租!BG10+网约车!BE10+'轨道、轮渡'!BG7+'轨道、轮渡'!BG16</f>
        <v>#REF!</v>
      </c>
      <c r="AX7" s="223"/>
      <c r="AY7" s="223" t="e">
        <f>#REF!+公交!BI10+出租!BI10+网约车!BG10+'轨道、轮渡'!BI7+'轨道、轮渡'!BI16</f>
        <v>#REF!</v>
      </c>
      <c r="AZ7" s="223"/>
      <c r="BA7" s="223" t="e">
        <f>#REF!+公交!BK10+出租!BK10+网约车!BI10+'轨道、轮渡'!BK7+'轨道、轮渡'!BK16</f>
        <v>#REF!</v>
      </c>
      <c r="BB7" s="223"/>
      <c r="BC7" s="223" t="e">
        <f>#REF!+公交!BM10+出租!BM10+网约车!BK10+'轨道、轮渡'!BM7+'轨道、轮渡'!BM16</f>
        <v>#REF!</v>
      </c>
      <c r="BD7" s="223"/>
      <c r="BE7" s="223" t="e">
        <f>#REF!+公交!BO10+出租!BO10+网约车!BM10+'轨道、轮渡'!BO7+'轨道、轮渡'!BO16</f>
        <v>#REF!</v>
      </c>
      <c r="BF7" s="223"/>
      <c r="BG7" s="223" t="e">
        <f>#REF!+公交!BQ10+出租!BQ10+网约车!BO10+'轨道、轮渡'!BQ7+'轨道、轮渡'!BQ16</f>
        <v>#REF!</v>
      </c>
      <c r="BH7" s="223"/>
      <c r="BI7" s="223" t="e">
        <f>#REF!+公交!BS10+出租!BS10+网约车!BQ10+'轨道、轮渡'!BS7+'轨道、轮渡'!BS16</f>
        <v>#REF!</v>
      </c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52"/>
    </row>
    <row r="8" spans="1:274" s="192" customFormat="1" ht="31.2">
      <c r="A8" s="297" t="s">
        <v>109</v>
      </c>
      <c r="B8" s="216" t="s">
        <v>106</v>
      </c>
      <c r="C8" s="251" t="e">
        <f>#REF!+公交!C13+出租!C13+网约车!C13+'轨道、轮渡'!C8</f>
        <v>#REF!</v>
      </c>
      <c r="D8" s="222" t="e">
        <f t="shared" si="17"/>
        <v>#REF!</v>
      </c>
      <c r="E8" s="222"/>
      <c r="F8" s="222"/>
      <c r="G8" s="222"/>
      <c r="H8" s="222"/>
      <c r="I8" s="216"/>
      <c r="J8" s="251" t="e">
        <f>#REF!+公交!T13+出租!T13+网约车!R13+'轨道、轮渡'!T8</f>
        <v>#REF!</v>
      </c>
      <c r="K8" s="222" t="e">
        <f t="shared" si="19"/>
        <v>#REF!</v>
      </c>
      <c r="L8" s="251" t="e">
        <f>#REF!+公交!V13+出租!V13+网约车!T13+'轨道、轮渡'!V8</f>
        <v>#REF!</v>
      </c>
      <c r="M8" s="222" t="e">
        <f t="shared" si="1"/>
        <v>#REF!</v>
      </c>
      <c r="N8" s="251" t="e">
        <f>#REF!+公交!X13+出租!X13+网约车!V13+'轨道、轮渡'!X8</f>
        <v>#REF!</v>
      </c>
      <c r="O8" s="222" t="e">
        <f t="shared" si="2"/>
        <v>#REF!</v>
      </c>
      <c r="P8" s="251" t="e">
        <f>#REF!+公交!Z13+出租!Z13+网约车!X13+'轨道、轮渡'!Z8</f>
        <v>#REF!</v>
      </c>
      <c r="Q8" s="222" t="e">
        <f t="shared" si="4"/>
        <v>#REF!</v>
      </c>
      <c r="R8" s="251" t="e">
        <f>#REF!+公交!AB13+出租!AB13+网约车!Z13+'轨道、轮渡'!AB8</f>
        <v>#REF!</v>
      </c>
      <c r="S8" s="222" t="e">
        <f t="shared" si="5"/>
        <v>#REF!</v>
      </c>
      <c r="T8" s="251" t="e">
        <f>#REF!+公交!AD13+出租!AD13+网约车!AB13+'轨道、轮渡'!AD8</f>
        <v>#REF!</v>
      </c>
      <c r="U8" s="222" t="e">
        <f t="shared" si="6"/>
        <v>#REF!</v>
      </c>
      <c r="V8" s="251" t="e">
        <f>#REF!+公交!AF13+出租!AF13+网约车!AD13+'轨道、轮渡'!AF8</f>
        <v>#REF!</v>
      </c>
      <c r="W8" s="222" t="e">
        <f t="shared" si="8"/>
        <v>#REF!</v>
      </c>
      <c r="X8" s="251" t="e">
        <f>#REF!+公交!AH13+出租!AH13+网约车!AF13+'轨道、轮渡'!AH8</f>
        <v>#REF!</v>
      </c>
      <c r="Y8" s="222" t="e">
        <f t="shared" si="9"/>
        <v>#REF!</v>
      </c>
      <c r="Z8" s="251" t="e">
        <f>#REF!+公交!AJ13+出租!AJ13+网约车!AH13+'轨道、轮渡'!AJ8</f>
        <v>#REF!</v>
      </c>
      <c r="AA8" s="222" t="e">
        <f t="shared" si="10"/>
        <v>#REF!</v>
      </c>
      <c r="AB8" s="251" t="e">
        <f>#REF!+公交!AL13+出租!AL13+网约车!AJ13+'轨道、轮渡'!AL8</f>
        <v>#REF!</v>
      </c>
      <c r="AC8" s="222" t="e">
        <f t="shared" si="12"/>
        <v>#REF!</v>
      </c>
      <c r="AD8" s="251" t="e">
        <f>#REF!+公交!AN13+出租!AN13+网约车!AL13+'轨道、轮渡'!AN8</f>
        <v>#REF!</v>
      </c>
      <c r="AE8" s="222" t="e">
        <f t="shared" si="13"/>
        <v>#REF!</v>
      </c>
      <c r="AF8" s="251" t="e">
        <f>#REF!+公交!AP13+出租!AP13+网约车!AN13+'轨道、轮渡'!AP8</f>
        <v>#REF!</v>
      </c>
      <c r="AG8" s="222" t="e">
        <f t="shared" si="14"/>
        <v>#REF!</v>
      </c>
      <c r="AH8" s="251" t="e">
        <f t="shared" si="23"/>
        <v>#REF!</v>
      </c>
      <c r="AI8" s="222" t="e">
        <f t="shared" si="24"/>
        <v>#REF!</v>
      </c>
      <c r="AJ8" s="223"/>
      <c r="AK8" s="223" t="e">
        <f>#REF!+公交!AU13+出租!AU13+网约车!AS13+'轨道、轮渡'!AU8</f>
        <v>#REF!</v>
      </c>
      <c r="AL8" s="223"/>
      <c r="AM8" s="223" t="e">
        <f>#REF!+公交!AW13+出租!AW13+网约车!AU13+'轨道、轮渡'!AW8</f>
        <v>#REF!</v>
      </c>
      <c r="AN8" s="223"/>
      <c r="AO8" s="223" t="e">
        <f>#REF!+公交!AY13+出租!AY13+网约车!AW13+'轨道、轮渡'!AY8</f>
        <v>#REF!</v>
      </c>
      <c r="AP8" s="223"/>
      <c r="AQ8" s="223" t="e">
        <f>#REF!+公交!BA13+出租!BA13+网约车!AY13+'轨道、轮渡'!BA8</f>
        <v>#REF!</v>
      </c>
      <c r="AR8" s="223"/>
      <c r="AS8" s="223" t="e">
        <f>#REF!+公交!BC13+出租!BC13+网约车!BA13+'轨道、轮渡'!BC8</f>
        <v>#REF!</v>
      </c>
      <c r="AT8" s="223"/>
      <c r="AU8" s="223" t="e">
        <f>#REF!+公交!BE13+出租!BE13+网约车!BC13+'轨道、轮渡'!BE8</f>
        <v>#REF!</v>
      </c>
      <c r="AV8" s="223"/>
      <c r="AW8" s="223" t="e">
        <f>#REF!+公交!BG13+出租!BG13+网约车!BE13+'轨道、轮渡'!BG8</f>
        <v>#REF!</v>
      </c>
      <c r="AX8" s="223"/>
      <c r="AY8" s="223" t="e">
        <f>#REF!+公交!BI13+出租!BI13+网约车!BG13+'轨道、轮渡'!BI8</f>
        <v>#REF!</v>
      </c>
      <c r="AZ8" s="223"/>
      <c r="BA8" s="223" t="e">
        <f>#REF!+公交!BK13+出租!BK13+网约车!BI13+'轨道、轮渡'!BK8</f>
        <v>#REF!</v>
      </c>
      <c r="BB8" s="223"/>
      <c r="BC8" s="223" t="e">
        <f>#REF!+公交!BM13+出租!BM13+网约车!BK13+'轨道、轮渡'!BM8</f>
        <v>#REF!</v>
      </c>
      <c r="BD8" s="223"/>
      <c r="BE8" s="223" t="e">
        <f>#REF!+公交!BO13+出租!BO13+网约车!BM13+'轨道、轮渡'!BO8</f>
        <v>#REF!</v>
      </c>
      <c r="BF8" s="223"/>
      <c r="BG8" s="223" t="e">
        <f>#REF!+公交!BQ13+出租!BQ13+网约车!BO13+'轨道、轮渡'!BQ8</f>
        <v>#REF!</v>
      </c>
      <c r="BH8" s="223"/>
      <c r="BI8" s="223" t="e">
        <f>#REF!+公交!BS13+出租!BS13+网约车!BQ13+'轨道、轮渡'!BS8</f>
        <v>#REF!</v>
      </c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52"/>
    </row>
    <row r="9" spans="1:274" s="192" customFormat="1" ht="31.2">
      <c r="A9" s="297"/>
      <c r="B9" s="216" t="s">
        <v>107</v>
      </c>
      <c r="C9" s="251" t="e">
        <f>#REF!+公交!C14+出租!C14+网约车!C14+'轨道、轮渡'!C9</f>
        <v>#REF!</v>
      </c>
      <c r="D9" s="222" t="e">
        <f t="shared" si="17"/>
        <v>#REF!</v>
      </c>
      <c r="E9" s="222"/>
      <c r="F9" s="222"/>
      <c r="G9" s="222"/>
      <c r="H9" s="222"/>
      <c r="I9" s="216"/>
      <c r="J9" s="251" t="e">
        <f>#REF!+公交!T14+出租!T14+网约车!R14+'轨道、轮渡'!T9</f>
        <v>#REF!</v>
      </c>
      <c r="K9" s="222" t="e">
        <f t="shared" si="19"/>
        <v>#REF!</v>
      </c>
      <c r="L9" s="251" t="e">
        <f>#REF!+公交!V14+出租!V14+网约车!T14+'轨道、轮渡'!V9</f>
        <v>#REF!</v>
      </c>
      <c r="M9" s="222" t="e">
        <f t="shared" si="1"/>
        <v>#REF!</v>
      </c>
      <c r="N9" s="251" t="e">
        <f>#REF!+公交!X14+出租!X14+网约车!V14+'轨道、轮渡'!X9</f>
        <v>#REF!</v>
      </c>
      <c r="O9" s="222" t="e">
        <f t="shared" si="2"/>
        <v>#REF!</v>
      </c>
      <c r="P9" s="251" t="e">
        <f>#REF!+公交!Z14+出租!Z14+网约车!X14+'轨道、轮渡'!Z9</f>
        <v>#REF!</v>
      </c>
      <c r="Q9" s="222" t="e">
        <f t="shared" si="4"/>
        <v>#REF!</v>
      </c>
      <c r="R9" s="251" t="e">
        <f>#REF!+公交!AB14+出租!AB14+网约车!Z14+'轨道、轮渡'!AB9</f>
        <v>#REF!</v>
      </c>
      <c r="S9" s="222" t="e">
        <f t="shared" si="5"/>
        <v>#REF!</v>
      </c>
      <c r="T9" s="251" t="e">
        <f>#REF!+公交!AD14+出租!AD14+网约车!AB14+'轨道、轮渡'!AD9</f>
        <v>#REF!</v>
      </c>
      <c r="U9" s="222" t="e">
        <f t="shared" si="6"/>
        <v>#REF!</v>
      </c>
      <c r="V9" s="251" t="e">
        <f>#REF!+公交!AF14+出租!AF14+网约车!AD14+'轨道、轮渡'!AF9</f>
        <v>#REF!</v>
      </c>
      <c r="W9" s="222" t="e">
        <f t="shared" si="8"/>
        <v>#REF!</v>
      </c>
      <c r="X9" s="251" t="e">
        <f>#REF!+公交!AH14+出租!AH14+网约车!AF14+'轨道、轮渡'!AH9</f>
        <v>#REF!</v>
      </c>
      <c r="Y9" s="222" t="e">
        <f t="shared" si="9"/>
        <v>#REF!</v>
      </c>
      <c r="Z9" s="251" t="e">
        <f>#REF!+公交!AJ14+出租!AJ14+网约车!AH14+'轨道、轮渡'!AJ9</f>
        <v>#REF!</v>
      </c>
      <c r="AA9" s="222" t="e">
        <f t="shared" si="10"/>
        <v>#REF!</v>
      </c>
      <c r="AB9" s="251" t="e">
        <f>#REF!+公交!AL14+出租!AL14+网约车!AJ14+'轨道、轮渡'!AL9</f>
        <v>#REF!</v>
      </c>
      <c r="AC9" s="222" t="e">
        <f t="shared" si="12"/>
        <v>#REF!</v>
      </c>
      <c r="AD9" s="251" t="e">
        <f>#REF!+公交!AN14+出租!AN14+网约车!AL14+'轨道、轮渡'!AN9</f>
        <v>#REF!</v>
      </c>
      <c r="AE9" s="222" t="e">
        <f t="shared" si="13"/>
        <v>#REF!</v>
      </c>
      <c r="AF9" s="251" t="e">
        <f>#REF!+公交!AP14+出租!AP14+网约车!AN14+'轨道、轮渡'!AP9</f>
        <v>#REF!</v>
      </c>
      <c r="AG9" s="222" t="e">
        <f t="shared" si="14"/>
        <v>#REF!</v>
      </c>
      <c r="AH9" s="251" t="e">
        <f t="shared" si="23"/>
        <v>#REF!</v>
      </c>
      <c r="AI9" s="222" t="e">
        <f t="shared" si="24"/>
        <v>#REF!</v>
      </c>
      <c r="AJ9" s="223"/>
      <c r="AK9" s="223" t="e">
        <f>#REF!+公交!AU14+出租!AU14+网约车!AS14+'轨道、轮渡'!AU9</f>
        <v>#REF!</v>
      </c>
      <c r="AL9" s="223"/>
      <c r="AM9" s="223" t="e">
        <f>#REF!+公交!AW14+出租!AW14+网约车!AU14+'轨道、轮渡'!AW9</f>
        <v>#REF!</v>
      </c>
      <c r="AN9" s="223"/>
      <c r="AO9" s="223" t="e">
        <f>#REF!+公交!AY14+出租!AY14+网约车!AW14+'轨道、轮渡'!AY9</f>
        <v>#REF!</v>
      </c>
      <c r="AP9" s="223"/>
      <c r="AQ9" s="223" t="e">
        <f>#REF!+公交!BA14+出租!BA14+网约车!AY14+'轨道、轮渡'!BA9</f>
        <v>#REF!</v>
      </c>
      <c r="AR9" s="223"/>
      <c r="AS9" s="223" t="e">
        <f>#REF!+公交!BC14+出租!BC14+网约车!BA14+'轨道、轮渡'!BC9</f>
        <v>#REF!</v>
      </c>
      <c r="AT9" s="223"/>
      <c r="AU9" s="223" t="e">
        <f>#REF!+公交!BE14+出租!BE14+网约车!BC14+'轨道、轮渡'!BE9</f>
        <v>#REF!</v>
      </c>
      <c r="AV9" s="223"/>
      <c r="AW9" s="223" t="e">
        <f>#REF!+公交!BG14+出租!BG14+网约车!BE14+'轨道、轮渡'!BG9</f>
        <v>#REF!</v>
      </c>
      <c r="AX9" s="223"/>
      <c r="AY9" s="223" t="e">
        <f>#REF!+公交!BI14+出租!BI14+网约车!BG14+'轨道、轮渡'!BI9</f>
        <v>#REF!</v>
      </c>
      <c r="AZ9" s="223"/>
      <c r="BA9" s="223" t="e">
        <f>#REF!+公交!BK14+出租!BK14+网约车!BI14+'轨道、轮渡'!BK9</f>
        <v>#REF!</v>
      </c>
      <c r="BB9" s="223"/>
      <c r="BC9" s="223" t="e">
        <f>#REF!+公交!BM14+出租!BM14+网约车!BK14+'轨道、轮渡'!BM9</f>
        <v>#REF!</v>
      </c>
      <c r="BD9" s="223"/>
      <c r="BE9" s="223" t="e">
        <f>#REF!+公交!BO14+出租!BO14+网约车!BM14+'轨道、轮渡'!BO9</f>
        <v>#REF!</v>
      </c>
      <c r="BF9" s="223"/>
      <c r="BG9" s="223" t="e">
        <f>#REF!+公交!BQ14+出租!BQ14+网约车!BO14+'轨道、轮渡'!BQ9</f>
        <v>#REF!</v>
      </c>
      <c r="BH9" s="223"/>
      <c r="BI9" s="223" t="e">
        <f>#REF!+公交!BS14+出租!BS14+网约车!BQ14+'轨道、轮渡'!BS9</f>
        <v>#REF!</v>
      </c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52"/>
    </row>
    <row r="10" spans="1:274" s="192" customFormat="1" ht="31.2">
      <c r="A10" s="297" t="s">
        <v>110</v>
      </c>
      <c r="B10" s="216" t="s">
        <v>106</v>
      </c>
      <c r="C10" s="251" t="e">
        <f>#REF!+公交!C17+出租!C17+网约车!C17</f>
        <v>#REF!</v>
      </c>
      <c r="D10" s="222" t="e">
        <f t="shared" si="17"/>
        <v>#REF!</v>
      </c>
      <c r="E10" s="222"/>
      <c r="F10" s="222"/>
      <c r="G10" s="222"/>
      <c r="H10" s="222"/>
      <c r="I10" s="216"/>
      <c r="J10" s="251" t="e">
        <f>#REF!+公交!T17+出租!T17+网约车!R17</f>
        <v>#REF!</v>
      </c>
      <c r="K10" s="222" t="e">
        <f t="shared" si="19"/>
        <v>#REF!</v>
      </c>
      <c r="L10" s="251" t="e">
        <f>#REF!+公交!V17+出租!V17+网约车!T17</f>
        <v>#REF!</v>
      </c>
      <c r="M10" s="222" t="e">
        <f t="shared" si="1"/>
        <v>#REF!</v>
      </c>
      <c r="N10" s="251" t="e">
        <f>#REF!+公交!X17+出租!X17+网约车!V17</f>
        <v>#REF!</v>
      </c>
      <c r="O10" s="222" t="e">
        <f t="shared" si="2"/>
        <v>#REF!</v>
      </c>
      <c r="P10" s="251" t="e">
        <f>#REF!+公交!Z17+出租!Z17+网约车!X17</f>
        <v>#REF!</v>
      </c>
      <c r="Q10" s="222" t="e">
        <f t="shared" si="4"/>
        <v>#REF!</v>
      </c>
      <c r="R10" s="251" t="e">
        <f>#REF!+公交!AB17+出租!AB17+网约车!Z17</f>
        <v>#REF!</v>
      </c>
      <c r="S10" s="222" t="e">
        <f t="shared" si="5"/>
        <v>#REF!</v>
      </c>
      <c r="T10" s="251" t="e">
        <f>#REF!+公交!AD17+出租!AD17+网约车!AB17</f>
        <v>#REF!</v>
      </c>
      <c r="U10" s="222" t="e">
        <f t="shared" si="6"/>
        <v>#REF!</v>
      </c>
      <c r="V10" s="251" t="e">
        <f>#REF!+公交!AF17+出租!AF17+网约车!AD17</f>
        <v>#REF!</v>
      </c>
      <c r="W10" s="222" t="e">
        <f t="shared" si="8"/>
        <v>#REF!</v>
      </c>
      <c r="X10" s="251" t="e">
        <f>#REF!+公交!AH17+出租!AH17+网约车!AF17</f>
        <v>#REF!</v>
      </c>
      <c r="Y10" s="222" t="e">
        <f t="shared" si="9"/>
        <v>#REF!</v>
      </c>
      <c r="Z10" s="251" t="e">
        <f>#REF!+公交!AJ17+出租!AJ17+网约车!AH17</f>
        <v>#REF!</v>
      </c>
      <c r="AA10" s="222" t="e">
        <f t="shared" si="10"/>
        <v>#REF!</v>
      </c>
      <c r="AB10" s="251" t="e">
        <f>#REF!+公交!AL17+出租!AL17+网约车!AJ17</f>
        <v>#REF!</v>
      </c>
      <c r="AC10" s="222" t="e">
        <f t="shared" si="12"/>
        <v>#REF!</v>
      </c>
      <c r="AD10" s="251" t="e">
        <f>#REF!+公交!AN17+出租!AN17+网约车!AL17</f>
        <v>#REF!</v>
      </c>
      <c r="AE10" s="222" t="e">
        <f t="shared" si="13"/>
        <v>#REF!</v>
      </c>
      <c r="AF10" s="251" t="e">
        <f>#REF!+公交!AP17+出租!AP17+网约车!AN17</f>
        <v>#REF!</v>
      </c>
      <c r="AG10" s="222" t="e">
        <f t="shared" si="14"/>
        <v>#REF!</v>
      </c>
      <c r="AH10" s="251" t="e">
        <f t="shared" si="23"/>
        <v>#REF!</v>
      </c>
      <c r="AI10" s="222" t="e">
        <f t="shared" si="24"/>
        <v>#REF!</v>
      </c>
      <c r="AJ10" s="223"/>
      <c r="AK10" s="223" t="e">
        <f>#REF!+公交!AU17+出租!AU17+网约车!AS17</f>
        <v>#REF!</v>
      </c>
      <c r="AL10" s="223"/>
      <c r="AM10" s="223" t="e">
        <f>#REF!+公交!AW17+出租!AW17+网约车!AU17</f>
        <v>#REF!</v>
      </c>
      <c r="AN10" s="223"/>
      <c r="AO10" s="223" t="e">
        <f>#REF!+公交!AY17+出租!AY17+网约车!AW17</f>
        <v>#REF!</v>
      </c>
      <c r="AP10" s="223"/>
      <c r="AQ10" s="223" t="e">
        <f>#REF!+公交!BA17+出租!BA17+网约车!AY17</f>
        <v>#REF!</v>
      </c>
      <c r="AR10" s="223"/>
      <c r="AS10" s="223" t="e">
        <f>#REF!+公交!BC17+出租!BC17+网约车!BA17</f>
        <v>#REF!</v>
      </c>
      <c r="AT10" s="223"/>
      <c r="AU10" s="223" t="e">
        <f>#REF!+公交!BE17+出租!BE17+网约车!BC17</f>
        <v>#REF!</v>
      </c>
      <c r="AV10" s="223"/>
      <c r="AW10" s="223" t="e">
        <f>#REF!+公交!BG17+出租!BG17+网约车!BE17</f>
        <v>#REF!</v>
      </c>
      <c r="AX10" s="223"/>
      <c r="AY10" s="223" t="e">
        <f>#REF!+公交!BI17+出租!BI17+网约车!BG17</f>
        <v>#REF!</v>
      </c>
      <c r="AZ10" s="223"/>
      <c r="BA10" s="223" t="e">
        <f>#REF!+公交!BK17+出租!BK17+网约车!BI17</f>
        <v>#REF!</v>
      </c>
      <c r="BB10" s="223"/>
      <c r="BC10" s="223" t="e">
        <f>#REF!+公交!BM17+出租!BM17+网约车!BK17</f>
        <v>#REF!</v>
      </c>
      <c r="BD10" s="223"/>
      <c r="BE10" s="223" t="e">
        <f>#REF!+公交!BO17+出租!BO17+网约车!BM17</f>
        <v>#REF!</v>
      </c>
      <c r="BF10" s="223"/>
      <c r="BG10" s="223" t="e">
        <f>#REF!+公交!BQ17+出租!BQ17+网约车!BO17</f>
        <v>#REF!</v>
      </c>
      <c r="BH10" s="223"/>
      <c r="BI10" s="223" t="e">
        <f>#REF!+公交!BS17+出租!BS17+网约车!BQ17</f>
        <v>#REF!</v>
      </c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52"/>
    </row>
    <row r="11" spans="1:274" s="192" customFormat="1" ht="31.2">
      <c r="A11" s="297"/>
      <c r="B11" s="216" t="s">
        <v>107</v>
      </c>
      <c r="C11" s="251" t="e">
        <f>#REF!+公交!C18+出租!C18+网约车!C18</f>
        <v>#REF!</v>
      </c>
      <c r="D11" s="222" t="e">
        <f t="shared" si="17"/>
        <v>#REF!</v>
      </c>
      <c r="E11" s="222"/>
      <c r="F11" s="222"/>
      <c r="G11" s="222"/>
      <c r="H11" s="222"/>
      <c r="I11" s="216"/>
      <c r="J11" s="251" t="e">
        <f>#REF!+公交!T18+出租!T18+网约车!R18</f>
        <v>#REF!</v>
      </c>
      <c r="K11" s="222" t="e">
        <f t="shared" si="19"/>
        <v>#REF!</v>
      </c>
      <c r="L11" s="251" t="e">
        <f>#REF!+公交!V18+出租!V18+网约车!T18</f>
        <v>#REF!</v>
      </c>
      <c r="M11" s="222" t="e">
        <f t="shared" si="1"/>
        <v>#REF!</v>
      </c>
      <c r="N11" s="251" t="e">
        <f>#REF!+公交!X18+出租!X18+网约车!V18</f>
        <v>#REF!</v>
      </c>
      <c r="O11" s="222" t="e">
        <f t="shared" si="2"/>
        <v>#REF!</v>
      </c>
      <c r="P11" s="251" t="e">
        <f>#REF!+公交!Z18+出租!Z18+网约车!X18</f>
        <v>#REF!</v>
      </c>
      <c r="Q11" s="222" t="e">
        <f t="shared" si="4"/>
        <v>#REF!</v>
      </c>
      <c r="R11" s="251" t="e">
        <f>#REF!+公交!AB18+出租!AB18+网约车!Z18</f>
        <v>#REF!</v>
      </c>
      <c r="S11" s="222" t="e">
        <f t="shared" si="5"/>
        <v>#REF!</v>
      </c>
      <c r="T11" s="251" t="e">
        <f>#REF!+公交!AD18+出租!AD18+网约车!AB18</f>
        <v>#REF!</v>
      </c>
      <c r="U11" s="222" t="e">
        <f t="shared" si="6"/>
        <v>#REF!</v>
      </c>
      <c r="V11" s="251" t="e">
        <f>#REF!+公交!AF18+出租!AF18+网约车!AD18</f>
        <v>#REF!</v>
      </c>
      <c r="W11" s="222" t="e">
        <f t="shared" si="8"/>
        <v>#REF!</v>
      </c>
      <c r="X11" s="251" t="e">
        <f>#REF!+公交!AH18+出租!AH18+网约车!AF18</f>
        <v>#REF!</v>
      </c>
      <c r="Y11" s="222" t="e">
        <f t="shared" si="9"/>
        <v>#REF!</v>
      </c>
      <c r="Z11" s="251" t="e">
        <f>#REF!+公交!AJ18+出租!AJ18+网约车!AH18</f>
        <v>#REF!</v>
      </c>
      <c r="AA11" s="222" t="e">
        <f t="shared" si="10"/>
        <v>#REF!</v>
      </c>
      <c r="AB11" s="251" t="e">
        <f>#REF!+公交!AL18+出租!AL18+网约车!AJ18</f>
        <v>#REF!</v>
      </c>
      <c r="AC11" s="222" t="e">
        <f t="shared" si="12"/>
        <v>#REF!</v>
      </c>
      <c r="AD11" s="251" t="e">
        <f>#REF!+公交!AN18+出租!AN18+网约车!AL18</f>
        <v>#REF!</v>
      </c>
      <c r="AE11" s="222" t="e">
        <f t="shared" si="13"/>
        <v>#REF!</v>
      </c>
      <c r="AF11" s="251" t="e">
        <f>#REF!+公交!AP18+出租!AP18+网约车!AN18</f>
        <v>#REF!</v>
      </c>
      <c r="AG11" s="222" t="e">
        <f t="shared" si="14"/>
        <v>#REF!</v>
      </c>
      <c r="AH11" s="251" t="e">
        <f t="shared" si="23"/>
        <v>#REF!</v>
      </c>
      <c r="AI11" s="222" t="e">
        <f t="shared" si="24"/>
        <v>#REF!</v>
      </c>
      <c r="AJ11" s="223"/>
      <c r="AK11" s="223" t="e">
        <f>#REF!+公交!AU18+出租!AU18+网约车!AS18</f>
        <v>#REF!</v>
      </c>
      <c r="AL11" s="223"/>
      <c r="AM11" s="223" t="e">
        <f>#REF!+公交!AW18+出租!AW18+网约车!AU18</f>
        <v>#REF!</v>
      </c>
      <c r="AN11" s="223"/>
      <c r="AO11" s="223" t="e">
        <f>#REF!+公交!AY18+出租!AY18+网约车!AW18</f>
        <v>#REF!</v>
      </c>
      <c r="AP11" s="223"/>
      <c r="AQ11" s="223" t="e">
        <f>#REF!+公交!BA18+出租!BA18+网约车!AY18</f>
        <v>#REF!</v>
      </c>
      <c r="AR11" s="223"/>
      <c r="AS11" s="223" t="e">
        <f>#REF!+公交!BC18+出租!BC18+网约车!BA18</f>
        <v>#REF!</v>
      </c>
      <c r="AT11" s="223"/>
      <c r="AU11" s="223" t="e">
        <f>#REF!+公交!BE18+出租!BE18+网约车!BC18</f>
        <v>#REF!</v>
      </c>
      <c r="AV11" s="223"/>
      <c r="AW11" s="223" t="e">
        <f>#REF!+公交!BG18+出租!BG18+网约车!BE18</f>
        <v>#REF!</v>
      </c>
      <c r="AX11" s="223"/>
      <c r="AY11" s="223" t="e">
        <f>#REF!+公交!BI18+出租!BI18+网约车!BG18</f>
        <v>#REF!</v>
      </c>
      <c r="AZ11" s="223"/>
      <c r="BA11" s="223" t="e">
        <f>#REF!+公交!BK18+出租!BK18+网约车!BI18</f>
        <v>#REF!</v>
      </c>
      <c r="BB11" s="223"/>
      <c r="BC11" s="223" t="e">
        <f>#REF!+公交!BM18+出租!BM18+网约车!BK18</f>
        <v>#REF!</v>
      </c>
      <c r="BD11" s="223"/>
      <c r="BE11" s="223" t="e">
        <f>#REF!+公交!BO18+出租!BO18+网约车!BM18</f>
        <v>#REF!</v>
      </c>
      <c r="BF11" s="223"/>
      <c r="BG11" s="223" t="e">
        <f>#REF!+公交!BQ18+出租!BQ18+网约车!BO18</f>
        <v>#REF!</v>
      </c>
      <c r="BH11" s="223"/>
      <c r="BI11" s="223" t="e">
        <f>#REF!+公交!BS18+出租!BS18+网约车!BQ18</f>
        <v>#REF!</v>
      </c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52"/>
    </row>
    <row r="12" spans="1:274" s="192" customFormat="1" ht="31.2">
      <c r="A12" s="297" t="s">
        <v>111</v>
      </c>
      <c r="B12" s="216" t="s">
        <v>106</v>
      </c>
      <c r="C12" s="251" t="e">
        <f>#REF!+公交!C21+出租!C21+网约车!C21</f>
        <v>#REF!</v>
      </c>
      <c r="D12" s="222" t="e">
        <f t="shared" si="17"/>
        <v>#REF!</v>
      </c>
      <c r="E12" s="222"/>
      <c r="F12" s="222"/>
      <c r="G12" s="222"/>
      <c r="H12" s="222"/>
      <c r="I12" s="216"/>
      <c r="J12" s="251" t="e">
        <f>#REF!+公交!T21+出租!T21+网约车!R21</f>
        <v>#REF!</v>
      </c>
      <c r="K12" s="222" t="e">
        <f t="shared" si="19"/>
        <v>#REF!</v>
      </c>
      <c r="L12" s="251" t="e">
        <f>#REF!+公交!V21+出租!V21+网约车!T21</f>
        <v>#REF!</v>
      </c>
      <c r="M12" s="222" t="e">
        <f t="shared" si="1"/>
        <v>#REF!</v>
      </c>
      <c r="N12" s="251" t="e">
        <f>#REF!+公交!X21+出租!X21+网约车!V21</f>
        <v>#REF!</v>
      </c>
      <c r="O12" s="222" t="e">
        <f t="shared" si="2"/>
        <v>#REF!</v>
      </c>
      <c r="P12" s="251" t="e">
        <f>#REF!+公交!Z21+出租!Z21+网约车!X21</f>
        <v>#REF!</v>
      </c>
      <c r="Q12" s="222" t="e">
        <f t="shared" si="4"/>
        <v>#REF!</v>
      </c>
      <c r="R12" s="251" t="e">
        <f>#REF!+公交!AB21+出租!AB21+网约车!Z21</f>
        <v>#REF!</v>
      </c>
      <c r="S12" s="222" t="e">
        <f t="shared" si="5"/>
        <v>#REF!</v>
      </c>
      <c r="T12" s="251" t="e">
        <f>#REF!+公交!AD21+出租!AD21+网约车!AB21</f>
        <v>#REF!</v>
      </c>
      <c r="U12" s="222" t="e">
        <f t="shared" si="6"/>
        <v>#REF!</v>
      </c>
      <c r="V12" s="251" t="e">
        <f>#REF!+公交!AF21+出租!AF21+网约车!AD21</f>
        <v>#REF!</v>
      </c>
      <c r="W12" s="222" t="e">
        <f t="shared" si="8"/>
        <v>#REF!</v>
      </c>
      <c r="X12" s="251" t="e">
        <f>#REF!+公交!AH21+出租!AH21+网约车!AF21</f>
        <v>#REF!</v>
      </c>
      <c r="Y12" s="222" t="e">
        <f t="shared" si="9"/>
        <v>#REF!</v>
      </c>
      <c r="Z12" s="251" t="e">
        <f>#REF!+公交!AJ21+出租!AJ21+网约车!AH21</f>
        <v>#REF!</v>
      </c>
      <c r="AA12" s="222" t="e">
        <f t="shared" si="10"/>
        <v>#REF!</v>
      </c>
      <c r="AB12" s="251" t="e">
        <f>#REF!+公交!AL21+出租!AL21+网约车!AJ21</f>
        <v>#REF!</v>
      </c>
      <c r="AC12" s="222" t="e">
        <f t="shared" si="12"/>
        <v>#REF!</v>
      </c>
      <c r="AD12" s="251" t="e">
        <f>#REF!+公交!AN21+出租!AN21+网约车!AL21</f>
        <v>#REF!</v>
      </c>
      <c r="AE12" s="222" t="e">
        <f t="shared" si="13"/>
        <v>#REF!</v>
      </c>
      <c r="AF12" s="251" t="e">
        <f>#REF!+公交!AP21+出租!AP21+网约车!AN21</f>
        <v>#REF!</v>
      </c>
      <c r="AG12" s="222" t="e">
        <f t="shared" si="14"/>
        <v>#REF!</v>
      </c>
      <c r="AH12" s="251" t="e">
        <f t="shared" si="23"/>
        <v>#REF!</v>
      </c>
      <c r="AI12" s="222" t="e">
        <f t="shared" si="24"/>
        <v>#REF!</v>
      </c>
      <c r="AJ12" s="223"/>
      <c r="AK12" s="223" t="e">
        <f>#REF!+公交!AU21+出租!AU21+网约车!AS21</f>
        <v>#REF!</v>
      </c>
      <c r="AL12" s="223"/>
      <c r="AM12" s="223" t="e">
        <f>#REF!+公交!AW21+出租!AW21+网约车!AU21</f>
        <v>#REF!</v>
      </c>
      <c r="AN12" s="223"/>
      <c r="AO12" s="223" t="e">
        <f>#REF!+公交!AY21+出租!AY21+网约车!AW21</f>
        <v>#REF!</v>
      </c>
      <c r="AP12" s="223"/>
      <c r="AQ12" s="223" t="e">
        <f>#REF!+公交!BA21+出租!BA21+网约车!AY21</f>
        <v>#REF!</v>
      </c>
      <c r="AR12" s="223"/>
      <c r="AS12" s="223" t="e">
        <f>#REF!+公交!BC21+出租!BC21+网约车!BA21</f>
        <v>#REF!</v>
      </c>
      <c r="AT12" s="223"/>
      <c r="AU12" s="223" t="e">
        <f>#REF!+公交!BE21+出租!BE21+网约车!BC21</f>
        <v>#REF!</v>
      </c>
      <c r="AV12" s="223"/>
      <c r="AW12" s="223" t="e">
        <f>#REF!+公交!BG21+出租!BG21+网约车!BE21</f>
        <v>#REF!</v>
      </c>
      <c r="AX12" s="223"/>
      <c r="AY12" s="223" t="e">
        <f>#REF!+公交!BI21+出租!BI21+网约车!BG21</f>
        <v>#REF!</v>
      </c>
      <c r="AZ12" s="223"/>
      <c r="BA12" s="223" t="e">
        <f>#REF!+公交!BK21+出租!BK21+网约车!BI21</f>
        <v>#REF!</v>
      </c>
      <c r="BB12" s="223"/>
      <c r="BC12" s="223" t="e">
        <f>#REF!+公交!BM21+出租!BM21+网约车!BK21</f>
        <v>#REF!</v>
      </c>
      <c r="BD12" s="223"/>
      <c r="BE12" s="223" t="e">
        <f>#REF!+公交!BO21+出租!BO21+网约车!BM21</f>
        <v>#REF!</v>
      </c>
      <c r="BF12" s="223"/>
      <c r="BG12" s="223" t="e">
        <f>#REF!+公交!BQ21+出租!BQ21+网约车!BO21</f>
        <v>#REF!</v>
      </c>
      <c r="BH12" s="223"/>
      <c r="BI12" s="223" t="e">
        <f>#REF!+公交!BS21+出租!BS21+网约车!BQ21</f>
        <v>#REF!</v>
      </c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52"/>
    </row>
    <row r="13" spans="1:274" s="192" customFormat="1" ht="31.2">
      <c r="A13" s="297"/>
      <c r="B13" s="216" t="s">
        <v>107</v>
      </c>
      <c r="C13" s="251" t="e">
        <f>#REF!+公交!C22+出租!C22+网约车!C22</f>
        <v>#REF!</v>
      </c>
      <c r="D13" s="222" t="e">
        <f t="shared" si="17"/>
        <v>#REF!</v>
      </c>
      <c r="E13" s="222"/>
      <c r="F13" s="222"/>
      <c r="G13" s="222"/>
      <c r="H13" s="222"/>
      <c r="I13" s="216"/>
      <c r="J13" s="251" t="e">
        <f>#REF!+公交!T22+出租!T22+网约车!R22</f>
        <v>#REF!</v>
      </c>
      <c r="K13" s="222" t="e">
        <f t="shared" si="19"/>
        <v>#REF!</v>
      </c>
      <c r="L13" s="251" t="e">
        <f>#REF!+公交!V22+出租!V22+网约车!T22</f>
        <v>#REF!</v>
      </c>
      <c r="M13" s="222" t="e">
        <f t="shared" si="1"/>
        <v>#REF!</v>
      </c>
      <c r="N13" s="251" t="e">
        <f>#REF!+公交!X22+出租!X22+网约车!V22</f>
        <v>#REF!</v>
      </c>
      <c r="O13" s="222" t="e">
        <f t="shared" si="2"/>
        <v>#REF!</v>
      </c>
      <c r="P13" s="251" t="e">
        <f>#REF!+公交!Z22+出租!Z22+网约车!X22</f>
        <v>#REF!</v>
      </c>
      <c r="Q13" s="222" t="e">
        <f t="shared" si="4"/>
        <v>#REF!</v>
      </c>
      <c r="R13" s="251" t="e">
        <f>#REF!+公交!AB22+出租!AB22+网约车!Z22</f>
        <v>#REF!</v>
      </c>
      <c r="S13" s="222" t="e">
        <f t="shared" si="5"/>
        <v>#REF!</v>
      </c>
      <c r="T13" s="251" t="e">
        <f>#REF!+公交!AD22+出租!AD22+网约车!AB22</f>
        <v>#REF!</v>
      </c>
      <c r="U13" s="222" t="e">
        <f t="shared" si="6"/>
        <v>#REF!</v>
      </c>
      <c r="V13" s="251" t="e">
        <f>#REF!+公交!AF22+出租!AF22+网约车!AD22</f>
        <v>#REF!</v>
      </c>
      <c r="W13" s="222" t="e">
        <f t="shared" si="8"/>
        <v>#REF!</v>
      </c>
      <c r="X13" s="251" t="e">
        <f>#REF!+公交!AH22+出租!AH22+网约车!AF22</f>
        <v>#REF!</v>
      </c>
      <c r="Y13" s="222" t="e">
        <f t="shared" si="9"/>
        <v>#REF!</v>
      </c>
      <c r="Z13" s="251" t="e">
        <f>#REF!+公交!AJ22+出租!AJ22+网约车!AH22</f>
        <v>#REF!</v>
      </c>
      <c r="AA13" s="222" t="e">
        <f t="shared" si="10"/>
        <v>#REF!</v>
      </c>
      <c r="AB13" s="251" t="e">
        <f>#REF!+公交!AL22+出租!AL22+网约车!AJ22</f>
        <v>#REF!</v>
      </c>
      <c r="AC13" s="222" t="e">
        <f t="shared" si="12"/>
        <v>#REF!</v>
      </c>
      <c r="AD13" s="251" t="e">
        <f>#REF!+公交!AN22+出租!AN22+网约车!AL22</f>
        <v>#REF!</v>
      </c>
      <c r="AE13" s="222" t="e">
        <f t="shared" si="13"/>
        <v>#REF!</v>
      </c>
      <c r="AF13" s="251" t="e">
        <f>#REF!+公交!AP22+出租!AP22+网约车!AN22</f>
        <v>#REF!</v>
      </c>
      <c r="AG13" s="222" t="e">
        <f t="shared" si="14"/>
        <v>#REF!</v>
      </c>
      <c r="AH13" s="251" t="e">
        <f t="shared" si="23"/>
        <v>#REF!</v>
      </c>
      <c r="AI13" s="222" t="e">
        <f t="shared" si="24"/>
        <v>#REF!</v>
      </c>
      <c r="AJ13" s="223"/>
      <c r="AK13" s="223" t="e">
        <f>#REF!+公交!AU22+出租!AU22+网约车!AS22</f>
        <v>#REF!</v>
      </c>
      <c r="AL13" s="223"/>
      <c r="AM13" s="223" t="e">
        <f>#REF!+公交!AW22+出租!AW22+网约车!AU22</f>
        <v>#REF!</v>
      </c>
      <c r="AN13" s="223"/>
      <c r="AO13" s="223" t="e">
        <f>#REF!+公交!AY22+出租!AY22+网约车!AW22</f>
        <v>#REF!</v>
      </c>
      <c r="AP13" s="223"/>
      <c r="AQ13" s="223" t="e">
        <f>#REF!+公交!BA22+出租!BA22+网约车!AY22</f>
        <v>#REF!</v>
      </c>
      <c r="AR13" s="223"/>
      <c r="AS13" s="223" t="e">
        <f>#REF!+公交!BC22+出租!BC22+网约车!BA22</f>
        <v>#REF!</v>
      </c>
      <c r="AT13" s="223"/>
      <c r="AU13" s="223" t="e">
        <f>#REF!+公交!BE22+出租!BE22+网约车!BC22</f>
        <v>#REF!</v>
      </c>
      <c r="AV13" s="223"/>
      <c r="AW13" s="223" t="e">
        <f>#REF!+公交!BG22+出租!BG22+网约车!BE22</f>
        <v>#REF!</v>
      </c>
      <c r="AX13" s="223"/>
      <c r="AY13" s="223" t="e">
        <f>#REF!+公交!BI22+出租!BI22+网约车!BG22</f>
        <v>#REF!</v>
      </c>
      <c r="AZ13" s="223"/>
      <c r="BA13" s="223" t="e">
        <f>#REF!+公交!BK22+出租!BK22+网约车!BI22</f>
        <v>#REF!</v>
      </c>
      <c r="BB13" s="223"/>
      <c r="BC13" s="223" t="e">
        <f>#REF!+公交!BM22+出租!BM22+网约车!BK22</f>
        <v>#REF!</v>
      </c>
      <c r="BD13" s="223"/>
      <c r="BE13" s="223" t="e">
        <f>#REF!+公交!BO22+出租!BO22+网约车!BM22</f>
        <v>#REF!</v>
      </c>
      <c r="BF13" s="223"/>
      <c r="BG13" s="223" t="e">
        <f>#REF!+公交!BQ22+出租!BQ22+网约车!BO22</f>
        <v>#REF!</v>
      </c>
      <c r="BH13" s="223"/>
      <c r="BI13" s="223" t="e">
        <f>#REF!+公交!BS22+出租!BS22+网约车!BQ22</f>
        <v>#REF!</v>
      </c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52"/>
    </row>
    <row r="14" spans="1:274" s="192" customFormat="1" ht="31.2">
      <c r="A14" s="297" t="s">
        <v>112</v>
      </c>
      <c r="B14" s="216" t="s">
        <v>106</v>
      </c>
      <c r="C14" s="251" t="e">
        <f>#REF!+公交!C25+出租!C25+网约车!C25</f>
        <v>#REF!</v>
      </c>
      <c r="D14" s="222" t="e">
        <f t="shared" si="17"/>
        <v>#REF!</v>
      </c>
      <c r="E14" s="222"/>
      <c r="F14" s="222"/>
      <c r="G14" s="222"/>
      <c r="H14" s="222"/>
      <c r="I14" s="216"/>
      <c r="J14" s="251" t="e">
        <f>#REF!+公交!T25+出租!T25+网约车!R25</f>
        <v>#REF!</v>
      </c>
      <c r="K14" s="222" t="e">
        <f t="shared" si="19"/>
        <v>#REF!</v>
      </c>
      <c r="L14" s="251" t="e">
        <f>#REF!+公交!V25+出租!V25+网约车!T25</f>
        <v>#REF!</v>
      </c>
      <c r="M14" s="222" t="e">
        <f t="shared" si="1"/>
        <v>#REF!</v>
      </c>
      <c r="N14" s="251" t="e">
        <f>#REF!+公交!X25+出租!X25+网约车!V25</f>
        <v>#REF!</v>
      </c>
      <c r="O14" s="222" t="e">
        <f t="shared" si="2"/>
        <v>#REF!</v>
      </c>
      <c r="P14" s="251" t="e">
        <f>#REF!+公交!Z25+出租!Z25+网约车!X25</f>
        <v>#REF!</v>
      </c>
      <c r="Q14" s="222" t="e">
        <f t="shared" si="4"/>
        <v>#REF!</v>
      </c>
      <c r="R14" s="251" t="e">
        <f>#REF!+公交!AB25+出租!AB25+网约车!Z25</f>
        <v>#REF!</v>
      </c>
      <c r="S14" s="222" t="e">
        <f t="shared" si="5"/>
        <v>#REF!</v>
      </c>
      <c r="T14" s="251" t="e">
        <f>#REF!+公交!AD25+出租!AD25+网约车!AB25</f>
        <v>#REF!</v>
      </c>
      <c r="U14" s="222" t="e">
        <f t="shared" si="6"/>
        <v>#REF!</v>
      </c>
      <c r="V14" s="251" t="e">
        <f>#REF!+公交!AF25+出租!AF25+网约车!AD25</f>
        <v>#REF!</v>
      </c>
      <c r="W14" s="222" t="e">
        <f t="shared" si="8"/>
        <v>#REF!</v>
      </c>
      <c r="X14" s="251" t="e">
        <f>#REF!+公交!AH25+出租!AH25+网约车!AF25</f>
        <v>#REF!</v>
      </c>
      <c r="Y14" s="222" t="e">
        <f t="shared" si="9"/>
        <v>#REF!</v>
      </c>
      <c r="Z14" s="251" t="e">
        <f>#REF!+公交!AJ25+出租!AJ25+网约车!AH25</f>
        <v>#REF!</v>
      </c>
      <c r="AA14" s="222" t="e">
        <f t="shared" si="10"/>
        <v>#REF!</v>
      </c>
      <c r="AB14" s="251" t="e">
        <f>#REF!+公交!AL25+出租!AL25+网约车!AJ25</f>
        <v>#REF!</v>
      </c>
      <c r="AC14" s="222" t="e">
        <f t="shared" si="12"/>
        <v>#REF!</v>
      </c>
      <c r="AD14" s="251" t="e">
        <f>#REF!+公交!AN25+出租!AN25+网约车!AL25</f>
        <v>#REF!</v>
      </c>
      <c r="AE14" s="222" t="e">
        <f t="shared" si="13"/>
        <v>#REF!</v>
      </c>
      <c r="AF14" s="251" t="e">
        <f>#REF!+公交!AP25+出租!AP25+网约车!AN25</f>
        <v>#REF!</v>
      </c>
      <c r="AG14" s="222" t="e">
        <f t="shared" si="14"/>
        <v>#REF!</v>
      </c>
      <c r="AH14" s="251" t="e">
        <f t="shared" si="23"/>
        <v>#REF!</v>
      </c>
      <c r="AI14" s="222" t="e">
        <f t="shared" si="24"/>
        <v>#REF!</v>
      </c>
      <c r="AJ14" s="223"/>
      <c r="AK14" s="223" t="e">
        <f>#REF!+公交!AU25+出租!AU25+网约车!AS25</f>
        <v>#REF!</v>
      </c>
      <c r="AL14" s="223"/>
      <c r="AM14" s="223" t="e">
        <f>#REF!+公交!AW25+出租!AW25+网约车!AU25</f>
        <v>#REF!</v>
      </c>
      <c r="AN14" s="223"/>
      <c r="AO14" s="223" t="e">
        <f>#REF!+公交!AY25+出租!AY25+网约车!AW25</f>
        <v>#REF!</v>
      </c>
      <c r="AP14" s="223"/>
      <c r="AQ14" s="223" t="e">
        <f>#REF!+公交!BA25+出租!BA25+网约车!AY25</f>
        <v>#REF!</v>
      </c>
      <c r="AR14" s="223"/>
      <c r="AS14" s="223" t="e">
        <f>#REF!+公交!BC25+出租!BC25+网约车!BA25</f>
        <v>#REF!</v>
      </c>
      <c r="AT14" s="223"/>
      <c r="AU14" s="223" t="e">
        <f>#REF!+公交!BE25+出租!BE25+网约车!BC25</f>
        <v>#REF!</v>
      </c>
      <c r="AV14" s="223"/>
      <c r="AW14" s="223" t="e">
        <f>#REF!+公交!BG25+出租!BG25+网约车!BE25</f>
        <v>#REF!</v>
      </c>
      <c r="AX14" s="223"/>
      <c r="AY14" s="223" t="e">
        <f>#REF!+公交!BI25+出租!BI25+网约车!BG25</f>
        <v>#REF!</v>
      </c>
      <c r="AZ14" s="223"/>
      <c r="BA14" s="223" t="e">
        <f>#REF!+公交!BK25+出租!BK25+网约车!BI25</f>
        <v>#REF!</v>
      </c>
      <c r="BB14" s="223"/>
      <c r="BC14" s="223" t="e">
        <f>#REF!+公交!BM25+出租!BM25+网约车!BK25</f>
        <v>#REF!</v>
      </c>
      <c r="BD14" s="223"/>
      <c r="BE14" s="223" t="e">
        <f>#REF!+公交!BO25+出租!BO25+网约车!BM25</f>
        <v>#REF!</v>
      </c>
      <c r="BF14" s="223"/>
      <c r="BG14" s="223" t="e">
        <f>#REF!+公交!BQ25+出租!BQ25+网约车!BO25</f>
        <v>#REF!</v>
      </c>
      <c r="BH14" s="223"/>
      <c r="BI14" s="223" t="e">
        <f>#REF!+公交!BS25+出租!BS25+网约车!BQ25</f>
        <v>#REF!</v>
      </c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52"/>
    </row>
    <row r="15" spans="1:274" s="192" customFormat="1" ht="31.2">
      <c r="A15" s="297"/>
      <c r="B15" s="216" t="s">
        <v>107</v>
      </c>
      <c r="C15" s="251" t="e">
        <f>#REF!+公交!C26+出租!C26+网约车!C26</f>
        <v>#REF!</v>
      </c>
      <c r="D15" s="222" t="e">
        <f t="shared" si="17"/>
        <v>#REF!</v>
      </c>
      <c r="E15" s="222"/>
      <c r="F15" s="222"/>
      <c r="G15" s="222"/>
      <c r="H15" s="222"/>
      <c r="I15" s="216"/>
      <c r="J15" s="251" t="e">
        <f>#REF!+公交!T26+出租!T26+网约车!R26</f>
        <v>#REF!</v>
      </c>
      <c r="K15" s="222" t="e">
        <f t="shared" si="19"/>
        <v>#REF!</v>
      </c>
      <c r="L15" s="251" t="e">
        <f>#REF!+公交!V26+出租!V26+网约车!T26</f>
        <v>#REF!</v>
      </c>
      <c r="M15" s="222" t="e">
        <f t="shared" si="1"/>
        <v>#REF!</v>
      </c>
      <c r="N15" s="251" t="e">
        <f>#REF!+公交!X26+出租!X26+网约车!V26</f>
        <v>#REF!</v>
      </c>
      <c r="O15" s="222" t="e">
        <f t="shared" si="2"/>
        <v>#REF!</v>
      </c>
      <c r="P15" s="251" t="e">
        <f>#REF!+公交!Z26+出租!Z26+网约车!X26</f>
        <v>#REF!</v>
      </c>
      <c r="Q15" s="222" t="e">
        <f t="shared" si="4"/>
        <v>#REF!</v>
      </c>
      <c r="R15" s="251" t="e">
        <f>#REF!+公交!AB26+出租!AB26+网约车!Z26</f>
        <v>#REF!</v>
      </c>
      <c r="S15" s="222" t="e">
        <f t="shared" si="5"/>
        <v>#REF!</v>
      </c>
      <c r="T15" s="251" t="e">
        <f>#REF!+公交!AD26+出租!AD26+网约车!AB26</f>
        <v>#REF!</v>
      </c>
      <c r="U15" s="222" t="e">
        <f t="shared" si="6"/>
        <v>#REF!</v>
      </c>
      <c r="V15" s="251" t="e">
        <f>#REF!+公交!AF26+出租!AF26+网约车!AD26</f>
        <v>#REF!</v>
      </c>
      <c r="W15" s="222" t="e">
        <f t="shared" si="8"/>
        <v>#REF!</v>
      </c>
      <c r="X15" s="251" t="e">
        <f>#REF!+公交!AH26+出租!AH26+网约车!AF26</f>
        <v>#REF!</v>
      </c>
      <c r="Y15" s="222" t="e">
        <f t="shared" si="9"/>
        <v>#REF!</v>
      </c>
      <c r="Z15" s="251" t="e">
        <f>#REF!+公交!AJ26+出租!AJ26+网约车!AH26</f>
        <v>#REF!</v>
      </c>
      <c r="AA15" s="222" t="e">
        <f t="shared" si="10"/>
        <v>#REF!</v>
      </c>
      <c r="AB15" s="251" t="e">
        <f>#REF!+公交!AL26+出租!AL26+网约车!AJ26</f>
        <v>#REF!</v>
      </c>
      <c r="AC15" s="222" t="e">
        <f t="shared" si="12"/>
        <v>#REF!</v>
      </c>
      <c r="AD15" s="251" t="e">
        <f>#REF!+公交!AN26+出租!AN26+网约车!AL26</f>
        <v>#REF!</v>
      </c>
      <c r="AE15" s="222" t="e">
        <f t="shared" si="13"/>
        <v>#REF!</v>
      </c>
      <c r="AF15" s="251" t="e">
        <f>#REF!+公交!AP26+出租!AP26+网约车!AN26</f>
        <v>#REF!</v>
      </c>
      <c r="AG15" s="222" t="e">
        <f t="shared" si="14"/>
        <v>#REF!</v>
      </c>
      <c r="AH15" s="251" t="e">
        <f t="shared" si="23"/>
        <v>#REF!</v>
      </c>
      <c r="AI15" s="222" t="e">
        <f t="shared" si="24"/>
        <v>#REF!</v>
      </c>
      <c r="AJ15" s="223"/>
      <c r="AK15" s="223" t="e">
        <f>#REF!+公交!AU26+出租!AU26+网约车!AS26</f>
        <v>#REF!</v>
      </c>
      <c r="AL15" s="223"/>
      <c r="AM15" s="223" t="e">
        <f>#REF!+公交!AW26+出租!AW26+网约车!AU26</f>
        <v>#REF!</v>
      </c>
      <c r="AN15" s="223"/>
      <c r="AO15" s="223" t="e">
        <f>#REF!+公交!AY26+出租!AY26+网约车!AW26</f>
        <v>#REF!</v>
      </c>
      <c r="AP15" s="223"/>
      <c r="AQ15" s="223" t="e">
        <f>#REF!+公交!BA26+出租!BA26+网约车!AY26</f>
        <v>#REF!</v>
      </c>
      <c r="AR15" s="223"/>
      <c r="AS15" s="223" t="e">
        <f>#REF!+公交!BC26+出租!BC26+网约车!BA26</f>
        <v>#REF!</v>
      </c>
      <c r="AT15" s="223"/>
      <c r="AU15" s="223" t="e">
        <f>#REF!+公交!BE26+出租!BE26+网约车!BC26</f>
        <v>#REF!</v>
      </c>
      <c r="AV15" s="223"/>
      <c r="AW15" s="223" t="e">
        <f>#REF!+公交!BG26+出租!BG26+网约车!BE26</f>
        <v>#REF!</v>
      </c>
      <c r="AX15" s="223"/>
      <c r="AY15" s="223" t="e">
        <f>#REF!+公交!BI26+出租!BI26+网约车!BG26</f>
        <v>#REF!</v>
      </c>
      <c r="AZ15" s="223"/>
      <c r="BA15" s="223" t="e">
        <f>#REF!+公交!BK26+出租!BK26+网约车!BI26</f>
        <v>#REF!</v>
      </c>
      <c r="BB15" s="223"/>
      <c r="BC15" s="223" t="e">
        <f>#REF!+公交!BM26+出租!BM26+网约车!BK26</f>
        <v>#REF!</v>
      </c>
      <c r="BD15" s="223"/>
      <c r="BE15" s="223" t="e">
        <f>#REF!+公交!BO26+出租!BO26+网约车!BM26</f>
        <v>#REF!</v>
      </c>
      <c r="BF15" s="223"/>
      <c r="BG15" s="223" t="e">
        <f>#REF!+公交!BQ26+出租!BQ26+网约车!BO26</f>
        <v>#REF!</v>
      </c>
      <c r="BH15" s="223"/>
      <c r="BI15" s="223" t="e">
        <f>#REF!+公交!BS26+出租!BS26+网约车!BQ26</f>
        <v>#REF!</v>
      </c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52"/>
    </row>
    <row r="16" spans="1:274" s="192" customFormat="1" ht="31.2">
      <c r="A16" s="297" t="s">
        <v>113</v>
      </c>
      <c r="B16" s="216" t="s">
        <v>106</v>
      </c>
      <c r="C16" s="251" t="e">
        <f>#REF!+公交!C29+出租!C29+网约车!C29</f>
        <v>#REF!</v>
      </c>
      <c r="D16" s="222" t="e">
        <f t="shared" si="17"/>
        <v>#REF!</v>
      </c>
      <c r="E16" s="222"/>
      <c r="F16" s="222"/>
      <c r="G16" s="222"/>
      <c r="H16" s="222"/>
      <c r="I16" s="216"/>
      <c r="J16" s="251" t="e">
        <f>#REF!+公交!T29+出租!T29+网约车!R29</f>
        <v>#REF!</v>
      </c>
      <c r="K16" s="222" t="e">
        <f t="shared" si="19"/>
        <v>#REF!</v>
      </c>
      <c r="L16" s="251" t="e">
        <f>#REF!+公交!V29+出租!V29+网约车!T29</f>
        <v>#REF!</v>
      </c>
      <c r="M16" s="222" t="e">
        <f t="shared" si="1"/>
        <v>#REF!</v>
      </c>
      <c r="N16" s="251" t="e">
        <f>#REF!+公交!X29+出租!X29+网约车!V29</f>
        <v>#REF!</v>
      </c>
      <c r="O16" s="222" t="e">
        <f t="shared" si="2"/>
        <v>#REF!</v>
      </c>
      <c r="P16" s="251" t="e">
        <f>#REF!+公交!Z29+出租!Z29+网约车!X29</f>
        <v>#REF!</v>
      </c>
      <c r="Q16" s="222" t="e">
        <f t="shared" si="4"/>
        <v>#REF!</v>
      </c>
      <c r="R16" s="251" t="e">
        <f>#REF!+公交!AB29+出租!AB29+网约车!Z29</f>
        <v>#REF!</v>
      </c>
      <c r="S16" s="222" t="e">
        <f t="shared" si="5"/>
        <v>#REF!</v>
      </c>
      <c r="T16" s="251" t="e">
        <f>#REF!+公交!AD29+出租!AD29+网约车!AB29</f>
        <v>#REF!</v>
      </c>
      <c r="U16" s="222" t="e">
        <f t="shared" si="6"/>
        <v>#REF!</v>
      </c>
      <c r="V16" s="251" t="e">
        <f>#REF!+公交!AF29+出租!AF29+网约车!AD29</f>
        <v>#REF!</v>
      </c>
      <c r="W16" s="222" t="e">
        <f t="shared" si="8"/>
        <v>#REF!</v>
      </c>
      <c r="X16" s="251" t="e">
        <f>#REF!+公交!AH29+出租!AH29+网约车!AF29</f>
        <v>#REF!</v>
      </c>
      <c r="Y16" s="222" t="e">
        <f t="shared" si="9"/>
        <v>#REF!</v>
      </c>
      <c r="Z16" s="251" t="e">
        <f>#REF!+公交!AJ29+出租!AJ29+网约车!AH29</f>
        <v>#REF!</v>
      </c>
      <c r="AA16" s="222" t="e">
        <f t="shared" si="10"/>
        <v>#REF!</v>
      </c>
      <c r="AB16" s="251" t="e">
        <f>#REF!+公交!AL29+出租!AL29+网约车!AJ29</f>
        <v>#REF!</v>
      </c>
      <c r="AC16" s="222" t="e">
        <f t="shared" si="12"/>
        <v>#REF!</v>
      </c>
      <c r="AD16" s="251" t="e">
        <f>#REF!+公交!AN29+出租!AN29+网约车!AL29</f>
        <v>#REF!</v>
      </c>
      <c r="AE16" s="222" t="e">
        <f t="shared" si="13"/>
        <v>#REF!</v>
      </c>
      <c r="AF16" s="251" t="e">
        <f>#REF!+公交!AP29+出租!AP29+网约车!AN29</f>
        <v>#REF!</v>
      </c>
      <c r="AG16" s="222" t="e">
        <f t="shared" si="14"/>
        <v>#REF!</v>
      </c>
      <c r="AH16" s="251" t="e">
        <f t="shared" si="23"/>
        <v>#REF!</v>
      </c>
      <c r="AI16" s="222" t="e">
        <f t="shared" si="24"/>
        <v>#REF!</v>
      </c>
      <c r="AJ16" s="223"/>
      <c r="AK16" s="223" t="e">
        <f>#REF!+公交!AU29+出租!AU29+网约车!AS29</f>
        <v>#REF!</v>
      </c>
      <c r="AL16" s="223"/>
      <c r="AM16" s="223" t="e">
        <f>#REF!+公交!AW29+出租!AW29+网约车!AU29</f>
        <v>#REF!</v>
      </c>
      <c r="AN16" s="223"/>
      <c r="AO16" s="223" t="e">
        <f>#REF!+公交!AY29+出租!AY29+网约车!AW29</f>
        <v>#REF!</v>
      </c>
      <c r="AP16" s="223"/>
      <c r="AQ16" s="223" t="e">
        <f>#REF!+公交!BA29+出租!BA29+网约车!AY29</f>
        <v>#REF!</v>
      </c>
      <c r="AR16" s="223"/>
      <c r="AS16" s="223" t="e">
        <f>#REF!+公交!BC29+出租!BC29+网约车!BA29</f>
        <v>#REF!</v>
      </c>
      <c r="AT16" s="223"/>
      <c r="AU16" s="223" t="e">
        <f>#REF!+公交!BE29+出租!BE29+网约车!BC29</f>
        <v>#REF!</v>
      </c>
      <c r="AV16" s="223"/>
      <c r="AW16" s="223" t="e">
        <f>#REF!+公交!BG29+出租!BG29+网约车!BE29</f>
        <v>#REF!</v>
      </c>
      <c r="AX16" s="223"/>
      <c r="AY16" s="223" t="e">
        <f>#REF!+公交!BI29+出租!BI29+网约车!BG29</f>
        <v>#REF!</v>
      </c>
      <c r="AZ16" s="223"/>
      <c r="BA16" s="223" t="e">
        <f>#REF!+公交!BK29+出租!BK29+网约车!BI29</f>
        <v>#REF!</v>
      </c>
      <c r="BB16" s="223"/>
      <c r="BC16" s="223" t="e">
        <f>#REF!+公交!BM29+出租!BM29+网约车!BK29</f>
        <v>#REF!</v>
      </c>
      <c r="BD16" s="223"/>
      <c r="BE16" s="223" t="e">
        <f>#REF!+公交!BO29+出租!BO29+网约车!BM29</f>
        <v>#REF!</v>
      </c>
      <c r="BF16" s="223"/>
      <c r="BG16" s="223" t="e">
        <f>#REF!+公交!BQ29+出租!BQ29+网约车!BO29</f>
        <v>#REF!</v>
      </c>
      <c r="BH16" s="223"/>
      <c r="BI16" s="223" t="e">
        <f>#REF!+公交!BS29+出租!BS29+网约车!BQ29</f>
        <v>#REF!</v>
      </c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  <c r="CG16" s="223"/>
      <c r="CH16" s="223"/>
      <c r="CI16" s="223"/>
      <c r="CJ16" s="223"/>
      <c r="CK16" s="223"/>
      <c r="CL16" s="252"/>
    </row>
    <row r="17" spans="1:90" s="192" customFormat="1" ht="31.2">
      <c r="A17" s="297"/>
      <c r="B17" s="216" t="s">
        <v>107</v>
      </c>
      <c r="C17" s="251" t="e">
        <f>#REF!+公交!C30+出租!C30+网约车!C30</f>
        <v>#REF!</v>
      </c>
      <c r="D17" s="222" t="e">
        <f t="shared" si="17"/>
        <v>#REF!</v>
      </c>
      <c r="E17" s="222"/>
      <c r="F17" s="222"/>
      <c r="G17" s="222"/>
      <c r="H17" s="222"/>
      <c r="I17" s="216"/>
      <c r="J17" s="251" t="e">
        <f>#REF!+公交!T30+出租!T30+网约车!R30</f>
        <v>#REF!</v>
      </c>
      <c r="K17" s="222" t="e">
        <f t="shared" si="19"/>
        <v>#REF!</v>
      </c>
      <c r="L17" s="251" t="e">
        <f>#REF!+公交!V30+出租!V30+网约车!T30</f>
        <v>#REF!</v>
      </c>
      <c r="M17" s="222" t="e">
        <f t="shared" si="1"/>
        <v>#REF!</v>
      </c>
      <c r="N17" s="251" t="e">
        <f>#REF!+公交!X30+出租!X30+网约车!V30</f>
        <v>#REF!</v>
      </c>
      <c r="O17" s="222" t="e">
        <f t="shared" si="2"/>
        <v>#REF!</v>
      </c>
      <c r="P17" s="251" t="e">
        <f>#REF!+公交!Z30+出租!Z30+网约车!X30</f>
        <v>#REF!</v>
      </c>
      <c r="Q17" s="222" t="e">
        <f t="shared" si="4"/>
        <v>#REF!</v>
      </c>
      <c r="R17" s="251" t="e">
        <f>#REF!+公交!AB30+出租!AB30+网约车!Z30</f>
        <v>#REF!</v>
      </c>
      <c r="S17" s="222" t="e">
        <f t="shared" si="5"/>
        <v>#REF!</v>
      </c>
      <c r="T17" s="251" t="e">
        <f>#REF!+公交!AD30+出租!AD30+网约车!AB30</f>
        <v>#REF!</v>
      </c>
      <c r="U17" s="222" t="e">
        <f t="shared" si="6"/>
        <v>#REF!</v>
      </c>
      <c r="V17" s="251" t="e">
        <f>#REF!+公交!AF30+出租!AF30+网约车!AD30</f>
        <v>#REF!</v>
      </c>
      <c r="W17" s="222" t="e">
        <f t="shared" si="8"/>
        <v>#REF!</v>
      </c>
      <c r="X17" s="251" t="e">
        <f>#REF!+公交!AH30+出租!AH30+网约车!AF30</f>
        <v>#REF!</v>
      </c>
      <c r="Y17" s="222" t="e">
        <f t="shared" si="9"/>
        <v>#REF!</v>
      </c>
      <c r="Z17" s="251" t="e">
        <f>#REF!+公交!AJ30+出租!AJ30+网约车!AH30</f>
        <v>#REF!</v>
      </c>
      <c r="AA17" s="222" t="e">
        <f t="shared" si="10"/>
        <v>#REF!</v>
      </c>
      <c r="AB17" s="251" t="e">
        <f>#REF!+公交!AL30+出租!AL30+网约车!AJ30</f>
        <v>#REF!</v>
      </c>
      <c r="AC17" s="222" t="e">
        <f t="shared" si="12"/>
        <v>#REF!</v>
      </c>
      <c r="AD17" s="251" t="e">
        <f>#REF!+公交!AN30+出租!AN30+网约车!AL30</f>
        <v>#REF!</v>
      </c>
      <c r="AE17" s="222" t="e">
        <f t="shared" si="13"/>
        <v>#REF!</v>
      </c>
      <c r="AF17" s="251" t="e">
        <f>#REF!+公交!AP30+出租!AP30+网约车!AN30</f>
        <v>#REF!</v>
      </c>
      <c r="AG17" s="222" t="e">
        <f t="shared" si="14"/>
        <v>#REF!</v>
      </c>
      <c r="AH17" s="251" t="e">
        <f t="shared" si="23"/>
        <v>#REF!</v>
      </c>
      <c r="AI17" s="222" t="e">
        <f t="shared" si="24"/>
        <v>#REF!</v>
      </c>
      <c r="AJ17" s="223"/>
      <c r="AK17" s="223" t="e">
        <f>#REF!+公交!AU30+出租!AU30+网约车!AS30</f>
        <v>#REF!</v>
      </c>
      <c r="AL17" s="223"/>
      <c r="AM17" s="223" t="e">
        <f>#REF!+公交!AW30+出租!AW30+网约车!AU30</f>
        <v>#REF!</v>
      </c>
      <c r="AN17" s="223"/>
      <c r="AO17" s="223" t="e">
        <f>#REF!+公交!AY30+出租!AY30+网约车!AW30</f>
        <v>#REF!</v>
      </c>
      <c r="AP17" s="223"/>
      <c r="AQ17" s="223" t="e">
        <f>#REF!+公交!BA30+出租!BA30+网约车!AY30</f>
        <v>#REF!</v>
      </c>
      <c r="AR17" s="223"/>
      <c r="AS17" s="223" t="e">
        <f>#REF!+公交!BC30+出租!BC30+网约车!BA30</f>
        <v>#REF!</v>
      </c>
      <c r="AT17" s="223"/>
      <c r="AU17" s="223" t="e">
        <f>#REF!+公交!BE30+出租!BE30+网约车!BC30</f>
        <v>#REF!</v>
      </c>
      <c r="AV17" s="223"/>
      <c r="AW17" s="223" t="e">
        <f>#REF!+公交!BG30+出租!BG30+网约车!BE30</f>
        <v>#REF!</v>
      </c>
      <c r="AX17" s="223"/>
      <c r="AY17" s="223" t="e">
        <f>#REF!+公交!BI30+出租!BI30+网约车!BG30</f>
        <v>#REF!</v>
      </c>
      <c r="AZ17" s="223"/>
      <c r="BA17" s="223" t="e">
        <f>#REF!+公交!BK30+出租!BK30+网约车!BI30</f>
        <v>#REF!</v>
      </c>
      <c r="BB17" s="223"/>
      <c r="BC17" s="223" t="e">
        <f>#REF!+公交!BM30+出租!BM30+网约车!BK30</f>
        <v>#REF!</v>
      </c>
      <c r="BD17" s="223"/>
      <c r="BE17" s="223" t="e">
        <f>#REF!+公交!BO30+出租!BO30+网约车!BM30</f>
        <v>#REF!</v>
      </c>
      <c r="BF17" s="223"/>
      <c r="BG17" s="223" t="e">
        <f>#REF!+公交!BQ30+出租!BQ30+网约车!BO30</f>
        <v>#REF!</v>
      </c>
      <c r="BH17" s="223"/>
      <c r="BI17" s="223" t="e">
        <f>#REF!+公交!BS30+出租!BS30+网约车!BQ30</f>
        <v>#REF!</v>
      </c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  <c r="CG17" s="223"/>
      <c r="CH17" s="223"/>
      <c r="CI17" s="223"/>
      <c r="CJ17" s="223"/>
      <c r="CK17" s="223"/>
      <c r="CL17" s="252"/>
    </row>
    <row r="18" spans="1:90" s="192" customFormat="1" ht="31.2">
      <c r="A18" s="297" t="s">
        <v>114</v>
      </c>
      <c r="B18" s="216" t="s">
        <v>106</v>
      </c>
      <c r="C18" s="251" t="e">
        <f>#REF!+公交!C33+出租!C33+网约车!C33</f>
        <v>#REF!</v>
      </c>
      <c r="D18" s="222" t="e">
        <f t="shared" si="17"/>
        <v>#REF!</v>
      </c>
      <c r="E18" s="222"/>
      <c r="F18" s="222"/>
      <c r="G18" s="222"/>
      <c r="H18" s="222"/>
      <c r="I18" s="216"/>
      <c r="J18" s="251" t="e">
        <f>#REF!+公交!T33+出租!T33+网约车!R33</f>
        <v>#REF!</v>
      </c>
      <c r="K18" s="222" t="e">
        <f t="shared" si="19"/>
        <v>#REF!</v>
      </c>
      <c r="L18" s="251" t="e">
        <f>#REF!+公交!V33+出租!V33+网约车!T33</f>
        <v>#REF!</v>
      </c>
      <c r="M18" s="222" t="e">
        <f t="shared" si="1"/>
        <v>#REF!</v>
      </c>
      <c r="N18" s="251" t="e">
        <f>#REF!+公交!X33+出租!X33+网约车!V33</f>
        <v>#REF!</v>
      </c>
      <c r="O18" s="222" t="e">
        <f t="shared" si="2"/>
        <v>#REF!</v>
      </c>
      <c r="P18" s="251" t="e">
        <f>#REF!+公交!Z33+出租!Z33+网约车!X33</f>
        <v>#REF!</v>
      </c>
      <c r="Q18" s="222" t="e">
        <f t="shared" si="4"/>
        <v>#REF!</v>
      </c>
      <c r="R18" s="251" t="e">
        <f>#REF!+公交!AB33+出租!AB33+网约车!Z33</f>
        <v>#REF!</v>
      </c>
      <c r="S18" s="222" t="e">
        <f t="shared" si="5"/>
        <v>#REF!</v>
      </c>
      <c r="T18" s="251" t="e">
        <f>#REF!+公交!AD33+出租!AD33+网约车!AB33</f>
        <v>#REF!</v>
      </c>
      <c r="U18" s="222" t="e">
        <f t="shared" si="6"/>
        <v>#REF!</v>
      </c>
      <c r="V18" s="251" t="e">
        <f>#REF!+公交!AF33+出租!AF33+网约车!AD33</f>
        <v>#REF!</v>
      </c>
      <c r="W18" s="222" t="e">
        <f t="shared" si="8"/>
        <v>#REF!</v>
      </c>
      <c r="X18" s="251" t="e">
        <f>#REF!+公交!AH33+出租!AH33+网约车!AF33</f>
        <v>#REF!</v>
      </c>
      <c r="Y18" s="222" t="e">
        <f t="shared" si="9"/>
        <v>#REF!</v>
      </c>
      <c r="Z18" s="251" t="e">
        <f>#REF!+公交!AJ33+出租!AJ33+网约车!AH33</f>
        <v>#REF!</v>
      </c>
      <c r="AA18" s="222" t="e">
        <f t="shared" si="10"/>
        <v>#REF!</v>
      </c>
      <c r="AB18" s="251" t="e">
        <f>#REF!+公交!AL33+出租!AL33+网约车!AJ33</f>
        <v>#REF!</v>
      </c>
      <c r="AC18" s="222" t="e">
        <f t="shared" si="12"/>
        <v>#REF!</v>
      </c>
      <c r="AD18" s="251" t="e">
        <f>#REF!+公交!AN33+出租!AN33+网约车!AL33</f>
        <v>#REF!</v>
      </c>
      <c r="AE18" s="222" t="e">
        <f t="shared" si="13"/>
        <v>#REF!</v>
      </c>
      <c r="AF18" s="251" t="e">
        <f>#REF!+公交!AP33+出租!AP33+网约车!AN33</f>
        <v>#REF!</v>
      </c>
      <c r="AG18" s="222" t="e">
        <f t="shared" si="14"/>
        <v>#REF!</v>
      </c>
      <c r="AH18" s="251" t="e">
        <f t="shared" si="23"/>
        <v>#REF!</v>
      </c>
      <c r="AI18" s="222" t="e">
        <f t="shared" si="24"/>
        <v>#REF!</v>
      </c>
      <c r="AJ18" s="223"/>
      <c r="AK18" s="223" t="e">
        <f>#REF!+公交!AU33+出租!AU33+网约车!AS33</f>
        <v>#REF!</v>
      </c>
      <c r="AL18" s="223"/>
      <c r="AM18" s="223" t="e">
        <f>#REF!+公交!AW33+出租!AW33+网约车!AU33</f>
        <v>#REF!</v>
      </c>
      <c r="AN18" s="223"/>
      <c r="AO18" s="223" t="e">
        <f>#REF!+公交!AY33+出租!AY33+网约车!AW33</f>
        <v>#REF!</v>
      </c>
      <c r="AP18" s="223"/>
      <c r="AQ18" s="223" t="e">
        <f>#REF!+公交!BA33+出租!BA33+网约车!AY33</f>
        <v>#REF!</v>
      </c>
      <c r="AR18" s="223"/>
      <c r="AS18" s="223" t="e">
        <f>#REF!+公交!BC33+出租!BC33+网约车!BA33</f>
        <v>#REF!</v>
      </c>
      <c r="AT18" s="223"/>
      <c r="AU18" s="223" t="e">
        <f>#REF!+公交!BE33+出租!BE33+网约车!BC33</f>
        <v>#REF!</v>
      </c>
      <c r="AV18" s="223"/>
      <c r="AW18" s="223" t="e">
        <f>#REF!+公交!BG33+出租!BG33+网约车!BE33</f>
        <v>#REF!</v>
      </c>
      <c r="AX18" s="223"/>
      <c r="AY18" s="223" t="e">
        <f>#REF!+公交!BI33+出租!BI33+网约车!BG33</f>
        <v>#REF!</v>
      </c>
      <c r="AZ18" s="223"/>
      <c r="BA18" s="223" t="e">
        <f>#REF!+公交!BK33+出租!BK33+网约车!BI33</f>
        <v>#REF!</v>
      </c>
      <c r="BB18" s="223"/>
      <c r="BC18" s="223" t="e">
        <f>#REF!+公交!BM33+出租!BM33+网约车!BK33</f>
        <v>#REF!</v>
      </c>
      <c r="BD18" s="223"/>
      <c r="BE18" s="223" t="e">
        <f>#REF!+公交!BO33+出租!BO33+网约车!BM33</f>
        <v>#REF!</v>
      </c>
      <c r="BF18" s="223"/>
      <c r="BG18" s="223" t="e">
        <f>#REF!+公交!BQ33+出租!BQ33+网约车!BO33</f>
        <v>#REF!</v>
      </c>
      <c r="BH18" s="223"/>
      <c r="BI18" s="223" t="e">
        <f>#REF!+公交!BS33+出租!BS33+网约车!BQ33</f>
        <v>#REF!</v>
      </c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3"/>
      <c r="CF18" s="223"/>
      <c r="CG18" s="223"/>
      <c r="CH18" s="223"/>
      <c r="CI18" s="223"/>
      <c r="CJ18" s="223"/>
      <c r="CK18" s="223"/>
      <c r="CL18" s="252"/>
    </row>
    <row r="19" spans="1:90" s="192" customFormat="1" ht="31.2">
      <c r="A19" s="297"/>
      <c r="B19" s="216" t="s">
        <v>107</v>
      </c>
      <c r="C19" s="251" t="e">
        <f>#REF!+公交!C34+出租!C34+网约车!C34</f>
        <v>#REF!</v>
      </c>
      <c r="D19" s="222" t="e">
        <f t="shared" si="17"/>
        <v>#REF!</v>
      </c>
      <c r="E19" s="222"/>
      <c r="F19" s="222"/>
      <c r="G19" s="222"/>
      <c r="H19" s="222"/>
      <c r="I19" s="216"/>
      <c r="J19" s="251" t="e">
        <f>#REF!+公交!T34+出租!T34+网约车!R34</f>
        <v>#REF!</v>
      </c>
      <c r="K19" s="222" t="e">
        <f t="shared" si="19"/>
        <v>#REF!</v>
      </c>
      <c r="L19" s="251" t="e">
        <f>#REF!+公交!V34+出租!V34+网约车!T34</f>
        <v>#REF!</v>
      </c>
      <c r="M19" s="222" t="e">
        <f t="shared" si="1"/>
        <v>#REF!</v>
      </c>
      <c r="N19" s="251" t="e">
        <f>#REF!+公交!X34+出租!X34+网约车!V34</f>
        <v>#REF!</v>
      </c>
      <c r="O19" s="222" t="e">
        <f t="shared" si="2"/>
        <v>#REF!</v>
      </c>
      <c r="P19" s="251" t="e">
        <f>#REF!+公交!Z34+出租!Z34+网约车!X34</f>
        <v>#REF!</v>
      </c>
      <c r="Q19" s="222" t="e">
        <f t="shared" si="4"/>
        <v>#REF!</v>
      </c>
      <c r="R19" s="251" t="e">
        <f>#REF!+公交!AB34+出租!AB34+网约车!Z34</f>
        <v>#REF!</v>
      </c>
      <c r="S19" s="222" t="e">
        <f t="shared" si="5"/>
        <v>#REF!</v>
      </c>
      <c r="T19" s="251" t="e">
        <f>#REF!+公交!AD34+出租!AD34+网约车!AB34</f>
        <v>#REF!</v>
      </c>
      <c r="U19" s="222" t="e">
        <f t="shared" si="6"/>
        <v>#REF!</v>
      </c>
      <c r="V19" s="251" t="e">
        <f>#REF!+公交!AF34+出租!AF34+网约车!AD34</f>
        <v>#REF!</v>
      </c>
      <c r="W19" s="222" t="e">
        <f t="shared" si="8"/>
        <v>#REF!</v>
      </c>
      <c r="X19" s="251" t="e">
        <f>#REF!+公交!AH34+出租!AH34+网约车!AF34</f>
        <v>#REF!</v>
      </c>
      <c r="Y19" s="222" t="e">
        <f t="shared" si="9"/>
        <v>#REF!</v>
      </c>
      <c r="Z19" s="251" t="e">
        <f>#REF!+公交!AJ34+出租!AJ34+网约车!AH34</f>
        <v>#REF!</v>
      </c>
      <c r="AA19" s="222" t="e">
        <f t="shared" si="10"/>
        <v>#REF!</v>
      </c>
      <c r="AB19" s="251" t="e">
        <f>#REF!+公交!AL34+出租!AL34+网约车!AJ34</f>
        <v>#REF!</v>
      </c>
      <c r="AC19" s="222" t="e">
        <f t="shared" si="12"/>
        <v>#REF!</v>
      </c>
      <c r="AD19" s="251" t="e">
        <f>#REF!+公交!AN34+出租!AN34+网约车!AL34</f>
        <v>#REF!</v>
      </c>
      <c r="AE19" s="222" t="e">
        <f t="shared" si="13"/>
        <v>#REF!</v>
      </c>
      <c r="AF19" s="251" t="e">
        <f>#REF!+公交!AP34+出租!AP34+网约车!AN34</f>
        <v>#REF!</v>
      </c>
      <c r="AG19" s="222" t="e">
        <f t="shared" si="14"/>
        <v>#REF!</v>
      </c>
      <c r="AH19" s="251" t="e">
        <f t="shared" si="23"/>
        <v>#REF!</v>
      </c>
      <c r="AI19" s="222" t="e">
        <f t="shared" si="24"/>
        <v>#REF!</v>
      </c>
      <c r="AJ19" s="223"/>
      <c r="AK19" s="223" t="e">
        <f>#REF!+公交!AU34+出租!AU34+网约车!AS34</f>
        <v>#REF!</v>
      </c>
      <c r="AL19" s="223"/>
      <c r="AM19" s="223" t="e">
        <f>#REF!+公交!AW34+出租!AW34+网约车!AU34</f>
        <v>#REF!</v>
      </c>
      <c r="AN19" s="223"/>
      <c r="AO19" s="223" t="e">
        <f>#REF!+公交!AY34+出租!AY34+网约车!AW34</f>
        <v>#REF!</v>
      </c>
      <c r="AP19" s="223"/>
      <c r="AQ19" s="223" t="e">
        <f>#REF!+公交!BA34+出租!BA34+网约车!AY34</f>
        <v>#REF!</v>
      </c>
      <c r="AR19" s="223"/>
      <c r="AS19" s="223" t="e">
        <f>#REF!+公交!BC34+出租!BC34+网约车!BA34</f>
        <v>#REF!</v>
      </c>
      <c r="AT19" s="223"/>
      <c r="AU19" s="223" t="e">
        <f>#REF!+公交!BE34+出租!BE34+网约车!BC34</f>
        <v>#REF!</v>
      </c>
      <c r="AV19" s="223"/>
      <c r="AW19" s="223" t="e">
        <f>#REF!+公交!BG34+出租!BG34+网约车!BE34</f>
        <v>#REF!</v>
      </c>
      <c r="AX19" s="223"/>
      <c r="AY19" s="223" t="e">
        <f>#REF!+公交!BI34+出租!BI34+网约车!BG34</f>
        <v>#REF!</v>
      </c>
      <c r="AZ19" s="223"/>
      <c r="BA19" s="223" t="e">
        <f>#REF!+公交!BK34+出租!BK34+网约车!BI34</f>
        <v>#REF!</v>
      </c>
      <c r="BB19" s="223"/>
      <c r="BC19" s="223" t="e">
        <f>#REF!+公交!BM34+出租!BM34+网约车!BK34</f>
        <v>#REF!</v>
      </c>
      <c r="BD19" s="223"/>
      <c r="BE19" s="223" t="e">
        <f>#REF!+公交!BO34+出租!BO34+网约车!BM34</f>
        <v>#REF!</v>
      </c>
      <c r="BF19" s="223"/>
      <c r="BG19" s="223" t="e">
        <f>#REF!+公交!BQ34+出租!BQ34+网约车!BO34</f>
        <v>#REF!</v>
      </c>
      <c r="BH19" s="223"/>
      <c r="BI19" s="223" t="e">
        <f>#REF!+公交!BS34+出租!BS34+网约车!BQ34</f>
        <v>#REF!</v>
      </c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  <c r="CG19" s="223"/>
      <c r="CH19" s="223"/>
      <c r="CI19" s="223"/>
      <c r="CJ19" s="223"/>
      <c r="CK19" s="223"/>
      <c r="CL19" s="252"/>
    </row>
    <row r="20" spans="1:90" s="192" customFormat="1" ht="31.2">
      <c r="A20" s="297" t="s">
        <v>115</v>
      </c>
      <c r="B20" s="216" t="s">
        <v>106</v>
      </c>
      <c r="C20" s="251" t="e">
        <f>#REF!+公交!C37+出租!C37+网约车!C37</f>
        <v>#REF!</v>
      </c>
      <c r="D20" s="222" t="e">
        <f t="shared" si="17"/>
        <v>#REF!</v>
      </c>
      <c r="E20" s="222"/>
      <c r="F20" s="222"/>
      <c r="G20" s="222"/>
      <c r="H20" s="222"/>
      <c r="I20" s="216"/>
      <c r="J20" s="251" t="e">
        <f>#REF!+公交!T37+出租!T37+网约车!R37</f>
        <v>#REF!</v>
      </c>
      <c r="K20" s="222" t="e">
        <f t="shared" si="19"/>
        <v>#REF!</v>
      </c>
      <c r="L20" s="251" t="e">
        <f>#REF!+公交!V37+出租!V37+网约车!T37</f>
        <v>#REF!</v>
      </c>
      <c r="M20" s="222" t="e">
        <f t="shared" si="1"/>
        <v>#REF!</v>
      </c>
      <c r="N20" s="251" t="e">
        <f>#REF!+公交!X37+出租!X37+网约车!V37</f>
        <v>#REF!</v>
      </c>
      <c r="O20" s="222" t="e">
        <f t="shared" si="2"/>
        <v>#REF!</v>
      </c>
      <c r="P20" s="251" t="e">
        <f>#REF!+公交!Z37+出租!Z37+网约车!X37</f>
        <v>#REF!</v>
      </c>
      <c r="Q20" s="222" t="e">
        <f t="shared" si="4"/>
        <v>#REF!</v>
      </c>
      <c r="R20" s="251" t="e">
        <f>#REF!+公交!AB37+出租!AB37+网约车!Z37</f>
        <v>#REF!</v>
      </c>
      <c r="S20" s="222" t="e">
        <f t="shared" si="5"/>
        <v>#REF!</v>
      </c>
      <c r="T20" s="251" t="e">
        <f>#REF!+公交!AD37+出租!AD37+网约车!AB37</f>
        <v>#REF!</v>
      </c>
      <c r="U20" s="222" t="e">
        <f t="shared" si="6"/>
        <v>#REF!</v>
      </c>
      <c r="V20" s="251" t="e">
        <f>#REF!+公交!AF37+出租!AF37+网约车!AD37</f>
        <v>#REF!</v>
      </c>
      <c r="W20" s="222" t="e">
        <f t="shared" si="8"/>
        <v>#REF!</v>
      </c>
      <c r="X20" s="251" t="e">
        <f>#REF!+公交!AH37+出租!AH37+网约车!AF37</f>
        <v>#REF!</v>
      </c>
      <c r="Y20" s="222" t="e">
        <f t="shared" si="9"/>
        <v>#REF!</v>
      </c>
      <c r="Z20" s="251" t="e">
        <f>#REF!+公交!AJ37+出租!AJ37+网约车!AH37</f>
        <v>#REF!</v>
      </c>
      <c r="AA20" s="222" t="e">
        <f t="shared" si="10"/>
        <v>#REF!</v>
      </c>
      <c r="AB20" s="251" t="e">
        <f>#REF!+公交!AL37+出租!AL37+网约车!AJ37</f>
        <v>#REF!</v>
      </c>
      <c r="AC20" s="222" t="e">
        <f t="shared" si="12"/>
        <v>#REF!</v>
      </c>
      <c r="AD20" s="251" t="e">
        <f>#REF!+公交!AN37+出租!AN37+网约车!AL37</f>
        <v>#REF!</v>
      </c>
      <c r="AE20" s="222" t="e">
        <f t="shared" si="13"/>
        <v>#REF!</v>
      </c>
      <c r="AF20" s="251" t="e">
        <f>#REF!+公交!AP37+出租!AP37+网约车!AN37</f>
        <v>#REF!</v>
      </c>
      <c r="AG20" s="222" t="e">
        <f t="shared" si="14"/>
        <v>#REF!</v>
      </c>
      <c r="AH20" s="251" t="e">
        <f t="shared" si="23"/>
        <v>#REF!</v>
      </c>
      <c r="AI20" s="222" t="e">
        <f t="shared" si="24"/>
        <v>#REF!</v>
      </c>
      <c r="AJ20" s="223"/>
      <c r="AK20" s="223" t="e">
        <f>#REF!+公交!AU37+出租!AU37+网约车!AS37</f>
        <v>#REF!</v>
      </c>
      <c r="AL20" s="223"/>
      <c r="AM20" s="223" t="e">
        <f>#REF!+公交!AW37+出租!AW37+网约车!AU37</f>
        <v>#REF!</v>
      </c>
      <c r="AN20" s="223"/>
      <c r="AO20" s="223" t="e">
        <f>#REF!+公交!AY37+出租!AY37+网约车!AW37</f>
        <v>#REF!</v>
      </c>
      <c r="AP20" s="223"/>
      <c r="AQ20" s="223" t="e">
        <f>#REF!+公交!BA37+出租!BA37+网约车!AY37</f>
        <v>#REF!</v>
      </c>
      <c r="AR20" s="223"/>
      <c r="AS20" s="223" t="e">
        <f>#REF!+公交!BC37+出租!BC37+网约车!BA37</f>
        <v>#REF!</v>
      </c>
      <c r="AT20" s="223"/>
      <c r="AU20" s="223" t="e">
        <f>#REF!+公交!BE37+出租!BE37+网约车!BC37</f>
        <v>#REF!</v>
      </c>
      <c r="AV20" s="223"/>
      <c r="AW20" s="223" t="e">
        <f>#REF!+公交!BG37+出租!BG37+网约车!BE37</f>
        <v>#REF!</v>
      </c>
      <c r="AX20" s="223"/>
      <c r="AY20" s="223" t="e">
        <f>#REF!+公交!BI37+出租!BI37+网约车!BG37</f>
        <v>#REF!</v>
      </c>
      <c r="AZ20" s="223"/>
      <c r="BA20" s="223" t="e">
        <f>#REF!+公交!BK37+出租!BK37+网约车!BI37</f>
        <v>#REF!</v>
      </c>
      <c r="BB20" s="223"/>
      <c r="BC20" s="223" t="e">
        <f>#REF!+公交!BM37+出租!BM37+网约车!BK37</f>
        <v>#REF!</v>
      </c>
      <c r="BD20" s="223"/>
      <c r="BE20" s="223" t="e">
        <f>#REF!+公交!BO37+出租!BO37+网约车!BM37</f>
        <v>#REF!</v>
      </c>
      <c r="BF20" s="223"/>
      <c r="BG20" s="223" t="e">
        <f>#REF!+公交!BQ37+出租!BQ37+网约车!BO37</f>
        <v>#REF!</v>
      </c>
      <c r="BH20" s="223"/>
      <c r="BI20" s="223" t="e">
        <f>#REF!+公交!BS37+出租!BS37+网约车!BQ37</f>
        <v>#REF!</v>
      </c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  <c r="CG20" s="223"/>
      <c r="CH20" s="223"/>
      <c r="CI20" s="223"/>
      <c r="CJ20" s="223"/>
      <c r="CK20" s="223"/>
      <c r="CL20" s="252"/>
    </row>
    <row r="21" spans="1:90" s="192" customFormat="1" ht="31.2">
      <c r="A21" s="297"/>
      <c r="B21" s="216" t="s">
        <v>107</v>
      </c>
      <c r="C21" s="251" t="e">
        <f>#REF!+公交!C38+出租!C38+网约车!C38</f>
        <v>#REF!</v>
      </c>
      <c r="D21" s="222" t="e">
        <f t="shared" si="17"/>
        <v>#REF!</v>
      </c>
      <c r="E21" s="222"/>
      <c r="F21" s="222"/>
      <c r="G21" s="222"/>
      <c r="H21" s="222"/>
      <c r="I21" s="216"/>
      <c r="J21" s="251" t="e">
        <f>#REF!+公交!T38+出租!T38+网约车!R38</f>
        <v>#REF!</v>
      </c>
      <c r="K21" s="222" t="e">
        <f t="shared" si="19"/>
        <v>#REF!</v>
      </c>
      <c r="L21" s="251" t="e">
        <f>#REF!+公交!V38+出租!V38+网约车!T38</f>
        <v>#REF!</v>
      </c>
      <c r="M21" s="222" t="e">
        <f t="shared" si="1"/>
        <v>#REF!</v>
      </c>
      <c r="N21" s="251" t="e">
        <f>#REF!+公交!X38+出租!X38+网约车!V38</f>
        <v>#REF!</v>
      </c>
      <c r="O21" s="222" t="e">
        <f t="shared" si="2"/>
        <v>#REF!</v>
      </c>
      <c r="P21" s="251" t="e">
        <f>#REF!+公交!Z38+出租!Z38+网约车!X38</f>
        <v>#REF!</v>
      </c>
      <c r="Q21" s="222" t="e">
        <f t="shared" si="4"/>
        <v>#REF!</v>
      </c>
      <c r="R21" s="251" t="e">
        <f>#REF!+公交!AB38+出租!AB38+网约车!Z38</f>
        <v>#REF!</v>
      </c>
      <c r="S21" s="222" t="e">
        <f t="shared" si="5"/>
        <v>#REF!</v>
      </c>
      <c r="T21" s="251" t="e">
        <f>#REF!+公交!AD38+出租!AD38+网约车!AB38</f>
        <v>#REF!</v>
      </c>
      <c r="U21" s="222" t="e">
        <f t="shared" si="6"/>
        <v>#REF!</v>
      </c>
      <c r="V21" s="251" t="e">
        <f>#REF!+公交!AF38+出租!AF38+网约车!AD38</f>
        <v>#REF!</v>
      </c>
      <c r="W21" s="222" t="e">
        <f t="shared" si="8"/>
        <v>#REF!</v>
      </c>
      <c r="X21" s="251" t="e">
        <f>#REF!+公交!AH38+出租!AH38+网约车!AF38</f>
        <v>#REF!</v>
      </c>
      <c r="Y21" s="222" t="e">
        <f t="shared" si="9"/>
        <v>#REF!</v>
      </c>
      <c r="Z21" s="251" t="e">
        <f>#REF!+公交!AJ38+出租!AJ38+网约车!AH38</f>
        <v>#REF!</v>
      </c>
      <c r="AA21" s="222" t="e">
        <f t="shared" si="10"/>
        <v>#REF!</v>
      </c>
      <c r="AB21" s="251" t="e">
        <f>#REF!+公交!AL38+出租!AL38+网约车!AJ38</f>
        <v>#REF!</v>
      </c>
      <c r="AC21" s="222" t="e">
        <f t="shared" si="12"/>
        <v>#REF!</v>
      </c>
      <c r="AD21" s="251" t="e">
        <f>#REF!+公交!AN38+出租!AN38+网约车!AL38</f>
        <v>#REF!</v>
      </c>
      <c r="AE21" s="222" t="e">
        <f t="shared" si="13"/>
        <v>#REF!</v>
      </c>
      <c r="AF21" s="251" t="e">
        <f>#REF!+公交!AP38+出租!AP38+网约车!AN38</f>
        <v>#REF!</v>
      </c>
      <c r="AG21" s="222" t="e">
        <f t="shared" si="14"/>
        <v>#REF!</v>
      </c>
      <c r="AH21" s="251" t="e">
        <f t="shared" si="23"/>
        <v>#REF!</v>
      </c>
      <c r="AI21" s="222" t="e">
        <f t="shared" si="24"/>
        <v>#REF!</v>
      </c>
      <c r="AJ21" s="223"/>
      <c r="AK21" s="223" t="e">
        <f>#REF!+公交!AU38+出租!AU38+网约车!AS38</f>
        <v>#REF!</v>
      </c>
      <c r="AL21" s="223"/>
      <c r="AM21" s="223" t="e">
        <f>#REF!+公交!AW38+出租!AW38+网约车!AU38</f>
        <v>#REF!</v>
      </c>
      <c r="AN21" s="223"/>
      <c r="AO21" s="223" t="e">
        <f>#REF!+公交!AY38+出租!AY38+网约车!AW38</f>
        <v>#REF!</v>
      </c>
      <c r="AP21" s="223"/>
      <c r="AQ21" s="223" t="e">
        <f>#REF!+公交!BA38+出租!BA38+网约车!AY38</f>
        <v>#REF!</v>
      </c>
      <c r="AR21" s="223"/>
      <c r="AS21" s="223" t="e">
        <f>#REF!+公交!BC38+出租!BC38+网约车!BA38</f>
        <v>#REF!</v>
      </c>
      <c r="AT21" s="223"/>
      <c r="AU21" s="223" t="e">
        <f>#REF!+公交!BE38+出租!BE38+网约车!BC38</f>
        <v>#REF!</v>
      </c>
      <c r="AV21" s="223"/>
      <c r="AW21" s="223" t="e">
        <f>#REF!+公交!BG38+出租!BG38+网约车!BE38</f>
        <v>#REF!</v>
      </c>
      <c r="AX21" s="223"/>
      <c r="AY21" s="223" t="e">
        <f>#REF!+公交!BI38+出租!BI38+网约车!BG38</f>
        <v>#REF!</v>
      </c>
      <c r="AZ21" s="223"/>
      <c r="BA21" s="223" t="e">
        <f>#REF!+公交!BK38+出租!BK38+网约车!BI38</f>
        <v>#REF!</v>
      </c>
      <c r="BB21" s="223"/>
      <c r="BC21" s="223" t="e">
        <f>#REF!+公交!BM38+出租!BM38+网约车!BK38</f>
        <v>#REF!</v>
      </c>
      <c r="BD21" s="223"/>
      <c r="BE21" s="223" t="e">
        <f>#REF!+公交!BO38+出租!BO38+网约车!BM38</f>
        <v>#REF!</v>
      </c>
      <c r="BF21" s="223"/>
      <c r="BG21" s="223" t="e">
        <f>#REF!+公交!BQ38+出租!BQ38+网约车!BO38</f>
        <v>#REF!</v>
      </c>
      <c r="BH21" s="223"/>
      <c r="BI21" s="223" t="e">
        <f>#REF!+公交!BS38+出租!BS38+网约车!BQ38</f>
        <v>#REF!</v>
      </c>
      <c r="BJ21" s="223"/>
      <c r="BK21" s="223"/>
      <c r="BL21" s="223"/>
      <c r="BM21" s="223"/>
      <c r="BN21" s="223"/>
      <c r="BO21" s="223"/>
      <c r="BP21" s="223"/>
      <c r="BQ21" s="223"/>
      <c r="BR21" s="223"/>
      <c r="BS21" s="223"/>
      <c r="BT21" s="223"/>
      <c r="BU21" s="223"/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  <c r="CG21" s="223"/>
      <c r="CH21" s="223"/>
      <c r="CI21" s="223"/>
      <c r="CJ21" s="223"/>
      <c r="CK21" s="223"/>
      <c r="CL21" s="252"/>
    </row>
    <row r="22" spans="1:90" s="192" customFormat="1" ht="31.2">
      <c r="A22" s="297" t="s">
        <v>116</v>
      </c>
      <c r="B22" s="216" t="s">
        <v>106</v>
      </c>
      <c r="C22" s="251" t="e">
        <f>#REF!+公交!C41+出租!C41+网约车!C41</f>
        <v>#REF!</v>
      </c>
      <c r="D22" s="222" t="e">
        <f t="shared" si="17"/>
        <v>#REF!</v>
      </c>
      <c r="E22" s="222"/>
      <c r="F22" s="222"/>
      <c r="G22" s="222"/>
      <c r="H22" s="222"/>
      <c r="I22" s="216"/>
      <c r="J22" s="251" t="e">
        <f>#REF!+公交!T41+出租!T41+网约车!R41</f>
        <v>#REF!</v>
      </c>
      <c r="K22" s="222" t="e">
        <f t="shared" si="19"/>
        <v>#REF!</v>
      </c>
      <c r="L22" s="251" t="e">
        <f>#REF!+公交!V41+出租!V41+网约车!T41</f>
        <v>#REF!</v>
      </c>
      <c r="M22" s="222" t="e">
        <f t="shared" si="1"/>
        <v>#REF!</v>
      </c>
      <c r="N22" s="251" t="e">
        <f>#REF!+公交!X41+出租!X41+网约车!V41</f>
        <v>#REF!</v>
      </c>
      <c r="O22" s="222" t="e">
        <f t="shared" si="2"/>
        <v>#REF!</v>
      </c>
      <c r="P22" s="251" t="e">
        <f>#REF!+公交!Z41+出租!Z41+网约车!X41</f>
        <v>#REF!</v>
      </c>
      <c r="Q22" s="222" t="e">
        <f t="shared" si="4"/>
        <v>#REF!</v>
      </c>
      <c r="R22" s="251" t="e">
        <f>#REF!+公交!AB41+出租!AB41+网约车!Z41</f>
        <v>#REF!</v>
      </c>
      <c r="S22" s="222" t="e">
        <f t="shared" si="5"/>
        <v>#REF!</v>
      </c>
      <c r="T22" s="251" t="e">
        <f>#REF!+公交!AD41+出租!AD41+网约车!AB41</f>
        <v>#REF!</v>
      </c>
      <c r="U22" s="222" t="e">
        <f t="shared" si="6"/>
        <v>#REF!</v>
      </c>
      <c r="V22" s="251" t="e">
        <f>#REF!+公交!AF41+出租!AF41+网约车!AD41</f>
        <v>#REF!</v>
      </c>
      <c r="W22" s="222" t="e">
        <f t="shared" si="8"/>
        <v>#REF!</v>
      </c>
      <c r="X22" s="251" t="e">
        <f>#REF!+公交!AH41+出租!AH41+网约车!AF41</f>
        <v>#REF!</v>
      </c>
      <c r="Y22" s="222" t="e">
        <f t="shared" si="9"/>
        <v>#REF!</v>
      </c>
      <c r="Z22" s="251" t="e">
        <f>#REF!+公交!AJ41+出租!AJ41+网约车!AH41</f>
        <v>#REF!</v>
      </c>
      <c r="AA22" s="222" t="e">
        <f t="shared" si="10"/>
        <v>#REF!</v>
      </c>
      <c r="AB22" s="251" t="e">
        <f>#REF!+公交!AL41+出租!AL41+网约车!AJ41</f>
        <v>#REF!</v>
      </c>
      <c r="AC22" s="222" t="e">
        <f t="shared" si="12"/>
        <v>#REF!</v>
      </c>
      <c r="AD22" s="251" t="e">
        <f>#REF!+公交!AN41+出租!AN41+网约车!AL41</f>
        <v>#REF!</v>
      </c>
      <c r="AE22" s="222" t="e">
        <f t="shared" si="13"/>
        <v>#REF!</v>
      </c>
      <c r="AF22" s="251" t="e">
        <f>#REF!+公交!AP41+出租!AP41+网约车!AN41</f>
        <v>#REF!</v>
      </c>
      <c r="AG22" s="222" t="e">
        <f t="shared" si="14"/>
        <v>#REF!</v>
      </c>
      <c r="AH22" s="251" t="e">
        <f t="shared" si="23"/>
        <v>#REF!</v>
      </c>
      <c r="AI22" s="222" t="e">
        <f t="shared" si="24"/>
        <v>#REF!</v>
      </c>
      <c r="AJ22" s="223"/>
      <c r="AK22" s="223" t="e">
        <f>#REF!+公交!AU41+出租!AU41+网约车!AS41</f>
        <v>#REF!</v>
      </c>
      <c r="AL22" s="223"/>
      <c r="AM22" s="223" t="e">
        <f>#REF!+公交!AW41+出租!AW41+网约车!AU41</f>
        <v>#REF!</v>
      </c>
      <c r="AN22" s="223"/>
      <c r="AO22" s="223" t="e">
        <f>#REF!+公交!AY41+出租!AY41+网约车!AW41</f>
        <v>#REF!</v>
      </c>
      <c r="AP22" s="223"/>
      <c r="AQ22" s="223" t="e">
        <f>#REF!+公交!BA41+出租!BA41+网约车!AY41</f>
        <v>#REF!</v>
      </c>
      <c r="AR22" s="223"/>
      <c r="AS22" s="223" t="e">
        <f>#REF!+公交!BC41+出租!BC41+网约车!BA41</f>
        <v>#REF!</v>
      </c>
      <c r="AT22" s="223"/>
      <c r="AU22" s="223" t="e">
        <f>#REF!+公交!BE41+出租!BE41+网约车!BC41</f>
        <v>#REF!</v>
      </c>
      <c r="AV22" s="223"/>
      <c r="AW22" s="223" t="e">
        <f>#REF!+公交!BG41+出租!BG41+网约车!BE41</f>
        <v>#REF!</v>
      </c>
      <c r="AX22" s="223"/>
      <c r="AY22" s="223" t="e">
        <f>#REF!+公交!BI41+出租!BI41+网约车!BG41</f>
        <v>#REF!</v>
      </c>
      <c r="AZ22" s="223"/>
      <c r="BA22" s="223" t="e">
        <f>#REF!+公交!BK41+出租!BK41+网约车!BI41</f>
        <v>#REF!</v>
      </c>
      <c r="BB22" s="223"/>
      <c r="BC22" s="223" t="e">
        <f>#REF!+公交!BM41+出租!BM41+网约车!BK41</f>
        <v>#REF!</v>
      </c>
      <c r="BD22" s="223"/>
      <c r="BE22" s="223" t="e">
        <f>#REF!+公交!BO41+出租!BO41+网约车!BM41</f>
        <v>#REF!</v>
      </c>
      <c r="BF22" s="223"/>
      <c r="BG22" s="223" t="e">
        <f>#REF!+公交!BQ41+出租!BQ41+网约车!BO41</f>
        <v>#REF!</v>
      </c>
      <c r="BH22" s="223"/>
      <c r="BI22" s="223" t="e">
        <f>#REF!+公交!BS41+出租!BS41+网约车!BQ41</f>
        <v>#REF!</v>
      </c>
      <c r="BJ22" s="223"/>
      <c r="BK22" s="223"/>
      <c r="BL22" s="223"/>
      <c r="BM22" s="223"/>
      <c r="BN22" s="223"/>
      <c r="BO22" s="223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  <c r="CG22" s="223"/>
      <c r="CH22" s="223"/>
      <c r="CI22" s="223"/>
      <c r="CJ22" s="223"/>
      <c r="CK22" s="223"/>
      <c r="CL22" s="252"/>
    </row>
    <row r="23" spans="1:90" s="192" customFormat="1" ht="31.2">
      <c r="A23" s="297"/>
      <c r="B23" s="216" t="s">
        <v>107</v>
      </c>
      <c r="C23" s="251" t="e">
        <f>#REF!+公交!C42+出租!C42+网约车!C42</f>
        <v>#REF!</v>
      </c>
      <c r="D23" s="222" t="e">
        <f t="shared" si="17"/>
        <v>#REF!</v>
      </c>
      <c r="E23" s="222"/>
      <c r="F23" s="222"/>
      <c r="G23" s="222"/>
      <c r="H23" s="222"/>
      <c r="I23" s="216"/>
      <c r="J23" s="251" t="e">
        <f>#REF!+公交!T42+出租!T42+网约车!R42</f>
        <v>#REF!</v>
      </c>
      <c r="K23" s="222" t="e">
        <f t="shared" si="19"/>
        <v>#REF!</v>
      </c>
      <c r="L23" s="251" t="e">
        <f>#REF!+公交!V42+出租!V42+网约车!T42</f>
        <v>#REF!</v>
      </c>
      <c r="M23" s="222" t="e">
        <f t="shared" si="1"/>
        <v>#REF!</v>
      </c>
      <c r="N23" s="251" t="e">
        <f>#REF!+公交!X42+出租!X42+网约车!V42</f>
        <v>#REF!</v>
      </c>
      <c r="O23" s="222" t="e">
        <f t="shared" si="2"/>
        <v>#REF!</v>
      </c>
      <c r="P23" s="251" t="e">
        <f>#REF!+公交!Z42+出租!Z42+网约车!X42</f>
        <v>#REF!</v>
      </c>
      <c r="Q23" s="222" t="e">
        <f t="shared" si="4"/>
        <v>#REF!</v>
      </c>
      <c r="R23" s="251" t="e">
        <f>#REF!+公交!AB42+出租!AB42+网约车!Z42</f>
        <v>#REF!</v>
      </c>
      <c r="S23" s="222" t="e">
        <f t="shared" si="5"/>
        <v>#REF!</v>
      </c>
      <c r="T23" s="251" t="e">
        <f>#REF!+公交!AD42+出租!AD42+网约车!AB42</f>
        <v>#REF!</v>
      </c>
      <c r="U23" s="222" t="e">
        <f t="shared" si="6"/>
        <v>#REF!</v>
      </c>
      <c r="V23" s="251" t="e">
        <f>#REF!+公交!AF42+出租!AF42+网约车!AD42</f>
        <v>#REF!</v>
      </c>
      <c r="W23" s="222" t="e">
        <f t="shared" si="8"/>
        <v>#REF!</v>
      </c>
      <c r="X23" s="251" t="e">
        <f>#REF!+公交!AH42+出租!AH42+网约车!AF42</f>
        <v>#REF!</v>
      </c>
      <c r="Y23" s="222" t="e">
        <f t="shared" si="9"/>
        <v>#REF!</v>
      </c>
      <c r="Z23" s="251" t="e">
        <f>#REF!+公交!AJ42+出租!AJ42+网约车!AH42</f>
        <v>#REF!</v>
      </c>
      <c r="AA23" s="222" t="e">
        <f t="shared" si="10"/>
        <v>#REF!</v>
      </c>
      <c r="AB23" s="251" t="e">
        <f>#REF!+公交!AL42+出租!AL42+网约车!AJ42</f>
        <v>#REF!</v>
      </c>
      <c r="AC23" s="222" t="e">
        <f t="shared" si="12"/>
        <v>#REF!</v>
      </c>
      <c r="AD23" s="251" t="e">
        <f>#REF!+公交!AN42+出租!AN42+网约车!AL42</f>
        <v>#REF!</v>
      </c>
      <c r="AE23" s="222" t="e">
        <f t="shared" si="13"/>
        <v>#REF!</v>
      </c>
      <c r="AF23" s="251" t="e">
        <f>#REF!+公交!AP42+出租!AP42+网约车!AN42</f>
        <v>#REF!</v>
      </c>
      <c r="AG23" s="222" t="e">
        <f t="shared" si="14"/>
        <v>#REF!</v>
      </c>
      <c r="AH23" s="251" t="e">
        <f t="shared" si="23"/>
        <v>#REF!</v>
      </c>
      <c r="AI23" s="222" t="e">
        <f t="shared" si="24"/>
        <v>#REF!</v>
      </c>
      <c r="AJ23" s="223"/>
      <c r="AK23" s="223" t="e">
        <f>#REF!+公交!AU42+出租!AU42+网约车!AS42</f>
        <v>#REF!</v>
      </c>
      <c r="AL23" s="223"/>
      <c r="AM23" s="223" t="e">
        <f>#REF!+公交!AW42+出租!AW42+网约车!AU42</f>
        <v>#REF!</v>
      </c>
      <c r="AN23" s="223"/>
      <c r="AO23" s="223" t="e">
        <f>#REF!+公交!AY42+出租!AY42+网约车!AW42</f>
        <v>#REF!</v>
      </c>
      <c r="AP23" s="223"/>
      <c r="AQ23" s="223" t="e">
        <f>#REF!+公交!BA42+出租!BA42+网约车!AY42</f>
        <v>#REF!</v>
      </c>
      <c r="AR23" s="223"/>
      <c r="AS23" s="223" t="e">
        <f>#REF!+公交!BC42+出租!BC42+网约车!BA42</f>
        <v>#REF!</v>
      </c>
      <c r="AT23" s="223"/>
      <c r="AU23" s="223" t="e">
        <f>#REF!+公交!BE42+出租!BE42+网约车!BC42</f>
        <v>#REF!</v>
      </c>
      <c r="AV23" s="223"/>
      <c r="AW23" s="223" t="e">
        <f>#REF!+公交!BG42+出租!BG42+网约车!BE42</f>
        <v>#REF!</v>
      </c>
      <c r="AX23" s="223"/>
      <c r="AY23" s="223" t="e">
        <f>#REF!+公交!BI42+出租!BI42+网约车!BG42</f>
        <v>#REF!</v>
      </c>
      <c r="AZ23" s="223"/>
      <c r="BA23" s="223" t="e">
        <f>#REF!+公交!BK42+出租!BK42+网约车!BI42</f>
        <v>#REF!</v>
      </c>
      <c r="BB23" s="223"/>
      <c r="BC23" s="223" t="e">
        <f>#REF!+公交!BM42+出租!BM42+网约车!BK42</f>
        <v>#REF!</v>
      </c>
      <c r="BD23" s="223"/>
      <c r="BE23" s="223" t="e">
        <f>#REF!+公交!BO42+出租!BO42+网约车!BM42</f>
        <v>#REF!</v>
      </c>
      <c r="BF23" s="223"/>
      <c r="BG23" s="223" t="e">
        <f>#REF!+公交!BQ42+出租!BQ42+网约车!BO42</f>
        <v>#REF!</v>
      </c>
      <c r="BH23" s="223"/>
      <c r="BI23" s="223" t="e">
        <f>#REF!+公交!BS42+出租!BS42+网约车!BQ42</f>
        <v>#REF!</v>
      </c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  <c r="CG23" s="223"/>
      <c r="CH23" s="223"/>
      <c r="CI23" s="223"/>
      <c r="CJ23" s="223"/>
      <c r="CK23" s="223"/>
      <c r="CL23" s="252"/>
    </row>
    <row r="24" spans="1:90" s="192" customFormat="1" ht="31.2">
      <c r="A24" s="297" t="s">
        <v>117</v>
      </c>
      <c r="B24" s="216" t="s">
        <v>106</v>
      </c>
      <c r="C24" s="251" t="e">
        <f>#REF!+公交!C45+出租!C45+网约车!C45</f>
        <v>#REF!</v>
      </c>
      <c r="D24" s="222" t="e">
        <f t="shared" si="17"/>
        <v>#REF!</v>
      </c>
      <c r="E24" s="222"/>
      <c r="F24" s="222"/>
      <c r="G24" s="222"/>
      <c r="H24" s="222"/>
      <c r="I24" s="216"/>
      <c r="J24" s="251" t="e">
        <f>#REF!+公交!T45+出租!T45+网约车!R45</f>
        <v>#REF!</v>
      </c>
      <c r="K24" s="222" t="e">
        <f t="shared" si="19"/>
        <v>#REF!</v>
      </c>
      <c r="L24" s="251" t="e">
        <f>#REF!+公交!V45+出租!V45+网约车!T45</f>
        <v>#REF!</v>
      </c>
      <c r="M24" s="222" t="e">
        <f t="shared" si="1"/>
        <v>#REF!</v>
      </c>
      <c r="N24" s="251" t="e">
        <f>#REF!+公交!X45+出租!X45+网约车!V45</f>
        <v>#REF!</v>
      </c>
      <c r="O24" s="222" t="e">
        <f t="shared" si="2"/>
        <v>#REF!</v>
      </c>
      <c r="P24" s="251" t="e">
        <f>#REF!+公交!Z45+出租!Z45+网约车!X45</f>
        <v>#REF!</v>
      </c>
      <c r="Q24" s="222" t="e">
        <f t="shared" si="4"/>
        <v>#REF!</v>
      </c>
      <c r="R24" s="251" t="e">
        <f>#REF!+公交!AB45+出租!AB45+网约车!Z45</f>
        <v>#REF!</v>
      </c>
      <c r="S24" s="222" t="e">
        <f t="shared" si="5"/>
        <v>#REF!</v>
      </c>
      <c r="T24" s="251" t="e">
        <f>#REF!+公交!AD45+出租!AD45+网约车!AB45</f>
        <v>#REF!</v>
      </c>
      <c r="U24" s="222" t="e">
        <f t="shared" si="6"/>
        <v>#REF!</v>
      </c>
      <c r="V24" s="251" t="e">
        <f>#REF!+公交!AF45+出租!AF45+网约车!AD45</f>
        <v>#REF!</v>
      </c>
      <c r="W24" s="222" t="e">
        <f t="shared" si="8"/>
        <v>#REF!</v>
      </c>
      <c r="X24" s="251" t="e">
        <f>#REF!+公交!AH45+出租!AH45+网约车!AF45</f>
        <v>#REF!</v>
      </c>
      <c r="Y24" s="222" t="e">
        <f t="shared" si="9"/>
        <v>#REF!</v>
      </c>
      <c r="Z24" s="251" t="e">
        <f>#REF!+公交!AJ45+出租!AJ45+网约车!AH45</f>
        <v>#REF!</v>
      </c>
      <c r="AA24" s="222" t="e">
        <f t="shared" si="10"/>
        <v>#REF!</v>
      </c>
      <c r="AB24" s="251" t="e">
        <f>#REF!+公交!AL45+出租!AL45+网约车!AJ45</f>
        <v>#REF!</v>
      </c>
      <c r="AC24" s="222" t="e">
        <f t="shared" si="12"/>
        <v>#REF!</v>
      </c>
      <c r="AD24" s="251" t="e">
        <f>#REF!+公交!AN45+出租!AN45+网约车!AL45</f>
        <v>#REF!</v>
      </c>
      <c r="AE24" s="222" t="e">
        <f t="shared" si="13"/>
        <v>#REF!</v>
      </c>
      <c r="AF24" s="251" t="e">
        <f>#REF!+公交!AP45+出租!AP45+网约车!AN45</f>
        <v>#REF!</v>
      </c>
      <c r="AG24" s="222" t="e">
        <f t="shared" si="14"/>
        <v>#REF!</v>
      </c>
      <c r="AH24" s="251" t="e">
        <f t="shared" si="23"/>
        <v>#REF!</v>
      </c>
      <c r="AI24" s="222" t="e">
        <f t="shared" si="24"/>
        <v>#REF!</v>
      </c>
      <c r="AJ24" s="223"/>
      <c r="AK24" s="223" t="e">
        <f>#REF!+公交!AU45+出租!AU45+网约车!AS45</f>
        <v>#REF!</v>
      </c>
      <c r="AL24" s="223"/>
      <c r="AM24" s="223" t="e">
        <f>#REF!+公交!AW45+出租!AW45+网约车!AU45</f>
        <v>#REF!</v>
      </c>
      <c r="AN24" s="223"/>
      <c r="AO24" s="223" t="e">
        <f>#REF!+公交!AY45+出租!AY45+网约车!AW45</f>
        <v>#REF!</v>
      </c>
      <c r="AP24" s="223"/>
      <c r="AQ24" s="223" t="e">
        <f>#REF!+公交!BA45+出租!BA45+网约车!AY45</f>
        <v>#REF!</v>
      </c>
      <c r="AR24" s="223"/>
      <c r="AS24" s="223" t="e">
        <f>#REF!+公交!BC45+出租!BC45+网约车!BA45</f>
        <v>#REF!</v>
      </c>
      <c r="AT24" s="223"/>
      <c r="AU24" s="223" t="e">
        <f>#REF!+公交!BE45+出租!BE45+网约车!BC45</f>
        <v>#REF!</v>
      </c>
      <c r="AV24" s="223"/>
      <c r="AW24" s="223" t="e">
        <f>#REF!+公交!BG45+出租!BG45+网约车!BE45</f>
        <v>#REF!</v>
      </c>
      <c r="AX24" s="223"/>
      <c r="AY24" s="223" t="e">
        <f>#REF!+公交!BI45+出租!BI45+网约车!BG45</f>
        <v>#REF!</v>
      </c>
      <c r="AZ24" s="223"/>
      <c r="BA24" s="223" t="e">
        <f>#REF!+公交!BK45+出租!BK45+网约车!BI45</f>
        <v>#REF!</v>
      </c>
      <c r="BB24" s="223"/>
      <c r="BC24" s="223" t="e">
        <f>#REF!+公交!BM45+出租!BM45+网约车!BK45</f>
        <v>#REF!</v>
      </c>
      <c r="BD24" s="223"/>
      <c r="BE24" s="223" t="e">
        <f>#REF!+公交!BO45+出租!BO45+网约车!BM45</f>
        <v>#REF!</v>
      </c>
      <c r="BF24" s="223"/>
      <c r="BG24" s="223" t="e">
        <f>#REF!+公交!BQ45+出租!BQ45+网约车!BO45</f>
        <v>#REF!</v>
      </c>
      <c r="BH24" s="223"/>
      <c r="BI24" s="223" t="e">
        <f>#REF!+公交!BS45+出租!BS45+网约车!BQ45</f>
        <v>#REF!</v>
      </c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  <c r="CG24" s="223"/>
      <c r="CH24" s="223"/>
      <c r="CI24" s="223"/>
      <c r="CJ24" s="223"/>
      <c r="CK24" s="223"/>
      <c r="CL24" s="252"/>
    </row>
    <row r="25" spans="1:90" s="192" customFormat="1" ht="31.2">
      <c r="A25" s="297"/>
      <c r="B25" s="216" t="s">
        <v>107</v>
      </c>
      <c r="C25" s="251" t="e">
        <f>#REF!+公交!C46+出租!C46+网约车!C46</f>
        <v>#REF!</v>
      </c>
      <c r="D25" s="222" t="e">
        <f t="shared" si="17"/>
        <v>#REF!</v>
      </c>
      <c r="E25" s="222"/>
      <c r="F25" s="222"/>
      <c r="G25" s="222"/>
      <c r="H25" s="222"/>
      <c r="I25" s="216"/>
      <c r="J25" s="251" t="e">
        <f>#REF!+公交!T46+出租!T46+网约车!R46</f>
        <v>#REF!</v>
      </c>
      <c r="K25" s="222" t="e">
        <f t="shared" si="19"/>
        <v>#REF!</v>
      </c>
      <c r="L25" s="251" t="e">
        <f>#REF!+公交!V46+出租!V46+网约车!T46</f>
        <v>#REF!</v>
      </c>
      <c r="M25" s="222" t="e">
        <f t="shared" si="1"/>
        <v>#REF!</v>
      </c>
      <c r="N25" s="251" t="e">
        <f>#REF!+公交!X46+出租!X46+网约车!V46</f>
        <v>#REF!</v>
      </c>
      <c r="O25" s="222" t="e">
        <f t="shared" si="2"/>
        <v>#REF!</v>
      </c>
      <c r="P25" s="251" t="e">
        <f>#REF!+公交!Z46+出租!Z46+网约车!X46</f>
        <v>#REF!</v>
      </c>
      <c r="Q25" s="222" t="e">
        <f t="shared" si="4"/>
        <v>#REF!</v>
      </c>
      <c r="R25" s="251" t="e">
        <f>#REF!+公交!AB46+出租!AB46+网约车!Z46</f>
        <v>#REF!</v>
      </c>
      <c r="S25" s="222" t="e">
        <f t="shared" si="5"/>
        <v>#REF!</v>
      </c>
      <c r="T25" s="251" t="e">
        <f>#REF!+公交!AD46+出租!AD46+网约车!AB46</f>
        <v>#REF!</v>
      </c>
      <c r="U25" s="222" t="e">
        <f t="shared" si="6"/>
        <v>#REF!</v>
      </c>
      <c r="V25" s="251" t="e">
        <f>#REF!+公交!AF46+出租!AF46+网约车!AD46</f>
        <v>#REF!</v>
      </c>
      <c r="W25" s="222" t="e">
        <f t="shared" si="8"/>
        <v>#REF!</v>
      </c>
      <c r="X25" s="251" t="e">
        <f>#REF!+公交!AH46+出租!AH46+网约车!AF46</f>
        <v>#REF!</v>
      </c>
      <c r="Y25" s="222" t="e">
        <f t="shared" si="9"/>
        <v>#REF!</v>
      </c>
      <c r="Z25" s="251" t="e">
        <f>#REF!+公交!AJ46+出租!AJ46+网约车!AH46</f>
        <v>#REF!</v>
      </c>
      <c r="AA25" s="222" t="e">
        <f t="shared" si="10"/>
        <v>#REF!</v>
      </c>
      <c r="AB25" s="251" t="e">
        <f>#REF!+公交!AL46+出租!AL46+网约车!AJ46</f>
        <v>#REF!</v>
      </c>
      <c r="AC25" s="222" t="e">
        <f t="shared" si="12"/>
        <v>#REF!</v>
      </c>
      <c r="AD25" s="251" t="e">
        <f>#REF!+公交!AN46+出租!AN46+网约车!AL46</f>
        <v>#REF!</v>
      </c>
      <c r="AE25" s="222" t="e">
        <f t="shared" si="13"/>
        <v>#REF!</v>
      </c>
      <c r="AF25" s="251" t="e">
        <f>#REF!+公交!AP46+出租!AP46+网约车!AN46</f>
        <v>#REF!</v>
      </c>
      <c r="AG25" s="222" t="e">
        <f t="shared" si="14"/>
        <v>#REF!</v>
      </c>
      <c r="AH25" s="251" t="e">
        <f t="shared" si="23"/>
        <v>#REF!</v>
      </c>
      <c r="AI25" s="222" t="e">
        <f t="shared" si="24"/>
        <v>#REF!</v>
      </c>
      <c r="AJ25" s="223"/>
      <c r="AK25" s="223" t="e">
        <f>#REF!+公交!AU46+出租!AU46+网约车!AS46</f>
        <v>#REF!</v>
      </c>
      <c r="AL25" s="223"/>
      <c r="AM25" s="223" t="e">
        <f>#REF!+公交!AW46+出租!AW46+网约车!AU46</f>
        <v>#REF!</v>
      </c>
      <c r="AN25" s="223"/>
      <c r="AO25" s="223" t="e">
        <f>#REF!+公交!AY46+出租!AY46+网约车!AW46</f>
        <v>#REF!</v>
      </c>
      <c r="AP25" s="223"/>
      <c r="AQ25" s="223" t="e">
        <f>#REF!+公交!BA46+出租!BA46+网约车!AY46</f>
        <v>#REF!</v>
      </c>
      <c r="AR25" s="223"/>
      <c r="AS25" s="223" t="e">
        <f>#REF!+公交!BC46+出租!BC46+网约车!BA46</f>
        <v>#REF!</v>
      </c>
      <c r="AT25" s="223"/>
      <c r="AU25" s="223" t="e">
        <f>#REF!+公交!BE46+出租!BE46+网约车!BC46</f>
        <v>#REF!</v>
      </c>
      <c r="AV25" s="223"/>
      <c r="AW25" s="223" t="e">
        <f>#REF!+公交!BG46+出租!BG46+网约车!BE46</f>
        <v>#REF!</v>
      </c>
      <c r="AX25" s="223"/>
      <c r="AY25" s="223" t="e">
        <f>#REF!+公交!BI46+出租!BI46+网约车!BG46</f>
        <v>#REF!</v>
      </c>
      <c r="AZ25" s="223"/>
      <c r="BA25" s="223" t="e">
        <f>#REF!+公交!BK46+出租!BK46+网约车!BI46</f>
        <v>#REF!</v>
      </c>
      <c r="BB25" s="223"/>
      <c r="BC25" s="223" t="e">
        <f>#REF!+公交!BM46+出租!BM46+网约车!BK46</f>
        <v>#REF!</v>
      </c>
      <c r="BD25" s="223"/>
      <c r="BE25" s="223" t="e">
        <f>#REF!+公交!BO46+出租!BO46+网约车!BM46</f>
        <v>#REF!</v>
      </c>
      <c r="BF25" s="223"/>
      <c r="BG25" s="223" t="e">
        <f>#REF!+公交!BQ46+出租!BQ46+网约车!BO46</f>
        <v>#REF!</v>
      </c>
      <c r="BH25" s="223"/>
      <c r="BI25" s="223" t="e">
        <f>#REF!+公交!BS46+出租!BS46+网约车!BQ46</f>
        <v>#REF!</v>
      </c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52"/>
    </row>
    <row r="26" spans="1:90" s="192" customFormat="1" ht="31.2">
      <c r="A26" s="297" t="s">
        <v>118</v>
      </c>
      <c r="B26" s="216" t="s">
        <v>106</v>
      </c>
      <c r="C26" s="251" t="e">
        <f>#REF!+公交!C49+出租!C49+网约车!C49</f>
        <v>#REF!</v>
      </c>
      <c r="D26" s="222" t="e">
        <f t="shared" si="17"/>
        <v>#REF!</v>
      </c>
      <c r="E26" s="222"/>
      <c r="F26" s="222"/>
      <c r="G26" s="222"/>
      <c r="H26" s="222"/>
      <c r="I26" s="216"/>
      <c r="J26" s="251" t="e">
        <f>#REF!+公交!T49+出租!T49+网约车!R49</f>
        <v>#REF!</v>
      </c>
      <c r="K26" s="222" t="e">
        <f t="shared" si="19"/>
        <v>#REF!</v>
      </c>
      <c r="L26" s="251" t="e">
        <f>#REF!+公交!V49+出租!V49+网约车!T49</f>
        <v>#REF!</v>
      </c>
      <c r="M26" s="222" t="e">
        <f t="shared" si="1"/>
        <v>#REF!</v>
      </c>
      <c r="N26" s="251" t="e">
        <f>#REF!+公交!X49+出租!X49+网约车!V49</f>
        <v>#REF!</v>
      </c>
      <c r="O26" s="222" t="e">
        <f t="shared" si="2"/>
        <v>#REF!</v>
      </c>
      <c r="P26" s="251" t="e">
        <f>#REF!+公交!Z49+出租!Z49+网约车!X49</f>
        <v>#REF!</v>
      </c>
      <c r="Q26" s="222" t="e">
        <f t="shared" si="4"/>
        <v>#REF!</v>
      </c>
      <c r="R26" s="251" t="e">
        <f>#REF!+公交!AB49+出租!AB49+网约车!Z49</f>
        <v>#REF!</v>
      </c>
      <c r="S26" s="222" t="e">
        <f t="shared" si="5"/>
        <v>#REF!</v>
      </c>
      <c r="T26" s="251" t="e">
        <f>#REF!+公交!AD49+出租!AD49+网约车!AB49</f>
        <v>#REF!</v>
      </c>
      <c r="U26" s="222" t="e">
        <f t="shared" si="6"/>
        <v>#REF!</v>
      </c>
      <c r="V26" s="251" t="e">
        <f>#REF!+公交!AF49+出租!AF49+网约车!AD49</f>
        <v>#REF!</v>
      </c>
      <c r="W26" s="222" t="e">
        <f t="shared" si="8"/>
        <v>#REF!</v>
      </c>
      <c r="X26" s="251" t="e">
        <f>#REF!+公交!AH49+出租!AH49+网约车!AF49</f>
        <v>#REF!</v>
      </c>
      <c r="Y26" s="222" t="e">
        <f t="shared" si="9"/>
        <v>#REF!</v>
      </c>
      <c r="Z26" s="251" t="e">
        <f>#REF!+公交!AJ49+出租!AJ49+网约车!AH49</f>
        <v>#REF!</v>
      </c>
      <c r="AA26" s="222" t="e">
        <f t="shared" si="10"/>
        <v>#REF!</v>
      </c>
      <c r="AB26" s="251" t="e">
        <f>#REF!+公交!AL49+出租!AL49+网约车!AJ49</f>
        <v>#REF!</v>
      </c>
      <c r="AC26" s="222" t="e">
        <f t="shared" si="12"/>
        <v>#REF!</v>
      </c>
      <c r="AD26" s="251" t="e">
        <f>#REF!+公交!AN49+出租!AN49+网约车!AL49</f>
        <v>#REF!</v>
      </c>
      <c r="AE26" s="222" t="e">
        <f t="shared" si="13"/>
        <v>#REF!</v>
      </c>
      <c r="AF26" s="251" t="e">
        <f>#REF!+公交!AP49+出租!AP49+网约车!AN49</f>
        <v>#REF!</v>
      </c>
      <c r="AG26" s="222" t="e">
        <f t="shared" si="14"/>
        <v>#REF!</v>
      </c>
      <c r="AH26" s="251" t="e">
        <f t="shared" si="23"/>
        <v>#REF!</v>
      </c>
      <c r="AI26" s="222" t="e">
        <f t="shared" si="24"/>
        <v>#REF!</v>
      </c>
      <c r="AJ26" s="223"/>
      <c r="AK26" s="223" t="e">
        <f>#REF!+公交!AU49+出租!AU49+网约车!AS49</f>
        <v>#REF!</v>
      </c>
      <c r="AL26" s="223"/>
      <c r="AM26" s="223" t="e">
        <f>#REF!+公交!AW49+出租!AW49+网约车!AU49</f>
        <v>#REF!</v>
      </c>
      <c r="AN26" s="223"/>
      <c r="AO26" s="223" t="e">
        <f>#REF!+公交!AY49+出租!AY49+网约车!AW49</f>
        <v>#REF!</v>
      </c>
      <c r="AP26" s="223"/>
      <c r="AQ26" s="223" t="e">
        <f>#REF!+公交!BA49+出租!BA49+网约车!AY49</f>
        <v>#REF!</v>
      </c>
      <c r="AR26" s="223"/>
      <c r="AS26" s="223" t="e">
        <f>#REF!+公交!BC49+出租!BC49+网约车!BA49</f>
        <v>#REF!</v>
      </c>
      <c r="AT26" s="223"/>
      <c r="AU26" s="223" t="e">
        <f>#REF!+公交!BE49+出租!BE49+网约车!BC49</f>
        <v>#REF!</v>
      </c>
      <c r="AV26" s="223"/>
      <c r="AW26" s="223" t="e">
        <f>#REF!+公交!BG49+出租!BG49+网约车!BE49</f>
        <v>#REF!</v>
      </c>
      <c r="AX26" s="223"/>
      <c r="AY26" s="223" t="e">
        <f>#REF!+公交!BI49+出租!BI49+网约车!BG49</f>
        <v>#REF!</v>
      </c>
      <c r="AZ26" s="223"/>
      <c r="BA26" s="223" t="e">
        <f>#REF!+公交!BK49+出租!BK49+网约车!BI49</f>
        <v>#REF!</v>
      </c>
      <c r="BB26" s="223"/>
      <c r="BC26" s="223" t="e">
        <f>#REF!+公交!BM49+出租!BM49+网约车!BK49</f>
        <v>#REF!</v>
      </c>
      <c r="BD26" s="223"/>
      <c r="BE26" s="223" t="e">
        <f>#REF!+公交!BO49+出租!BO49+网约车!BM49</f>
        <v>#REF!</v>
      </c>
      <c r="BF26" s="223"/>
      <c r="BG26" s="223" t="e">
        <f>#REF!+公交!BQ49+出租!BQ49+网约车!BO49</f>
        <v>#REF!</v>
      </c>
      <c r="BH26" s="223"/>
      <c r="BI26" s="223" t="e">
        <f>#REF!+公交!BS49+出租!BS49+网约车!BQ49</f>
        <v>#REF!</v>
      </c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52"/>
    </row>
    <row r="27" spans="1:90" s="192" customFormat="1" ht="31.2">
      <c r="A27" s="297"/>
      <c r="B27" s="216" t="s">
        <v>107</v>
      </c>
      <c r="C27" s="251" t="e">
        <f>#REF!+公交!C50+出租!C50+网约车!C50</f>
        <v>#REF!</v>
      </c>
      <c r="D27" s="222" t="e">
        <f t="shared" si="17"/>
        <v>#REF!</v>
      </c>
      <c r="E27" s="222"/>
      <c r="F27" s="222"/>
      <c r="G27" s="222"/>
      <c r="H27" s="222"/>
      <c r="I27" s="216"/>
      <c r="J27" s="251" t="e">
        <f>#REF!+公交!T50+出租!T50+网约车!R50</f>
        <v>#REF!</v>
      </c>
      <c r="K27" s="222" t="e">
        <f t="shared" si="19"/>
        <v>#REF!</v>
      </c>
      <c r="L27" s="251" t="e">
        <f>#REF!+公交!V50+出租!V50+网约车!T50</f>
        <v>#REF!</v>
      </c>
      <c r="M27" s="222" t="e">
        <f t="shared" si="1"/>
        <v>#REF!</v>
      </c>
      <c r="N27" s="251" t="e">
        <f>#REF!+公交!X50+出租!X50+网约车!V50</f>
        <v>#REF!</v>
      </c>
      <c r="O27" s="222" t="e">
        <f t="shared" si="2"/>
        <v>#REF!</v>
      </c>
      <c r="P27" s="251" t="e">
        <f>#REF!+公交!Z50+出租!Z50+网约车!X50</f>
        <v>#REF!</v>
      </c>
      <c r="Q27" s="222" t="e">
        <f t="shared" si="4"/>
        <v>#REF!</v>
      </c>
      <c r="R27" s="251" t="e">
        <f>#REF!+公交!AB50+出租!AB50+网约车!Z50</f>
        <v>#REF!</v>
      </c>
      <c r="S27" s="222" t="e">
        <f t="shared" si="5"/>
        <v>#REF!</v>
      </c>
      <c r="T27" s="251" t="e">
        <f>#REF!+公交!AD50+出租!AD50+网约车!AB50</f>
        <v>#REF!</v>
      </c>
      <c r="U27" s="222" t="e">
        <f t="shared" si="6"/>
        <v>#REF!</v>
      </c>
      <c r="V27" s="251" t="e">
        <f>#REF!+公交!AF50+出租!AF50+网约车!AD50</f>
        <v>#REF!</v>
      </c>
      <c r="W27" s="222" t="e">
        <f t="shared" si="8"/>
        <v>#REF!</v>
      </c>
      <c r="X27" s="251" t="e">
        <f>#REF!+公交!AH50+出租!AH50+网约车!AF50</f>
        <v>#REF!</v>
      </c>
      <c r="Y27" s="222" t="e">
        <f t="shared" si="9"/>
        <v>#REF!</v>
      </c>
      <c r="Z27" s="251" t="e">
        <f>#REF!+公交!AJ50+出租!AJ50+网约车!AH50</f>
        <v>#REF!</v>
      </c>
      <c r="AA27" s="222" t="e">
        <f t="shared" si="10"/>
        <v>#REF!</v>
      </c>
      <c r="AB27" s="251" t="e">
        <f>#REF!+公交!AL50+出租!AL50+网约车!AJ50</f>
        <v>#REF!</v>
      </c>
      <c r="AC27" s="222" t="e">
        <f t="shared" si="12"/>
        <v>#REF!</v>
      </c>
      <c r="AD27" s="251" t="e">
        <f>#REF!+公交!AN50+出租!AN50+网约车!AL50</f>
        <v>#REF!</v>
      </c>
      <c r="AE27" s="222" t="e">
        <f t="shared" si="13"/>
        <v>#REF!</v>
      </c>
      <c r="AF27" s="251" t="e">
        <f>#REF!+公交!AP50+出租!AP50+网约车!AN50</f>
        <v>#REF!</v>
      </c>
      <c r="AG27" s="222" t="e">
        <f t="shared" si="14"/>
        <v>#REF!</v>
      </c>
      <c r="AH27" s="251" t="e">
        <f t="shared" si="23"/>
        <v>#REF!</v>
      </c>
      <c r="AI27" s="222" t="e">
        <f t="shared" si="24"/>
        <v>#REF!</v>
      </c>
      <c r="AJ27" s="223"/>
      <c r="AK27" s="223" t="e">
        <f>#REF!+公交!AU50+出租!AU50+网约车!AS50</f>
        <v>#REF!</v>
      </c>
      <c r="AL27" s="223"/>
      <c r="AM27" s="223" t="e">
        <f>#REF!+公交!AW50+出租!AW50+网约车!AU50</f>
        <v>#REF!</v>
      </c>
      <c r="AN27" s="223"/>
      <c r="AO27" s="223" t="e">
        <f>#REF!+公交!AY50+出租!AY50+网约车!AW50</f>
        <v>#REF!</v>
      </c>
      <c r="AP27" s="223"/>
      <c r="AQ27" s="223" t="e">
        <f>#REF!+公交!BA50+出租!BA50+网约车!AY50</f>
        <v>#REF!</v>
      </c>
      <c r="AR27" s="223"/>
      <c r="AS27" s="223" t="e">
        <f>#REF!+公交!BC50+出租!BC50+网约车!BA50</f>
        <v>#REF!</v>
      </c>
      <c r="AT27" s="223"/>
      <c r="AU27" s="223" t="e">
        <f>#REF!+公交!BE50+出租!BE50+网约车!BC50</f>
        <v>#REF!</v>
      </c>
      <c r="AV27" s="223"/>
      <c r="AW27" s="223" t="e">
        <f>#REF!+公交!BG50+出租!BG50+网约车!BE50</f>
        <v>#REF!</v>
      </c>
      <c r="AX27" s="223"/>
      <c r="AY27" s="223" t="e">
        <f>#REF!+公交!BI50+出租!BI50+网约车!BG50</f>
        <v>#REF!</v>
      </c>
      <c r="AZ27" s="223"/>
      <c r="BA27" s="223" t="e">
        <f>#REF!+公交!BK50+出租!BK50+网约车!BI50</f>
        <v>#REF!</v>
      </c>
      <c r="BB27" s="223"/>
      <c r="BC27" s="223" t="e">
        <f>#REF!+公交!BM50+出租!BM50+网约车!BK50</f>
        <v>#REF!</v>
      </c>
      <c r="BD27" s="223"/>
      <c r="BE27" s="223" t="e">
        <f>#REF!+公交!BO50+出租!BO50+网约车!BM50</f>
        <v>#REF!</v>
      </c>
      <c r="BF27" s="223"/>
      <c r="BG27" s="223" t="e">
        <f>#REF!+公交!BQ50+出租!BQ50+网约车!BO50</f>
        <v>#REF!</v>
      </c>
      <c r="BH27" s="223"/>
      <c r="BI27" s="223" t="e">
        <f>#REF!+公交!BS50+出租!BS50+网约车!BQ50</f>
        <v>#REF!</v>
      </c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52"/>
    </row>
    <row r="28" spans="1:90" s="192" customFormat="1" ht="31.2">
      <c r="A28" s="297" t="s">
        <v>119</v>
      </c>
      <c r="B28" s="216" t="s">
        <v>106</v>
      </c>
      <c r="C28" s="251" t="e">
        <f>#REF!+公交!C53+出租!C53+网约车!C53</f>
        <v>#REF!</v>
      </c>
      <c r="D28" s="222" t="e">
        <f t="shared" si="17"/>
        <v>#REF!</v>
      </c>
      <c r="E28" s="222"/>
      <c r="F28" s="222"/>
      <c r="G28" s="222"/>
      <c r="H28" s="222"/>
      <c r="I28" s="216"/>
      <c r="J28" s="251" t="e">
        <f>#REF!+公交!T53+出租!T53+网约车!R53</f>
        <v>#REF!</v>
      </c>
      <c r="K28" s="222" t="e">
        <f t="shared" si="19"/>
        <v>#REF!</v>
      </c>
      <c r="L28" s="251" t="e">
        <f>#REF!+公交!V53+出租!V53+网约车!T53</f>
        <v>#REF!</v>
      </c>
      <c r="M28" s="222" t="e">
        <f t="shared" si="1"/>
        <v>#REF!</v>
      </c>
      <c r="N28" s="251" t="e">
        <f>#REF!+公交!X53+出租!X53+网约车!V53</f>
        <v>#REF!</v>
      </c>
      <c r="O28" s="222" t="e">
        <f t="shared" si="2"/>
        <v>#REF!</v>
      </c>
      <c r="P28" s="251" t="e">
        <f>#REF!+公交!Z53+出租!Z53+网约车!X53</f>
        <v>#REF!</v>
      </c>
      <c r="Q28" s="222" t="e">
        <f t="shared" si="4"/>
        <v>#REF!</v>
      </c>
      <c r="R28" s="251" t="e">
        <f>#REF!+公交!AB53+出租!AB53+网约车!Z53</f>
        <v>#REF!</v>
      </c>
      <c r="S28" s="222" t="e">
        <f t="shared" si="5"/>
        <v>#REF!</v>
      </c>
      <c r="T28" s="251" t="e">
        <f>#REF!+公交!AD53+出租!AD53+网约车!AB53</f>
        <v>#REF!</v>
      </c>
      <c r="U28" s="222" t="e">
        <f t="shared" si="6"/>
        <v>#REF!</v>
      </c>
      <c r="V28" s="251" t="e">
        <f>#REF!+公交!AF53+出租!AF53+网约车!AD53</f>
        <v>#REF!</v>
      </c>
      <c r="W28" s="222" t="e">
        <f t="shared" si="8"/>
        <v>#REF!</v>
      </c>
      <c r="X28" s="251" t="e">
        <f>#REF!+公交!AH53+出租!AH53+网约车!AF53</f>
        <v>#REF!</v>
      </c>
      <c r="Y28" s="222" t="e">
        <f t="shared" si="9"/>
        <v>#REF!</v>
      </c>
      <c r="Z28" s="251" t="e">
        <f>#REF!+公交!AJ53+出租!AJ53+网约车!AH53</f>
        <v>#REF!</v>
      </c>
      <c r="AA28" s="222" t="e">
        <f t="shared" si="10"/>
        <v>#REF!</v>
      </c>
      <c r="AB28" s="251" t="e">
        <f>#REF!+公交!AL53+出租!AL53+网约车!AJ53</f>
        <v>#REF!</v>
      </c>
      <c r="AC28" s="222" t="e">
        <f t="shared" si="12"/>
        <v>#REF!</v>
      </c>
      <c r="AD28" s="251" t="e">
        <f>#REF!+公交!AN53+出租!AN53+网约车!AL53</f>
        <v>#REF!</v>
      </c>
      <c r="AE28" s="222" t="e">
        <f t="shared" si="13"/>
        <v>#REF!</v>
      </c>
      <c r="AF28" s="251" t="e">
        <f>#REF!+公交!AP53+出租!AP53+网约车!AN53</f>
        <v>#REF!</v>
      </c>
      <c r="AG28" s="222" t="e">
        <f t="shared" si="14"/>
        <v>#REF!</v>
      </c>
      <c r="AH28" s="251" t="e">
        <f t="shared" si="23"/>
        <v>#REF!</v>
      </c>
      <c r="AI28" s="222" t="e">
        <f t="shared" si="24"/>
        <v>#REF!</v>
      </c>
      <c r="AJ28" s="223"/>
      <c r="AK28" s="223" t="e">
        <f>#REF!+公交!AU53+出租!AU53+网约车!AS53</f>
        <v>#REF!</v>
      </c>
      <c r="AL28" s="223"/>
      <c r="AM28" s="223" t="e">
        <f>#REF!+公交!AW53+出租!AW53+网约车!AU53</f>
        <v>#REF!</v>
      </c>
      <c r="AN28" s="223"/>
      <c r="AO28" s="223" t="e">
        <f>#REF!+公交!AY53+出租!AY53+网约车!AW53</f>
        <v>#REF!</v>
      </c>
      <c r="AP28" s="223"/>
      <c r="AQ28" s="223" t="e">
        <f>#REF!+公交!BA53+出租!BA53+网约车!AY53</f>
        <v>#REF!</v>
      </c>
      <c r="AR28" s="223"/>
      <c r="AS28" s="223" t="e">
        <f>#REF!+公交!BC53+出租!BC53+网约车!BA53</f>
        <v>#REF!</v>
      </c>
      <c r="AT28" s="223"/>
      <c r="AU28" s="223" t="e">
        <f>#REF!+公交!BE53+出租!BE53+网约车!BC53</f>
        <v>#REF!</v>
      </c>
      <c r="AV28" s="223"/>
      <c r="AW28" s="223" t="e">
        <f>#REF!+公交!BG53+出租!BG53+网约车!BE53</f>
        <v>#REF!</v>
      </c>
      <c r="AX28" s="223"/>
      <c r="AY28" s="223" t="e">
        <f>#REF!+公交!BI53+出租!BI53+网约车!BG53</f>
        <v>#REF!</v>
      </c>
      <c r="AZ28" s="223"/>
      <c r="BA28" s="223" t="e">
        <f>#REF!+公交!BK53+出租!BK53+网约车!BI53</f>
        <v>#REF!</v>
      </c>
      <c r="BB28" s="223"/>
      <c r="BC28" s="223" t="e">
        <f>#REF!+公交!BM53+出租!BM53+网约车!BK53</f>
        <v>#REF!</v>
      </c>
      <c r="BD28" s="223"/>
      <c r="BE28" s="223" t="e">
        <f>#REF!+公交!BO53+出租!BO53+网约车!BM53</f>
        <v>#REF!</v>
      </c>
      <c r="BF28" s="223"/>
      <c r="BG28" s="223" t="e">
        <f>#REF!+公交!BQ53+出租!BQ53+网约车!BO53</f>
        <v>#REF!</v>
      </c>
      <c r="BH28" s="223"/>
      <c r="BI28" s="223" t="e">
        <f>#REF!+公交!BS53+出租!BS53+网约车!BQ53</f>
        <v>#REF!</v>
      </c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  <c r="CG28" s="223"/>
      <c r="CH28" s="223"/>
      <c r="CI28" s="223"/>
      <c r="CJ28" s="223"/>
      <c r="CK28" s="223"/>
      <c r="CL28" s="252"/>
    </row>
    <row r="29" spans="1:90" s="192" customFormat="1" ht="31.2">
      <c r="A29" s="297"/>
      <c r="B29" s="216" t="s">
        <v>107</v>
      </c>
      <c r="C29" s="251" t="e">
        <f>#REF!+公交!C54+出租!C54+网约车!C54</f>
        <v>#REF!</v>
      </c>
      <c r="D29" s="222" t="e">
        <f t="shared" si="17"/>
        <v>#REF!</v>
      </c>
      <c r="E29" s="222"/>
      <c r="F29" s="222"/>
      <c r="G29" s="222"/>
      <c r="H29" s="222"/>
      <c r="I29" s="216"/>
      <c r="J29" s="251" t="e">
        <f>#REF!+公交!T54+出租!T54+网约车!R54</f>
        <v>#REF!</v>
      </c>
      <c r="K29" s="222" t="e">
        <f t="shared" si="19"/>
        <v>#REF!</v>
      </c>
      <c r="L29" s="251" t="e">
        <f>#REF!+公交!V54+出租!V54+网约车!T54</f>
        <v>#REF!</v>
      </c>
      <c r="M29" s="222" t="e">
        <f t="shared" si="1"/>
        <v>#REF!</v>
      </c>
      <c r="N29" s="251" t="e">
        <f>#REF!+公交!X54+出租!X54+网约车!V54</f>
        <v>#REF!</v>
      </c>
      <c r="O29" s="222" t="e">
        <f t="shared" si="2"/>
        <v>#REF!</v>
      </c>
      <c r="P29" s="251" t="e">
        <f>#REF!+公交!Z54+出租!Z54+网约车!X54</f>
        <v>#REF!</v>
      </c>
      <c r="Q29" s="222" t="e">
        <f t="shared" si="4"/>
        <v>#REF!</v>
      </c>
      <c r="R29" s="251" t="e">
        <f>#REF!+公交!AB54+出租!AB54+网约车!Z54</f>
        <v>#REF!</v>
      </c>
      <c r="S29" s="222" t="e">
        <f t="shared" si="5"/>
        <v>#REF!</v>
      </c>
      <c r="T29" s="251" t="e">
        <f>#REF!+公交!AD54+出租!AD54+网约车!AB54</f>
        <v>#REF!</v>
      </c>
      <c r="U29" s="222" t="e">
        <f t="shared" si="6"/>
        <v>#REF!</v>
      </c>
      <c r="V29" s="251" t="e">
        <f>#REF!+公交!AF54+出租!AF54+网约车!AD54</f>
        <v>#REF!</v>
      </c>
      <c r="W29" s="222" t="e">
        <f t="shared" si="8"/>
        <v>#REF!</v>
      </c>
      <c r="X29" s="251" t="e">
        <f>#REF!+公交!AH54+出租!AH54+网约车!AF54</f>
        <v>#REF!</v>
      </c>
      <c r="Y29" s="222" t="e">
        <f t="shared" si="9"/>
        <v>#REF!</v>
      </c>
      <c r="Z29" s="251" t="e">
        <f>#REF!+公交!AJ54+出租!AJ54+网约车!AH54</f>
        <v>#REF!</v>
      </c>
      <c r="AA29" s="222" t="e">
        <f t="shared" si="10"/>
        <v>#REF!</v>
      </c>
      <c r="AB29" s="251" t="e">
        <f>#REF!+公交!AL54+出租!AL54+网约车!AJ54</f>
        <v>#REF!</v>
      </c>
      <c r="AC29" s="222" t="e">
        <f t="shared" si="12"/>
        <v>#REF!</v>
      </c>
      <c r="AD29" s="251" t="e">
        <f>#REF!+公交!AN54+出租!AN54+网约车!AL54</f>
        <v>#REF!</v>
      </c>
      <c r="AE29" s="222" t="e">
        <f t="shared" si="13"/>
        <v>#REF!</v>
      </c>
      <c r="AF29" s="251" t="e">
        <f>#REF!+公交!AP54+出租!AP54+网约车!AN54</f>
        <v>#REF!</v>
      </c>
      <c r="AG29" s="222" t="e">
        <f t="shared" si="14"/>
        <v>#REF!</v>
      </c>
      <c r="AH29" s="251" t="e">
        <f t="shared" si="23"/>
        <v>#REF!</v>
      </c>
      <c r="AI29" s="222" t="e">
        <f t="shared" si="24"/>
        <v>#REF!</v>
      </c>
      <c r="AJ29" s="223"/>
      <c r="AK29" s="223" t="e">
        <f>#REF!+公交!AU54+出租!AU54+网约车!AS54</f>
        <v>#REF!</v>
      </c>
      <c r="AL29" s="223"/>
      <c r="AM29" s="223" t="e">
        <f>#REF!+公交!AW54+出租!AW54+网约车!AU54</f>
        <v>#REF!</v>
      </c>
      <c r="AN29" s="223"/>
      <c r="AO29" s="223" t="e">
        <f>#REF!+公交!AY54+出租!AY54+网约车!AW54</f>
        <v>#REF!</v>
      </c>
      <c r="AP29" s="223"/>
      <c r="AQ29" s="223" t="e">
        <f>#REF!+公交!BA54+出租!BA54+网约车!AY54</f>
        <v>#REF!</v>
      </c>
      <c r="AR29" s="223"/>
      <c r="AS29" s="223" t="e">
        <f>#REF!+公交!BC54+出租!BC54+网约车!BA54</f>
        <v>#REF!</v>
      </c>
      <c r="AT29" s="223"/>
      <c r="AU29" s="223" t="e">
        <f>#REF!+公交!BE54+出租!BE54+网约车!BC54</f>
        <v>#REF!</v>
      </c>
      <c r="AV29" s="223"/>
      <c r="AW29" s="223" t="e">
        <f>#REF!+公交!BG54+出租!BG54+网约车!BE54</f>
        <v>#REF!</v>
      </c>
      <c r="AX29" s="223"/>
      <c r="AY29" s="223" t="e">
        <f>#REF!+公交!BI54+出租!BI54+网约车!BG54</f>
        <v>#REF!</v>
      </c>
      <c r="AZ29" s="223"/>
      <c r="BA29" s="223" t="e">
        <f>#REF!+公交!BK54+出租!BK54+网约车!BI54</f>
        <v>#REF!</v>
      </c>
      <c r="BB29" s="223"/>
      <c r="BC29" s="223" t="e">
        <f>#REF!+公交!BM54+出租!BM54+网约车!BK54</f>
        <v>#REF!</v>
      </c>
      <c r="BD29" s="223"/>
      <c r="BE29" s="223" t="e">
        <f>#REF!+公交!BO54+出租!BO54+网约车!BM54</f>
        <v>#REF!</v>
      </c>
      <c r="BF29" s="223"/>
      <c r="BG29" s="223" t="e">
        <f>#REF!+公交!BQ54+出租!BQ54+网约车!BO54</f>
        <v>#REF!</v>
      </c>
      <c r="BH29" s="223"/>
      <c r="BI29" s="223" t="e">
        <f>#REF!+公交!BS54+出租!BS54+网约车!BQ54</f>
        <v>#REF!</v>
      </c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52"/>
    </row>
    <row r="30" spans="1:90" s="192" customFormat="1" ht="31.2">
      <c r="A30" s="297" t="s">
        <v>120</v>
      </c>
      <c r="B30" s="216" t="s">
        <v>106</v>
      </c>
      <c r="C30" s="251" t="e">
        <f>#REF!+公交!C57+出租!C57+网约车!C57</f>
        <v>#REF!</v>
      </c>
      <c r="D30" s="222" t="e">
        <f t="shared" si="17"/>
        <v>#REF!</v>
      </c>
      <c r="E30" s="222"/>
      <c r="F30" s="222"/>
      <c r="G30" s="222"/>
      <c r="H30" s="222"/>
      <c r="I30" s="216"/>
      <c r="J30" s="251" t="e">
        <f>#REF!+公交!T57+出租!T57+网约车!R57</f>
        <v>#REF!</v>
      </c>
      <c r="K30" s="222" t="e">
        <f t="shared" si="19"/>
        <v>#REF!</v>
      </c>
      <c r="L30" s="251" t="e">
        <f>#REF!+公交!V57+出租!V57+网约车!T57</f>
        <v>#REF!</v>
      </c>
      <c r="M30" s="222" t="e">
        <f t="shared" si="1"/>
        <v>#REF!</v>
      </c>
      <c r="N30" s="251" t="e">
        <f>#REF!+公交!X57+出租!X57+网约车!V57</f>
        <v>#REF!</v>
      </c>
      <c r="O30" s="222" t="e">
        <f t="shared" si="2"/>
        <v>#REF!</v>
      </c>
      <c r="P30" s="251" t="e">
        <f>#REF!+公交!Z57+出租!Z57+网约车!X57</f>
        <v>#REF!</v>
      </c>
      <c r="Q30" s="222" t="e">
        <f t="shared" si="4"/>
        <v>#REF!</v>
      </c>
      <c r="R30" s="251" t="e">
        <f>#REF!+公交!AB57+出租!AB57+网约车!Z57</f>
        <v>#REF!</v>
      </c>
      <c r="S30" s="222" t="e">
        <f t="shared" si="5"/>
        <v>#REF!</v>
      </c>
      <c r="T30" s="251" t="e">
        <f>#REF!+公交!AD57+出租!AD57+网约车!AB57</f>
        <v>#REF!</v>
      </c>
      <c r="U30" s="222" t="e">
        <f t="shared" si="6"/>
        <v>#REF!</v>
      </c>
      <c r="V30" s="251" t="e">
        <f>#REF!+公交!AF57+出租!AF57+网约车!AD57</f>
        <v>#REF!</v>
      </c>
      <c r="W30" s="222" t="e">
        <f t="shared" si="8"/>
        <v>#REF!</v>
      </c>
      <c r="X30" s="251" t="e">
        <f>#REF!+公交!AH57+出租!AH57+网约车!AF57</f>
        <v>#REF!</v>
      </c>
      <c r="Y30" s="222" t="e">
        <f t="shared" si="9"/>
        <v>#REF!</v>
      </c>
      <c r="Z30" s="251" t="e">
        <f>#REF!+公交!AJ57+出租!AJ57+网约车!AH57</f>
        <v>#REF!</v>
      </c>
      <c r="AA30" s="222" t="e">
        <f t="shared" si="10"/>
        <v>#REF!</v>
      </c>
      <c r="AB30" s="251" t="e">
        <f>#REF!+公交!AL57+出租!AL57+网约车!AJ57</f>
        <v>#REF!</v>
      </c>
      <c r="AC30" s="222" t="e">
        <f t="shared" si="12"/>
        <v>#REF!</v>
      </c>
      <c r="AD30" s="251" t="e">
        <f>#REF!+公交!AN57+出租!AN57+网约车!AL57</f>
        <v>#REF!</v>
      </c>
      <c r="AE30" s="222" t="e">
        <f t="shared" si="13"/>
        <v>#REF!</v>
      </c>
      <c r="AF30" s="251" t="e">
        <f>#REF!+公交!AP57+出租!AP57+网约车!AN57</f>
        <v>#REF!</v>
      </c>
      <c r="AG30" s="222" t="e">
        <f t="shared" si="14"/>
        <v>#REF!</v>
      </c>
      <c r="AH30" s="251" t="e">
        <f t="shared" si="23"/>
        <v>#REF!</v>
      </c>
      <c r="AI30" s="222" t="e">
        <f t="shared" si="24"/>
        <v>#REF!</v>
      </c>
      <c r="AJ30" s="223"/>
      <c r="AK30" s="223" t="e">
        <f>#REF!+公交!AU57+出租!AU57+网约车!AS57</f>
        <v>#REF!</v>
      </c>
      <c r="AL30" s="223"/>
      <c r="AM30" s="223" t="e">
        <f>#REF!+公交!AW57+出租!AW57+网约车!AU57</f>
        <v>#REF!</v>
      </c>
      <c r="AN30" s="223"/>
      <c r="AO30" s="223" t="e">
        <f>#REF!+公交!AY57+出租!AY57+网约车!AW57</f>
        <v>#REF!</v>
      </c>
      <c r="AP30" s="223"/>
      <c r="AQ30" s="223" t="e">
        <f>#REF!+公交!BA57+出租!BA57+网约车!AY57</f>
        <v>#REF!</v>
      </c>
      <c r="AR30" s="223"/>
      <c r="AS30" s="223" t="e">
        <f>#REF!+公交!BC57+出租!BC57+网约车!BA57</f>
        <v>#REF!</v>
      </c>
      <c r="AT30" s="223"/>
      <c r="AU30" s="223" t="e">
        <f>#REF!+公交!BE57+出租!BE57+网约车!BC57</f>
        <v>#REF!</v>
      </c>
      <c r="AV30" s="223"/>
      <c r="AW30" s="223" t="e">
        <f>#REF!+公交!BG57+出租!BG57+网约车!BE57</f>
        <v>#REF!</v>
      </c>
      <c r="AX30" s="223"/>
      <c r="AY30" s="223" t="e">
        <f>#REF!+公交!BI57+出租!BI57+网约车!BG57</f>
        <v>#REF!</v>
      </c>
      <c r="AZ30" s="223"/>
      <c r="BA30" s="223" t="e">
        <f>#REF!+公交!BK57+出租!BK57+网约车!BI57</f>
        <v>#REF!</v>
      </c>
      <c r="BB30" s="223"/>
      <c r="BC30" s="223" t="e">
        <f>#REF!+公交!BM57+出租!BM57+网约车!BK57</f>
        <v>#REF!</v>
      </c>
      <c r="BD30" s="223"/>
      <c r="BE30" s="223" t="e">
        <f>#REF!+公交!BO57+出租!BO57+网约车!BM57</f>
        <v>#REF!</v>
      </c>
      <c r="BF30" s="223"/>
      <c r="BG30" s="223" t="e">
        <f>#REF!+公交!BQ57+出租!BQ57+网约车!BO57</f>
        <v>#REF!</v>
      </c>
      <c r="BH30" s="223"/>
      <c r="BI30" s="223" t="e">
        <f>#REF!+公交!BS57+出租!BS57+网约车!BQ57</f>
        <v>#REF!</v>
      </c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52"/>
    </row>
    <row r="31" spans="1:90" s="192" customFormat="1" ht="31.2">
      <c r="A31" s="297"/>
      <c r="B31" s="216" t="s">
        <v>107</v>
      </c>
      <c r="C31" s="251" t="e">
        <f>#REF!+公交!C58+出租!C58+网约车!C58</f>
        <v>#REF!</v>
      </c>
      <c r="D31" s="222" t="e">
        <f t="shared" si="17"/>
        <v>#REF!</v>
      </c>
      <c r="E31" s="222"/>
      <c r="F31" s="222"/>
      <c r="G31" s="222"/>
      <c r="H31" s="222"/>
      <c r="I31" s="216"/>
      <c r="J31" s="251" t="e">
        <f>#REF!+公交!T58+出租!T58+网约车!R58</f>
        <v>#REF!</v>
      </c>
      <c r="K31" s="222" t="e">
        <f t="shared" si="19"/>
        <v>#REF!</v>
      </c>
      <c r="L31" s="251" t="e">
        <f>#REF!+公交!V58+出租!V58+网约车!T58</f>
        <v>#REF!</v>
      </c>
      <c r="M31" s="222" t="e">
        <f t="shared" si="1"/>
        <v>#REF!</v>
      </c>
      <c r="N31" s="251" t="e">
        <f>#REF!+公交!X58+出租!X58+网约车!V58</f>
        <v>#REF!</v>
      </c>
      <c r="O31" s="222" t="e">
        <f t="shared" si="2"/>
        <v>#REF!</v>
      </c>
      <c r="P31" s="251" t="e">
        <f>#REF!+公交!Z58+出租!Z58+网约车!X58</f>
        <v>#REF!</v>
      </c>
      <c r="Q31" s="222" t="e">
        <f t="shared" si="4"/>
        <v>#REF!</v>
      </c>
      <c r="R31" s="251" t="e">
        <f>#REF!+公交!AB58+出租!AB58+网约车!Z58</f>
        <v>#REF!</v>
      </c>
      <c r="S31" s="222" t="e">
        <f t="shared" si="5"/>
        <v>#REF!</v>
      </c>
      <c r="T31" s="251" t="e">
        <f>#REF!+公交!AD58+出租!AD58+网约车!AB58</f>
        <v>#REF!</v>
      </c>
      <c r="U31" s="222" t="e">
        <f t="shared" si="6"/>
        <v>#REF!</v>
      </c>
      <c r="V31" s="251" t="e">
        <f>#REF!+公交!AF58+出租!AF58+网约车!AD58</f>
        <v>#REF!</v>
      </c>
      <c r="W31" s="222" t="e">
        <f t="shared" si="8"/>
        <v>#REF!</v>
      </c>
      <c r="X31" s="251" t="e">
        <f>#REF!+公交!AH58+出租!AH58+网约车!AF58</f>
        <v>#REF!</v>
      </c>
      <c r="Y31" s="222" t="e">
        <f t="shared" si="9"/>
        <v>#REF!</v>
      </c>
      <c r="Z31" s="251" t="e">
        <f>#REF!+公交!AJ58+出租!AJ58+网约车!AH58</f>
        <v>#REF!</v>
      </c>
      <c r="AA31" s="222" t="e">
        <f t="shared" si="10"/>
        <v>#REF!</v>
      </c>
      <c r="AB31" s="251" t="e">
        <f>#REF!+公交!AL58+出租!AL58+网约车!AJ58</f>
        <v>#REF!</v>
      </c>
      <c r="AC31" s="222" t="e">
        <f t="shared" si="12"/>
        <v>#REF!</v>
      </c>
      <c r="AD31" s="251" t="e">
        <f>#REF!+公交!AN58+出租!AN58+网约车!AL58</f>
        <v>#REF!</v>
      </c>
      <c r="AE31" s="222" t="e">
        <f t="shared" si="13"/>
        <v>#REF!</v>
      </c>
      <c r="AF31" s="251" t="e">
        <f>#REF!+公交!AP58+出租!AP58+网约车!AN58</f>
        <v>#REF!</v>
      </c>
      <c r="AG31" s="222" t="e">
        <f t="shared" si="14"/>
        <v>#REF!</v>
      </c>
      <c r="AH31" s="251" t="e">
        <f t="shared" si="23"/>
        <v>#REF!</v>
      </c>
      <c r="AI31" s="222" t="e">
        <f t="shared" si="24"/>
        <v>#REF!</v>
      </c>
      <c r="AJ31" s="223"/>
      <c r="AK31" s="223" t="e">
        <f>#REF!+公交!AU58+出租!AU58+网约车!AS58</f>
        <v>#REF!</v>
      </c>
      <c r="AL31" s="223"/>
      <c r="AM31" s="223" t="e">
        <f>#REF!+公交!AW58+出租!AW58+网约车!AU58</f>
        <v>#REF!</v>
      </c>
      <c r="AN31" s="223"/>
      <c r="AO31" s="223" t="e">
        <f>#REF!+公交!AY58+出租!AY58+网约车!AW58</f>
        <v>#REF!</v>
      </c>
      <c r="AP31" s="223"/>
      <c r="AQ31" s="223" t="e">
        <f>#REF!+公交!BA58+出租!BA58+网约车!AY58</f>
        <v>#REF!</v>
      </c>
      <c r="AR31" s="223"/>
      <c r="AS31" s="223" t="e">
        <f>#REF!+公交!BC58+出租!BC58+网约车!BA58</f>
        <v>#REF!</v>
      </c>
      <c r="AT31" s="223"/>
      <c r="AU31" s="223" t="e">
        <f>#REF!+公交!BE58+出租!BE58+网约车!BC58</f>
        <v>#REF!</v>
      </c>
      <c r="AV31" s="223"/>
      <c r="AW31" s="223" t="e">
        <f>#REF!+公交!BG58+出租!BG58+网约车!BE58</f>
        <v>#REF!</v>
      </c>
      <c r="AX31" s="223"/>
      <c r="AY31" s="223" t="e">
        <f>#REF!+公交!BI58+出租!BI58+网约车!BG58</f>
        <v>#REF!</v>
      </c>
      <c r="AZ31" s="223"/>
      <c r="BA31" s="223" t="e">
        <f>#REF!+公交!BK58+出租!BK58+网约车!BI58</f>
        <v>#REF!</v>
      </c>
      <c r="BB31" s="223"/>
      <c r="BC31" s="223" t="e">
        <f>#REF!+公交!BM58+出租!BM58+网约车!BK58</f>
        <v>#REF!</v>
      </c>
      <c r="BD31" s="223"/>
      <c r="BE31" s="223" t="e">
        <f>#REF!+公交!BO58+出租!BO58+网约车!BM58</f>
        <v>#REF!</v>
      </c>
      <c r="BF31" s="223"/>
      <c r="BG31" s="223" t="e">
        <f>#REF!+公交!BQ58+出租!BQ58+网约车!BO58</f>
        <v>#REF!</v>
      </c>
      <c r="BH31" s="223"/>
      <c r="BI31" s="223" t="e">
        <f>#REF!+公交!BS58+出租!BS58+网约车!BQ58</f>
        <v>#REF!</v>
      </c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3"/>
      <c r="CK31" s="223"/>
      <c r="CL31" s="252"/>
    </row>
    <row r="32" spans="1:90" s="192" customFormat="1" ht="31.2">
      <c r="A32" s="297" t="s">
        <v>121</v>
      </c>
      <c r="B32" s="216" t="s">
        <v>106</v>
      </c>
      <c r="C32" s="251" t="e">
        <f>#REF!+公交!C61+出租!C61+网约车!C61</f>
        <v>#REF!</v>
      </c>
      <c r="D32" s="222" t="e">
        <f t="shared" si="17"/>
        <v>#REF!</v>
      </c>
      <c r="E32" s="222"/>
      <c r="F32" s="222"/>
      <c r="G32" s="222"/>
      <c r="H32" s="222"/>
      <c r="I32" s="216"/>
      <c r="J32" s="251" t="e">
        <f>#REF!+公交!T61+出租!T61+网约车!R61</f>
        <v>#REF!</v>
      </c>
      <c r="K32" s="222" t="e">
        <f t="shared" si="19"/>
        <v>#REF!</v>
      </c>
      <c r="L32" s="251" t="e">
        <f>#REF!+公交!V61+出租!V61+网约车!T61</f>
        <v>#REF!</v>
      </c>
      <c r="M32" s="222" t="e">
        <f t="shared" si="1"/>
        <v>#REF!</v>
      </c>
      <c r="N32" s="251" t="e">
        <f>#REF!+公交!X61+出租!X61+网约车!V61</f>
        <v>#REF!</v>
      </c>
      <c r="O32" s="222" t="e">
        <f t="shared" si="2"/>
        <v>#REF!</v>
      </c>
      <c r="P32" s="251" t="e">
        <f>#REF!+公交!Z61+出租!Z61+网约车!X61</f>
        <v>#REF!</v>
      </c>
      <c r="Q32" s="222" t="e">
        <f t="shared" si="4"/>
        <v>#REF!</v>
      </c>
      <c r="R32" s="251" t="e">
        <f>#REF!+公交!AB61+出租!AB61+网约车!Z61</f>
        <v>#REF!</v>
      </c>
      <c r="S32" s="222" t="e">
        <f t="shared" si="5"/>
        <v>#REF!</v>
      </c>
      <c r="T32" s="251" t="e">
        <f>#REF!+公交!AD61+出租!AD61+网约车!AB61</f>
        <v>#REF!</v>
      </c>
      <c r="U32" s="222" t="e">
        <f t="shared" si="6"/>
        <v>#REF!</v>
      </c>
      <c r="V32" s="251" t="e">
        <f>#REF!+公交!AF61+出租!AF61+网约车!AD61</f>
        <v>#REF!</v>
      </c>
      <c r="W32" s="222" t="e">
        <f t="shared" si="8"/>
        <v>#REF!</v>
      </c>
      <c r="X32" s="251" t="e">
        <f>#REF!+公交!AH61+出租!AH61+网约车!AF61</f>
        <v>#REF!</v>
      </c>
      <c r="Y32" s="222" t="e">
        <f t="shared" si="9"/>
        <v>#REF!</v>
      </c>
      <c r="Z32" s="251" t="e">
        <f>#REF!+公交!AJ61+出租!AJ61+网约车!AH61</f>
        <v>#REF!</v>
      </c>
      <c r="AA32" s="222" t="e">
        <f t="shared" si="10"/>
        <v>#REF!</v>
      </c>
      <c r="AB32" s="251" t="e">
        <f>#REF!+公交!AL61+出租!AL61+网约车!AJ61</f>
        <v>#REF!</v>
      </c>
      <c r="AC32" s="222" t="e">
        <f t="shared" si="12"/>
        <v>#REF!</v>
      </c>
      <c r="AD32" s="251" t="e">
        <f>#REF!+公交!AN61+出租!AN61+网约车!AL61</f>
        <v>#REF!</v>
      </c>
      <c r="AE32" s="222" t="e">
        <f t="shared" si="13"/>
        <v>#REF!</v>
      </c>
      <c r="AF32" s="251" t="e">
        <f>#REF!+公交!AP61+出租!AP61+网约车!AN61</f>
        <v>#REF!</v>
      </c>
      <c r="AG32" s="222" t="e">
        <f t="shared" si="14"/>
        <v>#REF!</v>
      </c>
      <c r="AH32" s="251" t="e">
        <f t="shared" si="23"/>
        <v>#REF!</v>
      </c>
      <c r="AI32" s="222" t="e">
        <f t="shared" si="24"/>
        <v>#REF!</v>
      </c>
      <c r="AJ32" s="223"/>
      <c r="AK32" s="223" t="e">
        <f>#REF!+公交!AU61+出租!AU61+网约车!AS61</f>
        <v>#REF!</v>
      </c>
      <c r="AL32" s="223"/>
      <c r="AM32" s="223" t="e">
        <f>#REF!+公交!AW61+出租!AW61+网约车!AU61</f>
        <v>#REF!</v>
      </c>
      <c r="AN32" s="223"/>
      <c r="AO32" s="223" t="e">
        <f>#REF!+公交!AY61+出租!AY61+网约车!AW61</f>
        <v>#REF!</v>
      </c>
      <c r="AP32" s="223"/>
      <c r="AQ32" s="223" t="e">
        <f>#REF!+公交!BA61+出租!BA61+网约车!AY61</f>
        <v>#REF!</v>
      </c>
      <c r="AR32" s="223"/>
      <c r="AS32" s="223" t="e">
        <f>#REF!+公交!BC61+出租!BC61+网约车!BA61</f>
        <v>#REF!</v>
      </c>
      <c r="AT32" s="223"/>
      <c r="AU32" s="223" t="e">
        <f>#REF!+公交!BE61+出租!BE61+网约车!BC61</f>
        <v>#REF!</v>
      </c>
      <c r="AV32" s="223"/>
      <c r="AW32" s="223" t="e">
        <f>#REF!+公交!BG61+出租!BG61+网约车!BE61</f>
        <v>#REF!</v>
      </c>
      <c r="AX32" s="223"/>
      <c r="AY32" s="223" t="e">
        <f>#REF!+公交!BI61+出租!BI61+网约车!BG61</f>
        <v>#REF!</v>
      </c>
      <c r="AZ32" s="223"/>
      <c r="BA32" s="223" t="e">
        <f>#REF!+公交!BK61+出租!BK61+网约车!BI61</f>
        <v>#REF!</v>
      </c>
      <c r="BB32" s="223"/>
      <c r="BC32" s="223" t="e">
        <f>#REF!+公交!BM61+出租!BM61+网约车!BK61</f>
        <v>#REF!</v>
      </c>
      <c r="BD32" s="223"/>
      <c r="BE32" s="223" t="e">
        <f>#REF!+公交!BO61+出租!BO61+网约车!BM61</f>
        <v>#REF!</v>
      </c>
      <c r="BF32" s="223"/>
      <c r="BG32" s="223" t="e">
        <f>#REF!+公交!BQ61+出租!BQ61+网约车!BO61</f>
        <v>#REF!</v>
      </c>
      <c r="BH32" s="223"/>
      <c r="BI32" s="223" t="e">
        <f>#REF!+公交!BS61+出租!BS61+网约车!BQ61</f>
        <v>#REF!</v>
      </c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  <c r="CG32" s="223"/>
      <c r="CH32" s="223"/>
      <c r="CI32" s="223"/>
      <c r="CJ32" s="223"/>
      <c r="CK32" s="223"/>
      <c r="CL32" s="252"/>
    </row>
    <row r="33" spans="1:90" s="192" customFormat="1" ht="31.2">
      <c r="A33" s="297"/>
      <c r="B33" s="216" t="s">
        <v>107</v>
      </c>
      <c r="C33" s="251" t="e">
        <f>#REF!+公交!C62+出租!C62+网约车!C62</f>
        <v>#REF!</v>
      </c>
      <c r="D33" s="222" t="e">
        <f t="shared" si="17"/>
        <v>#REF!</v>
      </c>
      <c r="E33" s="222"/>
      <c r="F33" s="222"/>
      <c r="G33" s="222"/>
      <c r="H33" s="222"/>
      <c r="I33" s="216"/>
      <c r="J33" s="251" t="e">
        <f>#REF!+公交!T62+出租!T62+网约车!R62</f>
        <v>#REF!</v>
      </c>
      <c r="K33" s="222" t="e">
        <f t="shared" si="19"/>
        <v>#REF!</v>
      </c>
      <c r="L33" s="251" t="e">
        <f>#REF!+公交!V62+出租!V62+网约车!T62</f>
        <v>#REF!</v>
      </c>
      <c r="M33" s="222" t="e">
        <f t="shared" si="1"/>
        <v>#REF!</v>
      </c>
      <c r="N33" s="251" t="e">
        <f>#REF!+公交!X62+出租!X62+网约车!V62</f>
        <v>#REF!</v>
      </c>
      <c r="O33" s="222" t="e">
        <f t="shared" si="2"/>
        <v>#REF!</v>
      </c>
      <c r="P33" s="251" t="e">
        <f>#REF!+公交!Z62+出租!Z62+网约车!X62</f>
        <v>#REF!</v>
      </c>
      <c r="Q33" s="222" t="e">
        <f t="shared" si="4"/>
        <v>#REF!</v>
      </c>
      <c r="R33" s="251" t="e">
        <f>#REF!+公交!AB62+出租!AB62+网约车!Z62</f>
        <v>#REF!</v>
      </c>
      <c r="S33" s="222" t="e">
        <f t="shared" si="5"/>
        <v>#REF!</v>
      </c>
      <c r="T33" s="251" t="e">
        <f>#REF!+公交!AD62+出租!AD62+网约车!AB62</f>
        <v>#REF!</v>
      </c>
      <c r="U33" s="222" t="e">
        <f t="shared" si="6"/>
        <v>#REF!</v>
      </c>
      <c r="V33" s="251" t="e">
        <f>#REF!+公交!AF62+出租!AF62+网约车!AD62</f>
        <v>#REF!</v>
      </c>
      <c r="W33" s="222" t="e">
        <f t="shared" si="8"/>
        <v>#REF!</v>
      </c>
      <c r="X33" s="251" t="e">
        <f>#REF!+公交!AH62+出租!AH62+网约车!AF62</f>
        <v>#REF!</v>
      </c>
      <c r="Y33" s="222" t="e">
        <f t="shared" si="9"/>
        <v>#REF!</v>
      </c>
      <c r="Z33" s="251" t="e">
        <f>#REF!+公交!AJ62+出租!AJ62+网约车!AH62</f>
        <v>#REF!</v>
      </c>
      <c r="AA33" s="222" t="e">
        <f t="shared" si="10"/>
        <v>#REF!</v>
      </c>
      <c r="AB33" s="251" t="e">
        <f>#REF!+公交!AL62+出租!AL62+网约车!AJ62</f>
        <v>#REF!</v>
      </c>
      <c r="AC33" s="222" t="e">
        <f t="shared" si="12"/>
        <v>#REF!</v>
      </c>
      <c r="AD33" s="251" t="e">
        <f>#REF!+公交!AN62+出租!AN62+网约车!AL62</f>
        <v>#REF!</v>
      </c>
      <c r="AE33" s="222" t="e">
        <f t="shared" si="13"/>
        <v>#REF!</v>
      </c>
      <c r="AF33" s="251" t="e">
        <f>#REF!+公交!AP62+出租!AP62+网约车!AN62</f>
        <v>#REF!</v>
      </c>
      <c r="AG33" s="222" t="e">
        <f t="shared" si="14"/>
        <v>#REF!</v>
      </c>
      <c r="AH33" s="251" t="e">
        <f t="shared" si="23"/>
        <v>#REF!</v>
      </c>
      <c r="AI33" s="222" t="e">
        <f t="shared" si="24"/>
        <v>#REF!</v>
      </c>
      <c r="AJ33" s="223"/>
      <c r="AK33" s="223" t="e">
        <f>#REF!+公交!AU62+出租!AU62+网约车!AS62</f>
        <v>#REF!</v>
      </c>
      <c r="AL33" s="223"/>
      <c r="AM33" s="223" t="e">
        <f>#REF!+公交!AW62+出租!AW62+网约车!AU62</f>
        <v>#REF!</v>
      </c>
      <c r="AN33" s="223"/>
      <c r="AO33" s="223" t="e">
        <f>#REF!+公交!AY62+出租!AY62+网约车!AW62</f>
        <v>#REF!</v>
      </c>
      <c r="AP33" s="223"/>
      <c r="AQ33" s="223" t="e">
        <f>#REF!+公交!BA62+出租!BA62+网约车!AY62</f>
        <v>#REF!</v>
      </c>
      <c r="AR33" s="223"/>
      <c r="AS33" s="223" t="e">
        <f>#REF!+公交!BC62+出租!BC62+网约车!BA62</f>
        <v>#REF!</v>
      </c>
      <c r="AT33" s="223"/>
      <c r="AU33" s="223" t="e">
        <f>#REF!+公交!BE62+出租!BE62+网约车!BC62</f>
        <v>#REF!</v>
      </c>
      <c r="AV33" s="223"/>
      <c r="AW33" s="223" t="e">
        <f>#REF!+公交!BG62+出租!BG62+网约车!BE62</f>
        <v>#REF!</v>
      </c>
      <c r="AX33" s="223"/>
      <c r="AY33" s="223" t="e">
        <f>#REF!+公交!BI62+出租!BI62+网约车!BG62</f>
        <v>#REF!</v>
      </c>
      <c r="AZ33" s="223"/>
      <c r="BA33" s="223" t="e">
        <f>#REF!+公交!BK62+出租!BK62+网约车!BI62</f>
        <v>#REF!</v>
      </c>
      <c r="BB33" s="223"/>
      <c r="BC33" s="223" t="e">
        <f>#REF!+公交!BM62+出租!BM62+网约车!BK62</f>
        <v>#REF!</v>
      </c>
      <c r="BD33" s="223"/>
      <c r="BE33" s="223" t="e">
        <f>#REF!+公交!BO62+出租!BO62+网约车!BM62</f>
        <v>#REF!</v>
      </c>
      <c r="BF33" s="223"/>
      <c r="BG33" s="223" t="e">
        <f>#REF!+公交!BQ62+出租!BQ62+网约车!BO62</f>
        <v>#REF!</v>
      </c>
      <c r="BH33" s="223"/>
      <c r="BI33" s="223" t="e">
        <f>#REF!+公交!BS62+出租!BS62+网约车!BQ62</f>
        <v>#REF!</v>
      </c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52"/>
    </row>
    <row r="34" spans="1:90" s="192" customFormat="1" ht="31.2">
      <c r="A34" s="297" t="s">
        <v>122</v>
      </c>
      <c r="B34" s="216" t="s">
        <v>106</v>
      </c>
      <c r="C34" s="251" t="e">
        <f>#REF!+公交!C65+出租!C65+网约车!C65</f>
        <v>#REF!</v>
      </c>
      <c r="D34" s="222" t="e">
        <f t="shared" si="17"/>
        <v>#REF!</v>
      </c>
      <c r="E34" s="222"/>
      <c r="F34" s="222"/>
      <c r="G34" s="222"/>
      <c r="H34" s="222"/>
      <c r="I34" s="216"/>
      <c r="J34" s="251" t="e">
        <f>#REF!+公交!T65+出租!T65+网约车!R65</f>
        <v>#REF!</v>
      </c>
      <c r="K34" s="222" t="e">
        <f t="shared" si="19"/>
        <v>#REF!</v>
      </c>
      <c r="L34" s="251" t="e">
        <f>#REF!+公交!V65+出租!V65+网约车!T65</f>
        <v>#REF!</v>
      </c>
      <c r="M34" s="222" t="e">
        <f t="shared" si="1"/>
        <v>#REF!</v>
      </c>
      <c r="N34" s="251" t="e">
        <f>#REF!+公交!X65+出租!X65+网约车!V65</f>
        <v>#REF!</v>
      </c>
      <c r="O34" s="222" t="e">
        <f t="shared" si="2"/>
        <v>#REF!</v>
      </c>
      <c r="P34" s="251" t="e">
        <f>#REF!+公交!Z65+出租!Z65+网约车!X65</f>
        <v>#REF!</v>
      </c>
      <c r="Q34" s="222" t="e">
        <f t="shared" si="4"/>
        <v>#REF!</v>
      </c>
      <c r="R34" s="251" t="e">
        <f>#REF!+公交!AB65+出租!AB65+网约车!Z65</f>
        <v>#REF!</v>
      </c>
      <c r="S34" s="222" t="e">
        <f t="shared" si="5"/>
        <v>#REF!</v>
      </c>
      <c r="T34" s="251" t="e">
        <f>#REF!+公交!AD65+出租!AD65+网约车!AB65</f>
        <v>#REF!</v>
      </c>
      <c r="U34" s="222" t="e">
        <f t="shared" si="6"/>
        <v>#REF!</v>
      </c>
      <c r="V34" s="251" t="e">
        <f>#REF!+公交!AF65+出租!AF65+网约车!AD65</f>
        <v>#REF!</v>
      </c>
      <c r="W34" s="222" t="e">
        <f t="shared" si="8"/>
        <v>#REF!</v>
      </c>
      <c r="X34" s="251" t="e">
        <f>#REF!+公交!AH65+出租!AH65+网约车!AF65</f>
        <v>#REF!</v>
      </c>
      <c r="Y34" s="222" t="e">
        <f t="shared" si="9"/>
        <v>#REF!</v>
      </c>
      <c r="Z34" s="251" t="e">
        <f>#REF!+公交!AJ65+出租!AJ65+网约车!AH65</f>
        <v>#REF!</v>
      </c>
      <c r="AA34" s="222" t="e">
        <f t="shared" si="10"/>
        <v>#REF!</v>
      </c>
      <c r="AB34" s="251" t="e">
        <f>#REF!+公交!AL65+出租!AL65+网约车!AJ65</f>
        <v>#REF!</v>
      </c>
      <c r="AC34" s="222" t="e">
        <f t="shared" si="12"/>
        <v>#REF!</v>
      </c>
      <c r="AD34" s="251" t="e">
        <f>#REF!+公交!AN65+出租!AN65+网约车!AL65</f>
        <v>#REF!</v>
      </c>
      <c r="AE34" s="222" t="e">
        <f t="shared" si="13"/>
        <v>#REF!</v>
      </c>
      <c r="AF34" s="251" t="e">
        <f>#REF!+公交!AP65+出租!AP65+网约车!AN65</f>
        <v>#REF!</v>
      </c>
      <c r="AG34" s="222" t="e">
        <f t="shared" si="14"/>
        <v>#REF!</v>
      </c>
      <c r="AH34" s="251" t="e">
        <f t="shared" si="23"/>
        <v>#REF!</v>
      </c>
      <c r="AI34" s="222" t="e">
        <f t="shared" si="24"/>
        <v>#REF!</v>
      </c>
      <c r="AJ34" s="223"/>
      <c r="AK34" s="223" t="e">
        <f>#REF!+公交!AU65+出租!AU65+网约车!AS65</f>
        <v>#REF!</v>
      </c>
      <c r="AL34" s="223"/>
      <c r="AM34" s="223" t="e">
        <f>#REF!+公交!AW65+出租!AW65+网约车!AU65</f>
        <v>#REF!</v>
      </c>
      <c r="AN34" s="223"/>
      <c r="AO34" s="223" t="e">
        <f>#REF!+公交!AY65+出租!AY65+网约车!AW65</f>
        <v>#REF!</v>
      </c>
      <c r="AP34" s="223"/>
      <c r="AQ34" s="223" t="e">
        <f>#REF!+公交!BA65+出租!BA65+网约车!AY65</f>
        <v>#REF!</v>
      </c>
      <c r="AR34" s="223"/>
      <c r="AS34" s="223" t="e">
        <f>#REF!+公交!BC65+出租!BC65+网约车!BA65</f>
        <v>#REF!</v>
      </c>
      <c r="AT34" s="223"/>
      <c r="AU34" s="223" t="e">
        <f>#REF!+公交!BE65+出租!BE65+网约车!BC65</f>
        <v>#REF!</v>
      </c>
      <c r="AV34" s="223"/>
      <c r="AW34" s="223" t="e">
        <f>#REF!+公交!BG65+出租!BG65+网约车!BE65</f>
        <v>#REF!</v>
      </c>
      <c r="AX34" s="223"/>
      <c r="AY34" s="223" t="e">
        <f>#REF!+公交!BI65+出租!BI65+网约车!BG65</f>
        <v>#REF!</v>
      </c>
      <c r="AZ34" s="223"/>
      <c r="BA34" s="223" t="e">
        <f>#REF!+公交!BK65+出租!BK65+网约车!BI65</f>
        <v>#REF!</v>
      </c>
      <c r="BB34" s="223"/>
      <c r="BC34" s="223" t="e">
        <f>#REF!+公交!BM65+出租!BM65+网约车!BK65</f>
        <v>#REF!</v>
      </c>
      <c r="BD34" s="223"/>
      <c r="BE34" s="223" t="e">
        <f>#REF!+公交!BO65+出租!BO65+网约车!BM65</f>
        <v>#REF!</v>
      </c>
      <c r="BF34" s="223"/>
      <c r="BG34" s="223" t="e">
        <f>#REF!+公交!BQ65+出租!BQ65+网约车!BO65</f>
        <v>#REF!</v>
      </c>
      <c r="BH34" s="223"/>
      <c r="BI34" s="223" t="e">
        <f>#REF!+公交!BS65+出租!BS65+网约车!BQ65</f>
        <v>#REF!</v>
      </c>
      <c r="BJ34" s="223"/>
      <c r="BK34" s="223"/>
      <c r="BL34" s="223"/>
      <c r="BM34" s="223"/>
      <c r="BN34" s="223"/>
      <c r="BO34" s="223"/>
      <c r="BP34" s="223"/>
      <c r="BQ34" s="223"/>
      <c r="BR34" s="223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3"/>
      <c r="CF34" s="223"/>
      <c r="CG34" s="223"/>
      <c r="CH34" s="223"/>
      <c r="CI34" s="223"/>
      <c r="CJ34" s="223"/>
      <c r="CK34" s="223"/>
      <c r="CL34" s="252"/>
    </row>
    <row r="35" spans="1:90" s="192" customFormat="1" ht="31.2">
      <c r="A35" s="297"/>
      <c r="B35" s="216" t="s">
        <v>107</v>
      </c>
      <c r="C35" s="251" t="e">
        <f>#REF!+公交!C66+出租!C66+网约车!C66</f>
        <v>#REF!</v>
      </c>
      <c r="D35" s="222" t="e">
        <f t="shared" si="17"/>
        <v>#REF!</v>
      </c>
      <c r="E35" s="222"/>
      <c r="F35" s="222"/>
      <c r="G35" s="222"/>
      <c r="H35" s="222"/>
      <c r="I35" s="216"/>
      <c r="J35" s="251" t="e">
        <f>#REF!+公交!T66+出租!T66+网约车!R66</f>
        <v>#REF!</v>
      </c>
      <c r="K35" s="222" t="e">
        <f t="shared" si="19"/>
        <v>#REF!</v>
      </c>
      <c r="L35" s="251" t="e">
        <f>#REF!+公交!V66+出租!V66+网约车!T66</f>
        <v>#REF!</v>
      </c>
      <c r="M35" s="222" t="e">
        <f t="shared" si="1"/>
        <v>#REF!</v>
      </c>
      <c r="N35" s="251" t="e">
        <f>#REF!+公交!X66+出租!X66+网约车!V66</f>
        <v>#REF!</v>
      </c>
      <c r="O35" s="222" t="e">
        <f t="shared" si="2"/>
        <v>#REF!</v>
      </c>
      <c r="P35" s="251" t="e">
        <f>#REF!+公交!Z66+出租!Z66+网约车!X66</f>
        <v>#REF!</v>
      </c>
      <c r="Q35" s="222" t="e">
        <f t="shared" si="4"/>
        <v>#REF!</v>
      </c>
      <c r="R35" s="251" t="e">
        <f>#REF!+公交!AB66+出租!AB66+网约车!Z66</f>
        <v>#REF!</v>
      </c>
      <c r="S35" s="222" t="e">
        <f t="shared" si="5"/>
        <v>#REF!</v>
      </c>
      <c r="T35" s="251" t="e">
        <f>#REF!+公交!AD66+出租!AD66+网约车!AB66</f>
        <v>#REF!</v>
      </c>
      <c r="U35" s="222" t="e">
        <f t="shared" si="6"/>
        <v>#REF!</v>
      </c>
      <c r="V35" s="251" t="e">
        <f>#REF!+公交!AF66+出租!AF66+网约车!AD66</f>
        <v>#REF!</v>
      </c>
      <c r="W35" s="222" t="e">
        <f t="shared" si="8"/>
        <v>#REF!</v>
      </c>
      <c r="X35" s="251" t="e">
        <f>#REF!+公交!AH66+出租!AH66+网约车!AF66</f>
        <v>#REF!</v>
      </c>
      <c r="Y35" s="222" t="e">
        <f t="shared" si="9"/>
        <v>#REF!</v>
      </c>
      <c r="Z35" s="251" t="e">
        <f>#REF!+公交!AJ66+出租!AJ66+网约车!AH66</f>
        <v>#REF!</v>
      </c>
      <c r="AA35" s="222" t="e">
        <f t="shared" si="10"/>
        <v>#REF!</v>
      </c>
      <c r="AB35" s="251" t="e">
        <f>#REF!+公交!AL66+出租!AL66+网约车!AJ66</f>
        <v>#REF!</v>
      </c>
      <c r="AC35" s="222" t="e">
        <f t="shared" si="12"/>
        <v>#REF!</v>
      </c>
      <c r="AD35" s="251" t="e">
        <f>#REF!+公交!AN66+出租!AN66+网约车!AL66</f>
        <v>#REF!</v>
      </c>
      <c r="AE35" s="222" t="e">
        <f t="shared" si="13"/>
        <v>#REF!</v>
      </c>
      <c r="AF35" s="251" t="e">
        <f>#REF!+公交!AP66+出租!AP66+网约车!AN66</f>
        <v>#REF!</v>
      </c>
      <c r="AG35" s="222" t="e">
        <f t="shared" si="14"/>
        <v>#REF!</v>
      </c>
      <c r="AH35" s="251" t="e">
        <f t="shared" si="23"/>
        <v>#REF!</v>
      </c>
      <c r="AI35" s="222" t="e">
        <f t="shared" si="24"/>
        <v>#REF!</v>
      </c>
      <c r="AJ35" s="223"/>
      <c r="AK35" s="223" t="e">
        <f>#REF!+公交!AU66+出租!AU66+网约车!AS66</f>
        <v>#REF!</v>
      </c>
      <c r="AL35" s="223"/>
      <c r="AM35" s="223" t="e">
        <f>#REF!+公交!AW66+出租!AW66+网约车!AU66</f>
        <v>#REF!</v>
      </c>
      <c r="AN35" s="223"/>
      <c r="AO35" s="223" t="e">
        <f>#REF!+公交!AY66+出租!AY66+网约车!AW66</f>
        <v>#REF!</v>
      </c>
      <c r="AP35" s="223"/>
      <c r="AQ35" s="223" t="e">
        <f>#REF!+公交!BA66+出租!BA66+网约车!AY66</f>
        <v>#REF!</v>
      </c>
      <c r="AR35" s="223"/>
      <c r="AS35" s="223" t="e">
        <f>#REF!+公交!BC66+出租!BC66+网约车!BA66</f>
        <v>#REF!</v>
      </c>
      <c r="AT35" s="223"/>
      <c r="AU35" s="223" t="e">
        <f>#REF!+公交!BE66+出租!BE66+网约车!BC66</f>
        <v>#REF!</v>
      </c>
      <c r="AV35" s="223"/>
      <c r="AW35" s="223" t="e">
        <f>#REF!+公交!BG66+出租!BG66+网约车!BE66</f>
        <v>#REF!</v>
      </c>
      <c r="AX35" s="223"/>
      <c r="AY35" s="223" t="e">
        <f>#REF!+公交!BI66+出租!BI66+网约车!BG66</f>
        <v>#REF!</v>
      </c>
      <c r="AZ35" s="223"/>
      <c r="BA35" s="223" t="e">
        <f>#REF!+公交!BK66+出租!BK66+网约车!BI66</f>
        <v>#REF!</v>
      </c>
      <c r="BB35" s="223"/>
      <c r="BC35" s="223" t="e">
        <f>#REF!+公交!BM66+出租!BM66+网约车!BK66</f>
        <v>#REF!</v>
      </c>
      <c r="BD35" s="223"/>
      <c r="BE35" s="223" t="e">
        <f>#REF!+公交!BO66+出租!BO66+网约车!BM66</f>
        <v>#REF!</v>
      </c>
      <c r="BF35" s="223"/>
      <c r="BG35" s="223" t="e">
        <f>#REF!+公交!BQ66+出租!BQ66+网约车!BO66</f>
        <v>#REF!</v>
      </c>
      <c r="BH35" s="223"/>
      <c r="BI35" s="223" t="e">
        <f>#REF!+公交!BS66+出租!BS66+网约车!BQ66</f>
        <v>#REF!</v>
      </c>
      <c r="BJ35" s="223"/>
      <c r="BK35" s="223"/>
      <c r="BL35" s="223"/>
      <c r="BM35" s="223"/>
      <c r="BN35" s="223"/>
      <c r="BO35" s="223"/>
      <c r="BP35" s="223"/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252"/>
    </row>
    <row r="36" spans="1:90" s="192" customFormat="1" ht="31.2">
      <c r="A36" s="297" t="s">
        <v>123</v>
      </c>
      <c r="B36" s="216" t="s">
        <v>106</v>
      </c>
      <c r="C36" s="251" t="e">
        <f>#REF!+公交!C69+出租!C69+网约车!C69</f>
        <v>#REF!</v>
      </c>
      <c r="D36" s="222" t="e">
        <f t="shared" si="17"/>
        <v>#REF!</v>
      </c>
      <c r="E36" s="222"/>
      <c r="F36" s="222"/>
      <c r="G36" s="222"/>
      <c r="H36" s="222"/>
      <c r="I36" s="216"/>
      <c r="J36" s="251" t="e">
        <f>#REF!+公交!T69+出租!T69+网约车!R69</f>
        <v>#REF!</v>
      </c>
      <c r="K36" s="222" t="e">
        <f t="shared" si="19"/>
        <v>#REF!</v>
      </c>
      <c r="L36" s="251" t="e">
        <f>#REF!+公交!V69+出租!V69+网约车!T69</f>
        <v>#REF!</v>
      </c>
      <c r="M36" s="222" t="e">
        <f t="shared" si="1"/>
        <v>#REF!</v>
      </c>
      <c r="N36" s="251" t="e">
        <f>#REF!+公交!X69+出租!X69+网约车!V69</f>
        <v>#REF!</v>
      </c>
      <c r="O36" s="222" t="e">
        <f t="shared" si="2"/>
        <v>#REF!</v>
      </c>
      <c r="P36" s="251" t="e">
        <f>#REF!+公交!Z69+出租!Z69+网约车!X69</f>
        <v>#REF!</v>
      </c>
      <c r="Q36" s="222" t="e">
        <f t="shared" si="4"/>
        <v>#REF!</v>
      </c>
      <c r="R36" s="251" t="e">
        <f>#REF!+公交!AB69+出租!AB69+网约车!Z69</f>
        <v>#REF!</v>
      </c>
      <c r="S36" s="222" t="e">
        <f t="shared" si="5"/>
        <v>#REF!</v>
      </c>
      <c r="T36" s="251" t="e">
        <f>#REF!+公交!AD69+出租!AD69+网约车!AB69</f>
        <v>#REF!</v>
      </c>
      <c r="U36" s="222" t="e">
        <f t="shared" si="6"/>
        <v>#REF!</v>
      </c>
      <c r="V36" s="251" t="e">
        <f>#REF!+公交!AF69+出租!AF69+网约车!AD69</f>
        <v>#REF!</v>
      </c>
      <c r="W36" s="222" t="e">
        <f t="shared" si="8"/>
        <v>#REF!</v>
      </c>
      <c r="X36" s="251" t="e">
        <f>#REF!+公交!AH69+出租!AH69+网约车!AF69</f>
        <v>#REF!</v>
      </c>
      <c r="Y36" s="222" t="e">
        <f t="shared" si="9"/>
        <v>#REF!</v>
      </c>
      <c r="Z36" s="251" t="e">
        <f>#REF!+公交!AJ69+出租!AJ69+网约车!AH69</f>
        <v>#REF!</v>
      </c>
      <c r="AA36" s="222" t="e">
        <f t="shared" si="10"/>
        <v>#REF!</v>
      </c>
      <c r="AB36" s="251" t="e">
        <f>#REF!+公交!AL69+出租!AL69+网约车!AJ69</f>
        <v>#REF!</v>
      </c>
      <c r="AC36" s="222" t="e">
        <f t="shared" si="12"/>
        <v>#REF!</v>
      </c>
      <c r="AD36" s="251" t="e">
        <f>#REF!+公交!AN69+出租!AN69+网约车!AL69</f>
        <v>#REF!</v>
      </c>
      <c r="AE36" s="222" t="e">
        <f t="shared" si="13"/>
        <v>#REF!</v>
      </c>
      <c r="AF36" s="251" t="e">
        <f>#REF!+公交!AP69+出租!AP69+网约车!AN69</f>
        <v>#REF!</v>
      </c>
      <c r="AG36" s="222" t="e">
        <f t="shared" si="14"/>
        <v>#REF!</v>
      </c>
      <c r="AH36" s="251" t="e">
        <f t="shared" si="23"/>
        <v>#REF!</v>
      </c>
      <c r="AI36" s="222" t="e">
        <f t="shared" si="24"/>
        <v>#REF!</v>
      </c>
      <c r="AJ36" s="223"/>
      <c r="AK36" s="223" t="e">
        <f>#REF!+公交!AU69+出租!AU69+网约车!AS69</f>
        <v>#REF!</v>
      </c>
      <c r="AL36" s="223"/>
      <c r="AM36" s="223" t="e">
        <f>#REF!+公交!AW69+出租!AW69+网约车!AU69</f>
        <v>#REF!</v>
      </c>
      <c r="AN36" s="223"/>
      <c r="AO36" s="223" t="e">
        <f>#REF!+公交!AY69+出租!AY69+网约车!AW69</f>
        <v>#REF!</v>
      </c>
      <c r="AP36" s="223"/>
      <c r="AQ36" s="223" t="e">
        <f>#REF!+公交!BA69+出租!BA69+网约车!AY69</f>
        <v>#REF!</v>
      </c>
      <c r="AR36" s="223"/>
      <c r="AS36" s="223" t="e">
        <f>#REF!+公交!BC69+出租!BC69+网约车!BA69</f>
        <v>#REF!</v>
      </c>
      <c r="AT36" s="223"/>
      <c r="AU36" s="223" t="e">
        <f>#REF!+公交!BE69+出租!BE69+网约车!BC69</f>
        <v>#REF!</v>
      </c>
      <c r="AV36" s="223"/>
      <c r="AW36" s="223" t="e">
        <f>#REF!+公交!BG69+出租!BG69+网约车!BE69</f>
        <v>#REF!</v>
      </c>
      <c r="AX36" s="223"/>
      <c r="AY36" s="223" t="e">
        <f>#REF!+公交!BI69+出租!BI69+网约车!BG69</f>
        <v>#REF!</v>
      </c>
      <c r="AZ36" s="223"/>
      <c r="BA36" s="223" t="e">
        <f>#REF!+公交!BK69+出租!BK69+网约车!BI69</f>
        <v>#REF!</v>
      </c>
      <c r="BB36" s="223"/>
      <c r="BC36" s="223" t="e">
        <f>#REF!+公交!BM69+出租!BM69+网约车!BK69</f>
        <v>#REF!</v>
      </c>
      <c r="BD36" s="223"/>
      <c r="BE36" s="223" t="e">
        <f>#REF!+公交!BO69+出租!BO69+网约车!BM69</f>
        <v>#REF!</v>
      </c>
      <c r="BF36" s="223"/>
      <c r="BG36" s="223" t="e">
        <f>#REF!+公交!BQ69+出租!BQ69+网约车!BO69</f>
        <v>#REF!</v>
      </c>
      <c r="BH36" s="223"/>
      <c r="BI36" s="223" t="e">
        <f>#REF!+公交!BS69+出租!BS69+网约车!BQ69</f>
        <v>#REF!</v>
      </c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52"/>
    </row>
    <row r="37" spans="1:90" s="192" customFormat="1" ht="31.2">
      <c r="A37" s="297"/>
      <c r="B37" s="216" t="s">
        <v>107</v>
      </c>
      <c r="C37" s="251" t="e">
        <f>#REF!+公交!C70+出租!C70+网约车!C70</f>
        <v>#REF!</v>
      </c>
      <c r="D37" s="222" t="e">
        <f t="shared" si="17"/>
        <v>#REF!</v>
      </c>
      <c r="E37" s="222"/>
      <c r="F37" s="222"/>
      <c r="G37" s="222"/>
      <c r="H37" s="222"/>
      <c r="I37" s="216"/>
      <c r="J37" s="251" t="e">
        <f>#REF!+公交!T70+出租!T70+网约车!R70</f>
        <v>#REF!</v>
      </c>
      <c r="K37" s="222" t="e">
        <f t="shared" si="19"/>
        <v>#REF!</v>
      </c>
      <c r="L37" s="251" t="e">
        <f>#REF!+公交!V70+出租!V70+网约车!T70</f>
        <v>#REF!</v>
      </c>
      <c r="M37" s="222" t="e">
        <f t="shared" si="1"/>
        <v>#REF!</v>
      </c>
      <c r="N37" s="251" t="e">
        <f>#REF!+公交!X70+出租!X70+网约车!V70</f>
        <v>#REF!</v>
      </c>
      <c r="O37" s="222" t="e">
        <f t="shared" si="2"/>
        <v>#REF!</v>
      </c>
      <c r="P37" s="251" t="e">
        <f>#REF!+公交!Z70+出租!Z70+网约车!X70</f>
        <v>#REF!</v>
      </c>
      <c r="Q37" s="222" t="e">
        <f t="shared" si="4"/>
        <v>#REF!</v>
      </c>
      <c r="R37" s="251" t="e">
        <f>#REF!+公交!AB70+出租!AB70+网约车!Z70</f>
        <v>#REF!</v>
      </c>
      <c r="S37" s="222" t="e">
        <f t="shared" si="5"/>
        <v>#REF!</v>
      </c>
      <c r="T37" s="251" t="e">
        <f>#REF!+公交!AD70+出租!AD70+网约车!AB70</f>
        <v>#REF!</v>
      </c>
      <c r="U37" s="222" t="e">
        <f t="shared" si="6"/>
        <v>#REF!</v>
      </c>
      <c r="V37" s="251" t="e">
        <f>#REF!+公交!AF70+出租!AF70+网约车!AD70</f>
        <v>#REF!</v>
      </c>
      <c r="W37" s="222" t="e">
        <f t="shared" si="8"/>
        <v>#REF!</v>
      </c>
      <c r="X37" s="251" t="e">
        <f>#REF!+公交!AH70+出租!AH70+网约车!AF70</f>
        <v>#REF!</v>
      </c>
      <c r="Y37" s="222" t="e">
        <f t="shared" si="9"/>
        <v>#REF!</v>
      </c>
      <c r="Z37" s="251" t="e">
        <f>#REF!+公交!AJ70+出租!AJ70+网约车!AH70</f>
        <v>#REF!</v>
      </c>
      <c r="AA37" s="222" t="e">
        <f t="shared" si="10"/>
        <v>#REF!</v>
      </c>
      <c r="AB37" s="251" t="e">
        <f>#REF!+公交!AL70+出租!AL70+网约车!AJ70</f>
        <v>#REF!</v>
      </c>
      <c r="AC37" s="222" t="e">
        <f t="shared" si="12"/>
        <v>#REF!</v>
      </c>
      <c r="AD37" s="251" t="e">
        <f>#REF!+公交!AN70+出租!AN70+网约车!AL70</f>
        <v>#REF!</v>
      </c>
      <c r="AE37" s="222" t="e">
        <f t="shared" si="13"/>
        <v>#REF!</v>
      </c>
      <c r="AF37" s="251" t="e">
        <f>#REF!+公交!AP70+出租!AP70+网约车!AN70</f>
        <v>#REF!</v>
      </c>
      <c r="AG37" s="222" t="e">
        <f t="shared" si="14"/>
        <v>#REF!</v>
      </c>
      <c r="AH37" s="251" t="e">
        <f t="shared" si="23"/>
        <v>#REF!</v>
      </c>
      <c r="AI37" s="222" t="e">
        <f t="shared" si="24"/>
        <v>#REF!</v>
      </c>
      <c r="AJ37" s="223"/>
      <c r="AK37" s="223" t="e">
        <f>#REF!+公交!AU70+出租!AU70+网约车!AS70</f>
        <v>#REF!</v>
      </c>
      <c r="AL37" s="223"/>
      <c r="AM37" s="223" t="e">
        <f>#REF!+公交!AW70+出租!AW70+网约车!AU70</f>
        <v>#REF!</v>
      </c>
      <c r="AN37" s="223"/>
      <c r="AO37" s="223" t="e">
        <f>#REF!+公交!AY70+出租!AY70+网约车!AW70</f>
        <v>#REF!</v>
      </c>
      <c r="AP37" s="223"/>
      <c r="AQ37" s="223" t="e">
        <f>#REF!+公交!BA70+出租!BA70+网约车!AY70</f>
        <v>#REF!</v>
      </c>
      <c r="AR37" s="223"/>
      <c r="AS37" s="223" t="e">
        <f>#REF!+公交!BC70+出租!BC70+网约车!BA70</f>
        <v>#REF!</v>
      </c>
      <c r="AT37" s="223"/>
      <c r="AU37" s="223" t="e">
        <f>#REF!+公交!BE70+出租!BE70+网约车!BC70</f>
        <v>#REF!</v>
      </c>
      <c r="AV37" s="223"/>
      <c r="AW37" s="223" t="e">
        <f>#REF!+公交!BG70+出租!BG70+网约车!BE70</f>
        <v>#REF!</v>
      </c>
      <c r="AX37" s="223"/>
      <c r="AY37" s="223" t="e">
        <f>#REF!+公交!BI70+出租!BI70+网约车!BG70</f>
        <v>#REF!</v>
      </c>
      <c r="AZ37" s="223"/>
      <c r="BA37" s="223" t="e">
        <f>#REF!+公交!BK70+出租!BK70+网约车!BI70</f>
        <v>#REF!</v>
      </c>
      <c r="BB37" s="223"/>
      <c r="BC37" s="223" t="e">
        <f>#REF!+公交!BM70+出租!BM70+网约车!BK70</f>
        <v>#REF!</v>
      </c>
      <c r="BD37" s="223"/>
      <c r="BE37" s="223" t="e">
        <f>#REF!+公交!BO70+出租!BO70+网约车!BM70</f>
        <v>#REF!</v>
      </c>
      <c r="BF37" s="223"/>
      <c r="BG37" s="223" t="e">
        <f>#REF!+公交!BQ70+出租!BQ70+网约车!BO70</f>
        <v>#REF!</v>
      </c>
      <c r="BH37" s="223"/>
      <c r="BI37" s="223" t="e">
        <f>#REF!+公交!BS70+出租!BS70+网约车!BQ70</f>
        <v>#REF!</v>
      </c>
      <c r="BJ37" s="223"/>
      <c r="BK37" s="223"/>
      <c r="BL37" s="223"/>
      <c r="BM37" s="223"/>
      <c r="BN37" s="223"/>
      <c r="BO37" s="252"/>
      <c r="BP37" s="252"/>
      <c r="BQ37" s="252"/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2"/>
      <c r="CD37" s="252"/>
      <c r="CE37" s="252"/>
      <c r="CF37" s="252"/>
      <c r="CG37" s="252"/>
      <c r="CH37" s="252"/>
      <c r="CI37" s="252"/>
      <c r="CJ37" s="252"/>
      <c r="CK37" s="252"/>
      <c r="CL37" s="252"/>
    </row>
    <row r="38" spans="1:90" s="192" customFormat="1" ht="31.2">
      <c r="A38" s="297" t="s">
        <v>124</v>
      </c>
      <c r="B38" s="216" t="s">
        <v>106</v>
      </c>
      <c r="C38" s="251" t="e">
        <f>#REF!+公交!C73+出租!C73+网约车!C73</f>
        <v>#REF!</v>
      </c>
      <c r="D38" s="222" t="e">
        <f t="shared" si="17"/>
        <v>#REF!</v>
      </c>
      <c r="E38" s="222"/>
      <c r="F38" s="222"/>
      <c r="G38" s="222"/>
      <c r="H38" s="222"/>
      <c r="I38" s="216"/>
      <c r="J38" s="251" t="e">
        <f>#REF!+公交!T73+出租!T73+网约车!R73</f>
        <v>#REF!</v>
      </c>
      <c r="K38" s="222" t="e">
        <f t="shared" si="19"/>
        <v>#REF!</v>
      </c>
      <c r="L38" s="251" t="e">
        <f>#REF!+公交!V73+出租!V73+网约车!T73</f>
        <v>#REF!</v>
      </c>
      <c r="M38" s="222" t="e">
        <f t="shared" si="1"/>
        <v>#REF!</v>
      </c>
      <c r="N38" s="251" t="e">
        <f>#REF!+公交!X73+出租!X73+网约车!V73</f>
        <v>#REF!</v>
      </c>
      <c r="O38" s="222" t="e">
        <f t="shared" si="2"/>
        <v>#REF!</v>
      </c>
      <c r="P38" s="251" t="e">
        <f>#REF!+公交!Z73+出租!Z73+网约车!X73</f>
        <v>#REF!</v>
      </c>
      <c r="Q38" s="222" t="e">
        <f t="shared" si="4"/>
        <v>#REF!</v>
      </c>
      <c r="R38" s="251" t="e">
        <f>#REF!+公交!AB73+出租!AB73+网约车!Z73</f>
        <v>#REF!</v>
      </c>
      <c r="S38" s="222" t="e">
        <f t="shared" si="5"/>
        <v>#REF!</v>
      </c>
      <c r="T38" s="251" t="e">
        <f>#REF!+公交!AD73+出租!AD73+网约车!AB73</f>
        <v>#REF!</v>
      </c>
      <c r="U38" s="222" t="e">
        <f t="shared" si="6"/>
        <v>#REF!</v>
      </c>
      <c r="V38" s="251" t="e">
        <f>#REF!+公交!AF73+出租!AF73+网约车!AD73</f>
        <v>#REF!</v>
      </c>
      <c r="W38" s="222" t="e">
        <f t="shared" si="8"/>
        <v>#REF!</v>
      </c>
      <c r="X38" s="251" t="e">
        <f>#REF!+公交!AH73+出租!AH73+网约车!AF73</f>
        <v>#REF!</v>
      </c>
      <c r="Y38" s="222" t="e">
        <f t="shared" si="9"/>
        <v>#REF!</v>
      </c>
      <c r="Z38" s="251" t="e">
        <f>#REF!+公交!AJ73+出租!AJ73+网约车!AH73</f>
        <v>#REF!</v>
      </c>
      <c r="AA38" s="222" t="e">
        <f t="shared" si="10"/>
        <v>#REF!</v>
      </c>
      <c r="AB38" s="251" t="e">
        <f>#REF!+公交!AL73+出租!AL73+网约车!AJ73</f>
        <v>#REF!</v>
      </c>
      <c r="AC38" s="222" t="e">
        <f t="shared" si="12"/>
        <v>#REF!</v>
      </c>
      <c r="AD38" s="251" t="e">
        <f>#REF!+公交!AN73+出租!AN73+网约车!AL73</f>
        <v>#REF!</v>
      </c>
      <c r="AE38" s="222" t="e">
        <f t="shared" si="13"/>
        <v>#REF!</v>
      </c>
      <c r="AF38" s="251" t="e">
        <f>#REF!+公交!AP73+出租!AP73+网约车!AN73</f>
        <v>#REF!</v>
      </c>
      <c r="AG38" s="222" t="e">
        <f t="shared" si="14"/>
        <v>#REF!</v>
      </c>
      <c r="AH38" s="251" t="e">
        <f t="shared" si="23"/>
        <v>#REF!</v>
      </c>
      <c r="AI38" s="222" t="e">
        <f t="shared" si="24"/>
        <v>#REF!</v>
      </c>
      <c r="AJ38" s="223"/>
      <c r="AK38" s="223" t="e">
        <f>#REF!+公交!AU73+出租!AU73+网约车!AS73</f>
        <v>#REF!</v>
      </c>
      <c r="AL38" s="223"/>
      <c r="AM38" s="223" t="e">
        <f>#REF!+公交!AW73+出租!AW73+网约车!AU73</f>
        <v>#REF!</v>
      </c>
      <c r="AN38" s="223"/>
      <c r="AO38" s="223" t="e">
        <f>#REF!+公交!AY73+出租!AY73+网约车!AW73</f>
        <v>#REF!</v>
      </c>
      <c r="AP38" s="223"/>
      <c r="AQ38" s="223" t="e">
        <f>#REF!+公交!BA73+出租!BA73+网约车!AY73</f>
        <v>#REF!</v>
      </c>
      <c r="AR38" s="223"/>
      <c r="AS38" s="223" t="e">
        <f>#REF!+公交!BC73+出租!BC73+网约车!BA73</f>
        <v>#REF!</v>
      </c>
      <c r="AT38" s="223"/>
      <c r="AU38" s="223" t="e">
        <f>#REF!+公交!BE73+出租!BE73+网约车!BC73</f>
        <v>#REF!</v>
      </c>
      <c r="AV38" s="223"/>
      <c r="AW38" s="223" t="e">
        <f>#REF!+公交!BG73+出租!BG73+网约车!BE73</f>
        <v>#REF!</v>
      </c>
      <c r="AX38" s="223"/>
      <c r="AY38" s="223" t="e">
        <f>#REF!+公交!BI73+出租!BI73+网约车!BG73</f>
        <v>#REF!</v>
      </c>
      <c r="AZ38" s="223"/>
      <c r="BA38" s="223" t="e">
        <f>#REF!+公交!BK73+出租!BK73+网约车!BI73</f>
        <v>#REF!</v>
      </c>
      <c r="BB38" s="223"/>
      <c r="BC38" s="223" t="e">
        <f>#REF!+公交!BM73+出租!BM73+网约车!BK73</f>
        <v>#REF!</v>
      </c>
      <c r="BD38" s="223"/>
      <c r="BE38" s="223" t="e">
        <f>#REF!+公交!BO73+出租!BO73+网约车!BM73</f>
        <v>#REF!</v>
      </c>
      <c r="BF38" s="223"/>
      <c r="BG38" s="223" t="e">
        <f>#REF!+公交!BQ73+出租!BQ73+网约车!BO73</f>
        <v>#REF!</v>
      </c>
      <c r="BH38" s="223"/>
      <c r="BI38" s="223" t="e">
        <f>#REF!+公交!BS73+出租!BS73+网约车!BQ73</f>
        <v>#REF!</v>
      </c>
      <c r="BJ38" s="223"/>
      <c r="BK38" s="223"/>
      <c r="BL38" s="223"/>
      <c r="BM38" s="223"/>
      <c r="BN38" s="223"/>
      <c r="BO38" s="252"/>
      <c r="BP38" s="252"/>
      <c r="BQ38" s="252"/>
      <c r="BR38" s="252"/>
      <c r="BS38" s="252"/>
      <c r="BT38" s="252"/>
      <c r="BU38" s="252"/>
      <c r="BV38" s="252"/>
      <c r="BW38" s="252"/>
      <c r="BX38" s="252"/>
      <c r="BY38" s="252"/>
      <c r="BZ38" s="252"/>
      <c r="CA38" s="252"/>
      <c r="CB38" s="252"/>
      <c r="CC38" s="252"/>
      <c r="CD38" s="252"/>
      <c r="CE38" s="252"/>
      <c r="CF38" s="252"/>
      <c r="CG38" s="252"/>
      <c r="CH38" s="252"/>
      <c r="CI38" s="252"/>
      <c r="CJ38" s="252"/>
      <c r="CK38" s="252"/>
      <c r="CL38" s="252"/>
    </row>
    <row r="39" spans="1:90" s="192" customFormat="1" ht="31.2">
      <c r="A39" s="297"/>
      <c r="B39" s="216" t="s">
        <v>107</v>
      </c>
      <c r="C39" s="251" t="e">
        <f>#REF!+公交!C74+出租!C74+网约车!C74</f>
        <v>#REF!</v>
      </c>
      <c r="D39" s="222" t="e">
        <f t="shared" si="17"/>
        <v>#REF!</v>
      </c>
      <c r="E39" s="222"/>
      <c r="F39" s="222"/>
      <c r="G39" s="222"/>
      <c r="H39" s="222"/>
      <c r="I39" s="216"/>
      <c r="J39" s="251" t="e">
        <f>#REF!+公交!T74+出租!T74+网约车!R74</f>
        <v>#REF!</v>
      </c>
      <c r="K39" s="222" t="e">
        <f t="shared" si="19"/>
        <v>#REF!</v>
      </c>
      <c r="L39" s="251" t="e">
        <f>#REF!+公交!V74+出租!V74+网约车!T74</f>
        <v>#REF!</v>
      </c>
      <c r="M39" s="222" t="e">
        <f t="shared" si="1"/>
        <v>#REF!</v>
      </c>
      <c r="N39" s="251" t="e">
        <f>#REF!+公交!X74+出租!X74+网约车!V74</f>
        <v>#REF!</v>
      </c>
      <c r="O39" s="222" t="e">
        <f t="shared" si="2"/>
        <v>#REF!</v>
      </c>
      <c r="P39" s="251" t="e">
        <f>#REF!+公交!Z74+出租!Z74+网约车!X74</f>
        <v>#REF!</v>
      </c>
      <c r="Q39" s="222" t="e">
        <f t="shared" si="4"/>
        <v>#REF!</v>
      </c>
      <c r="R39" s="251" t="e">
        <f>#REF!+公交!AB74+出租!AB74+网约车!Z74</f>
        <v>#REF!</v>
      </c>
      <c r="S39" s="222" t="e">
        <f t="shared" si="5"/>
        <v>#REF!</v>
      </c>
      <c r="T39" s="251" t="e">
        <f>#REF!+公交!AD74+出租!AD74+网约车!AB74</f>
        <v>#REF!</v>
      </c>
      <c r="U39" s="222" t="e">
        <f t="shared" si="6"/>
        <v>#REF!</v>
      </c>
      <c r="V39" s="251" t="e">
        <f>#REF!+公交!AF74+出租!AF74+网约车!AD74</f>
        <v>#REF!</v>
      </c>
      <c r="W39" s="222" t="e">
        <f t="shared" si="8"/>
        <v>#REF!</v>
      </c>
      <c r="X39" s="251" t="e">
        <f>#REF!+公交!AH74+出租!AH74+网约车!AF74</f>
        <v>#REF!</v>
      </c>
      <c r="Y39" s="222" t="e">
        <f t="shared" si="9"/>
        <v>#REF!</v>
      </c>
      <c r="Z39" s="251" t="e">
        <f>#REF!+公交!AJ74+出租!AJ74+网约车!AH74</f>
        <v>#REF!</v>
      </c>
      <c r="AA39" s="222" t="e">
        <f t="shared" si="10"/>
        <v>#REF!</v>
      </c>
      <c r="AB39" s="251" t="e">
        <f>#REF!+公交!AL74+出租!AL74+网约车!AJ74</f>
        <v>#REF!</v>
      </c>
      <c r="AC39" s="222" t="e">
        <f t="shared" si="12"/>
        <v>#REF!</v>
      </c>
      <c r="AD39" s="251" t="e">
        <f>#REF!+公交!AN74+出租!AN74+网约车!AL74</f>
        <v>#REF!</v>
      </c>
      <c r="AE39" s="222" t="e">
        <f t="shared" si="13"/>
        <v>#REF!</v>
      </c>
      <c r="AF39" s="251" t="e">
        <f>#REF!+公交!AP74+出租!AP74+网约车!AN74</f>
        <v>#REF!</v>
      </c>
      <c r="AG39" s="222" t="e">
        <f t="shared" si="14"/>
        <v>#REF!</v>
      </c>
      <c r="AH39" s="251" t="e">
        <f t="shared" si="23"/>
        <v>#REF!</v>
      </c>
      <c r="AI39" s="222" t="e">
        <f t="shared" si="24"/>
        <v>#REF!</v>
      </c>
      <c r="AJ39" s="223"/>
      <c r="AK39" s="223" t="e">
        <f>#REF!+公交!AU74+出租!AU74+网约车!AS74</f>
        <v>#REF!</v>
      </c>
      <c r="AL39" s="223"/>
      <c r="AM39" s="223" t="e">
        <f>#REF!+公交!AW74+出租!AW74+网约车!AU74</f>
        <v>#REF!</v>
      </c>
      <c r="AN39" s="223"/>
      <c r="AO39" s="223" t="e">
        <f>#REF!+公交!AY74+出租!AY74+网约车!AW74</f>
        <v>#REF!</v>
      </c>
      <c r="AP39" s="223"/>
      <c r="AQ39" s="223" t="e">
        <f>#REF!+公交!BA74+出租!BA74+网约车!AY74</f>
        <v>#REF!</v>
      </c>
      <c r="AR39" s="223"/>
      <c r="AS39" s="223" t="e">
        <f>#REF!+公交!BC74+出租!BC74+网约车!BA74</f>
        <v>#REF!</v>
      </c>
      <c r="AT39" s="223"/>
      <c r="AU39" s="223" t="e">
        <f>#REF!+公交!BE74+出租!BE74+网约车!BC74</f>
        <v>#REF!</v>
      </c>
      <c r="AV39" s="223"/>
      <c r="AW39" s="223" t="e">
        <f>#REF!+公交!BG74+出租!BG74+网约车!BE74</f>
        <v>#REF!</v>
      </c>
      <c r="AX39" s="223"/>
      <c r="AY39" s="223" t="e">
        <f>#REF!+公交!BI74+出租!BI74+网约车!BG74</f>
        <v>#REF!</v>
      </c>
      <c r="AZ39" s="223"/>
      <c r="BA39" s="223" t="e">
        <f>#REF!+公交!BK74+出租!BK74+网约车!BI74</f>
        <v>#REF!</v>
      </c>
      <c r="BB39" s="223"/>
      <c r="BC39" s="223" t="e">
        <f>#REF!+公交!BM74+出租!BM74+网约车!BK74</f>
        <v>#REF!</v>
      </c>
      <c r="BD39" s="223"/>
      <c r="BE39" s="223" t="e">
        <f>#REF!+公交!BO74+出租!BO74+网约车!BM74</f>
        <v>#REF!</v>
      </c>
      <c r="BF39" s="223"/>
      <c r="BG39" s="223" t="e">
        <f>#REF!+公交!BQ74+出租!BQ74+网约车!BO74</f>
        <v>#REF!</v>
      </c>
      <c r="BH39" s="223"/>
      <c r="BI39" s="223" t="e">
        <f>#REF!+公交!BS74+出租!BS74+网约车!BQ74</f>
        <v>#REF!</v>
      </c>
      <c r="BJ39" s="223"/>
      <c r="BK39" s="223"/>
      <c r="BL39" s="223"/>
      <c r="BM39" s="223"/>
      <c r="BN39" s="223"/>
      <c r="BO39" s="252"/>
      <c r="BP39" s="252"/>
      <c r="BQ39" s="252"/>
      <c r="BR39" s="252"/>
      <c r="BS39" s="252"/>
      <c r="BT39" s="252"/>
      <c r="BU39" s="252"/>
      <c r="BV39" s="252"/>
      <c r="BW39" s="252"/>
      <c r="BX39" s="252"/>
      <c r="BY39" s="252"/>
      <c r="BZ39" s="252"/>
      <c r="CA39" s="252"/>
      <c r="CB39" s="252"/>
      <c r="CC39" s="252"/>
      <c r="CD39" s="252"/>
      <c r="CE39" s="252"/>
      <c r="CF39" s="252"/>
      <c r="CG39" s="252"/>
      <c r="CH39" s="252"/>
      <c r="CI39" s="252"/>
      <c r="CJ39" s="252"/>
      <c r="CK39" s="252"/>
      <c r="CL39" s="252"/>
    </row>
    <row r="40" spans="1:90" s="192" customFormat="1">
      <c r="A40" s="252"/>
      <c r="B40" s="216"/>
      <c r="C40" s="251"/>
      <c r="D40" s="222"/>
      <c r="E40" s="222"/>
      <c r="F40" s="222"/>
      <c r="G40" s="222"/>
      <c r="H40" s="222"/>
      <c r="I40" s="216"/>
      <c r="J40" s="251"/>
      <c r="K40" s="222"/>
      <c r="L40" s="251"/>
      <c r="M40" s="222"/>
      <c r="N40" s="251"/>
      <c r="O40" s="222"/>
      <c r="P40" s="251"/>
      <c r="Q40" s="222"/>
      <c r="R40" s="251"/>
      <c r="S40" s="222"/>
      <c r="T40" s="251"/>
      <c r="U40" s="222"/>
      <c r="V40" s="251"/>
      <c r="W40" s="222"/>
      <c r="X40" s="251"/>
      <c r="Y40" s="222"/>
      <c r="Z40" s="251"/>
      <c r="AA40" s="222"/>
      <c r="AB40" s="251"/>
      <c r="AC40" s="222"/>
      <c r="AD40" s="251"/>
      <c r="AE40" s="222"/>
      <c r="AF40" s="251"/>
      <c r="AG40" s="222"/>
      <c r="AH40" s="251"/>
      <c r="AI40" s="222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  <c r="CG40" s="252"/>
      <c r="CH40" s="252"/>
      <c r="CI40" s="252"/>
      <c r="CJ40" s="252"/>
      <c r="CK40" s="252"/>
      <c r="CL40" s="252"/>
    </row>
  </sheetData>
  <mergeCells count="223">
    <mergeCell ref="FW2:FX2"/>
    <mergeCell ref="FY2:FZ2"/>
    <mergeCell ref="GA2:GB2"/>
    <mergeCell ref="GC2:GD2"/>
    <mergeCell ref="GE2:GF2"/>
    <mergeCell ref="GG2:GH2"/>
    <mergeCell ref="GI2:GJ2"/>
    <mergeCell ref="GK2:GL2"/>
    <mergeCell ref="GM2:GN2"/>
    <mergeCell ref="GO2:GP2"/>
    <mergeCell ref="GQ2:GR2"/>
    <mergeCell ref="GS2:GT2"/>
    <mergeCell ref="GV2:GW2"/>
    <mergeCell ref="GZ2:HA2"/>
    <mergeCell ref="HB2:HC2"/>
    <mergeCell ref="HD2:HE2"/>
    <mergeCell ref="HF2:HG2"/>
    <mergeCell ref="HH2:HI2"/>
    <mergeCell ref="HK2:HL2"/>
    <mergeCell ref="HM2:HN2"/>
    <mergeCell ref="HO2:HP2"/>
    <mergeCell ref="HQ2:HR2"/>
    <mergeCell ref="HS2:HT2"/>
    <mergeCell ref="HU2:HV2"/>
    <mergeCell ref="HW2:HX2"/>
    <mergeCell ref="HY2:HZ2"/>
    <mergeCell ref="IB2:IC2"/>
    <mergeCell ref="ID2:IE2"/>
    <mergeCell ref="IF2:IG2"/>
    <mergeCell ref="IH2:II2"/>
    <mergeCell ref="IJ2:IK2"/>
    <mergeCell ref="IL2:IM2"/>
    <mergeCell ref="IN2:IO2"/>
    <mergeCell ref="IP2:IQ2"/>
    <mergeCell ref="IR2:IS2"/>
    <mergeCell ref="IT2:IU2"/>
    <mergeCell ref="IV2:IW2"/>
    <mergeCell ref="IX2:IY2"/>
    <mergeCell ref="A2:A3"/>
    <mergeCell ref="A4:A5"/>
    <mergeCell ref="A6:A7"/>
    <mergeCell ref="A8:A9"/>
    <mergeCell ref="A10:A11"/>
    <mergeCell ref="A12:A13"/>
    <mergeCell ref="A14:A15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34:A35"/>
    <mergeCell ref="A36:A37"/>
    <mergeCell ref="A38:A39"/>
    <mergeCell ref="B2:B3"/>
    <mergeCell ref="C2:C3"/>
    <mergeCell ref="D2:D3"/>
    <mergeCell ref="J2:J3"/>
    <mergeCell ref="K2:K3"/>
    <mergeCell ref="L2:L3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B2:AB3"/>
    <mergeCell ref="AC2:AC3"/>
    <mergeCell ref="AD2:AD3"/>
    <mergeCell ref="AE2:AE3"/>
    <mergeCell ref="AF2:AF3"/>
    <mergeCell ref="AG2:AG3"/>
    <mergeCell ref="AH2:AH3"/>
    <mergeCell ref="AI2:AI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DR2:DR3"/>
    <mergeCell ref="DS2:DS3"/>
    <mergeCell ref="DT2:DT3"/>
    <mergeCell ref="DU2:DU3"/>
    <mergeCell ref="DV2:DV3"/>
    <mergeCell ref="DW2:DW3"/>
    <mergeCell ref="DX2:DX3"/>
    <mergeCell ref="DY2:DY3"/>
    <mergeCell ref="DZ2:DZ3"/>
    <mergeCell ref="EA2:EA3"/>
    <mergeCell ref="EB2:EB3"/>
    <mergeCell ref="EC2:EC3"/>
    <mergeCell ref="ED2:ED3"/>
    <mergeCell ref="EE2:EE3"/>
    <mergeCell ref="EF2:EF3"/>
    <mergeCell ref="EG2:EG3"/>
    <mergeCell ref="EH2:EH3"/>
    <mergeCell ref="EI2:EI3"/>
    <mergeCell ref="EJ2:EJ3"/>
    <mergeCell ref="EK2:EK3"/>
    <mergeCell ref="EL2:EL3"/>
    <mergeCell ref="EM2:EM3"/>
    <mergeCell ref="EN2:EN3"/>
    <mergeCell ref="EO2:EO3"/>
    <mergeCell ref="EP2:EP3"/>
    <mergeCell ref="EQ2:EQ3"/>
    <mergeCell ref="ER2:ER3"/>
    <mergeCell ref="ES2:ES3"/>
    <mergeCell ref="ET2:ET3"/>
    <mergeCell ref="EU2:EU3"/>
    <mergeCell ref="EV2:EV3"/>
    <mergeCell ref="EW2:EW3"/>
    <mergeCell ref="EX2:EX3"/>
    <mergeCell ref="EY2:EY3"/>
    <mergeCell ref="EZ2:EZ3"/>
    <mergeCell ref="FA2:FA3"/>
    <mergeCell ref="FB2:FB3"/>
    <mergeCell ref="FC2:FC3"/>
    <mergeCell ref="FD2:FD3"/>
    <mergeCell ref="FE2:FE3"/>
    <mergeCell ref="FF2:FF3"/>
    <mergeCell ref="FG2:FG3"/>
    <mergeCell ref="FH2:FH3"/>
    <mergeCell ref="FI2:FI3"/>
    <mergeCell ref="FJ2:FJ3"/>
    <mergeCell ref="FT2:FT3"/>
    <mergeCell ref="FK2:FK3"/>
    <mergeCell ref="FL2:FL3"/>
    <mergeCell ref="FM2:FM3"/>
    <mergeCell ref="FN2:FN3"/>
    <mergeCell ref="FO2:FO3"/>
    <mergeCell ref="FP2:FP3"/>
    <mergeCell ref="FQ2:FQ3"/>
    <mergeCell ref="FR2:FR3"/>
    <mergeCell ref="FS2:FS3"/>
  </mergeCells>
  <phoneticPr fontId="38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P189"/>
  <sheetViews>
    <sheetView topLeftCell="P90" workbookViewId="0">
      <selection activeCell="O13" sqref="O13"/>
    </sheetView>
  </sheetViews>
  <sheetFormatPr defaultColWidth="9" defaultRowHeight="14.4"/>
  <cols>
    <col min="1" max="1" width="7.44140625" style="22" customWidth="1"/>
    <col min="2" max="2" width="22.6640625" style="24" customWidth="1"/>
    <col min="3" max="3" width="12.77734375" style="21" hidden="1" customWidth="1"/>
    <col min="4" max="4" width="13.21875" style="21" hidden="1" customWidth="1"/>
    <col min="5" max="5" width="13.33203125" style="21" hidden="1" customWidth="1"/>
    <col min="6" max="6" width="13.109375" style="21" hidden="1" customWidth="1"/>
    <col min="7" max="7" width="13.33203125" style="21" hidden="1" customWidth="1"/>
    <col min="8" max="8" width="13.109375" style="21" hidden="1" customWidth="1"/>
    <col min="9" max="9" width="13.33203125" style="21" hidden="1" customWidth="1"/>
    <col min="10" max="10" width="13.109375" style="21" hidden="1" customWidth="1"/>
    <col min="11" max="11" width="13.33203125" style="21" hidden="1" customWidth="1"/>
    <col min="12" max="12" width="13.109375" style="21" hidden="1" customWidth="1"/>
    <col min="13" max="13" width="13.33203125" style="21" customWidth="1"/>
    <col min="14" max="14" width="13.109375" style="21" customWidth="1"/>
    <col min="15" max="15" width="13.33203125" style="21" customWidth="1"/>
    <col min="16" max="16" width="13.109375" style="21" customWidth="1"/>
    <col min="17" max="17" width="13.33203125" style="21" customWidth="1"/>
    <col min="18" max="18" width="13.109375" style="21" customWidth="1"/>
    <col min="19" max="19" width="13.33203125" style="21" customWidth="1"/>
    <col min="20" max="20" width="13.109375" style="21" customWidth="1"/>
    <col min="21" max="21" width="13.33203125" style="21" customWidth="1"/>
    <col min="22" max="22" width="13.109375" style="21" customWidth="1"/>
    <col min="23" max="23" width="13.33203125" style="21" customWidth="1"/>
    <col min="24" max="26" width="13.109375" style="21" customWidth="1"/>
    <col min="27" max="28" width="14.44140625" style="21" customWidth="1"/>
    <col min="29" max="29" width="17" style="21" customWidth="1"/>
    <col min="30" max="30" width="13.109375" style="21" customWidth="1"/>
    <col min="31" max="31" width="17" style="21" customWidth="1"/>
    <col min="32" max="32" width="13.109375" style="21" customWidth="1"/>
    <col min="33" max="33" width="17" style="21" customWidth="1"/>
    <col min="34" max="34" width="13.109375" style="21" customWidth="1"/>
    <col min="35" max="35" width="17" style="21" customWidth="1"/>
    <col min="36" max="36" width="13.109375" style="21" customWidth="1"/>
    <col min="37" max="37" width="17" style="21" customWidth="1"/>
    <col min="38" max="38" width="13.109375" style="21" customWidth="1"/>
    <col min="39" max="39" width="17" style="21" customWidth="1"/>
    <col min="40" max="40" width="13.109375" style="21" customWidth="1"/>
    <col min="41" max="41" width="17" style="21" customWidth="1"/>
    <col min="42" max="42" width="13.109375" style="21" customWidth="1"/>
    <col min="43" max="43" width="17" style="21" customWidth="1"/>
    <col min="44" max="44" width="13.109375" style="21" customWidth="1"/>
    <col min="45" max="45" width="17" style="21" customWidth="1"/>
    <col min="46" max="48" width="13.109375" style="21" customWidth="1"/>
    <col min="49" max="49" width="13.88671875" style="21" customWidth="1"/>
    <col min="50" max="58" width="14" style="21" customWidth="1"/>
    <col min="59" max="59" width="13.109375" style="21" customWidth="1"/>
    <col min="60" max="60" width="12.77734375" style="21"/>
    <col min="61" max="62" width="14" style="21"/>
    <col min="63" max="63" width="12.77734375" style="21"/>
    <col min="64" max="65" width="14" style="21"/>
    <col min="66" max="66" width="12.77734375" style="21"/>
    <col min="67" max="68" width="14" style="21"/>
    <col min="69" max="16384" width="9" style="21"/>
  </cols>
  <sheetData>
    <row r="1" spans="1:68" ht="50.55" customHeight="1">
      <c r="A1" s="407" t="s">
        <v>385</v>
      </c>
      <c r="B1" s="407"/>
      <c r="D1" s="390"/>
      <c r="F1" s="390"/>
      <c r="H1" s="390"/>
      <c r="J1" s="390"/>
      <c r="L1" s="390"/>
      <c r="N1" s="390"/>
      <c r="P1" s="390"/>
      <c r="R1" s="390"/>
      <c r="T1" s="390"/>
      <c r="V1" s="390"/>
      <c r="X1" s="390"/>
      <c r="Y1" s="25" t="e">
        <f>Y5-(网约车!AP5-网约车!AP7)-(出租!AR5-出租!AR7)-(公交!AR5-公交!AR7)-#REF!</f>
        <v>#REF!</v>
      </c>
      <c r="Z1" s="25"/>
      <c r="AA1" s="25"/>
      <c r="AB1" s="25"/>
      <c r="AD1" s="390"/>
      <c r="AF1" s="390"/>
      <c r="AH1" s="390"/>
      <c r="AJ1" s="390"/>
      <c r="AL1" s="390"/>
      <c r="AN1" s="390"/>
      <c r="AP1" s="390"/>
      <c r="AR1" s="390"/>
      <c r="AT1" s="390"/>
      <c r="AU1" s="25"/>
      <c r="AV1" s="25"/>
      <c r="BG1" s="25"/>
    </row>
    <row r="2" spans="1:68" ht="40.5" customHeight="1">
      <c r="A2" s="408" t="s">
        <v>386</v>
      </c>
      <c r="B2" s="408"/>
      <c r="D2" s="390"/>
      <c r="F2" s="390"/>
      <c r="H2" s="390"/>
      <c r="J2" s="390"/>
      <c r="L2" s="390"/>
      <c r="N2" s="390"/>
      <c r="P2" s="390"/>
      <c r="R2" s="390"/>
      <c r="T2" s="390"/>
      <c r="V2" s="390"/>
      <c r="X2" s="390"/>
      <c r="Y2" s="25" t="e">
        <f>Y99-网约车!AP6+网约车!AP8-出租!AR6+出租!AR8-公交!AR6+公交!AR8-#REF!</f>
        <v>#REF!</v>
      </c>
      <c r="Z2" s="25"/>
      <c r="AA2" s="25"/>
      <c r="AB2" s="25"/>
      <c r="AD2" s="390"/>
      <c r="AF2" s="390"/>
      <c r="AH2" s="390"/>
      <c r="AJ2" s="390"/>
      <c r="AL2" s="390"/>
      <c r="AN2" s="390"/>
      <c r="AP2" s="390"/>
      <c r="AR2" s="390"/>
      <c r="AT2" s="390"/>
      <c r="AU2" s="25"/>
      <c r="AV2" s="25"/>
      <c r="BG2" s="25"/>
    </row>
    <row r="3" spans="1:68" ht="28.05" customHeight="1">
      <c r="A3" s="402" t="s">
        <v>1</v>
      </c>
      <c r="B3" s="399" t="s">
        <v>2</v>
      </c>
      <c r="C3" s="386" t="s">
        <v>5</v>
      </c>
      <c r="D3" s="388" t="s">
        <v>19</v>
      </c>
      <c r="E3" s="386" t="s">
        <v>6</v>
      </c>
      <c r="F3" s="388" t="s">
        <v>21</v>
      </c>
      <c r="G3" s="386" t="s">
        <v>7</v>
      </c>
      <c r="H3" s="388" t="s">
        <v>23</v>
      </c>
      <c r="I3" s="386" t="s">
        <v>8</v>
      </c>
      <c r="J3" s="388" t="s">
        <v>25</v>
      </c>
      <c r="K3" s="386" t="s">
        <v>9</v>
      </c>
      <c r="L3" s="388" t="s">
        <v>27</v>
      </c>
      <c r="M3" s="386" t="s">
        <v>10</v>
      </c>
      <c r="N3" s="388" t="s">
        <v>29</v>
      </c>
      <c r="O3" s="386" t="s">
        <v>11</v>
      </c>
      <c r="P3" s="388" t="s">
        <v>31</v>
      </c>
      <c r="Q3" s="386" t="s">
        <v>12</v>
      </c>
      <c r="R3" s="388" t="s">
        <v>33</v>
      </c>
      <c r="S3" s="386" t="s">
        <v>13</v>
      </c>
      <c r="T3" s="388" t="s">
        <v>35</v>
      </c>
      <c r="U3" s="386" t="s">
        <v>14</v>
      </c>
      <c r="V3" s="388" t="s">
        <v>37</v>
      </c>
      <c r="W3" s="386" t="s">
        <v>15</v>
      </c>
      <c r="X3" s="388" t="s">
        <v>39</v>
      </c>
      <c r="Y3" s="388" t="s">
        <v>369</v>
      </c>
      <c r="Z3" s="388" t="s">
        <v>17</v>
      </c>
      <c r="AA3" s="26"/>
      <c r="AB3" s="26"/>
      <c r="AC3" s="386" t="s">
        <v>18</v>
      </c>
      <c r="AD3" s="388" t="s">
        <v>19</v>
      </c>
      <c r="AE3" s="386" t="s">
        <v>20</v>
      </c>
      <c r="AF3" s="388" t="s">
        <v>21</v>
      </c>
      <c r="AG3" s="386" t="s">
        <v>22</v>
      </c>
      <c r="AH3" s="388" t="s">
        <v>23</v>
      </c>
      <c r="AI3" s="386" t="s">
        <v>24</v>
      </c>
      <c r="AJ3" s="388" t="s">
        <v>25</v>
      </c>
      <c r="AK3" s="386" t="s">
        <v>26</v>
      </c>
      <c r="AL3" s="388" t="s">
        <v>27</v>
      </c>
      <c r="AM3" s="386" t="s">
        <v>28</v>
      </c>
      <c r="AN3" s="388" t="s">
        <v>29</v>
      </c>
      <c r="AO3" s="386" t="s">
        <v>30</v>
      </c>
      <c r="AP3" s="388" t="s">
        <v>31</v>
      </c>
      <c r="AQ3" s="386" t="s">
        <v>32</v>
      </c>
      <c r="AR3" s="388" t="s">
        <v>33</v>
      </c>
      <c r="AS3" s="386" t="s">
        <v>34</v>
      </c>
      <c r="AT3" s="388" t="s">
        <v>35</v>
      </c>
      <c r="AU3" s="386" t="s">
        <v>36</v>
      </c>
      <c r="AV3" s="388" t="s">
        <v>37</v>
      </c>
      <c r="AW3" s="386" t="s">
        <v>38</v>
      </c>
      <c r="AX3" s="388" t="s">
        <v>39</v>
      </c>
      <c r="AY3" s="386" t="s">
        <v>40</v>
      </c>
      <c r="AZ3" s="388" t="s">
        <v>41</v>
      </c>
      <c r="BA3" s="388" t="s">
        <v>16</v>
      </c>
      <c r="BB3" s="388" t="s">
        <v>17</v>
      </c>
      <c r="BC3" s="27"/>
      <c r="BD3" s="386" t="s">
        <v>42</v>
      </c>
      <c r="BE3" s="386" t="s">
        <v>43</v>
      </c>
      <c r="BF3" s="386" t="s">
        <v>44</v>
      </c>
      <c r="BG3" s="386" t="s">
        <v>45</v>
      </c>
      <c r="BH3" s="386" t="s">
        <v>46</v>
      </c>
      <c r="BI3" s="386" t="s">
        <v>47</v>
      </c>
      <c r="BJ3" s="386" t="s">
        <v>48</v>
      </c>
      <c r="BK3" s="386" t="s">
        <v>49</v>
      </c>
      <c r="BL3" s="386" t="s">
        <v>50</v>
      </c>
      <c r="BM3" s="386" t="s">
        <v>198</v>
      </c>
      <c r="BN3" s="386" t="s">
        <v>199</v>
      </c>
      <c r="BO3" s="386" t="s">
        <v>200</v>
      </c>
      <c r="BP3" s="388" t="s">
        <v>16</v>
      </c>
    </row>
    <row r="4" spans="1:68" ht="35.25" customHeight="1">
      <c r="A4" s="403"/>
      <c r="B4" s="400"/>
      <c r="C4" s="387"/>
      <c r="D4" s="389"/>
      <c r="E4" s="387"/>
      <c r="F4" s="389"/>
      <c r="G4" s="387"/>
      <c r="H4" s="389"/>
      <c r="I4" s="387"/>
      <c r="J4" s="389"/>
      <c r="K4" s="387"/>
      <c r="L4" s="389"/>
      <c r="M4" s="387"/>
      <c r="N4" s="389"/>
      <c r="O4" s="387"/>
      <c r="P4" s="389"/>
      <c r="Q4" s="387"/>
      <c r="R4" s="389"/>
      <c r="S4" s="387"/>
      <c r="T4" s="389"/>
      <c r="U4" s="387"/>
      <c r="V4" s="389"/>
      <c r="W4" s="387"/>
      <c r="X4" s="389"/>
      <c r="Y4" s="389"/>
      <c r="Z4" s="389"/>
      <c r="AA4" s="28"/>
      <c r="AB4" s="28"/>
      <c r="AC4" s="387"/>
      <c r="AD4" s="389"/>
      <c r="AE4" s="387"/>
      <c r="AF4" s="389"/>
      <c r="AG4" s="387"/>
      <c r="AH4" s="389"/>
      <c r="AI4" s="387"/>
      <c r="AJ4" s="389"/>
      <c r="AK4" s="387"/>
      <c r="AL4" s="389"/>
      <c r="AM4" s="387"/>
      <c r="AN4" s="389"/>
      <c r="AO4" s="387"/>
      <c r="AP4" s="389"/>
      <c r="AQ4" s="387"/>
      <c r="AR4" s="389"/>
      <c r="AS4" s="387"/>
      <c r="AT4" s="389"/>
      <c r="AU4" s="387"/>
      <c r="AV4" s="389"/>
      <c r="AW4" s="387"/>
      <c r="AX4" s="389"/>
      <c r="AY4" s="387"/>
      <c r="AZ4" s="389"/>
      <c r="BA4" s="389"/>
      <c r="BB4" s="389"/>
      <c r="BC4" s="2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9"/>
    </row>
    <row r="5" spans="1:68" s="22" customFormat="1" ht="27" customHeight="1">
      <c r="A5" s="404" t="s">
        <v>105</v>
      </c>
      <c r="B5" s="29" t="s">
        <v>387</v>
      </c>
      <c r="C5" s="30">
        <f t="shared" ref="C5:G5" si="0">C6+C7+C8+C9</f>
        <v>3384.0542</v>
      </c>
      <c r="D5" s="31">
        <f t="shared" ref="D5:F5" si="1">C5/AC5-1</f>
        <v>8.9843360391868493E-2</v>
      </c>
      <c r="E5" s="30">
        <f t="shared" si="0"/>
        <v>3467.5241999999998</v>
      </c>
      <c r="F5" s="31">
        <f t="shared" si="1"/>
        <v>0.16238796904164199</v>
      </c>
      <c r="G5" s="30">
        <f t="shared" si="0"/>
        <v>3549.2390999999998</v>
      </c>
      <c r="H5" s="31">
        <f>G5/AG5-1</f>
        <v>0.180783273330584</v>
      </c>
      <c r="I5" s="30" t="e">
        <f t="shared" ref="I5:M5" si="2">I6+I7+I8+I9</f>
        <v>#REF!</v>
      </c>
      <c r="J5" s="31" t="e">
        <f t="shared" ref="J5:J12" si="3">I5/AI5-1</f>
        <v>#REF!</v>
      </c>
      <c r="K5" s="30" t="e">
        <f t="shared" si="2"/>
        <v>#REF!</v>
      </c>
      <c r="L5" s="31" t="e">
        <f t="shared" ref="L5:L12" si="4">K5/AK5-1</f>
        <v>#REF!</v>
      </c>
      <c r="M5" s="30" t="e">
        <f t="shared" si="2"/>
        <v>#REF!</v>
      </c>
      <c r="N5" s="31" t="e">
        <f t="shared" ref="N5:N12" si="5">M5/AM5-1</f>
        <v>#REF!</v>
      </c>
      <c r="O5" s="30" t="e">
        <f t="shared" ref="O5:S5" si="6">O6+O7+O8+O9</f>
        <v>#REF!</v>
      </c>
      <c r="P5" s="31" t="e">
        <f t="shared" ref="P5:P12" si="7">O5/AO5-1</f>
        <v>#REF!</v>
      </c>
      <c r="Q5" s="30" t="e">
        <f t="shared" si="6"/>
        <v>#REF!</v>
      </c>
      <c r="R5" s="31" t="e">
        <f t="shared" ref="R5:R12" si="8">Q5/AQ5-1</f>
        <v>#REF!</v>
      </c>
      <c r="S5" s="30" t="e">
        <f t="shared" si="6"/>
        <v>#REF!</v>
      </c>
      <c r="T5" s="31" t="e">
        <f t="shared" ref="T5:T12" si="9">S5/AS5-1</f>
        <v>#REF!</v>
      </c>
      <c r="U5" s="30" t="e">
        <f>U6+U7+U8+U9</f>
        <v>#REF!</v>
      </c>
      <c r="V5" s="31" t="e">
        <f t="shared" ref="V5:V12" si="10">U5/AU5-1</f>
        <v>#REF!</v>
      </c>
      <c r="W5" s="30" t="e">
        <f>W6+W7+W8+W9</f>
        <v>#REF!</v>
      </c>
      <c r="X5" s="31" t="e">
        <f t="shared" ref="X5:X12" si="11">W5/AW5-1</f>
        <v>#REF!</v>
      </c>
      <c r="Y5" s="30" t="e">
        <f>E5+C5+G5+I5+K5+M5+O5+Q5+S5+U5</f>
        <v>#REF!</v>
      </c>
      <c r="Z5" s="31" t="e">
        <f>Y5/SUM(AC5,AE5,AG5,AI5,AK5,AM5,AO5,AQ5,AS5,AU5)-1</f>
        <v>#REF!</v>
      </c>
      <c r="AA5" s="32"/>
      <c r="AB5" s="33">
        <f>AC5+AE5</f>
        <v>6088.1871000000001</v>
      </c>
      <c r="AC5" s="33">
        <f t="shared" ref="AC5:AG5" si="12">AC6+AC7+AC8+AC9</f>
        <v>3105.0830999999998</v>
      </c>
      <c r="AD5" s="32">
        <f t="shared" ref="AD5:AD9" si="13">AC5/BD5-1</f>
        <v>0.15389362901651599</v>
      </c>
      <c r="AE5" s="33">
        <f t="shared" si="12"/>
        <v>2983.1039999999998</v>
      </c>
      <c r="AF5" s="32">
        <f t="shared" ref="AF5:AF9" si="14">AE5/BE5-1</f>
        <v>3.1379198894612198E-3</v>
      </c>
      <c r="AG5" s="33">
        <f t="shared" si="12"/>
        <v>3005.8344999999999</v>
      </c>
      <c r="AH5" s="32">
        <f t="shared" ref="AH5:AH9" si="15">AG5/BF5-1</f>
        <v>-6.4261969771008995E-2</v>
      </c>
      <c r="AI5" s="33">
        <f t="shared" ref="AI5:AM5" si="16">AI6+AI7+AI8+AI9</f>
        <v>3175.8364999999999</v>
      </c>
      <c r="AJ5" s="32">
        <f t="shared" ref="AJ5:AJ9" si="17">AI5/BG5-1</f>
        <v>-3.7860152620322697E-2</v>
      </c>
      <c r="AK5" s="33">
        <f t="shared" si="16"/>
        <v>3253.7383</v>
      </c>
      <c r="AL5" s="32">
        <f t="shared" ref="AL5:AL9" si="18">AK5/BH5-1</f>
        <v>-1.7673932267727999E-2</v>
      </c>
      <c r="AM5" s="33">
        <f t="shared" si="16"/>
        <v>3173.5700999999999</v>
      </c>
      <c r="AN5" s="32">
        <f t="shared" ref="AN5:AN9" si="19">AM5/BI5-1</f>
        <v>-2.03897654460223E-2</v>
      </c>
      <c r="AO5" s="33">
        <f t="shared" ref="AO5:AS5" si="20">AO6+AO7+AO8+AO9</f>
        <v>3217.1561000000002</v>
      </c>
      <c r="AP5" s="32">
        <f t="shared" ref="AP5:AP9" si="21">AO5/BJ5-1</f>
        <v>-3.3298995127455502E-2</v>
      </c>
      <c r="AQ5" s="33">
        <f t="shared" si="20"/>
        <v>3235.0916000000002</v>
      </c>
      <c r="AR5" s="32">
        <f t="shared" ref="AR5:AR9" si="22">AQ5/BK5-1</f>
        <v>-3.4392300883077397E-2</v>
      </c>
      <c r="AS5" s="33">
        <f t="shared" si="20"/>
        <v>3173.1871999999998</v>
      </c>
      <c r="AT5" s="32">
        <f t="shared" ref="AT5:AT9" si="23">AS5/BL5-1</f>
        <v>-1.5132574484934699E-2</v>
      </c>
      <c r="AU5" s="33">
        <f t="shared" ref="AU5:AY5" si="24">AU6+AU7+AU8+AU9</f>
        <v>3614.7242000000001</v>
      </c>
      <c r="AV5" s="32">
        <f t="shared" ref="AV5:AV9" si="25">AU5/BM5-1</f>
        <v>9.1816808217999299E-2</v>
      </c>
      <c r="AW5" s="33">
        <f t="shared" si="24"/>
        <v>3411.0897</v>
      </c>
      <c r="AX5" s="32">
        <f t="shared" ref="AX5:AX9" si="26">AW5/BN5-1</f>
        <v>6.5534955234183304E-2</v>
      </c>
      <c r="AY5" s="33">
        <f t="shared" si="24"/>
        <v>3234.5617999999999</v>
      </c>
      <c r="AZ5" s="32">
        <f t="shared" ref="AZ5:AZ9" si="27">AY5/BO5-1</f>
        <v>1.5348148207673599E-2</v>
      </c>
      <c r="BA5" s="33">
        <f t="shared" ref="BA5:BA68" si="28">AC5+AE5+AG5+AI5+AK5+AM5+AO5+AQ5+AS5+AU5+AW5+AY5</f>
        <v>38582.977099999996</v>
      </c>
      <c r="BB5" s="32">
        <f t="shared" ref="BB5:BB9" si="29">BA5/BP5-1</f>
        <v>6.6618958122954802E-3</v>
      </c>
      <c r="BC5" s="34"/>
      <c r="BD5" s="33">
        <f t="shared" ref="BD5:BO5" si="30">BD6+BD7+BD8+BD9</f>
        <v>2690.9612999999999</v>
      </c>
      <c r="BE5" s="33">
        <f t="shared" si="30"/>
        <v>2973.7725399999999</v>
      </c>
      <c r="BF5" s="33">
        <f t="shared" si="30"/>
        <v>3212.2606999999998</v>
      </c>
      <c r="BG5" s="33">
        <f t="shared" si="30"/>
        <v>3300.8054999999999</v>
      </c>
      <c r="BH5" s="33">
        <f t="shared" si="30"/>
        <v>3312.2793000000001</v>
      </c>
      <c r="BI5" s="33">
        <f t="shared" si="30"/>
        <v>3239.6253000000002</v>
      </c>
      <c r="BJ5" s="33">
        <f t="shared" si="30"/>
        <v>3327.9742999999999</v>
      </c>
      <c r="BK5" s="33">
        <f t="shared" si="30"/>
        <v>3350.3166999999999</v>
      </c>
      <c r="BL5" s="33">
        <f t="shared" si="30"/>
        <v>3221.9434999999999</v>
      </c>
      <c r="BM5" s="33">
        <f t="shared" si="30"/>
        <v>3310.7424000000001</v>
      </c>
      <c r="BN5" s="33">
        <f t="shared" si="30"/>
        <v>3201.2930999999999</v>
      </c>
      <c r="BO5" s="33">
        <f t="shared" si="30"/>
        <v>3185.6677</v>
      </c>
      <c r="BP5" s="33">
        <f t="shared" ref="BP5:BP9" si="31">BD5+BE5+BF5+BG5+BH5+BI5+BJ5+BK5+BL5+BM5+BN5+BO5</f>
        <v>38327.642339999999</v>
      </c>
    </row>
    <row r="6" spans="1:68" s="23" customFormat="1" ht="27" customHeight="1">
      <c r="A6" s="405"/>
      <c r="B6" s="29" t="s">
        <v>388</v>
      </c>
      <c r="C6" s="30">
        <f t="shared" ref="C6:C9" si="32">C11+C16+C21+C26+C31+C36+C41+C46+C51+C56+C61+C66+C71+C76+C81+C86+C91</f>
        <v>1688.1442</v>
      </c>
      <c r="D6" s="31">
        <f t="shared" ref="D6:D14" si="33">C6/AC6-1</f>
        <v>0.190499721053353</v>
      </c>
      <c r="E6" s="30">
        <f t="shared" ref="E6:E9" si="34">E11+E16+E21+E26+E31+E36+E41+E46+E51+E56+E61+E66+E71+E76+E81+E86+E91</f>
        <v>1719.8742</v>
      </c>
      <c r="F6" s="31">
        <f t="shared" ref="F6:F37" si="35">E6/AE6-1</f>
        <v>0.170584463846713</v>
      </c>
      <c r="G6" s="30">
        <f t="shared" ref="G6:G9" si="36">G11+G16+G21+G26+G31+G36+G41+G46+G51+G56+G61+G66+G71+G76+G81+G86+G91</f>
        <v>1721.8891000000001</v>
      </c>
      <c r="H6" s="31">
        <f t="shared" ref="H6:H12" si="37">G6/AG6-1</f>
        <v>0.19615960797894</v>
      </c>
      <c r="I6" s="30" t="e">
        <f t="shared" ref="I6:I9" si="38">I11+I16+I21+I26+I31+I36+I41+I46+I51+I56+I61+I66+I71+I76+I81+I86+I91</f>
        <v>#REF!</v>
      </c>
      <c r="J6" s="31" t="e">
        <f t="shared" si="3"/>
        <v>#REF!</v>
      </c>
      <c r="K6" s="30" t="e">
        <f t="shared" ref="K6:K9" si="39">K11+K16+K21+K26+K31+K36+K41+K46+K51+K56+K61+K66+K71+K76+K81+K86+K91</f>
        <v>#REF!</v>
      </c>
      <c r="L6" s="31" t="e">
        <f t="shared" si="4"/>
        <v>#REF!</v>
      </c>
      <c r="M6" s="30" t="e">
        <f t="shared" ref="M6:M9" si="40">M11+M16+M21+M26+M31+M36+M41+M46+M51+M56+M61+M66+M71+M76+M81+M86+M91</f>
        <v>#REF!</v>
      </c>
      <c r="N6" s="31" t="e">
        <f t="shared" si="5"/>
        <v>#REF!</v>
      </c>
      <c r="O6" s="30" t="e">
        <f t="shared" ref="O6:O9" si="41">O11+O16+O21+O26+O31+O36+O41+O46+O51+O56+O61+O66+O71+O76+O81+O86+O91</f>
        <v>#REF!</v>
      </c>
      <c r="P6" s="31" t="e">
        <f t="shared" si="7"/>
        <v>#REF!</v>
      </c>
      <c r="Q6" s="30" t="e">
        <f t="shared" ref="Q6:Q9" si="42">Q11+Q16+Q21+Q26+Q31+Q36+Q41+Q46+Q51+Q56+Q61+Q66+Q71+Q76+Q81+Q86+Q91</f>
        <v>#REF!</v>
      </c>
      <c r="R6" s="31" t="e">
        <f t="shared" si="8"/>
        <v>#REF!</v>
      </c>
      <c r="S6" s="30" t="e">
        <f t="shared" ref="S6:S9" si="43">S11+S16+S21+S26+S31+S36+S41+S46+S51+S56+S61+S66+S71+S76+S81+S86+S91</f>
        <v>#REF!</v>
      </c>
      <c r="T6" s="31" t="e">
        <f t="shared" si="9"/>
        <v>#REF!</v>
      </c>
      <c r="U6" s="30" t="e">
        <f t="shared" ref="U6:U9" si="44">U11+U16+U21+U26+U31+U36+U41+U46+U51+U56+U61+U66+U71+U76+U81+U86+U91</f>
        <v>#REF!</v>
      </c>
      <c r="V6" s="31" t="e">
        <f t="shared" si="10"/>
        <v>#REF!</v>
      </c>
      <c r="W6" s="30" t="e">
        <f t="shared" ref="W6:W9" si="45">W11+W16+W21+W26+W31+W36+W41+W46+W51+W56+W61+W66+W71+W76+W81+W86+W91</f>
        <v>#REF!</v>
      </c>
      <c r="X6" s="31" t="e">
        <f t="shared" si="11"/>
        <v>#REF!</v>
      </c>
      <c r="Y6" s="30" t="e">
        <f t="shared" ref="Y6:Y37" si="46">E6+C6+G6+I6+K6+M6+O6+Q6+S6+U6</f>
        <v>#REF!</v>
      </c>
      <c r="Z6" s="31" t="e">
        <f t="shared" ref="Z6:Z37" si="47">Y6/SUM(AC6,AE6,AG6,AI6,AK6,AM6,AO6,AQ6,AS6,AU6)-1</f>
        <v>#REF!</v>
      </c>
      <c r="AA6" s="32"/>
      <c r="AB6" s="33">
        <f t="shared" ref="AB6:AB37" si="48">AC6+AE6</f>
        <v>2887.2570999999998</v>
      </c>
      <c r="AC6" s="30">
        <f t="shared" ref="AC6:AG6" si="49">AC11+AC16+AC21+AC26+AC31+AC36+AC41+AC46+AC51+AC56+AC61+AC66+AC71+AC76+AC81+AC86+AC91</f>
        <v>1418.0130999999999</v>
      </c>
      <c r="AD6" s="31">
        <f t="shared" si="13"/>
        <v>5.9400017485544698E-4</v>
      </c>
      <c r="AE6" s="30">
        <f t="shared" si="49"/>
        <v>1469.2439999999999</v>
      </c>
      <c r="AF6" s="31">
        <f t="shared" si="14"/>
        <v>-7.5777263503067297E-3</v>
      </c>
      <c r="AG6" s="30">
        <f t="shared" si="49"/>
        <v>1439.5145</v>
      </c>
      <c r="AH6" s="31">
        <f t="shared" si="15"/>
        <v>-7.0105521127448694E-2</v>
      </c>
      <c r="AI6" s="30">
        <f t="shared" ref="AI6:AM6" si="50">AI11+AI16+AI21+AI26+AI31+AI36+AI41+AI46+AI51+AI56+AI61+AI66+AI71+AI76+AI81+AI86+AI91</f>
        <v>1550.1065000000001</v>
      </c>
      <c r="AJ6" s="31">
        <f t="shared" si="17"/>
        <v>-3.7036749433366302E-2</v>
      </c>
      <c r="AK6" s="30">
        <f t="shared" si="50"/>
        <v>1604.5482999999999</v>
      </c>
      <c r="AL6" s="31">
        <f t="shared" si="18"/>
        <v>-1.30711090846204E-2</v>
      </c>
      <c r="AM6" s="30">
        <f t="shared" si="50"/>
        <v>1521.8100999999999</v>
      </c>
      <c r="AN6" s="31">
        <f t="shared" si="19"/>
        <v>-4.8443639168070998E-2</v>
      </c>
      <c r="AO6" s="30">
        <f t="shared" ref="AO6:AS6" si="51">AO11+AO16+AO21+AO26+AO31+AO36+AO41+AO46+AO51+AO56+AO61+AO66+AO71+AO76+AO81+AO86+AO91</f>
        <v>1546.9561000000001</v>
      </c>
      <c r="AP6" s="31">
        <f t="shared" si="21"/>
        <v>-7.9775770623408002E-2</v>
      </c>
      <c r="AQ6" s="30">
        <f t="shared" si="51"/>
        <v>1610.0116</v>
      </c>
      <c r="AR6" s="31">
        <f t="shared" si="22"/>
        <v>-4.73961945941365E-2</v>
      </c>
      <c r="AS6" s="30">
        <f t="shared" si="51"/>
        <v>1518.8371999999999</v>
      </c>
      <c r="AT6" s="31">
        <f t="shared" si="23"/>
        <v>-2.4644212241931099E-2</v>
      </c>
      <c r="AU6" s="30">
        <f t="shared" ref="AU6:AY6" si="52">AU11+AU16+AU21+AU26+AU31+AU36+AU41+AU46+AU51+AU56+AU61+AU66+AU71+AU76+AU81+AU86+AU91</f>
        <v>1884.7242000000001</v>
      </c>
      <c r="AV6" s="31">
        <f t="shared" si="25"/>
        <v>0.156001316010281</v>
      </c>
      <c r="AW6" s="30">
        <f t="shared" si="52"/>
        <v>1753.3397</v>
      </c>
      <c r="AX6" s="31">
        <f t="shared" si="26"/>
        <v>0.16332229309099799</v>
      </c>
      <c r="AY6" s="30">
        <f t="shared" si="52"/>
        <v>1649.3617999999999</v>
      </c>
      <c r="AZ6" s="31">
        <f t="shared" si="27"/>
        <v>0.17257290307096201</v>
      </c>
      <c r="BA6" s="30">
        <f t="shared" si="28"/>
        <v>18966.467100000002</v>
      </c>
      <c r="BB6" s="31">
        <f t="shared" si="29"/>
        <v>1.1379728608101001E-2</v>
      </c>
      <c r="BC6" s="35"/>
      <c r="BD6" s="36">
        <v>1417.1713</v>
      </c>
      <c r="BE6" s="36">
        <v>1480.46254</v>
      </c>
      <c r="BF6" s="36">
        <v>1548.0407</v>
      </c>
      <c r="BG6" s="36">
        <v>1609.7255</v>
      </c>
      <c r="BH6" s="36">
        <v>1625.7992999999999</v>
      </c>
      <c r="BI6" s="36">
        <v>1599.2853</v>
      </c>
      <c r="BJ6" s="36">
        <v>1681.0643</v>
      </c>
      <c r="BK6" s="36">
        <v>1690.1167</v>
      </c>
      <c r="BL6" s="36">
        <v>1557.2135000000001</v>
      </c>
      <c r="BM6" s="36">
        <v>1630.3824</v>
      </c>
      <c r="BN6" s="36">
        <v>1507.1831</v>
      </c>
      <c r="BO6" s="36">
        <v>1406.6177</v>
      </c>
      <c r="BP6" s="30">
        <f t="shared" si="31"/>
        <v>18753.06234</v>
      </c>
    </row>
    <row r="7" spans="1:68" s="23" customFormat="1" ht="27" customHeight="1">
      <c r="A7" s="406"/>
      <c r="B7" s="29" t="s">
        <v>389</v>
      </c>
      <c r="C7" s="30">
        <f t="shared" si="32"/>
        <v>1143.83</v>
      </c>
      <c r="D7" s="31">
        <f t="shared" si="33"/>
        <v>4.8952267412536402E-2</v>
      </c>
      <c r="E7" s="30">
        <f t="shared" si="34"/>
        <v>1146.53</v>
      </c>
      <c r="F7" s="31">
        <f t="shared" si="35"/>
        <v>0.13895594297918801</v>
      </c>
      <c r="G7" s="30">
        <f t="shared" si="36"/>
        <v>1242.29</v>
      </c>
      <c r="H7" s="31">
        <f t="shared" si="37"/>
        <v>0.18580987562402601</v>
      </c>
      <c r="I7" s="30">
        <f t="shared" si="38"/>
        <v>1288.71</v>
      </c>
      <c r="J7" s="31">
        <f t="shared" si="3"/>
        <v>0.15587665482725199</v>
      </c>
      <c r="K7" s="30">
        <f t="shared" si="39"/>
        <v>1385.12</v>
      </c>
      <c r="L7" s="31">
        <f t="shared" si="4"/>
        <v>0.24210413042308601</v>
      </c>
      <c r="M7" s="30">
        <f t="shared" si="40"/>
        <v>1377.95</v>
      </c>
      <c r="N7" s="31">
        <f t="shared" si="5"/>
        <v>0.26878383853264998</v>
      </c>
      <c r="O7" s="30">
        <f t="shared" si="41"/>
        <v>1344.24</v>
      </c>
      <c r="P7" s="31">
        <f t="shared" si="7"/>
        <v>0.22633970113306701</v>
      </c>
      <c r="Q7" s="30">
        <f t="shared" si="42"/>
        <v>1350.08</v>
      </c>
      <c r="R7" s="31">
        <f t="shared" si="8"/>
        <v>0.230690695618089</v>
      </c>
      <c r="S7" s="30">
        <f t="shared" si="43"/>
        <v>1339.74</v>
      </c>
      <c r="T7" s="31">
        <f t="shared" si="9"/>
        <v>0.223562719758892</v>
      </c>
      <c r="U7" s="30">
        <f t="shared" si="44"/>
        <v>1426.42</v>
      </c>
      <c r="V7" s="31">
        <f t="shared" si="10"/>
        <v>0.232839536049506</v>
      </c>
      <c r="W7" s="30">
        <f t="shared" si="45"/>
        <v>1369.51</v>
      </c>
      <c r="X7" s="31">
        <f t="shared" si="11"/>
        <v>0.231518366979903</v>
      </c>
      <c r="Y7" s="30">
        <f t="shared" si="46"/>
        <v>13044.91</v>
      </c>
      <c r="Z7" s="31">
        <f t="shared" si="47"/>
        <v>0.19612780179626699</v>
      </c>
      <c r="AA7" s="32"/>
      <c r="AB7" s="33">
        <f t="shared" si="48"/>
        <v>2097.1</v>
      </c>
      <c r="AC7" s="30">
        <f t="shared" ref="AC7:AG7" si="53">AC12+AC17+AC22+AC27+AC32+AC37+AC42+AC47+AC52+AC57+AC62+AC67+AC72+AC77+AC82+AC87+AC92</f>
        <v>1090.45</v>
      </c>
      <c r="AD7" s="31">
        <f t="shared" si="13"/>
        <v>0.43733688345240002</v>
      </c>
      <c r="AE7" s="30">
        <f t="shared" si="53"/>
        <v>1006.65</v>
      </c>
      <c r="AF7" s="31">
        <f t="shared" si="14"/>
        <v>3.8704418350290898E-2</v>
      </c>
      <c r="AG7" s="30">
        <f t="shared" si="53"/>
        <v>1047.6300000000001</v>
      </c>
      <c r="AH7" s="31">
        <f t="shared" si="15"/>
        <v>-4.63606903582875E-2</v>
      </c>
      <c r="AI7" s="30">
        <f t="shared" ref="AI7:AM7" si="54">AI12+AI17+AI22+AI27+AI32+AI37+AI42+AI47+AI52+AI57+AI62+AI67+AI72+AI77+AI82+AI87+AI92</f>
        <v>1114.92</v>
      </c>
      <c r="AJ7" s="31">
        <f t="shared" si="17"/>
        <v>-1.6565228896533401E-2</v>
      </c>
      <c r="AK7" s="30">
        <f t="shared" si="54"/>
        <v>1115.1400000000001</v>
      </c>
      <c r="AL7" s="31">
        <f t="shared" si="18"/>
        <v>-3.0307635914994498E-3</v>
      </c>
      <c r="AM7" s="30">
        <f t="shared" si="54"/>
        <v>1086.04</v>
      </c>
      <c r="AN7" s="31">
        <f t="shared" si="19"/>
        <v>4.9598401006778498E-3</v>
      </c>
      <c r="AO7" s="30">
        <f t="shared" ref="AO7:AS7" si="55">AO12+AO17+AO22+AO27+AO32+AO37+AO42+AO47+AO52+AO57+AO62+AO67+AO72+AO77+AO82+AO87+AO92</f>
        <v>1096.1400000000001</v>
      </c>
      <c r="AP7" s="31">
        <f t="shared" si="21"/>
        <v>2.8283567388062099E-2</v>
      </c>
      <c r="AQ7" s="30">
        <f t="shared" si="55"/>
        <v>1097.01</v>
      </c>
      <c r="AR7" s="31">
        <f t="shared" si="22"/>
        <v>1.6870440578043801E-2</v>
      </c>
      <c r="AS7" s="30">
        <f t="shared" si="55"/>
        <v>1094.95</v>
      </c>
      <c r="AT7" s="31">
        <f t="shared" si="23"/>
        <v>-5.7478570390815404E-3</v>
      </c>
      <c r="AU7" s="30">
        <f t="shared" ref="AU7:AY7" si="56">AU12+AU17+AU22+AU27+AU32+AU37+AU42+AU47+AU52+AU57+AU62+AU67+AU72+AU77+AU82+AU87+AU92</f>
        <v>1157.02</v>
      </c>
      <c r="AV7" s="31">
        <f t="shared" si="25"/>
        <v>5.1874613622313201E-2</v>
      </c>
      <c r="AW7" s="30">
        <f t="shared" si="56"/>
        <v>1112.05</v>
      </c>
      <c r="AX7" s="31">
        <f t="shared" si="26"/>
        <v>-1.73372096105756E-2</v>
      </c>
      <c r="AY7" s="30">
        <f t="shared" si="56"/>
        <v>1095.69</v>
      </c>
      <c r="AZ7" s="31">
        <f t="shared" si="27"/>
        <v>-8.4552465138818894E-2</v>
      </c>
      <c r="BA7" s="30">
        <f t="shared" si="28"/>
        <v>13113.69</v>
      </c>
      <c r="BB7" s="31">
        <f t="shared" si="29"/>
        <v>2.1803244072130998E-2</v>
      </c>
      <c r="BC7" s="35"/>
      <c r="BD7" s="36">
        <v>758.66000000000201</v>
      </c>
      <c r="BE7" s="36">
        <v>969.13999999999896</v>
      </c>
      <c r="BF7" s="36">
        <v>1098.56</v>
      </c>
      <c r="BG7" s="36">
        <v>1133.7</v>
      </c>
      <c r="BH7" s="36">
        <v>1118.53</v>
      </c>
      <c r="BI7" s="36">
        <v>1080.68</v>
      </c>
      <c r="BJ7" s="36">
        <v>1065.99</v>
      </c>
      <c r="BK7" s="36">
        <v>1078.81</v>
      </c>
      <c r="BL7" s="36">
        <v>1101.28</v>
      </c>
      <c r="BM7" s="36">
        <v>1099.96</v>
      </c>
      <c r="BN7" s="36">
        <v>1131.67</v>
      </c>
      <c r="BO7" s="36">
        <v>1196.8900000000001</v>
      </c>
      <c r="BP7" s="30">
        <f t="shared" si="31"/>
        <v>12833.87</v>
      </c>
    </row>
    <row r="8" spans="1:68" s="23" customFormat="1" ht="27" customHeight="1">
      <c r="A8" s="406"/>
      <c r="B8" s="29" t="s">
        <v>390</v>
      </c>
      <c r="C8" s="30">
        <f t="shared" si="32"/>
        <v>409.54</v>
      </c>
      <c r="D8" s="31">
        <f t="shared" si="33"/>
        <v>-4.7293367762346702E-2</v>
      </c>
      <c r="E8" s="30">
        <f t="shared" si="34"/>
        <v>448.64</v>
      </c>
      <c r="F8" s="31">
        <f t="shared" si="35"/>
        <v>0.155722713104407</v>
      </c>
      <c r="G8" s="30">
        <f t="shared" si="36"/>
        <v>417.98</v>
      </c>
      <c r="H8" s="31">
        <f t="shared" si="37"/>
        <v>0.119899257830293</v>
      </c>
      <c r="I8" s="30">
        <f t="shared" si="38"/>
        <v>429.77</v>
      </c>
      <c r="J8" s="31">
        <f t="shared" si="3"/>
        <v>0.20040779844701401</v>
      </c>
      <c r="K8" s="30">
        <f t="shared" si="39"/>
        <v>494.11</v>
      </c>
      <c r="L8" s="31">
        <f t="shared" si="4"/>
        <v>0.33061345397748698</v>
      </c>
      <c r="M8" s="30">
        <f t="shared" si="40"/>
        <v>438.88</v>
      </c>
      <c r="N8" s="31">
        <f t="shared" si="5"/>
        <v>0.15449164803367099</v>
      </c>
      <c r="O8" s="30">
        <f t="shared" si="41"/>
        <v>566.86</v>
      </c>
      <c r="P8" s="31">
        <f t="shared" si="7"/>
        <v>0.436397729576323</v>
      </c>
      <c r="Q8" s="30">
        <f t="shared" si="42"/>
        <v>603.64</v>
      </c>
      <c r="R8" s="31">
        <f t="shared" si="8"/>
        <v>0.68243262075308697</v>
      </c>
      <c r="S8" s="30">
        <f t="shared" si="43"/>
        <v>600.67999999999995</v>
      </c>
      <c r="T8" s="31">
        <f t="shared" si="9"/>
        <v>0.55879070974438805</v>
      </c>
      <c r="U8" s="30">
        <f t="shared" si="44"/>
        <v>608.79999999999995</v>
      </c>
      <c r="V8" s="31">
        <f t="shared" si="10"/>
        <v>0.53970662620131504</v>
      </c>
      <c r="W8" s="30">
        <f t="shared" si="45"/>
        <v>572.57000000000005</v>
      </c>
      <c r="X8" s="31">
        <f t="shared" si="11"/>
        <v>0.51425473394689503</v>
      </c>
      <c r="Y8" s="30">
        <f t="shared" si="46"/>
        <v>5018.8999999999996</v>
      </c>
      <c r="Z8" s="31">
        <f t="shared" si="47"/>
        <v>0.308716081961314</v>
      </c>
      <c r="AA8" s="32"/>
      <c r="AB8" s="33">
        <f t="shared" si="48"/>
        <v>818.06</v>
      </c>
      <c r="AC8" s="30">
        <f t="shared" ref="AC8:AG8" si="57">AC13+AC18+AC23+AC28+AC33+AC38+AC43+AC48+AC53+AC58+AC63+AC68+AC73+AC78+AC83+AC88+AC93</f>
        <v>429.87</v>
      </c>
      <c r="AD8" s="31">
        <f t="shared" si="13"/>
        <v>4.8975109809665997E-2</v>
      </c>
      <c r="AE8" s="30">
        <f t="shared" si="57"/>
        <v>388.19</v>
      </c>
      <c r="AF8" s="31">
        <f t="shared" si="14"/>
        <v>-4.1008918204500998E-2</v>
      </c>
      <c r="AG8" s="30">
        <f t="shared" si="57"/>
        <v>373.23</v>
      </c>
      <c r="AH8" s="31">
        <f t="shared" si="15"/>
        <v>-0.14132885473703699</v>
      </c>
      <c r="AI8" s="30">
        <f t="shared" ref="AI8:AM8" si="58">AI13+AI18+AI23+AI28+AI33+AI38+AI43+AI48+AI53+AI58+AI63+AI68+AI73+AI78+AI83+AI88+AI93</f>
        <v>358.02</v>
      </c>
      <c r="AJ8" s="31">
        <f t="shared" si="17"/>
        <v>-0.16393442622950799</v>
      </c>
      <c r="AK8" s="30">
        <f t="shared" si="58"/>
        <v>371.34</v>
      </c>
      <c r="AL8" s="31">
        <f t="shared" si="18"/>
        <v>-0.14317358499273</v>
      </c>
      <c r="AM8" s="30">
        <f t="shared" si="58"/>
        <v>380.15</v>
      </c>
      <c r="AN8" s="31">
        <f t="shared" si="19"/>
        <v>-9.5139483956964394E-2</v>
      </c>
      <c r="AO8" s="30">
        <f t="shared" ref="AO8:AS8" si="59">AO13+AO18+AO23+AO28+AO33+AO38+AO43+AO48+AO53+AO58+AO63+AO68+AO73+AO78+AO83+AO88+AO93</f>
        <v>394.64</v>
      </c>
      <c r="AP8" s="31">
        <f t="shared" si="21"/>
        <v>-8.3851796824217895E-2</v>
      </c>
      <c r="AQ8" s="30">
        <f t="shared" si="59"/>
        <v>358.79</v>
      </c>
      <c r="AR8" s="31">
        <f t="shared" si="22"/>
        <v>-0.16665118223626199</v>
      </c>
      <c r="AS8" s="30">
        <f t="shared" si="59"/>
        <v>385.35</v>
      </c>
      <c r="AT8" s="31">
        <f t="shared" si="23"/>
        <v>-7.9079437912248002E-2</v>
      </c>
      <c r="AU8" s="30">
        <f t="shared" ref="AU8:AY8" si="60">AU13+AU18+AU23+AU28+AU33+AU38+AU43+AU48+AU53+AU58+AU63+AU68+AU73+AU78+AU83+AU88+AU93</f>
        <v>395.4</v>
      </c>
      <c r="AV8" s="31">
        <f t="shared" si="25"/>
        <v>-8.5399703923022402E-2</v>
      </c>
      <c r="AW8" s="30">
        <f t="shared" si="60"/>
        <v>378.12</v>
      </c>
      <c r="AX8" s="31">
        <f t="shared" si="26"/>
        <v>-8.0961524439148794E-2</v>
      </c>
      <c r="AY8" s="30">
        <f t="shared" si="60"/>
        <v>338.14</v>
      </c>
      <c r="AZ8" s="31">
        <f t="shared" si="27"/>
        <v>-0.192115637319317</v>
      </c>
      <c r="BA8" s="30">
        <f t="shared" si="28"/>
        <v>4551.24</v>
      </c>
      <c r="BB8" s="31">
        <f t="shared" si="29"/>
        <v>-0.10285392133285499</v>
      </c>
      <c r="BC8" s="35"/>
      <c r="BD8" s="36">
        <v>409.79999999999899</v>
      </c>
      <c r="BE8" s="36">
        <v>404.79</v>
      </c>
      <c r="BF8" s="36">
        <v>434.66</v>
      </c>
      <c r="BG8" s="36">
        <v>428.22</v>
      </c>
      <c r="BH8" s="36">
        <v>433.38999999999902</v>
      </c>
      <c r="BI8" s="36">
        <v>420.12</v>
      </c>
      <c r="BJ8" s="36">
        <v>430.76</v>
      </c>
      <c r="BK8" s="36">
        <v>430.54</v>
      </c>
      <c r="BL8" s="36">
        <v>418.44000000000102</v>
      </c>
      <c r="BM8" s="36">
        <v>432.32000000000102</v>
      </c>
      <c r="BN8" s="36">
        <v>411.42999999999898</v>
      </c>
      <c r="BO8" s="36">
        <v>418.55</v>
      </c>
      <c r="BP8" s="30">
        <f t="shared" si="31"/>
        <v>5073.0200000000004</v>
      </c>
    </row>
    <row r="9" spans="1:68" s="23" customFormat="1" ht="27" customHeight="1">
      <c r="A9" s="406"/>
      <c r="B9" s="29" t="s">
        <v>391</v>
      </c>
      <c r="C9" s="30">
        <f t="shared" si="32"/>
        <v>142.54</v>
      </c>
      <c r="D9" s="31">
        <f t="shared" si="33"/>
        <v>-0.14518740629685301</v>
      </c>
      <c r="E9" s="30">
        <f t="shared" si="34"/>
        <v>152.479999999999</v>
      </c>
      <c r="F9" s="31">
        <f t="shared" si="35"/>
        <v>0.28112922197949303</v>
      </c>
      <c r="G9" s="30">
        <f t="shared" si="36"/>
        <v>167.08</v>
      </c>
      <c r="H9" s="31">
        <f t="shared" si="37"/>
        <v>0.14863192630275401</v>
      </c>
      <c r="I9" s="30">
        <f t="shared" si="38"/>
        <v>194.77999999999901</v>
      </c>
      <c r="J9" s="31">
        <f t="shared" si="3"/>
        <v>0.27482165063157898</v>
      </c>
      <c r="K9" s="30">
        <f t="shared" si="39"/>
        <v>230.57999999999899</v>
      </c>
      <c r="L9" s="31">
        <f t="shared" si="4"/>
        <v>0.41712248786182798</v>
      </c>
      <c r="M9" s="30">
        <f t="shared" si="40"/>
        <v>206.930000000002</v>
      </c>
      <c r="N9" s="31">
        <f t="shared" si="5"/>
        <v>0.115104812200262</v>
      </c>
      <c r="O9" s="30">
        <f t="shared" si="41"/>
        <v>271.02</v>
      </c>
      <c r="P9" s="31">
        <f t="shared" si="7"/>
        <v>0.51053394270425501</v>
      </c>
      <c r="Q9" s="30">
        <f t="shared" si="42"/>
        <v>292.020000000001</v>
      </c>
      <c r="R9" s="31">
        <f t="shared" si="8"/>
        <v>0.72507088846880396</v>
      </c>
      <c r="S9" s="30">
        <f t="shared" si="43"/>
        <v>271.76999999999902</v>
      </c>
      <c r="T9" s="31">
        <f t="shared" si="9"/>
        <v>0.56144785981038503</v>
      </c>
      <c r="U9" s="30">
        <f t="shared" si="44"/>
        <v>314.29999999999598</v>
      </c>
      <c r="V9" s="31">
        <f t="shared" si="10"/>
        <v>0.769906521004597</v>
      </c>
      <c r="W9" s="30">
        <f t="shared" si="45"/>
        <v>297.47000000000099</v>
      </c>
      <c r="X9" s="31">
        <f t="shared" si="11"/>
        <v>0.77509249313762296</v>
      </c>
      <c r="Y9" s="30">
        <f t="shared" si="46"/>
        <v>2243.5</v>
      </c>
      <c r="Z9" s="31">
        <f t="shared" si="47"/>
        <v>0.37416316005462902</v>
      </c>
      <c r="AA9" s="32"/>
      <c r="AB9" s="33">
        <f t="shared" si="48"/>
        <v>285.76999999999902</v>
      </c>
      <c r="AC9" s="30">
        <f t="shared" ref="AC9:AG9" si="61">AC14+AC19+AC24+AC29+AC34+AC39+AC44+AC49+AC54+AC59+AC64+AC69+AC74+AC79+AC84+AC89+AC94</f>
        <v>166.75</v>
      </c>
      <c r="AD9" s="31">
        <f t="shared" si="13"/>
        <v>0.58311971897844395</v>
      </c>
      <c r="AE9" s="30">
        <f t="shared" si="61"/>
        <v>119.02</v>
      </c>
      <c r="AF9" s="31">
        <f t="shared" si="14"/>
        <v>-3.0155804992496602E-3</v>
      </c>
      <c r="AG9" s="30">
        <f t="shared" si="61"/>
        <v>145.460000000001</v>
      </c>
      <c r="AH9" s="31">
        <f t="shared" si="15"/>
        <v>0.110381679389318</v>
      </c>
      <c r="AI9" s="30">
        <f t="shared" ref="AI9:AM9" si="62">AI14+AI19+AI24+AI29+AI34+AI39+AI44+AI49+AI54+AI59+AI64+AI69+AI74+AI79+AI84+AI89+AI94</f>
        <v>152.79</v>
      </c>
      <c r="AJ9" s="31">
        <f t="shared" si="17"/>
        <v>0.18295137813564599</v>
      </c>
      <c r="AK9" s="30">
        <f t="shared" si="62"/>
        <v>162.710000000001</v>
      </c>
      <c r="AL9" s="31">
        <f t="shared" si="18"/>
        <v>0.20920035671819801</v>
      </c>
      <c r="AM9" s="30">
        <f t="shared" si="62"/>
        <v>185.569999999999</v>
      </c>
      <c r="AN9" s="31">
        <f t="shared" si="19"/>
        <v>0.32986957144904</v>
      </c>
      <c r="AO9" s="30">
        <f t="shared" ref="AO9:AS9" si="63">AO14+AO19+AO24+AO29+AO34+AO39+AO44+AO49+AO54+AO59+AO64+AO69+AO74+AO79+AO84+AO89+AO94</f>
        <v>179.42000000000201</v>
      </c>
      <c r="AP9" s="31">
        <f t="shared" si="21"/>
        <v>0.19485881726160301</v>
      </c>
      <c r="AQ9" s="30">
        <f t="shared" si="63"/>
        <v>169.280000000001</v>
      </c>
      <c r="AR9" s="31">
        <f t="shared" si="22"/>
        <v>0.122174345376209</v>
      </c>
      <c r="AS9" s="30">
        <f t="shared" si="63"/>
        <v>174.05000000000101</v>
      </c>
      <c r="AT9" s="31">
        <f t="shared" si="23"/>
        <v>0.20026205089304699</v>
      </c>
      <c r="AU9" s="30">
        <f t="shared" ref="AU9:AY9" si="64">AU14+AU19+AU24+AU29+AU34+AU39+AU44+AU49+AU54+AU59+AU64+AU69+AU74+AU79+AU84+AU89+AU94</f>
        <v>177.58</v>
      </c>
      <c r="AV9" s="31">
        <f t="shared" si="25"/>
        <v>0.199216639654241</v>
      </c>
      <c r="AW9" s="30">
        <f t="shared" si="64"/>
        <v>167.57999999999899</v>
      </c>
      <c r="AX9" s="31">
        <f t="shared" si="26"/>
        <v>0.109727832593862</v>
      </c>
      <c r="AY9" s="30">
        <f t="shared" si="64"/>
        <v>151.37</v>
      </c>
      <c r="AZ9" s="31">
        <f t="shared" si="27"/>
        <v>-7.4812053052991906E-2</v>
      </c>
      <c r="BA9" s="30">
        <f t="shared" si="28"/>
        <v>1951.58</v>
      </c>
      <c r="BB9" s="31">
        <f t="shared" si="29"/>
        <v>0.17022947909983399</v>
      </c>
      <c r="BC9" s="35"/>
      <c r="BD9" s="36">
        <v>105.33</v>
      </c>
      <c r="BE9" s="36">
        <v>119.38</v>
      </c>
      <c r="BF9" s="36">
        <v>131</v>
      </c>
      <c r="BG9" s="36">
        <v>129.16</v>
      </c>
      <c r="BH9" s="36">
        <v>134.56</v>
      </c>
      <c r="BI9" s="36">
        <v>139.54</v>
      </c>
      <c r="BJ9" s="36">
        <v>150.16</v>
      </c>
      <c r="BK9" s="36">
        <v>150.85</v>
      </c>
      <c r="BL9" s="36">
        <v>145.01</v>
      </c>
      <c r="BM9" s="36">
        <v>148.08000000000001</v>
      </c>
      <c r="BN9" s="36">
        <v>151.01</v>
      </c>
      <c r="BO9" s="36">
        <v>163.61000000000001</v>
      </c>
      <c r="BP9" s="30">
        <f t="shared" si="31"/>
        <v>1667.69</v>
      </c>
    </row>
    <row r="10" spans="1:68" s="22" customFormat="1" ht="27" customHeight="1">
      <c r="A10" s="396" t="s">
        <v>108</v>
      </c>
      <c r="B10" s="29" t="s">
        <v>387</v>
      </c>
      <c r="C10" s="30">
        <f t="shared" ref="C10:G10" si="65">C11+C12+C13+C14</f>
        <v>275.10000000000002</v>
      </c>
      <c r="D10" s="31">
        <f t="shared" si="33"/>
        <v>3.1978273839951301</v>
      </c>
      <c r="E10" s="30">
        <f t="shared" si="65"/>
        <v>271.20209999999901</v>
      </c>
      <c r="F10" s="31">
        <f t="shared" si="35"/>
        <v>4.3878571513713904</v>
      </c>
      <c r="G10" s="30">
        <f t="shared" si="65"/>
        <v>332.68619999999902</v>
      </c>
      <c r="H10" s="31">
        <f t="shared" si="37"/>
        <v>3.1036147104716201</v>
      </c>
      <c r="I10" s="30" t="e">
        <f t="shared" ref="I10:M10" si="66">I11+I12+I13+I14</f>
        <v>#REF!</v>
      </c>
      <c r="J10" s="31" t="e">
        <f t="shared" si="3"/>
        <v>#REF!</v>
      </c>
      <c r="K10" s="30" t="e">
        <f t="shared" si="66"/>
        <v>#REF!</v>
      </c>
      <c r="L10" s="31" t="e">
        <f t="shared" si="4"/>
        <v>#REF!</v>
      </c>
      <c r="M10" s="30" t="e">
        <f t="shared" si="66"/>
        <v>#REF!</v>
      </c>
      <c r="N10" s="31" t="e">
        <f t="shared" si="5"/>
        <v>#REF!</v>
      </c>
      <c r="O10" s="30" t="e">
        <f t="shared" ref="O10:S10" si="67">O11+O12+O13+O14</f>
        <v>#REF!</v>
      </c>
      <c r="P10" s="31" t="e">
        <f t="shared" si="7"/>
        <v>#REF!</v>
      </c>
      <c r="Q10" s="30" t="e">
        <f t="shared" si="67"/>
        <v>#REF!</v>
      </c>
      <c r="R10" s="31" t="e">
        <f t="shared" si="8"/>
        <v>#REF!</v>
      </c>
      <c r="S10" s="30" t="e">
        <f t="shared" si="67"/>
        <v>#REF!</v>
      </c>
      <c r="T10" s="31" t="e">
        <f t="shared" si="9"/>
        <v>#REF!</v>
      </c>
      <c r="U10" s="30" t="e">
        <f>U11+U12+U13+U14</f>
        <v>#REF!</v>
      </c>
      <c r="V10" s="31" t="e">
        <f t="shared" si="10"/>
        <v>#REF!</v>
      </c>
      <c r="W10" s="30" t="e">
        <f>W11+W12+W13+W14</f>
        <v>#REF!</v>
      </c>
      <c r="X10" s="31" t="e">
        <f t="shared" si="11"/>
        <v>#REF!</v>
      </c>
      <c r="Y10" s="30" t="e">
        <f t="shared" si="46"/>
        <v>#REF!</v>
      </c>
      <c r="Z10" s="31" t="e">
        <f t="shared" si="47"/>
        <v>#REF!</v>
      </c>
      <c r="AA10" s="32"/>
      <c r="AB10" s="33">
        <f t="shared" si="48"/>
        <v>115.86969999999999</v>
      </c>
      <c r="AC10" s="33">
        <f t="shared" ref="AC10:AG10" si="68">AC11+AC12+AC13+AC14</f>
        <v>65.533900000000401</v>
      </c>
      <c r="AD10" s="32"/>
      <c r="AE10" s="33">
        <f t="shared" si="68"/>
        <v>50.3357999999999</v>
      </c>
      <c r="AF10" s="32"/>
      <c r="AG10" s="33">
        <f t="shared" si="68"/>
        <v>81.071499999999901</v>
      </c>
      <c r="AH10" s="32"/>
      <c r="AI10" s="33">
        <f t="shared" ref="AI10:AM10" si="69">AI11+AI12+AI13+AI14</f>
        <v>87.185100000000304</v>
      </c>
      <c r="AJ10" s="32"/>
      <c r="AK10" s="33">
        <f t="shared" si="69"/>
        <v>87.816900000000004</v>
      </c>
      <c r="AL10" s="32"/>
      <c r="AM10" s="33">
        <f t="shared" si="69"/>
        <v>80.539100000000204</v>
      </c>
      <c r="AN10" s="32"/>
      <c r="AO10" s="33">
        <f t="shared" ref="AO10:AS10" si="70">AO11+AO12+AO13+AO14</f>
        <v>75.223500000000001</v>
      </c>
      <c r="AP10" s="32"/>
      <c r="AQ10" s="33">
        <f t="shared" si="70"/>
        <v>67.368599999999503</v>
      </c>
      <c r="AR10" s="32"/>
      <c r="AS10" s="33">
        <f t="shared" si="70"/>
        <v>79.242799999999903</v>
      </c>
      <c r="AT10" s="32"/>
      <c r="AU10" s="33">
        <f t="shared" ref="AU10:AY10" si="71">AU11+AU12+AU13+AU14</f>
        <v>326.29480000000001</v>
      </c>
      <c r="AV10" s="32"/>
      <c r="AW10" s="33">
        <f t="shared" si="71"/>
        <v>330.97340000000003</v>
      </c>
      <c r="AX10" s="32"/>
      <c r="AY10" s="33">
        <f t="shared" si="71"/>
        <v>325.25349999999997</v>
      </c>
      <c r="AZ10" s="32"/>
      <c r="BA10" s="33">
        <f t="shared" si="28"/>
        <v>1656.8389</v>
      </c>
      <c r="BB10" s="32"/>
      <c r="BC10" s="34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</row>
    <row r="11" spans="1:68" s="23" customFormat="1" ht="27" customHeight="1">
      <c r="A11" s="397"/>
      <c r="B11" s="29" t="s">
        <v>388</v>
      </c>
      <c r="C11" s="30">
        <v>255.17</v>
      </c>
      <c r="D11" s="31">
        <f t="shared" si="33"/>
        <v>5.77132674696621</v>
      </c>
      <c r="E11" s="30">
        <v>252.65209999999999</v>
      </c>
      <c r="F11" s="31">
        <f t="shared" si="35"/>
        <v>6.8376246285185998</v>
      </c>
      <c r="G11" s="37">
        <v>310.13619999999997</v>
      </c>
      <c r="H11" s="31">
        <f t="shared" si="37"/>
        <v>4.9743255348044304</v>
      </c>
      <c r="I11" s="37" t="e">
        <f>#REF!</f>
        <v>#REF!</v>
      </c>
      <c r="J11" s="31" t="e">
        <f t="shared" si="3"/>
        <v>#REF!</v>
      </c>
      <c r="K11" s="37" t="e">
        <f>#REF!</f>
        <v>#REF!</v>
      </c>
      <c r="L11" s="31" t="e">
        <f t="shared" si="4"/>
        <v>#REF!</v>
      </c>
      <c r="M11" s="37" t="e">
        <f>#REF!</f>
        <v>#REF!</v>
      </c>
      <c r="N11" s="31" t="e">
        <f t="shared" si="5"/>
        <v>#REF!</v>
      </c>
      <c r="O11" s="37" t="e">
        <f>#REF!</f>
        <v>#REF!</v>
      </c>
      <c r="P11" s="31" t="e">
        <f t="shared" si="7"/>
        <v>#REF!</v>
      </c>
      <c r="Q11" s="37" t="e">
        <f>#REF!</f>
        <v>#REF!</v>
      </c>
      <c r="R11" s="31" t="e">
        <f t="shared" si="8"/>
        <v>#REF!</v>
      </c>
      <c r="S11" s="37" t="e">
        <f>#REF!</f>
        <v>#REF!</v>
      </c>
      <c r="T11" s="31" t="e">
        <f t="shared" si="9"/>
        <v>#REF!</v>
      </c>
      <c r="U11" s="37" t="e">
        <f>#REF!</f>
        <v>#REF!</v>
      </c>
      <c r="V11" s="31" t="e">
        <f t="shared" si="10"/>
        <v>#REF!</v>
      </c>
      <c r="W11" s="37" t="e">
        <f>#REF!</f>
        <v>#REF!</v>
      </c>
      <c r="X11" s="31" t="e">
        <f t="shared" si="11"/>
        <v>#REF!</v>
      </c>
      <c r="Y11" s="30" t="e">
        <f t="shared" si="46"/>
        <v>#REF!</v>
      </c>
      <c r="Z11" s="31" t="e">
        <f t="shared" si="47"/>
        <v>#REF!</v>
      </c>
      <c r="AA11" s="32"/>
      <c r="AB11" s="33">
        <f t="shared" si="48"/>
        <v>69.919700000000006</v>
      </c>
      <c r="AC11" s="38">
        <v>37.683900000000001</v>
      </c>
      <c r="AD11" s="31"/>
      <c r="AE11" s="37">
        <v>32.235799999999998</v>
      </c>
      <c r="AF11" s="31"/>
      <c r="AG11" s="37">
        <v>51.911499999999997</v>
      </c>
      <c r="AH11" s="31"/>
      <c r="AI11" s="38">
        <v>59.045099999999998</v>
      </c>
      <c r="AJ11" s="31"/>
      <c r="AK11" s="38">
        <v>58.776899999999998</v>
      </c>
      <c r="AL11" s="31"/>
      <c r="AM11" s="38">
        <v>53.989100000000001</v>
      </c>
      <c r="AN11" s="31"/>
      <c r="AO11" s="38">
        <v>49.263500000000001</v>
      </c>
      <c r="AP11" s="31"/>
      <c r="AQ11" s="38">
        <v>44.098599999999998</v>
      </c>
      <c r="AR11" s="31"/>
      <c r="AS11" s="38">
        <v>53.622799999999998</v>
      </c>
      <c r="AT11" s="31"/>
      <c r="AU11" s="38">
        <v>298.4348</v>
      </c>
      <c r="AV11" s="31"/>
      <c r="AW11" s="38">
        <v>305.89339999999999</v>
      </c>
      <c r="AX11" s="31"/>
      <c r="AY11" s="38">
        <v>300.51350000000002</v>
      </c>
      <c r="AZ11" s="31"/>
      <c r="BA11" s="30">
        <f t="shared" si="28"/>
        <v>1345.4689000000001</v>
      </c>
      <c r="BB11" s="31"/>
      <c r="BC11" s="35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0"/>
    </row>
    <row r="12" spans="1:68" s="23" customFormat="1" ht="27" customHeight="1">
      <c r="A12" s="397"/>
      <c r="B12" s="29" t="s">
        <v>389</v>
      </c>
      <c r="C12" s="37">
        <v>19.930000000000302</v>
      </c>
      <c r="D12" s="31">
        <f t="shared" si="33"/>
        <v>-0.284380610412926</v>
      </c>
      <c r="E12" s="37">
        <v>18.549999999999301</v>
      </c>
      <c r="F12" s="31">
        <f t="shared" si="35"/>
        <v>2.4861878453005699E-2</v>
      </c>
      <c r="G12" s="37">
        <f>公交!X9-公交!X11</f>
        <v>22.549999999999301</v>
      </c>
      <c r="H12" s="31">
        <f t="shared" si="37"/>
        <v>-0.22668038408781399</v>
      </c>
      <c r="I12" s="37">
        <f>公交!Z9-公交!Z11</f>
        <v>21.979999999999599</v>
      </c>
      <c r="J12" s="31">
        <f t="shared" si="3"/>
        <v>-0.21890547263683799</v>
      </c>
      <c r="K12" s="37">
        <f>公交!AB9-公交!AB11</f>
        <v>20.1999999999998</v>
      </c>
      <c r="L12" s="31">
        <f t="shared" si="4"/>
        <v>-0.304407713498629</v>
      </c>
      <c r="M12" s="37">
        <f>公交!AD9-公交!AD11</f>
        <v>24.3399999999992</v>
      </c>
      <c r="N12" s="31">
        <f t="shared" si="5"/>
        <v>-8.3239171374800303E-2</v>
      </c>
      <c r="O12" s="37">
        <f>公交!AF9-公交!AF11</f>
        <v>23.4499999999998</v>
      </c>
      <c r="P12" s="31">
        <f t="shared" si="7"/>
        <v>-9.6687211093997805E-2</v>
      </c>
      <c r="Q12" s="37">
        <f>公交!AH9-公交!AH11</f>
        <v>23.640000000000299</v>
      </c>
      <c r="R12" s="31">
        <f t="shared" si="8"/>
        <v>1.5900300816537899E-2</v>
      </c>
      <c r="S12" s="37">
        <f>公交!AJ9-公交!AJ11</f>
        <v>25.8499999999995</v>
      </c>
      <c r="T12" s="31">
        <f t="shared" si="9"/>
        <v>8.9773614363604093E-3</v>
      </c>
      <c r="U12" s="37">
        <f>公交!AL9-公交!AL11</f>
        <v>29.029999999999699</v>
      </c>
      <c r="V12" s="31">
        <f t="shared" si="10"/>
        <v>4.1995692749463603E-2</v>
      </c>
      <c r="W12" s="37">
        <f>公交!AN9-公交!AN11</f>
        <v>28.490000000000698</v>
      </c>
      <c r="X12" s="31">
        <f t="shared" si="11"/>
        <v>0.13596491228073401</v>
      </c>
      <c r="Y12" s="30">
        <f t="shared" si="46"/>
        <v>229.519999999997</v>
      </c>
      <c r="Z12" s="31">
        <f t="shared" si="47"/>
        <v>-0.12246224431276299</v>
      </c>
      <c r="AA12" s="32"/>
      <c r="AB12" s="33">
        <f t="shared" si="48"/>
        <v>45.950000000000301</v>
      </c>
      <c r="AC12" s="37">
        <v>27.850000000000399</v>
      </c>
      <c r="AD12" s="31"/>
      <c r="AE12" s="37">
        <v>18.099999999999898</v>
      </c>
      <c r="AF12" s="31"/>
      <c r="AG12" s="37">
        <v>29.159999999999901</v>
      </c>
      <c r="AH12" s="31"/>
      <c r="AI12" s="37">
        <v>28.140000000000299</v>
      </c>
      <c r="AJ12" s="31"/>
      <c r="AK12" s="37">
        <v>29.04</v>
      </c>
      <c r="AL12" s="31"/>
      <c r="AM12" s="37">
        <v>26.5500000000002</v>
      </c>
      <c r="AN12" s="31"/>
      <c r="AO12" s="37">
        <v>25.96</v>
      </c>
      <c r="AP12" s="31"/>
      <c r="AQ12" s="37">
        <v>23.269999999999499</v>
      </c>
      <c r="AR12" s="31"/>
      <c r="AS12" s="37">
        <v>25.619999999999902</v>
      </c>
      <c r="AT12" s="31"/>
      <c r="AU12" s="30">
        <v>27.859999999999701</v>
      </c>
      <c r="AV12" s="31"/>
      <c r="AW12" s="30">
        <v>25.079999999999899</v>
      </c>
      <c r="AX12" s="31"/>
      <c r="AY12" s="30">
        <v>24.739999999999799</v>
      </c>
      <c r="AZ12" s="31"/>
      <c r="BA12" s="30">
        <f t="shared" si="28"/>
        <v>311.37</v>
      </c>
      <c r="BB12" s="31"/>
      <c r="BC12" s="35"/>
      <c r="BD12" s="36"/>
      <c r="BE12" s="36"/>
      <c r="BF12" s="36"/>
      <c r="BG12" s="36"/>
      <c r="BH12" s="36"/>
      <c r="BI12" s="36"/>
      <c r="BJ12" s="39"/>
      <c r="BK12" s="36"/>
      <c r="BL12" s="39"/>
      <c r="BM12" s="39"/>
      <c r="BN12" s="39"/>
      <c r="BO12" s="39"/>
      <c r="BP12" s="30"/>
    </row>
    <row r="13" spans="1:68" s="23" customFormat="1" ht="27" customHeight="1">
      <c r="A13" s="401"/>
      <c r="B13" s="29" t="s">
        <v>390</v>
      </c>
      <c r="C13" s="37">
        <v>0</v>
      </c>
      <c r="D13" s="31"/>
      <c r="E13" s="37">
        <v>0</v>
      </c>
      <c r="F13" s="31"/>
      <c r="G13" s="37">
        <v>0</v>
      </c>
      <c r="H13" s="31"/>
      <c r="I13" s="37">
        <v>0</v>
      </c>
      <c r="J13" s="31"/>
      <c r="K13" s="37">
        <v>0</v>
      </c>
      <c r="L13" s="31"/>
      <c r="M13" s="37">
        <v>0</v>
      </c>
      <c r="N13" s="31"/>
      <c r="O13" s="37">
        <v>0</v>
      </c>
      <c r="P13" s="31"/>
      <c r="Q13" s="37">
        <v>0</v>
      </c>
      <c r="R13" s="31"/>
      <c r="S13" s="37">
        <v>0</v>
      </c>
      <c r="T13" s="31"/>
      <c r="U13" s="37">
        <v>0</v>
      </c>
      <c r="V13" s="31"/>
      <c r="W13" s="37">
        <v>0</v>
      </c>
      <c r="X13" s="31"/>
      <c r="Y13" s="30">
        <f t="shared" si="46"/>
        <v>0</v>
      </c>
      <c r="Z13" s="31" t="e">
        <f t="shared" si="47"/>
        <v>#DIV/0!</v>
      </c>
      <c r="AA13" s="32"/>
      <c r="AB13" s="33">
        <f t="shared" si="48"/>
        <v>0</v>
      </c>
      <c r="AC13" s="37">
        <v>0</v>
      </c>
      <c r="AD13" s="31"/>
      <c r="AE13" s="37">
        <v>0</v>
      </c>
      <c r="AF13" s="31"/>
      <c r="AG13" s="37">
        <v>0</v>
      </c>
      <c r="AH13" s="31"/>
      <c r="AI13" s="37">
        <v>0</v>
      </c>
      <c r="AJ13" s="31"/>
      <c r="AK13" s="37">
        <v>0</v>
      </c>
      <c r="AL13" s="31"/>
      <c r="AM13" s="37">
        <v>0</v>
      </c>
      <c r="AN13" s="31"/>
      <c r="AO13" s="37">
        <v>0</v>
      </c>
      <c r="AP13" s="31"/>
      <c r="AQ13" s="37">
        <v>0</v>
      </c>
      <c r="AR13" s="31"/>
      <c r="AS13" s="37">
        <v>0</v>
      </c>
      <c r="AT13" s="31"/>
      <c r="AU13" s="30">
        <v>0</v>
      </c>
      <c r="AV13" s="31"/>
      <c r="AW13" s="30">
        <v>0</v>
      </c>
      <c r="AX13" s="31"/>
      <c r="AY13" s="30">
        <v>0</v>
      </c>
      <c r="AZ13" s="31"/>
      <c r="BA13" s="30">
        <f t="shared" si="28"/>
        <v>0</v>
      </c>
      <c r="BB13" s="31"/>
      <c r="BC13" s="35"/>
      <c r="BD13" s="36"/>
      <c r="BE13" s="36"/>
      <c r="BF13" s="36"/>
      <c r="BG13" s="36"/>
      <c r="BH13" s="36"/>
      <c r="BI13" s="36"/>
      <c r="BJ13" s="39"/>
      <c r="BK13" s="36"/>
      <c r="BL13" s="39"/>
      <c r="BM13" s="39"/>
      <c r="BN13" s="39"/>
      <c r="BO13" s="39"/>
      <c r="BP13" s="30"/>
    </row>
    <row r="14" spans="1:68" s="23" customFormat="1" ht="27" customHeight="1">
      <c r="A14" s="398"/>
      <c r="B14" s="29" t="s">
        <v>391</v>
      </c>
      <c r="C14" s="40">
        <v>0</v>
      </c>
      <c r="D14" s="31" t="e">
        <f t="shared" si="33"/>
        <v>#DIV/0!</v>
      </c>
      <c r="E14" s="40">
        <v>0</v>
      </c>
      <c r="F14" s="31"/>
      <c r="G14" s="40">
        <v>0</v>
      </c>
      <c r="H14" s="31"/>
      <c r="I14" s="40">
        <v>0</v>
      </c>
      <c r="J14" s="31"/>
      <c r="K14" s="40">
        <v>0</v>
      </c>
      <c r="L14" s="31"/>
      <c r="M14" s="40">
        <v>0</v>
      </c>
      <c r="N14" s="31"/>
      <c r="O14" s="40">
        <v>0</v>
      </c>
      <c r="P14" s="31"/>
      <c r="Q14" s="40">
        <v>0</v>
      </c>
      <c r="R14" s="31"/>
      <c r="S14" s="40">
        <v>0</v>
      </c>
      <c r="T14" s="31"/>
      <c r="U14" s="40">
        <v>0</v>
      </c>
      <c r="V14" s="31"/>
      <c r="W14" s="40">
        <v>0</v>
      </c>
      <c r="X14" s="31"/>
      <c r="Y14" s="30">
        <f t="shared" si="46"/>
        <v>0</v>
      </c>
      <c r="Z14" s="31" t="e">
        <f t="shared" si="47"/>
        <v>#DIV/0!</v>
      </c>
      <c r="AA14" s="32"/>
      <c r="AB14" s="33">
        <f t="shared" si="48"/>
        <v>0</v>
      </c>
      <c r="AC14" s="40">
        <v>0</v>
      </c>
      <c r="AD14" s="31"/>
      <c r="AE14" s="40">
        <v>0</v>
      </c>
      <c r="AF14" s="31"/>
      <c r="AG14" s="40">
        <v>0</v>
      </c>
      <c r="AH14" s="31"/>
      <c r="AI14" s="40">
        <v>0</v>
      </c>
      <c r="AJ14" s="31"/>
      <c r="AK14" s="40">
        <v>0</v>
      </c>
      <c r="AL14" s="31"/>
      <c r="AM14" s="40">
        <v>0</v>
      </c>
      <c r="AN14" s="31"/>
      <c r="AO14" s="40">
        <v>0</v>
      </c>
      <c r="AP14" s="31"/>
      <c r="AQ14" s="40">
        <v>0</v>
      </c>
      <c r="AR14" s="31"/>
      <c r="AS14" s="40">
        <v>0</v>
      </c>
      <c r="AT14" s="31"/>
      <c r="AU14" s="30">
        <v>0</v>
      </c>
      <c r="AV14" s="31"/>
      <c r="AW14" s="30">
        <v>0</v>
      </c>
      <c r="AX14" s="31"/>
      <c r="AY14" s="30">
        <v>0</v>
      </c>
      <c r="AZ14" s="31"/>
      <c r="BA14" s="30">
        <f t="shared" si="28"/>
        <v>0</v>
      </c>
      <c r="BB14" s="31"/>
      <c r="BC14" s="35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0"/>
    </row>
    <row r="15" spans="1:68" s="22" customFormat="1" ht="27" customHeight="1">
      <c r="A15" s="395" t="s">
        <v>109</v>
      </c>
      <c r="B15" s="29" t="s">
        <v>387</v>
      </c>
      <c r="C15" s="30">
        <f t="shared" ref="C15:G15" si="72">C16+C17+C18+C19</f>
        <v>201.44973004803799</v>
      </c>
      <c r="D15" s="31">
        <f t="shared" ref="D15:D46" si="73">C15/AC15-1</f>
        <v>0.22665700966996499</v>
      </c>
      <c r="E15" s="30">
        <f t="shared" si="72"/>
        <v>214.071191900456</v>
      </c>
      <c r="F15" s="31">
        <f>E15/AE15-1</f>
        <v>2.3822307831906201E-2</v>
      </c>
      <c r="G15" s="30">
        <f t="shared" si="72"/>
        <v>206.997961551911</v>
      </c>
      <c r="H15" s="31">
        <f t="shared" ref="H15:H78" si="74">G15/AG15-1</f>
        <v>-3.5007151864828501E-2</v>
      </c>
      <c r="I15" s="30" t="e">
        <f t="shared" ref="I15:M15" si="75">I16+I17+I18+I19</f>
        <v>#REF!</v>
      </c>
      <c r="J15" s="31" t="e">
        <f t="shared" ref="J15:J78" si="76">I15/AI15-1</f>
        <v>#REF!</v>
      </c>
      <c r="K15" s="30" t="e">
        <f t="shared" si="75"/>
        <v>#REF!</v>
      </c>
      <c r="L15" s="31" t="e">
        <f t="shared" ref="L15:L78" si="77">K15/AK15-1</f>
        <v>#REF!</v>
      </c>
      <c r="M15" s="30" t="e">
        <f t="shared" si="75"/>
        <v>#REF!</v>
      </c>
      <c r="N15" s="31" t="e">
        <f t="shared" ref="N15:N78" si="78">M15/AM15-1</f>
        <v>#REF!</v>
      </c>
      <c r="O15" s="30" t="e">
        <f t="shared" ref="O15:S15" si="79">O16+O17+O18+O19</f>
        <v>#REF!</v>
      </c>
      <c r="P15" s="31" t="e">
        <f t="shared" ref="P15:P78" si="80">O15/AO15-1</f>
        <v>#REF!</v>
      </c>
      <c r="Q15" s="30" t="e">
        <f t="shared" si="79"/>
        <v>#REF!</v>
      </c>
      <c r="R15" s="31" t="e">
        <f t="shared" ref="R15:R78" si="81">Q15/AQ15-1</f>
        <v>#REF!</v>
      </c>
      <c r="S15" s="30" t="e">
        <f t="shared" si="79"/>
        <v>#REF!</v>
      </c>
      <c r="T15" s="31" t="e">
        <f t="shared" ref="T15:T78" si="82">S15/AS15-1</f>
        <v>#REF!</v>
      </c>
      <c r="U15" s="30" t="e">
        <f>U16+U17+U18+U19</f>
        <v>#REF!</v>
      </c>
      <c r="V15" s="31" t="e">
        <f t="shared" ref="V15:V78" si="83">U15/AU15-1</f>
        <v>#REF!</v>
      </c>
      <c r="W15" s="30" t="e">
        <f>W16+W17+W18+W19</f>
        <v>#REF!</v>
      </c>
      <c r="X15" s="31" t="e">
        <f t="shared" ref="X15:X78" si="84">W15/AW15-1</f>
        <v>#REF!</v>
      </c>
      <c r="Y15" s="30" t="e">
        <f t="shared" si="46"/>
        <v>#REF!</v>
      </c>
      <c r="Z15" s="31" t="e">
        <f t="shared" si="47"/>
        <v>#REF!</v>
      </c>
      <c r="AA15" s="32"/>
      <c r="AB15" s="33">
        <f t="shared" si="48"/>
        <v>373.31679752961401</v>
      </c>
      <c r="AC15" s="33">
        <f t="shared" ref="AC15:AG15" si="85">AC16+AC17+AC18+AC19</f>
        <v>164.22661629124701</v>
      </c>
      <c r="AD15" s="32"/>
      <c r="AE15" s="33">
        <f t="shared" si="85"/>
        <v>209.09018123836699</v>
      </c>
      <c r="AF15" s="32"/>
      <c r="AG15" s="33">
        <f t="shared" si="85"/>
        <v>214.507249408045</v>
      </c>
      <c r="AH15" s="32"/>
      <c r="AI15" s="33">
        <f t="shared" ref="AI15:AM15" si="86">AI16+AI17+AI18+AI19</f>
        <v>227.52082042299199</v>
      </c>
      <c r="AJ15" s="32"/>
      <c r="AK15" s="33">
        <f t="shared" si="86"/>
        <v>227.41144966005299</v>
      </c>
      <c r="AL15" s="32"/>
      <c r="AM15" s="33">
        <f t="shared" si="86"/>
        <v>237.98131844742301</v>
      </c>
      <c r="AN15" s="32"/>
      <c r="AO15" s="33">
        <f t="shared" ref="AO15:AS15" si="87">AO16+AO17+AO18+AO19</f>
        <v>247.924527611109</v>
      </c>
      <c r="AP15" s="32"/>
      <c r="AQ15" s="33">
        <f t="shared" si="87"/>
        <v>195.110110300597</v>
      </c>
      <c r="AR15" s="32"/>
      <c r="AS15" s="33">
        <f t="shared" si="87"/>
        <v>226.79832691976799</v>
      </c>
      <c r="AT15" s="32"/>
      <c r="AU15" s="33">
        <f t="shared" ref="AU15:AY15" si="88">AU16+AU17+AU18+AU19</f>
        <v>215.29515046155299</v>
      </c>
      <c r="AV15" s="32"/>
      <c r="AW15" s="33">
        <f t="shared" si="88"/>
        <v>214.07146138896101</v>
      </c>
      <c r="AX15" s="32"/>
      <c r="AY15" s="33">
        <f t="shared" si="88"/>
        <v>212.95847005602801</v>
      </c>
      <c r="AZ15" s="32"/>
      <c r="BA15" s="33">
        <f t="shared" si="28"/>
        <v>2592.89568220614</v>
      </c>
      <c r="BB15" s="32"/>
      <c r="BC15" s="34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</row>
    <row r="16" spans="1:68" s="23" customFormat="1" ht="27" customHeight="1">
      <c r="A16" s="396"/>
      <c r="B16" s="29" t="s">
        <v>388</v>
      </c>
      <c r="C16" s="30">
        <v>98.030799999999999</v>
      </c>
      <c r="D16" s="31">
        <f t="shared" si="73"/>
        <v>-1.95665045125776E-2</v>
      </c>
      <c r="E16" s="30">
        <v>96.920100000000005</v>
      </c>
      <c r="F16" s="31">
        <f t="shared" si="35"/>
        <v>-8.2983649460170103E-2</v>
      </c>
      <c r="G16" s="37">
        <v>92.572400000000002</v>
      </c>
      <c r="H16" s="31">
        <f t="shared" si="74"/>
        <v>-2.0566822865474E-2</v>
      </c>
      <c r="I16" s="37" t="e">
        <f>#REF!</f>
        <v>#REF!</v>
      </c>
      <c r="J16" s="31" t="e">
        <f t="shared" si="76"/>
        <v>#REF!</v>
      </c>
      <c r="K16" s="37" t="e">
        <f>#REF!</f>
        <v>#REF!</v>
      </c>
      <c r="L16" s="31" t="e">
        <f t="shared" si="77"/>
        <v>#REF!</v>
      </c>
      <c r="M16" s="37" t="e">
        <f>#REF!</f>
        <v>#REF!</v>
      </c>
      <c r="N16" s="31" t="e">
        <f t="shared" si="78"/>
        <v>#REF!</v>
      </c>
      <c r="O16" s="37" t="e">
        <f>#REF!</f>
        <v>#REF!</v>
      </c>
      <c r="P16" s="31" t="e">
        <f t="shared" si="80"/>
        <v>#REF!</v>
      </c>
      <c r="Q16" s="37" t="e">
        <f>#REF!</f>
        <v>#REF!</v>
      </c>
      <c r="R16" s="31" t="e">
        <f t="shared" si="81"/>
        <v>#REF!</v>
      </c>
      <c r="S16" s="37" t="e">
        <f>#REF!</f>
        <v>#REF!</v>
      </c>
      <c r="T16" s="31" t="e">
        <f t="shared" si="82"/>
        <v>#REF!</v>
      </c>
      <c r="U16" s="37" t="e">
        <f>#REF!</f>
        <v>#REF!</v>
      </c>
      <c r="V16" s="31" t="e">
        <f t="shared" si="83"/>
        <v>#REF!</v>
      </c>
      <c r="W16" s="37" t="e">
        <f>#REF!</f>
        <v>#REF!</v>
      </c>
      <c r="X16" s="31" t="e">
        <f t="shared" si="84"/>
        <v>#REF!</v>
      </c>
      <c r="Y16" s="30" t="e">
        <f t="shared" si="46"/>
        <v>#REF!</v>
      </c>
      <c r="Z16" s="31" t="e">
        <f t="shared" si="47"/>
        <v>#REF!</v>
      </c>
      <c r="AA16" s="32"/>
      <c r="AB16" s="33">
        <f t="shared" si="48"/>
        <v>205.67789999999999</v>
      </c>
      <c r="AC16" s="38">
        <v>99.987200000000001</v>
      </c>
      <c r="AD16" s="31"/>
      <c r="AE16" s="37">
        <v>105.69070000000001</v>
      </c>
      <c r="AF16" s="31"/>
      <c r="AG16" s="37">
        <v>94.516300000000001</v>
      </c>
      <c r="AH16" s="31"/>
      <c r="AI16" s="38">
        <v>96.846999999999994</v>
      </c>
      <c r="AJ16" s="31"/>
      <c r="AK16" s="38">
        <v>95.454599999999999</v>
      </c>
      <c r="AL16" s="31"/>
      <c r="AM16" s="38">
        <v>89.669700000000006</v>
      </c>
      <c r="AN16" s="31"/>
      <c r="AO16" s="38">
        <v>88.851299999999995</v>
      </c>
      <c r="AP16" s="31"/>
      <c r="AQ16" s="38">
        <v>86.153999999999996</v>
      </c>
      <c r="AR16" s="31"/>
      <c r="AS16" s="38">
        <v>85.269800000000004</v>
      </c>
      <c r="AT16" s="31"/>
      <c r="AU16" s="38">
        <v>88.167000000000002</v>
      </c>
      <c r="AV16" s="31"/>
      <c r="AW16" s="38">
        <v>86.081999999999994</v>
      </c>
      <c r="AX16" s="31"/>
      <c r="AY16" s="38">
        <v>85.148499999999999</v>
      </c>
      <c r="AZ16" s="31"/>
      <c r="BA16" s="30">
        <f t="shared" si="28"/>
        <v>1101.8380999999999</v>
      </c>
      <c r="BB16" s="31"/>
      <c r="BC16" s="35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0"/>
    </row>
    <row r="17" spans="1:68" s="23" customFormat="1" ht="27" customHeight="1">
      <c r="A17" s="397"/>
      <c r="B17" s="29" t="s">
        <v>389</v>
      </c>
      <c r="C17" s="37">
        <v>83.5</v>
      </c>
      <c r="D17" s="31">
        <f t="shared" si="73"/>
        <v>0.64694280078895505</v>
      </c>
      <c r="E17" s="37">
        <v>84.4</v>
      </c>
      <c r="F17" s="31">
        <f t="shared" si="35"/>
        <v>-1.0550996483001099E-2</v>
      </c>
      <c r="G17" s="37">
        <f>公交!X13-公交!X15</f>
        <v>86.599999999999895</v>
      </c>
      <c r="H17" s="31">
        <f t="shared" si="74"/>
        <v>-7.4687466609680495E-2</v>
      </c>
      <c r="I17" s="37">
        <f>公交!Z13-公交!Z15</f>
        <v>94.3</v>
      </c>
      <c r="J17" s="31">
        <f t="shared" si="76"/>
        <v>-4.5932820720355198E-2</v>
      </c>
      <c r="K17" s="37">
        <f>公交!AB13-公交!AB15</f>
        <v>87</v>
      </c>
      <c r="L17" s="31">
        <f t="shared" si="77"/>
        <v>-0.14739317914543301</v>
      </c>
      <c r="M17" s="37">
        <f>公交!AD13-公交!AD15</f>
        <v>121.3</v>
      </c>
      <c r="N17" s="31">
        <f t="shared" si="78"/>
        <v>0.25986705442459301</v>
      </c>
      <c r="O17" s="37">
        <f>公交!AF13-公交!AF15</f>
        <v>101.6</v>
      </c>
      <c r="P17" s="31">
        <f t="shared" si="80"/>
        <v>7.7412513255567597E-2</v>
      </c>
      <c r="Q17" s="37">
        <f>公交!AH13-公交!AH15</f>
        <v>102.4</v>
      </c>
      <c r="R17" s="31">
        <f t="shared" si="81"/>
        <v>0.193473193473192</v>
      </c>
      <c r="S17" s="37">
        <f>公交!AJ13-公交!AJ15</f>
        <v>92.6</v>
      </c>
      <c r="T17" s="31">
        <f t="shared" si="82"/>
        <v>7.9254079254078305E-2</v>
      </c>
      <c r="U17" s="37">
        <f>公交!AL13-公交!AL15</f>
        <v>109.5</v>
      </c>
      <c r="V17" s="31">
        <f t="shared" si="83"/>
        <v>0.157505285412263</v>
      </c>
      <c r="W17" s="37">
        <f>公交!AN13-公交!AN15</f>
        <v>101.1</v>
      </c>
      <c r="X17" s="31">
        <f t="shared" si="84"/>
        <v>0.120842572062083</v>
      </c>
      <c r="Y17" s="30">
        <f t="shared" si="46"/>
        <v>963.2</v>
      </c>
      <c r="Z17" s="31">
        <f t="shared" si="47"/>
        <v>8.5601577909270005E-2</v>
      </c>
      <c r="AA17" s="32"/>
      <c r="AB17" s="33">
        <f t="shared" si="48"/>
        <v>136</v>
      </c>
      <c r="AC17" s="37">
        <v>50.7</v>
      </c>
      <c r="AD17" s="31"/>
      <c r="AE17" s="37">
        <v>85.3</v>
      </c>
      <c r="AF17" s="31"/>
      <c r="AG17" s="37">
        <v>93.589999999999904</v>
      </c>
      <c r="AH17" s="31"/>
      <c r="AI17" s="37">
        <v>98.839999999999904</v>
      </c>
      <c r="AJ17" s="31"/>
      <c r="AK17" s="37">
        <v>102.04</v>
      </c>
      <c r="AL17" s="31"/>
      <c r="AM17" s="37">
        <v>96.2800000000002</v>
      </c>
      <c r="AN17" s="31"/>
      <c r="AO17" s="37">
        <v>94.3</v>
      </c>
      <c r="AP17" s="31"/>
      <c r="AQ17" s="37">
        <v>85.800000000000097</v>
      </c>
      <c r="AR17" s="31"/>
      <c r="AS17" s="37">
        <v>85.800000000000097</v>
      </c>
      <c r="AT17" s="31"/>
      <c r="AU17" s="30">
        <v>94.599999999999895</v>
      </c>
      <c r="AV17" s="31"/>
      <c r="AW17" s="30">
        <v>90.2</v>
      </c>
      <c r="AX17" s="31"/>
      <c r="AY17" s="30">
        <v>86</v>
      </c>
      <c r="AZ17" s="31"/>
      <c r="BA17" s="30">
        <f t="shared" si="28"/>
        <v>1063.45</v>
      </c>
      <c r="BB17" s="31"/>
      <c r="BC17" s="35"/>
      <c r="BD17" s="36"/>
      <c r="BE17" s="36"/>
      <c r="BF17" s="36"/>
      <c r="BG17" s="36"/>
      <c r="BH17" s="36"/>
      <c r="BI17" s="36"/>
      <c r="BJ17" s="39"/>
      <c r="BK17" s="36"/>
      <c r="BL17" s="39"/>
      <c r="BM17" s="39"/>
      <c r="BN17" s="39"/>
      <c r="BO17" s="39"/>
      <c r="BP17" s="30"/>
    </row>
    <row r="18" spans="1:68" s="23" customFormat="1" ht="27" customHeight="1">
      <c r="A18" s="401"/>
      <c r="B18" s="29" t="s">
        <v>390</v>
      </c>
      <c r="C18" s="37">
        <v>16.170000000000002</v>
      </c>
      <c r="D18" s="31">
        <f t="shared" si="73"/>
        <v>1.01119402985074</v>
      </c>
      <c r="E18" s="37">
        <v>26.68</v>
      </c>
      <c r="F18" s="31">
        <f t="shared" si="35"/>
        <v>1.1208267090620001</v>
      </c>
      <c r="G18" s="37">
        <f>出租!X13-出租!X15</f>
        <v>19.62</v>
      </c>
      <c r="H18" s="31">
        <f t="shared" si="74"/>
        <v>8.3379348426284097E-2</v>
      </c>
      <c r="I18" s="37">
        <f>出租!Z13-出租!Z15</f>
        <v>26.18</v>
      </c>
      <c r="J18" s="31">
        <f t="shared" si="76"/>
        <v>0.18140794223826801</v>
      </c>
      <c r="K18" s="37">
        <f>出租!AB13-出租!AB15</f>
        <v>22.84</v>
      </c>
      <c r="L18" s="31">
        <f t="shared" si="77"/>
        <v>0.16530612244898099</v>
      </c>
      <c r="M18" s="37">
        <f>出租!AD13-出租!AD15</f>
        <v>18.5</v>
      </c>
      <c r="N18" s="31">
        <f t="shared" si="78"/>
        <v>-0.48381696428571402</v>
      </c>
      <c r="O18" s="37">
        <f>出租!AF13-出租!AF15</f>
        <v>24.13</v>
      </c>
      <c r="P18" s="31">
        <f t="shared" si="80"/>
        <v>-0.45407239819004502</v>
      </c>
      <c r="Q18" s="37">
        <f>出租!AH13-出租!AH15</f>
        <v>32.729999999999997</v>
      </c>
      <c r="R18" s="31">
        <f t="shared" si="81"/>
        <v>1.13363754889179</v>
      </c>
      <c r="S18" s="37">
        <f>出租!AJ13-出租!AJ15</f>
        <v>22.3</v>
      </c>
      <c r="T18" s="31">
        <f t="shared" si="82"/>
        <v>-0.392204960479696</v>
      </c>
      <c r="U18" s="37">
        <f>出租!AL13-出租!AL15</f>
        <v>22.42</v>
      </c>
      <c r="V18" s="31">
        <f t="shared" si="83"/>
        <v>0.109351806036616</v>
      </c>
      <c r="W18" s="37">
        <f>出租!AN13-出租!AN15</f>
        <v>21.35</v>
      </c>
      <c r="X18" s="31">
        <f t="shared" si="84"/>
        <v>-0.13176087840585499</v>
      </c>
      <c r="Y18" s="30">
        <f t="shared" si="46"/>
        <v>231.57</v>
      </c>
      <c r="Z18" s="31">
        <f t="shared" si="47"/>
        <v>-5.1553035184948E-3</v>
      </c>
      <c r="AA18" s="32"/>
      <c r="AB18" s="33">
        <f t="shared" si="48"/>
        <v>20.62</v>
      </c>
      <c r="AC18" s="37">
        <v>8.0400000000000205</v>
      </c>
      <c r="AD18" s="31"/>
      <c r="AE18" s="37">
        <v>12.58</v>
      </c>
      <c r="AF18" s="31"/>
      <c r="AG18" s="37">
        <v>18.11</v>
      </c>
      <c r="AH18" s="31"/>
      <c r="AI18" s="37">
        <v>22.16</v>
      </c>
      <c r="AJ18" s="31"/>
      <c r="AK18" s="37">
        <v>19.600000000000001</v>
      </c>
      <c r="AL18" s="31"/>
      <c r="AM18" s="37">
        <v>35.840000000000003</v>
      </c>
      <c r="AN18" s="31"/>
      <c r="AO18" s="37">
        <v>44.2</v>
      </c>
      <c r="AP18" s="31"/>
      <c r="AQ18" s="37">
        <v>15.34</v>
      </c>
      <c r="AR18" s="31"/>
      <c r="AS18" s="37">
        <v>36.69</v>
      </c>
      <c r="AT18" s="31"/>
      <c r="AU18" s="30">
        <v>20.21</v>
      </c>
      <c r="AV18" s="31"/>
      <c r="AW18" s="30">
        <v>24.59</v>
      </c>
      <c r="AX18" s="31"/>
      <c r="AY18" s="30">
        <v>28.02</v>
      </c>
      <c r="AZ18" s="31"/>
      <c r="BA18" s="30">
        <f t="shared" si="28"/>
        <v>285.38</v>
      </c>
      <c r="BB18" s="31"/>
      <c r="BC18" s="35"/>
      <c r="BD18" s="36"/>
      <c r="BE18" s="36"/>
      <c r="BF18" s="36"/>
      <c r="BG18" s="36"/>
      <c r="BH18" s="36"/>
      <c r="BI18" s="36"/>
      <c r="BJ18" s="39"/>
      <c r="BK18" s="36"/>
      <c r="BL18" s="39"/>
      <c r="BM18" s="39"/>
      <c r="BN18" s="39"/>
      <c r="BO18" s="39"/>
      <c r="BP18" s="30"/>
    </row>
    <row r="19" spans="1:68" s="23" customFormat="1" ht="27" customHeight="1">
      <c r="A19" s="398"/>
      <c r="B19" s="29" t="s">
        <v>391</v>
      </c>
      <c r="C19" s="40">
        <v>3.74893004803786</v>
      </c>
      <c r="D19" s="31">
        <f t="shared" si="73"/>
        <v>-0.31830400728072</v>
      </c>
      <c r="E19" s="40">
        <v>6.0710919004564001</v>
      </c>
      <c r="F19" s="31">
        <f t="shared" si="35"/>
        <v>9.9938859879587394E-2</v>
      </c>
      <c r="G19" s="40">
        <v>8.2055615519109804</v>
      </c>
      <c r="H19" s="31">
        <f t="shared" si="74"/>
        <v>-1.0298923794140401E-2</v>
      </c>
      <c r="I19" s="40">
        <f>网约车!X13-网约车!X15</f>
        <v>10.3996415460169</v>
      </c>
      <c r="J19" s="31">
        <f t="shared" si="76"/>
        <v>7.5029418708165305E-2</v>
      </c>
      <c r="K19" s="40">
        <f>网约车!Z13-网约车!Z15</f>
        <v>12.847176644222699</v>
      </c>
      <c r="L19" s="31">
        <f t="shared" si="77"/>
        <v>0.24526159317486801</v>
      </c>
      <c r="M19" s="40">
        <f>网约车!AB13-网约车!AB15</f>
        <v>10.757286430818001</v>
      </c>
      <c r="N19" s="31">
        <f t="shared" si="78"/>
        <v>-0.33562623985064999</v>
      </c>
      <c r="O19" s="40">
        <f>网约车!AD13-网约车!AD15</f>
        <v>14.9535874633843</v>
      </c>
      <c r="P19" s="31">
        <f t="shared" si="80"/>
        <v>-0.273153063483838</v>
      </c>
      <c r="Q19" s="40">
        <f>网约车!AF13-网约车!AF15</f>
        <v>18.932270904873999</v>
      </c>
      <c r="R19" s="31">
        <f t="shared" si="81"/>
        <v>1.4222113272158301</v>
      </c>
      <c r="S19" s="40">
        <f>网约车!AH13-网约车!AH15</f>
        <v>14.985864207899001</v>
      </c>
      <c r="T19" s="31">
        <f t="shared" si="82"/>
        <v>-0.212866401321259</v>
      </c>
      <c r="U19" s="40">
        <f>网约车!AJ13-网约车!AJ15</f>
        <v>15.950960875951001</v>
      </c>
      <c r="V19" s="31">
        <f t="shared" si="83"/>
        <v>0.29491524930927099</v>
      </c>
      <c r="W19" s="40">
        <f>网约车!AL13-网约车!AL15</f>
        <v>11.6285817378968</v>
      </c>
      <c r="X19" s="31">
        <f t="shared" si="84"/>
        <v>-0.11901089027601899</v>
      </c>
      <c r="Y19" s="30">
        <f t="shared" si="46"/>
        <v>116.85237157357101</v>
      </c>
      <c r="Z19" s="31">
        <f t="shared" si="47"/>
        <v>1.40076945157046E-2</v>
      </c>
      <c r="AA19" s="32"/>
      <c r="AB19" s="33">
        <f t="shared" si="48"/>
        <v>11.0188975296137</v>
      </c>
      <c r="AC19" s="40">
        <v>5.4994162912464999</v>
      </c>
      <c r="AD19" s="31"/>
      <c r="AE19" s="40">
        <v>5.5194812383672103</v>
      </c>
      <c r="AF19" s="31"/>
      <c r="AG19" s="40">
        <v>8.2909494080455097</v>
      </c>
      <c r="AH19" s="31"/>
      <c r="AI19" s="40">
        <v>9.6738204229926108</v>
      </c>
      <c r="AJ19" s="31"/>
      <c r="AK19" s="40">
        <v>10.316849660052601</v>
      </c>
      <c r="AL19" s="31"/>
      <c r="AM19" s="40">
        <v>16.191618447423</v>
      </c>
      <c r="AN19" s="31"/>
      <c r="AO19" s="40">
        <v>20.573227611109001</v>
      </c>
      <c r="AP19" s="31"/>
      <c r="AQ19" s="40">
        <v>7.8161103005968497</v>
      </c>
      <c r="AR19" s="31"/>
      <c r="AS19" s="40">
        <v>19.0385269197679</v>
      </c>
      <c r="AT19" s="31"/>
      <c r="AU19" s="30">
        <v>12.318150461553</v>
      </c>
      <c r="AV19" s="31"/>
      <c r="AW19" s="30">
        <v>13.199461388961</v>
      </c>
      <c r="AX19" s="31"/>
      <c r="AY19" s="30">
        <v>13.789970056028</v>
      </c>
      <c r="AZ19" s="31"/>
      <c r="BA19" s="30">
        <f t="shared" si="28"/>
        <v>142.22758220614301</v>
      </c>
      <c r="BB19" s="31"/>
      <c r="BC19" s="35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0"/>
    </row>
    <row r="20" spans="1:68" s="22" customFormat="1" ht="27" customHeight="1">
      <c r="A20" s="395" t="s">
        <v>110</v>
      </c>
      <c r="B20" s="29" t="s">
        <v>387</v>
      </c>
      <c r="C20" s="30">
        <f t="shared" ref="C20:G20" si="89">C21+C22+C23+C24</f>
        <v>181.06729484592799</v>
      </c>
      <c r="D20" s="31">
        <f t="shared" si="73"/>
        <v>1.50931209429719E-2</v>
      </c>
      <c r="E20" s="30">
        <f t="shared" si="89"/>
        <v>192.99759908257499</v>
      </c>
      <c r="F20" s="31">
        <f t="shared" si="35"/>
        <v>5.4269804536641202E-2</v>
      </c>
      <c r="G20" s="30">
        <f t="shared" si="89"/>
        <v>183.99845161542299</v>
      </c>
      <c r="H20" s="31">
        <f t="shared" si="74"/>
        <v>-1.11860882464428E-2</v>
      </c>
      <c r="I20" s="30" t="e">
        <f t="shared" ref="I20:M20" si="90">I21+I22+I23+I24</f>
        <v>#REF!</v>
      </c>
      <c r="J20" s="31" t="e">
        <f t="shared" si="76"/>
        <v>#REF!</v>
      </c>
      <c r="K20" s="30" t="e">
        <f t="shared" si="90"/>
        <v>#REF!</v>
      </c>
      <c r="L20" s="31" t="e">
        <f t="shared" si="77"/>
        <v>#REF!</v>
      </c>
      <c r="M20" s="30" t="e">
        <f t="shared" si="90"/>
        <v>#REF!</v>
      </c>
      <c r="N20" s="31" t="e">
        <f t="shared" si="78"/>
        <v>#REF!</v>
      </c>
      <c r="O20" s="30" t="e">
        <f t="shared" ref="O20:S20" si="91">O21+O22+O23+O24</f>
        <v>#REF!</v>
      </c>
      <c r="P20" s="31" t="e">
        <f t="shared" si="80"/>
        <v>#REF!</v>
      </c>
      <c r="Q20" s="30" t="e">
        <f t="shared" si="91"/>
        <v>#REF!</v>
      </c>
      <c r="R20" s="31" t="e">
        <f t="shared" si="81"/>
        <v>#REF!</v>
      </c>
      <c r="S20" s="30" t="e">
        <f t="shared" si="91"/>
        <v>#REF!</v>
      </c>
      <c r="T20" s="31" t="e">
        <f t="shared" si="82"/>
        <v>#REF!</v>
      </c>
      <c r="U20" s="30" t="e">
        <f>U21+U22+U23+U24</f>
        <v>#REF!</v>
      </c>
      <c r="V20" s="31" t="e">
        <f t="shared" si="83"/>
        <v>#REF!</v>
      </c>
      <c r="W20" s="30" t="e">
        <f>W21+W22+W23+W24</f>
        <v>#REF!</v>
      </c>
      <c r="X20" s="31" t="e">
        <f t="shared" si="84"/>
        <v>#REF!</v>
      </c>
      <c r="Y20" s="30" t="e">
        <f t="shared" si="46"/>
        <v>#REF!</v>
      </c>
      <c r="Z20" s="31" t="e">
        <f t="shared" si="47"/>
        <v>#REF!</v>
      </c>
      <c r="AA20" s="32"/>
      <c r="AB20" s="33">
        <f t="shared" si="48"/>
        <v>361.43787436310498</v>
      </c>
      <c r="AC20" s="33">
        <f t="shared" ref="AC20:AG20" si="92">AC21+AC22+AC23+AC24</f>
        <v>178.37505851455799</v>
      </c>
      <c r="AD20" s="32"/>
      <c r="AE20" s="33">
        <f t="shared" si="92"/>
        <v>183.06281584854699</v>
      </c>
      <c r="AF20" s="32"/>
      <c r="AG20" s="33">
        <f t="shared" si="92"/>
        <v>186.07995845155699</v>
      </c>
      <c r="AH20" s="32"/>
      <c r="AI20" s="33">
        <f t="shared" ref="AI20:AM20" si="93">AI21+AI22+AI23+AI24</f>
        <v>210.18120635689399</v>
      </c>
      <c r="AJ20" s="32"/>
      <c r="AK20" s="33">
        <f t="shared" si="93"/>
        <v>197.639322073302</v>
      </c>
      <c r="AL20" s="32"/>
      <c r="AM20" s="33">
        <f t="shared" si="93"/>
        <v>167.58645960511501</v>
      </c>
      <c r="AN20" s="32"/>
      <c r="AO20" s="33">
        <f t="shared" ref="AO20:AS20" si="94">AO21+AO22+AO23+AO24</f>
        <v>187.57374214624201</v>
      </c>
      <c r="AP20" s="32"/>
      <c r="AQ20" s="33">
        <f t="shared" si="94"/>
        <v>187.18467437290499</v>
      </c>
      <c r="AR20" s="32"/>
      <c r="AS20" s="33">
        <f t="shared" si="94"/>
        <v>188.521587572074</v>
      </c>
      <c r="AT20" s="32"/>
      <c r="AU20" s="33">
        <f t="shared" ref="AU20:AY20" si="95">AU21+AU22+AU23+AU24</f>
        <v>204.63641931971901</v>
      </c>
      <c r="AV20" s="32"/>
      <c r="AW20" s="33">
        <f t="shared" si="95"/>
        <v>180.23669476441901</v>
      </c>
      <c r="AX20" s="32"/>
      <c r="AY20" s="33">
        <f t="shared" si="95"/>
        <v>175.89487165603001</v>
      </c>
      <c r="AZ20" s="32"/>
      <c r="BA20" s="33">
        <f t="shared" si="28"/>
        <v>2246.97281068136</v>
      </c>
      <c r="BB20" s="32"/>
      <c r="BC20" s="34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</row>
    <row r="21" spans="1:68" s="23" customFormat="1" ht="27" customHeight="1">
      <c r="A21" s="396"/>
      <c r="B21" s="29" t="s">
        <v>388</v>
      </c>
      <c r="C21" s="30">
        <v>51.195700000000002</v>
      </c>
      <c r="D21" s="31">
        <f t="shared" si="73"/>
        <v>2.0340766635243299E-2</v>
      </c>
      <c r="E21" s="30">
        <v>70.215199999999996</v>
      </c>
      <c r="F21" s="31">
        <f t="shared" si="35"/>
        <v>4.7448701787885302E-2</v>
      </c>
      <c r="G21" s="37">
        <v>57.937100000000001</v>
      </c>
      <c r="H21" s="31">
        <f t="shared" si="74"/>
        <v>2.1533681972219401E-2</v>
      </c>
      <c r="I21" s="37" t="e">
        <f>#REF!</f>
        <v>#REF!</v>
      </c>
      <c r="J21" s="31" t="e">
        <f t="shared" si="76"/>
        <v>#REF!</v>
      </c>
      <c r="K21" s="37" t="e">
        <f>#REF!</f>
        <v>#REF!</v>
      </c>
      <c r="L21" s="31" t="e">
        <f t="shared" si="77"/>
        <v>#REF!</v>
      </c>
      <c r="M21" s="37" t="e">
        <f>#REF!</f>
        <v>#REF!</v>
      </c>
      <c r="N21" s="31" t="e">
        <f t="shared" si="78"/>
        <v>#REF!</v>
      </c>
      <c r="O21" s="37" t="e">
        <f>#REF!</f>
        <v>#REF!</v>
      </c>
      <c r="P21" s="31" t="e">
        <f t="shared" si="80"/>
        <v>#REF!</v>
      </c>
      <c r="Q21" s="37" t="e">
        <f>#REF!</f>
        <v>#REF!</v>
      </c>
      <c r="R21" s="31" t="e">
        <f t="shared" si="81"/>
        <v>#REF!</v>
      </c>
      <c r="S21" s="37" t="e">
        <f>#REF!</f>
        <v>#REF!</v>
      </c>
      <c r="T21" s="31" t="e">
        <f t="shared" si="82"/>
        <v>#REF!</v>
      </c>
      <c r="U21" s="37" t="e">
        <f>#REF!</f>
        <v>#REF!</v>
      </c>
      <c r="V21" s="31" t="e">
        <f t="shared" si="83"/>
        <v>#REF!</v>
      </c>
      <c r="W21" s="37" t="e">
        <f>#REF!</f>
        <v>#REF!</v>
      </c>
      <c r="X21" s="31" t="e">
        <f t="shared" si="84"/>
        <v>#REF!</v>
      </c>
      <c r="Y21" s="30" t="e">
        <f t="shared" si="46"/>
        <v>#REF!</v>
      </c>
      <c r="Z21" s="31" t="e">
        <f t="shared" si="47"/>
        <v>#REF!</v>
      </c>
      <c r="AA21" s="32"/>
      <c r="AB21" s="33">
        <f t="shared" si="48"/>
        <v>117.20959999999999</v>
      </c>
      <c r="AC21" s="38">
        <v>50.1751</v>
      </c>
      <c r="AD21" s="31"/>
      <c r="AE21" s="37">
        <v>67.034499999999994</v>
      </c>
      <c r="AF21" s="31"/>
      <c r="AG21" s="37">
        <v>56.715800000000002</v>
      </c>
      <c r="AH21" s="31"/>
      <c r="AI21" s="38">
        <v>64.433499999999995</v>
      </c>
      <c r="AJ21" s="31"/>
      <c r="AK21" s="38">
        <v>62.027299999999997</v>
      </c>
      <c r="AL21" s="31"/>
      <c r="AM21" s="38">
        <v>58.745199999999997</v>
      </c>
      <c r="AN21" s="31"/>
      <c r="AO21" s="38">
        <v>56.017299999999999</v>
      </c>
      <c r="AP21" s="31"/>
      <c r="AQ21" s="38">
        <v>61.113799999999998</v>
      </c>
      <c r="AR21" s="31"/>
      <c r="AS21" s="38">
        <v>54.822299999999998</v>
      </c>
      <c r="AT21" s="31"/>
      <c r="AU21" s="38">
        <v>69.037199999999999</v>
      </c>
      <c r="AV21" s="31"/>
      <c r="AW21" s="38">
        <v>51.741900000000001</v>
      </c>
      <c r="AX21" s="31"/>
      <c r="AY21" s="38">
        <v>47.171799999999998</v>
      </c>
      <c r="AZ21" s="31"/>
      <c r="BA21" s="30">
        <f t="shared" si="28"/>
        <v>699.03570000000002</v>
      </c>
      <c r="BB21" s="31"/>
      <c r="BC21" s="35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0"/>
    </row>
    <row r="22" spans="1:68" s="23" customFormat="1" ht="27" customHeight="1">
      <c r="A22" s="397"/>
      <c r="B22" s="29" t="s">
        <v>389</v>
      </c>
      <c r="C22" s="37">
        <v>117.43</v>
      </c>
      <c r="D22" s="31">
        <f t="shared" si="73"/>
        <v>6.8905880211177897E-2</v>
      </c>
      <c r="E22" s="37">
        <v>109.4</v>
      </c>
      <c r="F22" s="31">
        <f t="shared" si="35"/>
        <v>0.168304143528405</v>
      </c>
      <c r="G22" s="37">
        <f>公交!X17-公交!X19</f>
        <v>111.98</v>
      </c>
      <c r="H22" s="31">
        <f t="shared" si="74"/>
        <v>5.21469510476349E-2</v>
      </c>
      <c r="I22" s="37">
        <f>公交!Z17-公交!Z19</f>
        <v>119.15</v>
      </c>
      <c r="J22" s="31">
        <f t="shared" si="76"/>
        <v>-3.9035406081136599E-2</v>
      </c>
      <c r="K22" s="37">
        <f>公交!AB17-公交!AB19</f>
        <v>118.93</v>
      </c>
      <c r="L22" s="31">
        <f t="shared" si="77"/>
        <v>3.9052944260004101E-2</v>
      </c>
      <c r="M22" s="37">
        <f>公交!AD17-公交!AD19</f>
        <v>122.27</v>
      </c>
      <c r="N22" s="31">
        <f t="shared" si="78"/>
        <v>0.29441033241583697</v>
      </c>
      <c r="O22" s="37">
        <f>公交!AF17-公交!AF19</f>
        <v>110.02</v>
      </c>
      <c r="P22" s="31">
        <f t="shared" si="80"/>
        <v>-5.4729787782455699E-2</v>
      </c>
      <c r="Q22" s="37">
        <f>公交!AH17-公交!AH19</f>
        <v>108.33</v>
      </c>
      <c r="R22" s="31">
        <f t="shared" si="81"/>
        <v>-4.3950225046333703E-2</v>
      </c>
      <c r="S22" s="37">
        <f>公交!AJ17-公交!AJ19</f>
        <v>115.44</v>
      </c>
      <c r="T22" s="31">
        <f t="shared" si="82"/>
        <v>-2.4423223189385199E-2</v>
      </c>
      <c r="U22" s="37">
        <f>公交!AL17-公交!AL19</f>
        <v>115.24</v>
      </c>
      <c r="V22" s="31">
        <f t="shared" si="83"/>
        <v>-4.4682085716654101E-2</v>
      </c>
      <c r="W22" s="37">
        <f>公交!AN17-公交!AN19</f>
        <v>114.41</v>
      </c>
      <c r="X22" s="31">
        <f t="shared" si="84"/>
        <v>-7.8910856746456908E-3</v>
      </c>
      <c r="Y22" s="30">
        <f t="shared" si="46"/>
        <v>1148.19</v>
      </c>
      <c r="Z22" s="31">
        <f t="shared" si="47"/>
        <v>3.3009446693657199E-2</v>
      </c>
      <c r="AA22" s="32"/>
      <c r="AB22" s="33">
        <f t="shared" si="48"/>
        <v>203.5</v>
      </c>
      <c r="AC22" s="37">
        <v>109.86</v>
      </c>
      <c r="AD22" s="31"/>
      <c r="AE22" s="37">
        <v>93.6400000000001</v>
      </c>
      <c r="AF22" s="31"/>
      <c r="AG22" s="37">
        <v>106.43</v>
      </c>
      <c r="AH22" s="31"/>
      <c r="AI22" s="37">
        <v>123.99</v>
      </c>
      <c r="AJ22" s="31"/>
      <c r="AK22" s="37">
        <v>114.46</v>
      </c>
      <c r="AL22" s="31"/>
      <c r="AM22" s="37">
        <v>94.46</v>
      </c>
      <c r="AN22" s="31"/>
      <c r="AO22" s="37">
        <v>116.39</v>
      </c>
      <c r="AP22" s="31"/>
      <c r="AQ22" s="37">
        <v>113.31</v>
      </c>
      <c r="AR22" s="31"/>
      <c r="AS22" s="37">
        <v>118.33</v>
      </c>
      <c r="AT22" s="31"/>
      <c r="AU22" s="30">
        <v>120.63</v>
      </c>
      <c r="AV22" s="31"/>
      <c r="AW22" s="30">
        <v>115.32</v>
      </c>
      <c r="AX22" s="31"/>
      <c r="AY22" s="30">
        <v>113.89</v>
      </c>
      <c r="AZ22" s="31"/>
      <c r="BA22" s="30">
        <f t="shared" si="28"/>
        <v>1340.71</v>
      </c>
      <c r="BB22" s="31"/>
      <c r="BC22" s="35"/>
      <c r="BD22" s="36"/>
      <c r="BE22" s="36"/>
      <c r="BF22" s="36"/>
      <c r="BG22" s="36"/>
      <c r="BH22" s="36"/>
      <c r="BI22" s="36"/>
      <c r="BJ22" s="39"/>
      <c r="BK22" s="36"/>
      <c r="BL22" s="39"/>
      <c r="BM22" s="39"/>
      <c r="BN22" s="39"/>
      <c r="BO22" s="39"/>
      <c r="BP22" s="30"/>
    </row>
    <row r="23" spans="1:68" s="23" customFormat="1" ht="27" customHeight="1">
      <c r="A23" s="401"/>
      <c r="B23" s="29" t="s">
        <v>390</v>
      </c>
      <c r="C23" s="37">
        <v>7.3000000000000096</v>
      </c>
      <c r="D23" s="31">
        <f t="shared" si="73"/>
        <v>-0.16856492027334399</v>
      </c>
      <c r="E23" s="37">
        <v>6.6400000000000396</v>
      </c>
      <c r="F23" s="31">
        <f t="shared" si="35"/>
        <v>-0.48124999999999701</v>
      </c>
      <c r="G23" s="37">
        <f>出租!X17-出租!X19</f>
        <v>5.1700000000000204</v>
      </c>
      <c r="H23" s="31">
        <f t="shared" si="74"/>
        <v>-0.52698993595607801</v>
      </c>
      <c r="I23" s="37">
        <f>出租!Z17-出租!Z19</f>
        <v>5.0299999999999701</v>
      </c>
      <c r="J23" s="31">
        <f t="shared" si="76"/>
        <v>-0.49649649649650002</v>
      </c>
      <c r="K23" s="37">
        <f>出租!AB17-出租!AB19</f>
        <v>4.1399999999999899</v>
      </c>
      <c r="L23" s="31">
        <f t="shared" si="77"/>
        <v>-0.53743016759776596</v>
      </c>
      <c r="M23" s="37">
        <f>出租!AD17-出租!AD19</f>
        <v>3.5</v>
      </c>
      <c r="N23" s="31">
        <f t="shared" si="78"/>
        <v>-0.45226917057903299</v>
      </c>
      <c r="O23" s="37">
        <f>出租!AF17-出租!AF19</f>
        <v>4.3899999999999899</v>
      </c>
      <c r="P23" s="31">
        <f t="shared" si="80"/>
        <v>-0.32771822358345998</v>
      </c>
      <c r="Q23" s="37">
        <f>出租!AH17-出租!AH19</f>
        <v>4.8399999999999697</v>
      </c>
      <c r="R23" s="31">
        <f t="shared" si="81"/>
        <v>-0.27218045112782702</v>
      </c>
      <c r="S23" s="37">
        <f>出租!AJ17-出租!AJ19</f>
        <v>4.9000000000000297</v>
      </c>
      <c r="T23" s="31">
        <f t="shared" si="82"/>
        <v>-0.30099857346647102</v>
      </c>
      <c r="U23" s="37">
        <f>出租!AL17-出租!AL19</f>
        <v>4.6500000000000297</v>
      </c>
      <c r="V23" s="31">
        <f t="shared" si="83"/>
        <v>-0.378342245989302</v>
      </c>
      <c r="W23" s="37">
        <f>出租!AN17-出租!AN19</f>
        <v>4.12</v>
      </c>
      <c r="X23" s="31">
        <f t="shared" si="84"/>
        <v>-0.37290715372907002</v>
      </c>
      <c r="Y23" s="30">
        <f t="shared" si="46"/>
        <v>50.56</v>
      </c>
      <c r="Z23" s="31">
        <f t="shared" si="47"/>
        <v>-0.40872412583323497</v>
      </c>
      <c r="AA23" s="32"/>
      <c r="AB23" s="33">
        <f t="shared" si="48"/>
        <v>21.58</v>
      </c>
      <c r="AC23" s="37">
        <v>8.7799999999999692</v>
      </c>
      <c r="AD23" s="31"/>
      <c r="AE23" s="37">
        <v>12.8</v>
      </c>
      <c r="AF23" s="31"/>
      <c r="AG23" s="37">
        <v>10.9299999999999</v>
      </c>
      <c r="AH23" s="31"/>
      <c r="AI23" s="37">
        <v>9.9900000000000109</v>
      </c>
      <c r="AJ23" s="31"/>
      <c r="AK23" s="37">
        <v>8.9499999999999904</v>
      </c>
      <c r="AL23" s="31"/>
      <c r="AM23" s="37">
        <v>6.3900000000000396</v>
      </c>
      <c r="AN23" s="31"/>
      <c r="AO23" s="37">
        <v>6.5299999999999701</v>
      </c>
      <c r="AP23" s="31"/>
      <c r="AQ23" s="37">
        <v>6.6500000000000297</v>
      </c>
      <c r="AR23" s="31"/>
      <c r="AS23" s="37">
        <v>7.00999999999999</v>
      </c>
      <c r="AT23" s="31"/>
      <c r="AU23" s="30">
        <v>7.48000000000002</v>
      </c>
      <c r="AV23" s="31"/>
      <c r="AW23" s="30">
        <v>6.5699999999999896</v>
      </c>
      <c r="AX23" s="31"/>
      <c r="AY23" s="30">
        <v>7.4300000000000104</v>
      </c>
      <c r="AZ23" s="31"/>
      <c r="BA23" s="30">
        <f t="shared" si="28"/>
        <v>99.509999999999906</v>
      </c>
      <c r="BB23" s="31"/>
      <c r="BC23" s="35"/>
      <c r="BD23" s="36"/>
      <c r="BE23" s="36"/>
      <c r="BF23" s="36"/>
      <c r="BG23" s="36"/>
      <c r="BH23" s="36"/>
      <c r="BI23" s="36"/>
      <c r="BJ23" s="39"/>
      <c r="BK23" s="36"/>
      <c r="BL23" s="39"/>
      <c r="BM23" s="39"/>
      <c r="BN23" s="39"/>
      <c r="BO23" s="39"/>
      <c r="BP23" s="30"/>
    </row>
    <row r="24" spans="1:68" s="23" customFormat="1" ht="27" customHeight="1">
      <c r="A24" s="398"/>
      <c r="B24" s="29" t="s">
        <v>391</v>
      </c>
      <c r="C24" s="40">
        <v>5.1415948459278997</v>
      </c>
      <c r="D24" s="31">
        <f t="shared" si="73"/>
        <v>-0.46217393746027102</v>
      </c>
      <c r="E24" s="40">
        <v>6.7423990825747104</v>
      </c>
      <c r="F24" s="31">
        <f t="shared" si="35"/>
        <v>-0.29681091141814703</v>
      </c>
      <c r="G24" s="40">
        <v>8.9113516154236496</v>
      </c>
      <c r="H24" s="31">
        <f t="shared" si="74"/>
        <v>-0.25764461945536798</v>
      </c>
      <c r="I24" s="40">
        <f>网约车!X17-网约车!X19</f>
        <v>10.5989762575363</v>
      </c>
      <c r="J24" s="31">
        <f t="shared" si="76"/>
        <v>-9.9316728673557106E-2</v>
      </c>
      <c r="K24" s="40">
        <f>网约车!Z17-网约车!Z19</f>
        <v>9.3315285734560103</v>
      </c>
      <c r="L24" s="31">
        <f t="shared" si="77"/>
        <v>-0.235247361675129</v>
      </c>
      <c r="M24" s="40">
        <f>网约车!AB17-网约车!AB19</f>
        <v>8.0029830595840092</v>
      </c>
      <c r="N24" s="31">
        <f t="shared" si="78"/>
        <v>1.46703461635855E-3</v>
      </c>
      <c r="O24" s="40">
        <f>网约车!AD17-网约车!AD19</f>
        <v>10.424020330129</v>
      </c>
      <c r="P24" s="31">
        <f t="shared" si="80"/>
        <v>0.20698085549786299</v>
      </c>
      <c r="Q24" s="40">
        <f>网约车!AF17-网约车!AF19</f>
        <v>13.808487154702</v>
      </c>
      <c r="R24" s="31">
        <f t="shared" si="81"/>
        <v>1.2596581621652101</v>
      </c>
      <c r="S24" s="40">
        <f>网约车!AH17-网约车!AH19</f>
        <v>14.379432421292</v>
      </c>
      <c r="T24" s="31">
        <f t="shared" si="82"/>
        <v>0.72017439253186399</v>
      </c>
      <c r="U24" s="40">
        <f>网约车!AJ17-网约车!AJ19</f>
        <v>11.225459282417001</v>
      </c>
      <c r="V24" s="31">
        <f t="shared" si="83"/>
        <v>0.49888243396218501</v>
      </c>
      <c r="W24" s="40">
        <f>网约车!AL17-网约车!AL19</f>
        <v>7.5806408088321602</v>
      </c>
      <c r="X24" s="31">
        <f t="shared" si="84"/>
        <v>0.14774812529681799</v>
      </c>
      <c r="Y24" s="30">
        <f t="shared" si="46"/>
        <v>98.566232623042595</v>
      </c>
      <c r="Z24" s="31">
        <f t="shared" si="47"/>
        <v>5.1830407986277201E-2</v>
      </c>
      <c r="AA24" s="32"/>
      <c r="AB24" s="33">
        <f t="shared" si="48"/>
        <v>19.148274363104999</v>
      </c>
      <c r="AC24" s="40">
        <v>9.5599585145580193</v>
      </c>
      <c r="AD24" s="31"/>
      <c r="AE24" s="40">
        <v>9.5883158485470101</v>
      </c>
      <c r="AF24" s="31"/>
      <c r="AG24" s="40">
        <v>12.004158451557</v>
      </c>
      <c r="AH24" s="31"/>
      <c r="AI24" s="40">
        <v>11.767706356893999</v>
      </c>
      <c r="AJ24" s="31"/>
      <c r="AK24" s="40">
        <v>12.202022073302</v>
      </c>
      <c r="AL24" s="31"/>
      <c r="AM24" s="40">
        <v>7.9912596051150002</v>
      </c>
      <c r="AN24" s="31"/>
      <c r="AO24" s="40">
        <v>8.63644214624202</v>
      </c>
      <c r="AP24" s="31"/>
      <c r="AQ24" s="40">
        <v>6.1108743729054398</v>
      </c>
      <c r="AR24" s="31"/>
      <c r="AS24" s="40">
        <v>8.3592875720742708</v>
      </c>
      <c r="AT24" s="31"/>
      <c r="AU24" s="30">
        <v>7.4892193197189796</v>
      </c>
      <c r="AV24" s="31"/>
      <c r="AW24" s="30">
        <v>6.6047947644190099</v>
      </c>
      <c r="AX24" s="31"/>
      <c r="AY24" s="30">
        <v>7.4030716560296197</v>
      </c>
      <c r="AZ24" s="31"/>
      <c r="BA24" s="30">
        <f t="shared" si="28"/>
        <v>107.717110681362</v>
      </c>
      <c r="BB24" s="31"/>
      <c r="BC24" s="35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0"/>
    </row>
    <row r="25" spans="1:68" s="24" customFormat="1" ht="27" customHeight="1">
      <c r="A25" s="395" t="s">
        <v>111</v>
      </c>
      <c r="B25" s="29" t="s">
        <v>387</v>
      </c>
      <c r="C25" s="30">
        <f t="shared" ref="C25:G25" si="96">C26+C27+C28+C29</f>
        <v>373.80694055972702</v>
      </c>
      <c r="D25" s="31">
        <f t="shared" si="73"/>
        <v>0.185736301787851</v>
      </c>
      <c r="E25" s="30">
        <f t="shared" si="96"/>
        <v>422.60924717550898</v>
      </c>
      <c r="F25" s="31">
        <f t="shared" si="35"/>
        <v>0.298597924012589</v>
      </c>
      <c r="G25" s="30">
        <f t="shared" si="96"/>
        <v>401.71059656137101</v>
      </c>
      <c r="H25" s="31">
        <f t="shared" si="74"/>
        <v>0.24385264597884901</v>
      </c>
      <c r="I25" s="30" t="e">
        <f t="shared" ref="I25:M25" si="97">I26+I27+I28+I29</f>
        <v>#REF!</v>
      </c>
      <c r="J25" s="31" t="e">
        <f t="shared" si="76"/>
        <v>#REF!</v>
      </c>
      <c r="K25" s="30" t="e">
        <f t="shared" si="97"/>
        <v>#REF!</v>
      </c>
      <c r="L25" s="31" t="e">
        <f t="shared" si="77"/>
        <v>#REF!</v>
      </c>
      <c r="M25" s="30" t="e">
        <f t="shared" si="97"/>
        <v>#REF!</v>
      </c>
      <c r="N25" s="31" t="e">
        <f t="shared" si="78"/>
        <v>#REF!</v>
      </c>
      <c r="O25" s="30" t="e">
        <f t="shared" ref="O25:S25" si="98">O26+O27+O28+O29</f>
        <v>#REF!</v>
      </c>
      <c r="P25" s="31" t="e">
        <f t="shared" si="80"/>
        <v>#REF!</v>
      </c>
      <c r="Q25" s="30" t="e">
        <f t="shared" si="98"/>
        <v>#REF!</v>
      </c>
      <c r="R25" s="31" t="e">
        <f t="shared" si="81"/>
        <v>#REF!</v>
      </c>
      <c r="S25" s="30" t="e">
        <f t="shared" si="98"/>
        <v>#REF!</v>
      </c>
      <c r="T25" s="31" t="e">
        <f t="shared" si="82"/>
        <v>#REF!</v>
      </c>
      <c r="U25" s="30" t="e">
        <f>U26+U27+U28+U29</f>
        <v>#REF!</v>
      </c>
      <c r="V25" s="31" t="e">
        <f t="shared" si="83"/>
        <v>#REF!</v>
      </c>
      <c r="W25" s="30" t="e">
        <f>W26+W27+W28+W29</f>
        <v>#REF!</v>
      </c>
      <c r="X25" s="31" t="e">
        <f t="shared" si="84"/>
        <v>#REF!</v>
      </c>
      <c r="Y25" s="30" t="e">
        <f t="shared" si="46"/>
        <v>#REF!</v>
      </c>
      <c r="Z25" s="31" t="e">
        <f t="shared" si="47"/>
        <v>#REF!</v>
      </c>
      <c r="AA25" s="32"/>
      <c r="AB25" s="33">
        <f t="shared" si="48"/>
        <v>640.68803645426306</v>
      </c>
      <c r="AC25" s="33">
        <f t="shared" ref="AC25:AG25" si="99">AC26+AC27+AC28+AC29</f>
        <v>315.25301198597202</v>
      </c>
      <c r="AD25" s="32"/>
      <c r="AE25" s="33">
        <f t="shared" si="99"/>
        <v>325.43502446829098</v>
      </c>
      <c r="AF25" s="32"/>
      <c r="AG25" s="33">
        <f t="shared" si="99"/>
        <v>322.95674078439203</v>
      </c>
      <c r="AH25" s="32"/>
      <c r="AI25" s="33">
        <f t="shared" ref="AI25:AM25" si="100">AI26+AI27+AI28+AI29</f>
        <v>366.81992311367998</v>
      </c>
      <c r="AJ25" s="32"/>
      <c r="AK25" s="33">
        <f t="shared" si="100"/>
        <v>386.999365883753</v>
      </c>
      <c r="AL25" s="32"/>
      <c r="AM25" s="33">
        <f t="shared" si="100"/>
        <v>361.41687206112198</v>
      </c>
      <c r="AN25" s="32"/>
      <c r="AO25" s="33">
        <f t="shared" ref="AO25:AS25" si="101">AO26+AO27+AO28+AO29</f>
        <v>379.201555882148</v>
      </c>
      <c r="AP25" s="32"/>
      <c r="AQ25" s="33">
        <f t="shared" si="101"/>
        <v>393.759448212785</v>
      </c>
      <c r="AR25" s="32"/>
      <c r="AS25" s="33">
        <f t="shared" si="101"/>
        <v>366.21815968871101</v>
      </c>
      <c r="AT25" s="32"/>
      <c r="AU25" s="33">
        <f t="shared" ref="AU25:AY25" si="102">AU26+AU27+AU28+AU29</f>
        <v>393.77728513272399</v>
      </c>
      <c r="AV25" s="32"/>
      <c r="AW25" s="33">
        <f t="shared" si="102"/>
        <v>368.92795164056002</v>
      </c>
      <c r="AX25" s="32"/>
      <c r="AY25" s="33">
        <f t="shared" si="102"/>
        <v>331.83200370819799</v>
      </c>
      <c r="AZ25" s="32"/>
      <c r="BA25" s="33">
        <f t="shared" si="28"/>
        <v>4312.5973425623397</v>
      </c>
      <c r="BB25" s="32"/>
      <c r="BC25" s="34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</row>
    <row r="26" spans="1:68" ht="27" customHeight="1">
      <c r="A26" s="396"/>
      <c r="B26" s="29" t="s">
        <v>388</v>
      </c>
      <c r="C26" s="30">
        <v>248.15289999999999</v>
      </c>
      <c r="D26" s="31">
        <f t="shared" si="73"/>
        <v>0.22266237224768701</v>
      </c>
      <c r="E26" s="30">
        <v>252.07320000000001</v>
      </c>
      <c r="F26" s="31">
        <f t="shared" si="35"/>
        <v>0.191134859685367</v>
      </c>
      <c r="G26" s="37">
        <v>236.83500000000001</v>
      </c>
      <c r="H26" s="31">
        <f t="shared" si="74"/>
        <v>5.9748355910065297E-2</v>
      </c>
      <c r="I26" s="37" t="e">
        <f>#REF!</f>
        <v>#REF!</v>
      </c>
      <c r="J26" s="31" t="e">
        <f t="shared" si="76"/>
        <v>#REF!</v>
      </c>
      <c r="K26" s="37" t="e">
        <f>#REF!</f>
        <v>#REF!</v>
      </c>
      <c r="L26" s="31" t="e">
        <f t="shared" si="77"/>
        <v>#REF!</v>
      </c>
      <c r="M26" s="37" t="e">
        <f>#REF!</f>
        <v>#REF!</v>
      </c>
      <c r="N26" s="31" t="e">
        <f t="shared" si="78"/>
        <v>#REF!</v>
      </c>
      <c r="O26" s="37" t="e">
        <f>#REF!</f>
        <v>#REF!</v>
      </c>
      <c r="P26" s="31" t="e">
        <f t="shared" si="80"/>
        <v>#REF!</v>
      </c>
      <c r="Q26" s="37" t="e">
        <f>#REF!</f>
        <v>#REF!</v>
      </c>
      <c r="R26" s="31" t="e">
        <f t="shared" si="81"/>
        <v>#REF!</v>
      </c>
      <c r="S26" s="37" t="e">
        <f>#REF!</f>
        <v>#REF!</v>
      </c>
      <c r="T26" s="31" t="e">
        <f t="shared" si="82"/>
        <v>#REF!</v>
      </c>
      <c r="U26" s="37" t="e">
        <f>#REF!</f>
        <v>#REF!</v>
      </c>
      <c r="V26" s="31" t="e">
        <f t="shared" si="83"/>
        <v>#REF!</v>
      </c>
      <c r="W26" s="37" t="e">
        <f>#REF!</f>
        <v>#REF!</v>
      </c>
      <c r="X26" s="31" t="e">
        <f t="shared" si="84"/>
        <v>#REF!</v>
      </c>
      <c r="Y26" s="30" t="e">
        <f t="shared" si="46"/>
        <v>#REF!</v>
      </c>
      <c r="Z26" s="31" t="e">
        <f t="shared" si="47"/>
        <v>#REF!</v>
      </c>
      <c r="AA26" s="32"/>
      <c r="AB26" s="33">
        <f t="shared" si="48"/>
        <v>414.58550000000002</v>
      </c>
      <c r="AC26" s="38">
        <v>202.96109999999999</v>
      </c>
      <c r="AD26" s="31"/>
      <c r="AE26" s="37">
        <v>211.62440000000001</v>
      </c>
      <c r="AF26" s="31"/>
      <c r="AG26" s="37">
        <v>223.48230000000001</v>
      </c>
      <c r="AH26" s="31"/>
      <c r="AI26" s="38">
        <v>272.76459999999997</v>
      </c>
      <c r="AJ26" s="31"/>
      <c r="AK26" s="38">
        <v>286.02249999999998</v>
      </c>
      <c r="AL26" s="31"/>
      <c r="AM26" s="38">
        <v>272.91219999999998</v>
      </c>
      <c r="AN26" s="31"/>
      <c r="AO26" s="38">
        <v>286.48579999999998</v>
      </c>
      <c r="AP26" s="31"/>
      <c r="AQ26" s="38">
        <v>308.33280000000002</v>
      </c>
      <c r="AR26" s="31"/>
      <c r="AS26" s="38">
        <v>280.49419999999998</v>
      </c>
      <c r="AT26" s="31"/>
      <c r="AU26" s="38">
        <v>307.87549999999999</v>
      </c>
      <c r="AV26" s="31"/>
      <c r="AW26" s="38">
        <v>274.0258</v>
      </c>
      <c r="AX26" s="31"/>
      <c r="AY26" s="38">
        <v>233.9102</v>
      </c>
      <c r="AZ26" s="31"/>
      <c r="BA26" s="30">
        <f t="shared" si="28"/>
        <v>3160.8914</v>
      </c>
      <c r="BB26" s="31"/>
      <c r="BC26" s="35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0"/>
    </row>
    <row r="27" spans="1:68" ht="27" customHeight="1">
      <c r="A27" s="396"/>
      <c r="B27" s="29" t="s">
        <v>389</v>
      </c>
      <c r="C27" s="37">
        <v>47.03</v>
      </c>
      <c r="D27" s="31">
        <f t="shared" si="73"/>
        <v>0.68687230989956405</v>
      </c>
      <c r="E27" s="37">
        <v>48.26</v>
      </c>
      <c r="F27" s="31">
        <f t="shared" si="35"/>
        <v>0.66184573002754199</v>
      </c>
      <c r="G27" s="37">
        <f>公交!X21-公交!X23</f>
        <v>47.589999999999897</v>
      </c>
      <c r="H27" s="31">
        <f t="shared" si="74"/>
        <v>0.66573328666433595</v>
      </c>
      <c r="I27" s="37">
        <f>公交!Z21-公交!Z23</f>
        <v>44.819999999999901</v>
      </c>
      <c r="J27" s="31">
        <f t="shared" si="76"/>
        <v>0.62568008705114597</v>
      </c>
      <c r="K27" s="37">
        <f>公交!AB21-公交!AB23</f>
        <v>41.29</v>
      </c>
      <c r="L27" s="31">
        <f t="shared" si="77"/>
        <v>0.37771104437771003</v>
      </c>
      <c r="M27" s="37">
        <f>公交!AD21-公交!AD23</f>
        <v>42.120000000000097</v>
      </c>
      <c r="N27" s="31">
        <f t="shared" si="78"/>
        <v>0.46199236376259201</v>
      </c>
      <c r="O27" s="37">
        <f>公交!AF21-公交!AF23</f>
        <v>39.200000000000003</v>
      </c>
      <c r="P27" s="31">
        <f t="shared" si="80"/>
        <v>0.51234567901234696</v>
      </c>
      <c r="Q27" s="37">
        <f>公交!AH21-公交!AH23</f>
        <v>41.190000000000097</v>
      </c>
      <c r="R27" s="31">
        <f t="shared" si="81"/>
        <v>0.43369300382875198</v>
      </c>
      <c r="S27" s="37">
        <f>公交!AJ21-公交!AJ23</f>
        <v>43.9299999999999</v>
      </c>
      <c r="T27" s="31">
        <f t="shared" si="82"/>
        <v>0.566690442225385</v>
      </c>
      <c r="U27" s="37">
        <f>公交!AL21-公交!AL23</f>
        <v>43.63</v>
      </c>
      <c r="V27" s="31">
        <f t="shared" si="83"/>
        <v>0.50241046831955904</v>
      </c>
      <c r="W27" s="37">
        <f>公交!AN21-公交!AN23</f>
        <v>42.589999999999897</v>
      </c>
      <c r="X27" s="31">
        <f t="shared" si="84"/>
        <v>-1.48045338885052E-2</v>
      </c>
      <c r="Y27" s="30">
        <f t="shared" si="46"/>
        <v>439.06</v>
      </c>
      <c r="Z27" s="31">
        <f t="shared" si="47"/>
        <v>0.54833021828825301</v>
      </c>
      <c r="AA27" s="32"/>
      <c r="AB27" s="33">
        <f t="shared" si="48"/>
        <v>56.920000000000201</v>
      </c>
      <c r="AC27" s="37">
        <v>27.880000000000098</v>
      </c>
      <c r="AD27" s="31"/>
      <c r="AE27" s="37">
        <v>29.040000000000099</v>
      </c>
      <c r="AF27" s="31"/>
      <c r="AG27" s="37">
        <v>28.569999999999901</v>
      </c>
      <c r="AH27" s="31"/>
      <c r="AI27" s="37">
        <v>27.569999999999901</v>
      </c>
      <c r="AJ27" s="31"/>
      <c r="AK27" s="37">
        <v>29.97</v>
      </c>
      <c r="AL27" s="31"/>
      <c r="AM27" s="37">
        <v>28.809999999999899</v>
      </c>
      <c r="AN27" s="31"/>
      <c r="AO27" s="37">
        <v>25.92</v>
      </c>
      <c r="AP27" s="31"/>
      <c r="AQ27" s="37">
        <v>28.73</v>
      </c>
      <c r="AR27" s="31"/>
      <c r="AS27" s="37">
        <v>28.040000000000099</v>
      </c>
      <c r="AT27" s="31"/>
      <c r="AU27" s="30">
        <v>29.04</v>
      </c>
      <c r="AV27" s="31"/>
      <c r="AW27" s="30">
        <v>43.23</v>
      </c>
      <c r="AX27" s="31"/>
      <c r="AY27" s="30">
        <v>44.439999999999799</v>
      </c>
      <c r="AZ27" s="31"/>
      <c r="BA27" s="30">
        <f t="shared" si="28"/>
        <v>371.24</v>
      </c>
      <c r="BB27" s="31"/>
      <c r="BC27" s="35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0"/>
    </row>
    <row r="28" spans="1:68" ht="27" customHeight="1">
      <c r="A28" s="397"/>
      <c r="B28" s="29" t="s">
        <v>390</v>
      </c>
      <c r="C28" s="37">
        <v>52.39</v>
      </c>
      <c r="D28" s="31">
        <f t="shared" si="73"/>
        <v>-0.110526315789474</v>
      </c>
      <c r="E28" s="37">
        <v>88.07</v>
      </c>
      <c r="F28" s="31">
        <f t="shared" si="35"/>
        <v>0.38911671924289998</v>
      </c>
      <c r="G28" s="37">
        <f>出租!X21-出租!X23</f>
        <v>87.86</v>
      </c>
      <c r="H28" s="31">
        <f t="shared" si="74"/>
        <v>0.87454661830595304</v>
      </c>
      <c r="I28" s="37">
        <f>出租!Z21-出租!Z23</f>
        <v>90.71</v>
      </c>
      <c r="J28" s="31">
        <f t="shared" si="76"/>
        <v>1.0872066267832501</v>
      </c>
      <c r="K28" s="37">
        <f>出租!AB21-出租!AB23</f>
        <v>94.809999999999903</v>
      </c>
      <c r="L28" s="31">
        <f t="shared" si="77"/>
        <v>1.08419432842383</v>
      </c>
      <c r="M28" s="37">
        <f>出租!AD21-出租!AD23</f>
        <v>81.42</v>
      </c>
      <c r="N28" s="31">
        <f t="shared" si="78"/>
        <v>1.1252936570086101</v>
      </c>
      <c r="O28" s="37">
        <f>出租!AF21-出租!AF23</f>
        <v>95.060000000000102</v>
      </c>
      <c r="P28" s="31">
        <f t="shared" si="80"/>
        <v>1.25956738768719</v>
      </c>
      <c r="Q28" s="37">
        <f>出租!AH21-出租!AH23</f>
        <v>84.729999999999905</v>
      </c>
      <c r="R28" s="31">
        <f t="shared" si="81"/>
        <v>1.2462884411452799</v>
      </c>
      <c r="S28" s="37">
        <f>出租!AJ21-出租!AJ23</f>
        <v>80.34</v>
      </c>
      <c r="T28" s="31">
        <f t="shared" si="82"/>
        <v>1.22857142857143</v>
      </c>
      <c r="U28" s="37">
        <f>出租!AL21-出租!AL23</f>
        <v>88.15</v>
      </c>
      <c r="V28" s="31">
        <f t="shared" si="83"/>
        <v>1.4609156895589099</v>
      </c>
      <c r="W28" s="37">
        <f>出租!AN21-出租!AN23</f>
        <v>68.14</v>
      </c>
      <c r="X28" s="31">
        <f t="shared" si="84"/>
        <v>1.0723844282238399</v>
      </c>
      <c r="Y28" s="30">
        <f t="shared" si="46"/>
        <v>843.54</v>
      </c>
      <c r="Z28" s="31">
        <f t="shared" si="47"/>
        <v>0.88252360016960896</v>
      </c>
      <c r="AA28" s="32"/>
      <c r="AB28" s="33">
        <f t="shared" si="48"/>
        <v>122.3</v>
      </c>
      <c r="AC28" s="37">
        <v>58.9</v>
      </c>
      <c r="AD28" s="31"/>
      <c r="AE28" s="37">
        <v>63.400000000000098</v>
      </c>
      <c r="AF28" s="31"/>
      <c r="AG28" s="37">
        <v>46.87</v>
      </c>
      <c r="AH28" s="31"/>
      <c r="AI28" s="37">
        <v>43.46</v>
      </c>
      <c r="AJ28" s="31"/>
      <c r="AK28" s="37">
        <v>45.49</v>
      </c>
      <c r="AL28" s="31"/>
      <c r="AM28" s="37">
        <v>38.310000000000102</v>
      </c>
      <c r="AN28" s="31"/>
      <c r="AO28" s="37">
        <v>42.069999999999901</v>
      </c>
      <c r="AP28" s="31"/>
      <c r="AQ28" s="37">
        <v>37.719999999999899</v>
      </c>
      <c r="AR28" s="31"/>
      <c r="AS28" s="37">
        <v>36.049999999999997</v>
      </c>
      <c r="AT28" s="31"/>
      <c r="AU28" s="30">
        <v>35.819999999999901</v>
      </c>
      <c r="AV28" s="31"/>
      <c r="AW28" s="30">
        <v>32.880000000000003</v>
      </c>
      <c r="AX28" s="31"/>
      <c r="AY28" s="30">
        <v>35.21</v>
      </c>
      <c r="AZ28" s="31"/>
      <c r="BA28" s="30">
        <f t="shared" si="28"/>
        <v>516.17999999999995</v>
      </c>
      <c r="BB28" s="31"/>
      <c r="BC28" s="35"/>
      <c r="BD28" s="41"/>
      <c r="BE28" s="41"/>
      <c r="BF28" s="41"/>
      <c r="BG28" s="41"/>
      <c r="BH28" s="41"/>
      <c r="BI28" s="41"/>
      <c r="BJ28" s="42"/>
      <c r="BK28" s="41"/>
      <c r="BL28" s="42"/>
      <c r="BM28" s="42"/>
      <c r="BN28" s="42"/>
      <c r="BO28" s="42"/>
      <c r="BP28" s="30"/>
    </row>
    <row r="29" spans="1:68" ht="27" customHeight="1">
      <c r="A29" s="398"/>
      <c r="B29" s="29" t="s">
        <v>391</v>
      </c>
      <c r="C29" s="40">
        <v>26.234040559727401</v>
      </c>
      <c r="D29" s="31">
        <f t="shared" si="73"/>
        <v>2.8305545039215101E-2</v>
      </c>
      <c r="E29" s="40">
        <v>34.206047175508701</v>
      </c>
      <c r="F29" s="31">
        <f t="shared" si="35"/>
        <v>0.60061055895968296</v>
      </c>
      <c r="G29" s="40">
        <v>29.4255965613714</v>
      </c>
      <c r="H29" s="31">
        <f t="shared" si="74"/>
        <v>0.22430959910165299</v>
      </c>
      <c r="I29" s="40">
        <f>网约车!X21-网约车!X23</f>
        <v>38.429224930322697</v>
      </c>
      <c r="J29" s="31">
        <f t="shared" si="76"/>
        <v>0.66899829116799003</v>
      </c>
      <c r="K29" s="40">
        <f>网约车!Z21-网约车!Z23</f>
        <v>54.320386069973999</v>
      </c>
      <c r="L29" s="31">
        <f t="shared" si="77"/>
        <v>1.12880321264535</v>
      </c>
      <c r="M29" s="40">
        <f>网约车!AB21-网约车!AB23</f>
        <v>43.388143176686</v>
      </c>
      <c r="N29" s="31">
        <f t="shared" si="78"/>
        <v>1.0289365697389901</v>
      </c>
      <c r="O29" s="40">
        <f>网约车!AD21-网约车!AD23</f>
        <v>54.176700085421999</v>
      </c>
      <c r="P29" s="31">
        <f t="shared" si="80"/>
        <v>1.1911038976380699</v>
      </c>
      <c r="Q29" s="40">
        <f>网约车!AF21-网约车!AF23</f>
        <v>51.464941774465998</v>
      </c>
      <c r="R29" s="31">
        <f t="shared" si="81"/>
        <v>1.7120143239938499</v>
      </c>
      <c r="S29" s="40">
        <f>网约车!AH21-网约车!AH23</f>
        <v>42.821848429599001</v>
      </c>
      <c r="T29" s="31">
        <f t="shared" si="82"/>
        <v>0.97938098460749301</v>
      </c>
      <c r="U29" s="40">
        <f>网约车!AJ21-网约车!AJ23</f>
        <v>42.640374255102998</v>
      </c>
      <c r="V29" s="31">
        <f t="shared" si="83"/>
        <v>1.02646182280363</v>
      </c>
      <c r="W29" s="40">
        <f>网约车!AL21-网约车!AL23</f>
        <v>32.035089620340301</v>
      </c>
      <c r="X29" s="31">
        <f t="shared" si="84"/>
        <v>0.70470578532356398</v>
      </c>
      <c r="Y29" s="30">
        <f t="shared" si="46"/>
        <v>417.10730301818</v>
      </c>
      <c r="Z29" s="31">
        <f t="shared" si="47"/>
        <v>0.83568196076957202</v>
      </c>
      <c r="AA29" s="32"/>
      <c r="AB29" s="33">
        <f t="shared" si="48"/>
        <v>46.882536454262997</v>
      </c>
      <c r="AC29" s="40">
        <v>25.511911985971999</v>
      </c>
      <c r="AD29" s="31"/>
      <c r="AE29" s="40">
        <v>21.370624468290998</v>
      </c>
      <c r="AF29" s="31"/>
      <c r="AG29" s="40">
        <v>24.034440784392</v>
      </c>
      <c r="AH29" s="31"/>
      <c r="AI29" s="40">
        <v>23.025323113679999</v>
      </c>
      <c r="AJ29" s="31"/>
      <c r="AK29" s="40">
        <v>25.516865883752999</v>
      </c>
      <c r="AL29" s="31"/>
      <c r="AM29" s="40">
        <v>21.384672061122</v>
      </c>
      <c r="AN29" s="31"/>
      <c r="AO29" s="40">
        <v>24.725755882148</v>
      </c>
      <c r="AP29" s="31"/>
      <c r="AQ29" s="40">
        <v>18.9766482127853</v>
      </c>
      <c r="AR29" s="31"/>
      <c r="AS29" s="40">
        <v>21.6339596887107</v>
      </c>
      <c r="AT29" s="31"/>
      <c r="AU29" s="30">
        <v>21.041785132724399</v>
      </c>
      <c r="AV29" s="31"/>
      <c r="AW29" s="30">
        <v>18.79215164056</v>
      </c>
      <c r="AX29" s="31"/>
      <c r="AY29" s="30">
        <v>18.2718037081987</v>
      </c>
      <c r="AZ29" s="31"/>
      <c r="BA29" s="30">
        <f t="shared" si="28"/>
        <v>264.28594256233703</v>
      </c>
      <c r="BB29" s="31"/>
      <c r="BC29" s="35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30"/>
    </row>
    <row r="30" spans="1:68" s="24" customFormat="1" ht="27" customHeight="1">
      <c r="A30" s="395" t="s">
        <v>112</v>
      </c>
      <c r="B30" s="29" t="s">
        <v>387</v>
      </c>
      <c r="C30" s="30">
        <f t="shared" ref="C30:G30" si="103">C31+C32+C33+C34</f>
        <v>301.96101353248201</v>
      </c>
      <c r="D30" s="31">
        <f t="shared" si="73"/>
        <v>-3.4114678655380302E-3</v>
      </c>
      <c r="E30" s="30">
        <f t="shared" si="103"/>
        <v>306.379512350119</v>
      </c>
      <c r="F30" s="31">
        <f t="shared" si="35"/>
        <v>-1.1829674448453099E-2</v>
      </c>
      <c r="G30" s="30">
        <f t="shared" si="103"/>
        <v>382.26777754468498</v>
      </c>
      <c r="H30" s="31">
        <f t="shared" si="74"/>
        <v>0.33658942590323998</v>
      </c>
      <c r="I30" s="30" t="e">
        <f t="shared" ref="I30:M30" si="104">I31+I32+I33+I34</f>
        <v>#REF!</v>
      </c>
      <c r="J30" s="31" t="e">
        <f t="shared" si="76"/>
        <v>#REF!</v>
      </c>
      <c r="K30" s="30" t="e">
        <f t="shared" si="104"/>
        <v>#REF!</v>
      </c>
      <c r="L30" s="31" t="e">
        <f t="shared" si="77"/>
        <v>#REF!</v>
      </c>
      <c r="M30" s="30" t="e">
        <f t="shared" si="104"/>
        <v>#REF!</v>
      </c>
      <c r="N30" s="31" t="e">
        <f t="shared" si="78"/>
        <v>#REF!</v>
      </c>
      <c r="O30" s="30" t="e">
        <f t="shared" ref="O30:S30" si="105">O31+O32+O33+O34</f>
        <v>#REF!</v>
      </c>
      <c r="P30" s="31" t="e">
        <f t="shared" si="80"/>
        <v>#REF!</v>
      </c>
      <c r="Q30" s="30" t="e">
        <f t="shared" si="105"/>
        <v>#REF!</v>
      </c>
      <c r="R30" s="31" t="e">
        <f t="shared" si="81"/>
        <v>#REF!</v>
      </c>
      <c r="S30" s="30" t="e">
        <f t="shared" si="105"/>
        <v>#REF!</v>
      </c>
      <c r="T30" s="31" t="e">
        <f t="shared" si="82"/>
        <v>#REF!</v>
      </c>
      <c r="U30" s="30" t="e">
        <f>U31+U32+U33+U34</f>
        <v>#REF!</v>
      </c>
      <c r="V30" s="31" t="e">
        <f t="shared" si="83"/>
        <v>#REF!</v>
      </c>
      <c r="W30" s="30" t="e">
        <f>W31+W32+W33+W34</f>
        <v>#REF!</v>
      </c>
      <c r="X30" s="31" t="e">
        <f t="shared" si="84"/>
        <v>#REF!</v>
      </c>
      <c r="Y30" s="30" t="e">
        <f t="shared" si="46"/>
        <v>#REF!</v>
      </c>
      <c r="Z30" s="31" t="e">
        <f t="shared" si="47"/>
        <v>#REF!</v>
      </c>
      <c r="AA30" s="32"/>
      <c r="AB30" s="33">
        <f t="shared" si="48"/>
        <v>613.04194073824897</v>
      </c>
      <c r="AC30" s="33">
        <f t="shared" ref="AC30:AG30" si="106">AC31+AC32+AC33+AC34</f>
        <v>302.99467011300197</v>
      </c>
      <c r="AD30" s="32"/>
      <c r="AE30" s="33">
        <f t="shared" si="106"/>
        <v>310.04727062524699</v>
      </c>
      <c r="AF30" s="32"/>
      <c r="AG30" s="33">
        <f t="shared" si="106"/>
        <v>286.002395452408</v>
      </c>
      <c r="AH30" s="32"/>
      <c r="AI30" s="33">
        <f t="shared" ref="AI30:AM30" si="107">AI31+AI32+AI33+AI34</f>
        <v>292.73089243631102</v>
      </c>
      <c r="AJ30" s="32"/>
      <c r="AK30" s="33">
        <f t="shared" si="107"/>
        <v>291.94941709195399</v>
      </c>
      <c r="AL30" s="32"/>
      <c r="AM30" s="33">
        <f t="shared" si="107"/>
        <v>280.78720802905201</v>
      </c>
      <c r="AN30" s="32"/>
      <c r="AO30" s="33">
        <f t="shared" ref="AO30:AS30" si="108">AO31+AO32+AO33+AO34</f>
        <v>281.66342142509001</v>
      </c>
      <c r="AP30" s="32"/>
      <c r="AQ30" s="33">
        <f t="shared" si="108"/>
        <v>278.90898847714197</v>
      </c>
      <c r="AR30" s="32"/>
      <c r="AS30" s="33">
        <f t="shared" si="108"/>
        <v>263.86173905643801</v>
      </c>
      <c r="AT30" s="32"/>
      <c r="AU30" s="33">
        <f t="shared" ref="AU30:AY30" si="109">AU31+AU32+AU33+AU34</f>
        <v>278.11610203304502</v>
      </c>
      <c r="AV30" s="32"/>
      <c r="AW30" s="33">
        <f t="shared" si="109"/>
        <v>269.22118471828003</v>
      </c>
      <c r="AX30" s="32"/>
      <c r="AY30" s="33">
        <f t="shared" si="109"/>
        <v>268.88378688394101</v>
      </c>
      <c r="AZ30" s="32"/>
      <c r="BA30" s="33">
        <f t="shared" si="28"/>
        <v>3405.1670763419102</v>
      </c>
      <c r="BB30" s="32"/>
      <c r="BC30" s="34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</row>
    <row r="31" spans="1:68" ht="27" customHeight="1">
      <c r="A31" s="396"/>
      <c r="B31" s="29" t="s">
        <v>388</v>
      </c>
      <c r="C31" s="30">
        <v>143.22569999999999</v>
      </c>
      <c r="D31" s="31">
        <f t="shared" si="73"/>
        <v>3.4568209157981298E-3</v>
      </c>
      <c r="E31" s="30">
        <v>146.64320000000001</v>
      </c>
      <c r="F31" s="31">
        <f t="shared" si="35"/>
        <v>-4.5192829205627401E-2</v>
      </c>
      <c r="G31" s="37">
        <v>143.83000000000001</v>
      </c>
      <c r="H31" s="31">
        <f t="shared" si="74"/>
        <v>2.4387881412306401E-2</v>
      </c>
      <c r="I31" s="37" t="e">
        <f>#REF!</f>
        <v>#REF!</v>
      </c>
      <c r="J31" s="31" t="e">
        <f t="shared" si="76"/>
        <v>#REF!</v>
      </c>
      <c r="K31" s="37" t="e">
        <f>#REF!</f>
        <v>#REF!</v>
      </c>
      <c r="L31" s="31" t="e">
        <f t="shared" si="77"/>
        <v>#REF!</v>
      </c>
      <c r="M31" s="37" t="e">
        <f>#REF!</f>
        <v>#REF!</v>
      </c>
      <c r="N31" s="31" t="e">
        <f t="shared" si="78"/>
        <v>#REF!</v>
      </c>
      <c r="O31" s="37" t="e">
        <f>#REF!</f>
        <v>#REF!</v>
      </c>
      <c r="P31" s="31" t="e">
        <f t="shared" si="80"/>
        <v>#REF!</v>
      </c>
      <c r="Q31" s="37" t="e">
        <f>#REF!</f>
        <v>#REF!</v>
      </c>
      <c r="R31" s="31" t="e">
        <f t="shared" si="81"/>
        <v>#REF!</v>
      </c>
      <c r="S31" s="37" t="e">
        <f>#REF!</f>
        <v>#REF!</v>
      </c>
      <c r="T31" s="31" t="e">
        <f t="shared" si="82"/>
        <v>#REF!</v>
      </c>
      <c r="U31" s="37" t="e">
        <f>#REF!</f>
        <v>#REF!</v>
      </c>
      <c r="V31" s="31" t="e">
        <f t="shared" si="83"/>
        <v>#REF!</v>
      </c>
      <c r="W31" s="37" t="e">
        <f>#REF!</f>
        <v>#REF!</v>
      </c>
      <c r="X31" s="31" t="e">
        <f t="shared" si="84"/>
        <v>#REF!</v>
      </c>
      <c r="Y31" s="30" t="e">
        <f t="shared" si="46"/>
        <v>#REF!</v>
      </c>
      <c r="Z31" s="31" t="e">
        <f t="shared" si="47"/>
        <v>#REF!</v>
      </c>
      <c r="AA31" s="32"/>
      <c r="AB31" s="33">
        <f t="shared" si="48"/>
        <v>296.31639999999999</v>
      </c>
      <c r="AC31" s="38">
        <v>142.73230000000001</v>
      </c>
      <c r="AD31" s="31"/>
      <c r="AE31" s="37">
        <v>153.58410000000001</v>
      </c>
      <c r="AF31" s="31"/>
      <c r="AG31" s="37">
        <v>140.4058</v>
      </c>
      <c r="AH31" s="31"/>
      <c r="AI31" s="38">
        <v>146.6711</v>
      </c>
      <c r="AJ31" s="31"/>
      <c r="AK31" s="38">
        <v>148.1191</v>
      </c>
      <c r="AL31" s="31"/>
      <c r="AM31" s="38">
        <v>130.17140000000001</v>
      </c>
      <c r="AN31" s="31"/>
      <c r="AO31" s="38">
        <v>125.4615</v>
      </c>
      <c r="AP31" s="31"/>
      <c r="AQ31" s="38">
        <v>127.57040000000001</v>
      </c>
      <c r="AR31" s="31"/>
      <c r="AS31" s="38">
        <v>117.6073</v>
      </c>
      <c r="AT31" s="31"/>
      <c r="AU31" s="38">
        <v>124.5727</v>
      </c>
      <c r="AV31" s="31"/>
      <c r="AW31" s="38">
        <v>126.3287</v>
      </c>
      <c r="AX31" s="31"/>
      <c r="AY31" s="38">
        <v>125.508</v>
      </c>
      <c r="AZ31" s="31"/>
      <c r="BA31" s="30">
        <f t="shared" si="28"/>
        <v>1608.7324000000001</v>
      </c>
      <c r="BB31" s="31"/>
      <c r="BC31" s="35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0"/>
    </row>
    <row r="32" spans="1:68" ht="27" customHeight="1">
      <c r="A32" s="396"/>
      <c r="B32" s="29" t="s">
        <v>389</v>
      </c>
      <c r="C32" s="37">
        <v>61.26</v>
      </c>
      <c r="D32" s="31">
        <f t="shared" si="73"/>
        <v>-0.20903808908973501</v>
      </c>
      <c r="E32" s="37">
        <v>62.21</v>
      </c>
      <c r="F32" s="31">
        <f t="shared" si="35"/>
        <v>-0.16608579088471701</v>
      </c>
      <c r="G32" s="37">
        <f>公交!X25-公交!X27</f>
        <v>139.97999999999999</v>
      </c>
      <c r="H32" s="31">
        <f t="shared" si="74"/>
        <v>1.08489722966935</v>
      </c>
      <c r="I32" s="37">
        <f>公交!Z25-公交!Z27</f>
        <v>141.41</v>
      </c>
      <c r="J32" s="31">
        <f t="shared" si="76"/>
        <v>1.1373941958887499</v>
      </c>
      <c r="K32" s="37">
        <f>公交!AB25-公交!AB27</f>
        <v>202.15</v>
      </c>
      <c r="L32" s="31">
        <f t="shared" si="77"/>
        <v>2.1210436930677701</v>
      </c>
      <c r="M32" s="37">
        <f>公交!AD25-公交!AD27</f>
        <v>185.91</v>
      </c>
      <c r="N32" s="31">
        <f t="shared" si="78"/>
        <v>1.8787550325178</v>
      </c>
      <c r="O32" s="37">
        <f>公交!AF25-公交!AF27</f>
        <v>186.92</v>
      </c>
      <c r="P32" s="31">
        <f t="shared" si="80"/>
        <v>1.8633578431372499</v>
      </c>
      <c r="Q32" s="37">
        <f>公交!AH25-公交!AH27</f>
        <v>188.07</v>
      </c>
      <c r="R32" s="31">
        <f t="shared" si="81"/>
        <v>2.03436592449177</v>
      </c>
      <c r="S32" s="37">
        <f>公交!AJ25-公交!AJ27</f>
        <v>179.2</v>
      </c>
      <c r="T32" s="31">
        <f t="shared" si="82"/>
        <v>1.9649238914625999</v>
      </c>
      <c r="U32" s="37">
        <f>公交!AL25-公交!AL27</f>
        <v>195.46</v>
      </c>
      <c r="V32" s="31">
        <f t="shared" si="83"/>
        <v>2.06796421283943</v>
      </c>
      <c r="W32" s="37">
        <f>公交!AN25-公交!AN27</f>
        <v>177.11</v>
      </c>
      <c r="X32" s="31">
        <f t="shared" si="84"/>
        <v>2.0410370879120898</v>
      </c>
      <c r="Y32" s="30">
        <f t="shared" si="46"/>
        <v>1542.57</v>
      </c>
      <c r="Z32" s="31">
        <f t="shared" si="47"/>
        <v>1.31578868355076</v>
      </c>
      <c r="AA32" s="32"/>
      <c r="AB32" s="33">
        <f t="shared" si="48"/>
        <v>152.05000000000001</v>
      </c>
      <c r="AC32" s="37">
        <v>77.45</v>
      </c>
      <c r="AD32" s="31"/>
      <c r="AE32" s="37">
        <v>74.599999999999895</v>
      </c>
      <c r="AF32" s="31"/>
      <c r="AG32" s="37">
        <v>67.139999999999901</v>
      </c>
      <c r="AH32" s="31"/>
      <c r="AI32" s="37">
        <v>66.160000000000096</v>
      </c>
      <c r="AJ32" s="31"/>
      <c r="AK32" s="37">
        <v>64.770000000000195</v>
      </c>
      <c r="AL32" s="31"/>
      <c r="AM32" s="37">
        <v>64.580000000000197</v>
      </c>
      <c r="AN32" s="31"/>
      <c r="AO32" s="37">
        <v>65.2800000000002</v>
      </c>
      <c r="AP32" s="31"/>
      <c r="AQ32" s="37">
        <v>61.98</v>
      </c>
      <c r="AR32" s="31"/>
      <c r="AS32" s="37">
        <v>60.440000000000097</v>
      </c>
      <c r="AT32" s="31"/>
      <c r="AU32" s="30">
        <v>63.71</v>
      </c>
      <c r="AV32" s="31"/>
      <c r="AW32" s="30">
        <v>58.24</v>
      </c>
      <c r="AX32" s="31"/>
      <c r="AY32" s="30">
        <v>57.989999999999803</v>
      </c>
      <c r="AZ32" s="31"/>
      <c r="BA32" s="30">
        <f t="shared" si="28"/>
        <v>782.34</v>
      </c>
      <c r="BB32" s="31"/>
      <c r="BC32" s="35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0"/>
    </row>
    <row r="33" spans="1:68" ht="27" customHeight="1">
      <c r="A33" s="397"/>
      <c r="B33" s="29" t="s">
        <v>390</v>
      </c>
      <c r="C33" s="37">
        <v>55.51</v>
      </c>
      <c r="D33" s="31">
        <f t="shared" si="73"/>
        <v>-2.1505376344085999E-2</v>
      </c>
      <c r="E33" s="37">
        <v>55.28</v>
      </c>
      <c r="F33" s="31">
        <f t="shared" si="35"/>
        <v>-5.7137983967252302E-2</v>
      </c>
      <c r="G33" s="37">
        <f>出租!X25-出租!X27</f>
        <v>56.72</v>
      </c>
      <c r="H33" s="31">
        <f t="shared" si="74"/>
        <v>4.93987049028684E-2</v>
      </c>
      <c r="I33" s="37">
        <f>出租!Z25-出租!Z27</f>
        <v>54</v>
      </c>
      <c r="J33" s="31">
        <f t="shared" si="76"/>
        <v>8.2150858849887598E-3</v>
      </c>
      <c r="K33" s="37">
        <f>出租!AB25-出租!AB27</f>
        <v>58.07</v>
      </c>
      <c r="L33" s="31">
        <f t="shared" si="77"/>
        <v>0.106516768292683</v>
      </c>
      <c r="M33" s="37">
        <f>出租!AD25-出租!AD27</f>
        <v>57.76</v>
      </c>
      <c r="N33" s="31">
        <f t="shared" si="78"/>
        <v>2.66619267685753E-2</v>
      </c>
      <c r="O33" s="37">
        <f>出租!AF25-出租!AF27</f>
        <v>56.57</v>
      </c>
      <c r="P33" s="31">
        <f t="shared" si="80"/>
        <v>-3.2991452991453098E-2</v>
      </c>
      <c r="Q33" s="37">
        <f>出租!AH25-出租!AH27</f>
        <v>54.23</v>
      </c>
      <c r="R33" s="31">
        <f t="shared" si="81"/>
        <v>-5.1425572852894598E-2</v>
      </c>
      <c r="S33" s="37">
        <f>出租!AJ25-出租!AJ27</f>
        <v>53.58</v>
      </c>
      <c r="T33" s="31">
        <f t="shared" si="82"/>
        <v>-2.5463805020006398E-2</v>
      </c>
      <c r="U33" s="37">
        <f>出租!AL25-出租!AL27</f>
        <v>54.34</v>
      </c>
      <c r="V33" s="31">
        <f t="shared" si="83"/>
        <v>-3.1027104136947599E-2</v>
      </c>
      <c r="W33" s="37">
        <f>出租!AN25-出租!AN27</f>
        <v>53.62</v>
      </c>
      <c r="X33" s="31">
        <f t="shared" si="84"/>
        <v>1.11257778615879E-2</v>
      </c>
      <c r="Y33" s="30">
        <f t="shared" si="46"/>
        <v>556.05999999999995</v>
      </c>
      <c r="Z33" s="31">
        <f t="shared" si="47"/>
        <v>-4.2618723587135596E-3</v>
      </c>
      <c r="AA33" s="32"/>
      <c r="AB33" s="33">
        <f t="shared" si="48"/>
        <v>115.36</v>
      </c>
      <c r="AC33" s="37">
        <v>56.73</v>
      </c>
      <c r="AD33" s="31"/>
      <c r="AE33" s="37">
        <v>58.63</v>
      </c>
      <c r="AF33" s="31"/>
      <c r="AG33" s="37">
        <v>54.05</v>
      </c>
      <c r="AH33" s="31"/>
      <c r="AI33" s="37">
        <v>53.56</v>
      </c>
      <c r="AJ33" s="31"/>
      <c r="AK33" s="37">
        <v>52.48</v>
      </c>
      <c r="AL33" s="31"/>
      <c r="AM33" s="37">
        <v>56.26</v>
      </c>
      <c r="AN33" s="31"/>
      <c r="AO33" s="37">
        <v>58.5</v>
      </c>
      <c r="AP33" s="31"/>
      <c r="AQ33" s="37">
        <v>57.17</v>
      </c>
      <c r="AR33" s="31"/>
      <c r="AS33" s="37">
        <v>54.98</v>
      </c>
      <c r="AT33" s="31"/>
      <c r="AU33" s="30">
        <v>56.08</v>
      </c>
      <c r="AV33" s="31"/>
      <c r="AW33" s="30">
        <v>53.03</v>
      </c>
      <c r="AX33" s="31"/>
      <c r="AY33" s="30">
        <v>52.59</v>
      </c>
      <c r="AZ33" s="31"/>
      <c r="BA33" s="30">
        <f t="shared" si="28"/>
        <v>664.06</v>
      </c>
      <c r="BB33" s="31"/>
      <c r="BC33" s="35"/>
      <c r="BD33" s="41"/>
      <c r="BE33" s="41"/>
      <c r="BF33" s="41"/>
      <c r="BG33" s="41"/>
      <c r="BH33" s="41"/>
      <c r="BI33" s="41"/>
      <c r="BJ33" s="42"/>
      <c r="BK33" s="41"/>
      <c r="BL33" s="42"/>
      <c r="BM33" s="42"/>
      <c r="BN33" s="42"/>
      <c r="BO33" s="42"/>
      <c r="BP33" s="30"/>
    </row>
    <row r="34" spans="1:68" ht="27" customHeight="1">
      <c r="A34" s="398"/>
      <c r="B34" s="29" t="s">
        <v>391</v>
      </c>
      <c r="C34" s="40">
        <v>41.965313532482199</v>
      </c>
      <c r="D34" s="31">
        <f t="shared" si="73"/>
        <v>0.60895322590191203</v>
      </c>
      <c r="E34" s="40">
        <v>42.246312350118899</v>
      </c>
      <c r="F34" s="31">
        <f t="shared" si="35"/>
        <v>0.81836190296862499</v>
      </c>
      <c r="G34" s="40">
        <v>41.7377775446854</v>
      </c>
      <c r="H34" s="31">
        <f t="shared" si="74"/>
        <v>0.71010240351107701</v>
      </c>
      <c r="I34" s="40">
        <f>网约车!X25-网约车!X27</f>
        <v>47.719635497263901</v>
      </c>
      <c r="J34" s="31">
        <f t="shared" si="76"/>
        <v>0.81169368029944799</v>
      </c>
      <c r="K34" s="40">
        <f>网约车!Z25-网约车!Z27</f>
        <v>55.228604779275997</v>
      </c>
      <c r="L34" s="31">
        <f t="shared" si="77"/>
        <v>1.07780082488158</v>
      </c>
      <c r="M34" s="40">
        <f>网约车!AB25-网约车!AB27</f>
        <v>50.625695277590999</v>
      </c>
      <c r="N34" s="31">
        <f t="shared" si="78"/>
        <v>0.70022909968374103</v>
      </c>
      <c r="O34" s="40">
        <f>网约车!AD25-网约车!AD27</f>
        <v>59.501024905847999</v>
      </c>
      <c r="P34" s="31">
        <f t="shared" si="80"/>
        <v>0.83520970659692595</v>
      </c>
      <c r="Q34" s="40">
        <f>网约车!AF25-网约车!AF27</f>
        <v>60.258749810383001</v>
      </c>
      <c r="R34" s="31">
        <f t="shared" si="81"/>
        <v>0.87205319217937904</v>
      </c>
      <c r="S34" s="40">
        <f>网约车!AH25-网约车!AH27</f>
        <v>60.802082297246002</v>
      </c>
      <c r="T34" s="31">
        <f t="shared" si="82"/>
        <v>0.97188871138393496</v>
      </c>
      <c r="U34" s="40">
        <f>网约车!AJ25-网约车!AJ27</f>
        <v>65.571901614799998</v>
      </c>
      <c r="V34" s="31">
        <f t="shared" si="83"/>
        <v>0.94267533538112303</v>
      </c>
      <c r="W34" s="40">
        <f>网约车!AL25-网约车!AL27</f>
        <v>57.693439057959402</v>
      </c>
      <c r="X34" s="31">
        <f t="shared" si="84"/>
        <v>0.82444357462551199</v>
      </c>
      <c r="Y34" s="30">
        <f t="shared" si="46"/>
        <v>525.65709760969401</v>
      </c>
      <c r="Z34" s="31">
        <f t="shared" si="47"/>
        <v>0.84043034253854298</v>
      </c>
      <c r="AA34" s="32"/>
      <c r="AB34" s="33">
        <f t="shared" si="48"/>
        <v>49.315540738248998</v>
      </c>
      <c r="AC34" s="40">
        <v>26.082370113002</v>
      </c>
      <c r="AD34" s="31"/>
      <c r="AE34" s="40">
        <v>23.233170625246998</v>
      </c>
      <c r="AF34" s="31"/>
      <c r="AG34" s="40">
        <v>24.406595452407998</v>
      </c>
      <c r="AH34" s="31"/>
      <c r="AI34" s="40">
        <v>26.339792436311001</v>
      </c>
      <c r="AJ34" s="31"/>
      <c r="AK34" s="40">
        <v>26.580317091954001</v>
      </c>
      <c r="AL34" s="31"/>
      <c r="AM34" s="40">
        <v>29.775808029052001</v>
      </c>
      <c r="AN34" s="31"/>
      <c r="AO34" s="40">
        <v>32.421921425089998</v>
      </c>
      <c r="AP34" s="31"/>
      <c r="AQ34" s="40">
        <v>32.188588477142503</v>
      </c>
      <c r="AR34" s="31"/>
      <c r="AS34" s="40">
        <v>30.834439056438001</v>
      </c>
      <c r="AT34" s="31"/>
      <c r="AU34" s="30">
        <v>33.753402033045198</v>
      </c>
      <c r="AV34" s="31"/>
      <c r="AW34" s="30">
        <v>31.622484718279999</v>
      </c>
      <c r="AX34" s="31"/>
      <c r="AY34" s="30">
        <v>32.795786883941403</v>
      </c>
      <c r="AZ34" s="31"/>
      <c r="BA34" s="30">
        <f t="shared" si="28"/>
        <v>350.03467634191099</v>
      </c>
      <c r="BB34" s="31"/>
      <c r="BC34" s="35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30"/>
    </row>
    <row r="35" spans="1:68" s="24" customFormat="1" ht="27" customHeight="1">
      <c r="A35" s="395" t="s">
        <v>113</v>
      </c>
      <c r="B35" s="29" t="s">
        <v>387</v>
      </c>
      <c r="C35" s="30">
        <f t="shared" ref="C35:G35" si="110">C36+C37+C38+C39</f>
        <v>74.028903537685594</v>
      </c>
      <c r="D35" s="31">
        <f t="shared" si="73"/>
        <v>0.110325422357734</v>
      </c>
      <c r="E35" s="30">
        <f t="shared" si="110"/>
        <v>69.626817512345497</v>
      </c>
      <c r="F35" s="31">
        <f t="shared" si="35"/>
        <v>3.5906005283143E-2</v>
      </c>
      <c r="G35" s="30">
        <f t="shared" si="110"/>
        <v>71.406823600715796</v>
      </c>
      <c r="H35" s="31">
        <f t="shared" si="74"/>
        <v>1.5035352473822299E-2</v>
      </c>
      <c r="I35" s="30" t="e">
        <f t="shared" ref="I35:M35" si="111">I36+I37+I38+I39</f>
        <v>#REF!</v>
      </c>
      <c r="J35" s="31" t="e">
        <f t="shared" si="76"/>
        <v>#REF!</v>
      </c>
      <c r="K35" s="30" t="e">
        <f t="shared" si="111"/>
        <v>#REF!</v>
      </c>
      <c r="L35" s="31" t="e">
        <f t="shared" si="77"/>
        <v>#REF!</v>
      </c>
      <c r="M35" s="30" t="e">
        <f t="shared" si="111"/>
        <v>#REF!</v>
      </c>
      <c r="N35" s="31" t="e">
        <f t="shared" si="78"/>
        <v>#REF!</v>
      </c>
      <c r="O35" s="30" t="e">
        <f t="shared" ref="O35:S35" si="112">O36+O37+O38+O39</f>
        <v>#REF!</v>
      </c>
      <c r="P35" s="31" t="e">
        <f t="shared" si="80"/>
        <v>#REF!</v>
      </c>
      <c r="Q35" s="30" t="e">
        <f t="shared" si="112"/>
        <v>#REF!</v>
      </c>
      <c r="R35" s="31" t="e">
        <f t="shared" si="81"/>
        <v>#REF!</v>
      </c>
      <c r="S35" s="30" t="e">
        <f t="shared" si="112"/>
        <v>#REF!</v>
      </c>
      <c r="T35" s="31" t="e">
        <f t="shared" si="82"/>
        <v>#REF!</v>
      </c>
      <c r="U35" s="30" t="e">
        <f>U36+U37+U38+U39</f>
        <v>#REF!</v>
      </c>
      <c r="V35" s="31" t="e">
        <f t="shared" si="83"/>
        <v>#REF!</v>
      </c>
      <c r="W35" s="30" t="e">
        <f>W36+W37+W38+W39</f>
        <v>#REF!</v>
      </c>
      <c r="X35" s="31" t="e">
        <f t="shared" si="84"/>
        <v>#REF!</v>
      </c>
      <c r="Y35" s="30" t="e">
        <f t="shared" si="46"/>
        <v>#REF!</v>
      </c>
      <c r="Z35" s="31" t="e">
        <f t="shared" si="47"/>
        <v>#REF!</v>
      </c>
      <c r="AA35" s="32"/>
      <c r="AB35" s="33">
        <f t="shared" si="48"/>
        <v>133.88661008618701</v>
      </c>
      <c r="AC35" s="33">
        <f t="shared" ref="AC35:AG35" si="113">AC36+AC37+AC38+AC39</f>
        <v>66.673159100048395</v>
      </c>
      <c r="AD35" s="32"/>
      <c r="AE35" s="33">
        <f t="shared" si="113"/>
        <v>67.213450986138895</v>
      </c>
      <c r="AF35" s="32"/>
      <c r="AG35" s="33">
        <f t="shared" si="113"/>
        <v>70.349100084725706</v>
      </c>
      <c r="AH35" s="32"/>
      <c r="AI35" s="33">
        <f t="shared" ref="AI35:AM35" si="114">AI36+AI37+AI38+AI39</f>
        <v>72.538952933099907</v>
      </c>
      <c r="AJ35" s="32"/>
      <c r="AK35" s="33">
        <f t="shared" si="114"/>
        <v>73.215631112130893</v>
      </c>
      <c r="AL35" s="32"/>
      <c r="AM35" s="33">
        <f t="shared" si="114"/>
        <v>75.631765365093301</v>
      </c>
      <c r="AN35" s="32"/>
      <c r="AO35" s="33">
        <f t="shared" ref="AO35:AS35" si="115">AO36+AO37+AO38+AO39</f>
        <v>72.269525080048993</v>
      </c>
      <c r="AP35" s="32"/>
      <c r="AQ35" s="33">
        <f t="shared" si="115"/>
        <v>71.020418829387793</v>
      </c>
      <c r="AR35" s="32"/>
      <c r="AS35" s="33">
        <f t="shared" si="115"/>
        <v>70.408631116322894</v>
      </c>
      <c r="AT35" s="32"/>
      <c r="AU35" s="33">
        <f t="shared" ref="AU35:AY35" si="116">AU36+AU37+AU38+AU39</f>
        <v>75.305443178294297</v>
      </c>
      <c r="AV35" s="32"/>
      <c r="AW35" s="33">
        <f t="shared" si="116"/>
        <v>77.770513947626299</v>
      </c>
      <c r="AX35" s="32"/>
      <c r="AY35" s="33">
        <f t="shared" si="116"/>
        <v>75.7494664721291</v>
      </c>
      <c r="AZ35" s="32"/>
      <c r="BA35" s="33">
        <f t="shared" si="28"/>
        <v>868.14605820504698</v>
      </c>
      <c r="BB35" s="32"/>
      <c r="BC35" s="34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/>
    </row>
    <row r="36" spans="1:68" ht="27" customHeight="1">
      <c r="A36" s="396"/>
      <c r="B36" s="29" t="s">
        <v>388</v>
      </c>
      <c r="C36" s="30">
        <v>55.232700000000001</v>
      </c>
      <c r="D36" s="31">
        <f t="shared" si="73"/>
        <v>0.178332792872747</v>
      </c>
      <c r="E36" s="30">
        <v>51.497599999999998</v>
      </c>
      <c r="F36" s="31">
        <f t="shared" si="35"/>
        <v>0.101392738596311</v>
      </c>
      <c r="G36" s="37">
        <v>52.461500000000001</v>
      </c>
      <c r="H36" s="31">
        <f t="shared" si="74"/>
        <v>5.0124706249724801E-2</v>
      </c>
      <c r="I36" s="37" t="e">
        <f>#REF!</f>
        <v>#REF!</v>
      </c>
      <c r="J36" s="31" t="e">
        <f t="shared" si="76"/>
        <v>#REF!</v>
      </c>
      <c r="K36" s="37" t="e">
        <f>#REF!</f>
        <v>#REF!</v>
      </c>
      <c r="L36" s="31" t="e">
        <f t="shared" si="77"/>
        <v>#REF!</v>
      </c>
      <c r="M36" s="37" t="e">
        <f>#REF!</f>
        <v>#REF!</v>
      </c>
      <c r="N36" s="31" t="e">
        <f t="shared" si="78"/>
        <v>#REF!</v>
      </c>
      <c r="O36" s="37" t="e">
        <f>#REF!</f>
        <v>#REF!</v>
      </c>
      <c r="P36" s="31" t="e">
        <f t="shared" si="80"/>
        <v>#REF!</v>
      </c>
      <c r="Q36" s="37" t="e">
        <f>#REF!</f>
        <v>#REF!</v>
      </c>
      <c r="R36" s="31" t="e">
        <f t="shared" si="81"/>
        <v>#REF!</v>
      </c>
      <c r="S36" s="37" t="e">
        <f>#REF!</f>
        <v>#REF!</v>
      </c>
      <c r="T36" s="31" t="e">
        <f t="shared" si="82"/>
        <v>#REF!</v>
      </c>
      <c r="U36" s="37" t="e">
        <f>#REF!</f>
        <v>#REF!</v>
      </c>
      <c r="V36" s="31" t="e">
        <f t="shared" si="83"/>
        <v>#REF!</v>
      </c>
      <c r="W36" s="37" t="e">
        <f>#REF!</f>
        <v>#REF!</v>
      </c>
      <c r="X36" s="31" t="e">
        <f t="shared" si="84"/>
        <v>#REF!</v>
      </c>
      <c r="Y36" s="30" t="e">
        <f t="shared" si="46"/>
        <v>#REF!</v>
      </c>
      <c r="Z36" s="31" t="e">
        <f t="shared" si="47"/>
        <v>#REF!</v>
      </c>
      <c r="AA36" s="32"/>
      <c r="AB36" s="33">
        <f t="shared" si="48"/>
        <v>93.630399999999995</v>
      </c>
      <c r="AC36" s="38">
        <v>46.873600000000003</v>
      </c>
      <c r="AD36" s="31"/>
      <c r="AE36" s="37">
        <v>46.756799999999998</v>
      </c>
      <c r="AF36" s="31"/>
      <c r="AG36" s="37">
        <v>49.9574</v>
      </c>
      <c r="AH36" s="31"/>
      <c r="AI36" s="38">
        <v>50.506999999999998</v>
      </c>
      <c r="AJ36" s="31"/>
      <c r="AK36" s="38">
        <v>52.061399999999999</v>
      </c>
      <c r="AL36" s="31"/>
      <c r="AM36" s="38">
        <v>56.820900000000002</v>
      </c>
      <c r="AN36" s="31"/>
      <c r="AO36" s="38">
        <v>54.127600000000001</v>
      </c>
      <c r="AP36" s="31"/>
      <c r="AQ36" s="38">
        <v>53.8583</v>
      </c>
      <c r="AR36" s="31"/>
      <c r="AS36" s="38">
        <v>52.686199999999999</v>
      </c>
      <c r="AT36" s="31"/>
      <c r="AU36" s="38">
        <v>56.017899999999997</v>
      </c>
      <c r="AV36" s="31"/>
      <c r="AW36" s="38">
        <v>61.157699999999998</v>
      </c>
      <c r="AX36" s="31"/>
      <c r="AY36" s="38">
        <v>58.226900000000001</v>
      </c>
      <c r="AZ36" s="31"/>
      <c r="BA36" s="30">
        <f t="shared" si="28"/>
        <v>639.05169999999998</v>
      </c>
      <c r="BB36" s="31"/>
      <c r="BC36" s="35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0"/>
    </row>
    <row r="37" spans="1:68" ht="27" customHeight="1">
      <c r="A37" s="396"/>
      <c r="B37" s="29" t="s">
        <v>389</v>
      </c>
      <c r="C37" s="37">
        <v>16.059999999999999</v>
      </c>
      <c r="D37" s="31">
        <f t="shared" si="73"/>
        <v>-2.4893746205221699E-2</v>
      </c>
      <c r="E37" s="37">
        <v>15.73</v>
      </c>
      <c r="F37" s="31">
        <f t="shared" si="35"/>
        <v>-0.112803158488438</v>
      </c>
      <c r="G37" s="37">
        <f>公交!X29-公交!X31</f>
        <v>15.69</v>
      </c>
      <c r="H37" s="31">
        <f t="shared" si="74"/>
        <v>-8.6728754365541394E-2</v>
      </c>
      <c r="I37" s="37">
        <f>公交!Z29-公交!Z31</f>
        <v>16.8</v>
      </c>
      <c r="J37" s="31">
        <f t="shared" si="76"/>
        <v>-0.125455491931286</v>
      </c>
      <c r="K37" s="37">
        <f>公交!AB29-公交!AB31</f>
        <v>16.79</v>
      </c>
      <c r="L37" s="31">
        <f t="shared" si="77"/>
        <v>-5.1948051948050897E-2</v>
      </c>
      <c r="M37" s="37">
        <f>公交!AD29-公交!AD31</f>
        <v>16.02</v>
      </c>
      <c r="N37" s="31">
        <f t="shared" si="78"/>
        <v>-2.9090909090908501E-2</v>
      </c>
      <c r="O37" s="37">
        <f>公交!AF29-公交!AF31</f>
        <v>16.3</v>
      </c>
      <c r="P37" s="31">
        <f t="shared" si="80"/>
        <v>8.0395794681515902E-3</v>
      </c>
      <c r="Q37" s="37">
        <f>公交!AH29-公交!AH31</f>
        <v>15.93</v>
      </c>
      <c r="R37" s="31">
        <f t="shared" si="81"/>
        <v>1.20711562897082E-2</v>
      </c>
      <c r="S37" s="37">
        <f>公交!AJ29-公交!AJ31</f>
        <v>15.6</v>
      </c>
      <c r="T37" s="31">
        <f t="shared" si="82"/>
        <v>0</v>
      </c>
      <c r="U37" s="37">
        <f>公交!AL29-公交!AL31</f>
        <v>15.79</v>
      </c>
      <c r="V37" s="31">
        <f t="shared" si="83"/>
        <v>-4.0704738760632402E-2</v>
      </c>
      <c r="W37" s="37">
        <f>公交!AN29-公交!AN31</f>
        <v>15.19</v>
      </c>
      <c r="X37" s="31">
        <f t="shared" si="84"/>
        <v>5.9602649006620396E-3</v>
      </c>
      <c r="Y37" s="30">
        <f t="shared" si="46"/>
        <v>160.71</v>
      </c>
      <c r="Z37" s="31">
        <f t="shared" si="47"/>
        <v>-4.77573028381824E-2</v>
      </c>
      <c r="AA37" s="32"/>
      <c r="AB37" s="33">
        <f t="shared" si="48"/>
        <v>34.200000000000003</v>
      </c>
      <c r="AC37" s="37">
        <v>16.47</v>
      </c>
      <c r="AD37" s="31"/>
      <c r="AE37" s="37">
        <v>17.73</v>
      </c>
      <c r="AF37" s="31"/>
      <c r="AG37" s="37">
        <v>17.18</v>
      </c>
      <c r="AH37" s="31"/>
      <c r="AI37" s="37">
        <v>19.21</v>
      </c>
      <c r="AJ37" s="31"/>
      <c r="AK37" s="37">
        <v>17.71</v>
      </c>
      <c r="AL37" s="31"/>
      <c r="AM37" s="37">
        <v>16.5</v>
      </c>
      <c r="AN37" s="31"/>
      <c r="AO37" s="37">
        <v>16.170000000000002</v>
      </c>
      <c r="AP37" s="31"/>
      <c r="AQ37" s="37">
        <v>15.74</v>
      </c>
      <c r="AR37" s="31"/>
      <c r="AS37" s="37">
        <v>15.6</v>
      </c>
      <c r="AT37" s="31"/>
      <c r="AU37" s="30">
        <v>16.46</v>
      </c>
      <c r="AV37" s="31"/>
      <c r="AW37" s="30">
        <v>15.1</v>
      </c>
      <c r="AX37" s="31"/>
      <c r="AY37" s="30">
        <v>15.34</v>
      </c>
      <c r="AZ37" s="31"/>
      <c r="BA37" s="30">
        <f t="shared" si="28"/>
        <v>199.21</v>
      </c>
      <c r="BB37" s="31"/>
      <c r="BC37" s="35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0"/>
    </row>
    <row r="38" spans="1:68" ht="27" customHeight="1">
      <c r="A38" s="397"/>
      <c r="B38" s="29" t="s">
        <v>390</v>
      </c>
      <c r="C38" s="37">
        <v>1.87</v>
      </c>
      <c r="D38" s="31">
        <f t="shared" si="73"/>
        <v>0.106508875739645</v>
      </c>
      <c r="E38" s="37">
        <v>0.66000000000001102</v>
      </c>
      <c r="F38" s="31">
        <f t="shared" ref="F38:F69" si="117">E38/AE38-1</f>
        <v>-0.54794520547944803</v>
      </c>
      <c r="G38" s="37">
        <f>出租!X29-出租!X31</f>
        <v>0.78999999999999204</v>
      </c>
      <c r="H38" s="31">
        <f t="shared" si="74"/>
        <v>-0.45517241379310902</v>
      </c>
      <c r="I38" s="37">
        <f>出租!Z29-出租!Z31</f>
        <v>0.85999999999999899</v>
      </c>
      <c r="J38" s="31">
        <f t="shared" si="76"/>
        <v>-0.203703703703704</v>
      </c>
      <c r="K38" s="37">
        <f>出租!AB29-出租!AB31</f>
        <v>0.90000000000000602</v>
      </c>
      <c r="L38" s="31">
        <f t="shared" si="77"/>
        <v>-0.38356164383561703</v>
      </c>
      <c r="M38" s="37">
        <f>出租!AD29-出租!AD31</f>
        <v>0.85999999999999899</v>
      </c>
      <c r="N38" s="31">
        <f t="shared" si="78"/>
        <v>-0.18867924528301899</v>
      </c>
      <c r="O38" s="37">
        <f>出租!AF29-出租!AF31</f>
        <v>4.4599999999999902</v>
      </c>
      <c r="P38" s="31">
        <f t="shared" si="80"/>
        <v>4.3095238095238697</v>
      </c>
      <c r="Q38" s="37">
        <f>出租!AH29-出租!AH31</f>
        <v>4.3399999999999901</v>
      </c>
      <c r="R38" s="31">
        <f t="shared" si="81"/>
        <v>4.7105263157894202</v>
      </c>
      <c r="S38" s="37">
        <f>出租!AJ29-出租!AJ31</f>
        <v>4.6800000000000104</v>
      </c>
      <c r="T38" s="31">
        <f t="shared" si="82"/>
        <v>4.4418604651162896</v>
      </c>
      <c r="U38" s="37">
        <f>出租!AL29-出租!AL31</f>
        <v>4.28</v>
      </c>
      <c r="V38" s="31">
        <f t="shared" si="83"/>
        <v>2.1240875912409001</v>
      </c>
      <c r="W38" s="37">
        <f>出租!AN29-出租!AN31</f>
        <v>7.0400000000000098</v>
      </c>
      <c r="X38" s="31">
        <f t="shared" si="84"/>
        <v>11.5714285714285</v>
      </c>
      <c r="Y38" s="30">
        <f t="shared" ref="Y38:Y69" si="118">E38+C38+G38+I38+K38+M38+O38+Q38+S38+U38</f>
        <v>23.7</v>
      </c>
      <c r="Z38" s="31">
        <f t="shared" ref="Z38:Z69" si="119">Y38/SUM(AC38,AE38,AG38,AI38,AK38,AM38,AO38,AQ38,AS38,AU38)-1</f>
        <v>0.97007481296758002</v>
      </c>
      <c r="AA38" s="32"/>
      <c r="AB38" s="33">
        <f t="shared" ref="AB38:AB69" si="120">AC38+AE38</f>
        <v>3.1500000000000101</v>
      </c>
      <c r="AC38" s="37">
        <v>1.69</v>
      </c>
      <c r="AD38" s="31"/>
      <c r="AE38" s="37">
        <v>1.46000000000001</v>
      </c>
      <c r="AF38" s="31"/>
      <c r="AG38" s="37">
        <v>1.45</v>
      </c>
      <c r="AH38" s="31"/>
      <c r="AI38" s="37">
        <v>1.08</v>
      </c>
      <c r="AJ38" s="31"/>
      <c r="AK38" s="37">
        <v>1.46000000000001</v>
      </c>
      <c r="AL38" s="31"/>
      <c r="AM38" s="37">
        <v>1.06</v>
      </c>
      <c r="AN38" s="31"/>
      <c r="AO38" s="37">
        <v>0.83999999999998898</v>
      </c>
      <c r="AP38" s="31"/>
      <c r="AQ38" s="37">
        <v>0.760000000000005</v>
      </c>
      <c r="AR38" s="31"/>
      <c r="AS38" s="37">
        <v>0.85999999999999899</v>
      </c>
      <c r="AT38" s="31"/>
      <c r="AU38" s="30">
        <v>1.3699999999999899</v>
      </c>
      <c r="AV38" s="31"/>
      <c r="AW38" s="30">
        <v>0.56000000000000205</v>
      </c>
      <c r="AX38" s="31"/>
      <c r="AY38" s="30">
        <v>1.0899999999999901</v>
      </c>
      <c r="AZ38" s="31"/>
      <c r="BA38" s="30">
        <f t="shared" si="28"/>
        <v>13.68</v>
      </c>
      <c r="BB38" s="31"/>
      <c r="BC38" s="35"/>
      <c r="BD38" s="41"/>
      <c r="BE38" s="41"/>
      <c r="BF38" s="41"/>
      <c r="BG38" s="41"/>
      <c r="BH38" s="41"/>
      <c r="BI38" s="41"/>
      <c r="BJ38" s="42"/>
      <c r="BK38" s="41"/>
      <c r="BL38" s="42"/>
      <c r="BM38" s="42"/>
      <c r="BN38" s="42"/>
      <c r="BO38" s="42"/>
      <c r="BP38" s="30"/>
    </row>
    <row r="39" spans="1:68" ht="27" customHeight="1">
      <c r="A39" s="398"/>
      <c r="B39" s="29" t="s">
        <v>391</v>
      </c>
      <c r="C39" s="40">
        <v>0.86620353768560698</v>
      </c>
      <c r="D39" s="31">
        <f t="shared" si="73"/>
        <v>-0.47168507822619099</v>
      </c>
      <c r="E39" s="40">
        <v>1.7392175123454501</v>
      </c>
      <c r="F39" s="31">
        <f t="shared" si="117"/>
        <v>0.37308345501476098</v>
      </c>
      <c r="G39" s="40">
        <v>2.46532360071576</v>
      </c>
      <c r="H39" s="31">
        <f t="shared" si="74"/>
        <v>0.39940028503751701</v>
      </c>
      <c r="I39" s="40">
        <f>网约车!X29-网约车!X31</f>
        <v>2.7696444402498099</v>
      </c>
      <c r="J39" s="31">
        <f t="shared" si="76"/>
        <v>0.589965140631597</v>
      </c>
      <c r="K39" s="40">
        <f>网约车!Z29-网约车!Z31</f>
        <v>2.4320249254508002</v>
      </c>
      <c r="L39" s="31">
        <f t="shared" si="77"/>
        <v>0.22567623830825001</v>
      </c>
      <c r="M39" s="40">
        <f>网约车!AB29-网约车!AB31</f>
        <v>2.3469282856684002</v>
      </c>
      <c r="N39" s="31">
        <f t="shared" si="78"/>
        <v>0.87624371987735405</v>
      </c>
      <c r="O39" s="40">
        <f>网约车!AD29-网约车!AD31</f>
        <v>4.4828480584749002</v>
      </c>
      <c r="P39" s="31">
        <f t="shared" si="80"/>
        <v>2.9603752381569999</v>
      </c>
      <c r="Q39" s="40">
        <f>网约车!AF29-网约车!AF31</f>
        <v>4.7295763199187002</v>
      </c>
      <c r="R39" s="31">
        <f t="shared" si="81"/>
        <v>6.1430929162542398</v>
      </c>
      <c r="S39" s="40">
        <f>网约车!AH29-网约车!AH31</f>
        <v>4.9636371894974003</v>
      </c>
      <c r="T39" s="31">
        <f t="shared" si="82"/>
        <v>2.9318083381491902</v>
      </c>
      <c r="U39" s="40">
        <f>网约车!AJ29-网约车!AJ31</f>
        <v>4.5372326380196997</v>
      </c>
      <c r="V39" s="31">
        <f t="shared" si="83"/>
        <v>2.1129318881169401</v>
      </c>
      <c r="W39" s="40">
        <f>网约车!AL29-网约车!AL31</f>
        <v>5.6228448933362101</v>
      </c>
      <c r="X39" s="31">
        <f t="shared" si="84"/>
        <v>4.9013041395375403</v>
      </c>
      <c r="Y39" s="30">
        <f t="shared" si="118"/>
        <v>31.3326365080265</v>
      </c>
      <c r="Z39" s="31">
        <f t="shared" si="119"/>
        <v>1.2129165666589301</v>
      </c>
      <c r="AA39" s="32"/>
      <c r="AB39" s="33">
        <f t="shared" si="120"/>
        <v>2.9062100861873001</v>
      </c>
      <c r="AC39" s="40">
        <v>1.6395591000484</v>
      </c>
      <c r="AD39" s="31"/>
      <c r="AE39" s="40">
        <v>1.2666509861388999</v>
      </c>
      <c r="AF39" s="31"/>
      <c r="AG39" s="40">
        <v>1.7617000847257001</v>
      </c>
      <c r="AH39" s="31"/>
      <c r="AI39" s="40">
        <v>1.7419529330999</v>
      </c>
      <c r="AJ39" s="31"/>
      <c r="AK39" s="40">
        <v>1.9842311121309</v>
      </c>
      <c r="AL39" s="31"/>
      <c r="AM39" s="40">
        <v>1.2508653650932999</v>
      </c>
      <c r="AN39" s="31"/>
      <c r="AO39" s="40">
        <v>1.13192508004899</v>
      </c>
      <c r="AP39" s="31"/>
      <c r="AQ39" s="40">
        <v>0.66211882938782196</v>
      </c>
      <c r="AR39" s="31"/>
      <c r="AS39" s="40">
        <v>1.2624311163229101</v>
      </c>
      <c r="AT39" s="31"/>
      <c r="AU39" s="30">
        <v>1.45754317829432</v>
      </c>
      <c r="AV39" s="31"/>
      <c r="AW39" s="30">
        <v>0.952813947626304</v>
      </c>
      <c r="AX39" s="31"/>
      <c r="AY39" s="30">
        <v>1.0925664721291299</v>
      </c>
      <c r="AZ39" s="31"/>
      <c r="BA39" s="30">
        <f t="shared" si="28"/>
        <v>16.204358205046599</v>
      </c>
      <c r="BB39" s="31"/>
      <c r="BC39" s="35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30"/>
    </row>
    <row r="40" spans="1:68" s="24" customFormat="1" ht="27" customHeight="1">
      <c r="A40" s="395" t="s">
        <v>114</v>
      </c>
      <c r="B40" s="29" t="s">
        <v>387</v>
      </c>
      <c r="C40" s="30">
        <f t="shared" ref="C40:G40" si="121">C41+C42+C43+C44</f>
        <v>98.160987394341703</v>
      </c>
      <c r="D40" s="31">
        <f t="shared" si="73"/>
        <v>6.3686858107225896E-4</v>
      </c>
      <c r="E40" s="30">
        <f t="shared" si="121"/>
        <v>90.251210346434704</v>
      </c>
      <c r="F40" s="31">
        <f t="shared" si="117"/>
        <v>-1.4374735509797501E-2</v>
      </c>
      <c r="G40" s="30">
        <f t="shared" si="121"/>
        <v>101.990059626967</v>
      </c>
      <c r="H40" s="31">
        <f t="shared" si="74"/>
        <v>4.1399165169622797E-2</v>
      </c>
      <c r="I40" s="30" t="e">
        <f t="shared" ref="I40:M40" si="122">I41+I42+I43+I44</f>
        <v>#REF!</v>
      </c>
      <c r="J40" s="31" t="e">
        <f t="shared" si="76"/>
        <v>#REF!</v>
      </c>
      <c r="K40" s="30" t="e">
        <f t="shared" si="122"/>
        <v>#REF!</v>
      </c>
      <c r="L40" s="31" t="e">
        <f t="shared" si="77"/>
        <v>#REF!</v>
      </c>
      <c r="M40" s="30" t="e">
        <f t="shared" si="122"/>
        <v>#REF!</v>
      </c>
      <c r="N40" s="31" t="e">
        <f t="shared" si="78"/>
        <v>#REF!</v>
      </c>
      <c r="O40" s="30" t="e">
        <f t="shared" ref="O40:S40" si="123">O41+O42+O43+O44</f>
        <v>#REF!</v>
      </c>
      <c r="P40" s="31" t="e">
        <f t="shared" si="80"/>
        <v>#REF!</v>
      </c>
      <c r="Q40" s="30" t="e">
        <f t="shared" si="123"/>
        <v>#REF!</v>
      </c>
      <c r="R40" s="31" t="e">
        <f t="shared" si="81"/>
        <v>#REF!</v>
      </c>
      <c r="S40" s="30" t="e">
        <f t="shared" si="123"/>
        <v>#REF!</v>
      </c>
      <c r="T40" s="31" t="e">
        <f t="shared" si="82"/>
        <v>#REF!</v>
      </c>
      <c r="U40" s="30" t="e">
        <f>U41+U42+U43+U44</f>
        <v>#REF!</v>
      </c>
      <c r="V40" s="31" t="e">
        <f t="shared" si="83"/>
        <v>#REF!</v>
      </c>
      <c r="W40" s="30" t="e">
        <f>W41+W42+W43+W44</f>
        <v>#REF!</v>
      </c>
      <c r="X40" s="31" t="e">
        <f t="shared" si="84"/>
        <v>#REF!</v>
      </c>
      <c r="Y40" s="30" t="e">
        <f t="shared" si="118"/>
        <v>#REF!</v>
      </c>
      <c r="Z40" s="31" t="e">
        <f t="shared" si="119"/>
        <v>#REF!</v>
      </c>
      <c r="AA40" s="32"/>
      <c r="AB40" s="33">
        <f t="shared" si="120"/>
        <v>189.665980021736</v>
      </c>
      <c r="AC40" s="33">
        <f t="shared" ref="AC40:AG40" si="124">AC41+AC42+AC43+AC44</f>
        <v>98.098511534495401</v>
      </c>
      <c r="AD40" s="32"/>
      <c r="AE40" s="33">
        <f t="shared" si="124"/>
        <v>91.567468487240504</v>
      </c>
      <c r="AF40" s="32"/>
      <c r="AG40" s="33">
        <f t="shared" si="124"/>
        <v>97.9356072465783</v>
      </c>
      <c r="AH40" s="32"/>
      <c r="AI40" s="33">
        <f t="shared" ref="AI40:AM40" si="125">AI41+AI42+AI43+AI44</f>
        <v>90.514481806261102</v>
      </c>
      <c r="AJ40" s="32"/>
      <c r="AK40" s="33">
        <f t="shared" si="125"/>
        <v>92.620454730557995</v>
      </c>
      <c r="AL40" s="32"/>
      <c r="AM40" s="33">
        <f t="shared" si="125"/>
        <v>95.102467624568106</v>
      </c>
      <c r="AN40" s="32"/>
      <c r="AO40" s="33">
        <f t="shared" ref="AO40:AS40" si="126">AO41+AO42+AO43+AO44</f>
        <v>99.181382443669506</v>
      </c>
      <c r="AP40" s="32"/>
      <c r="AQ40" s="33">
        <f t="shared" si="126"/>
        <v>94.891050856778904</v>
      </c>
      <c r="AR40" s="32"/>
      <c r="AS40" s="33">
        <f t="shared" si="126"/>
        <v>95.077255990915802</v>
      </c>
      <c r="AT40" s="32"/>
      <c r="AU40" s="33">
        <f t="shared" ref="AU40:AY40" si="127">AU41+AU42+AU43+AU44</f>
        <v>103.440900596757</v>
      </c>
      <c r="AV40" s="32"/>
      <c r="AW40" s="33">
        <f t="shared" si="127"/>
        <v>94.266326061806893</v>
      </c>
      <c r="AX40" s="32"/>
      <c r="AY40" s="33">
        <f t="shared" si="127"/>
        <v>94.7827409229659</v>
      </c>
      <c r="AZ40" s="32"/>
      <c r="BA40" s="33">
        <f t="shared" si="28"/>
        <v>1147.4786483026</v>
      </c>
      <c r="BB40" s="32"/>
      <c r="BC40" s="34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</row>
    <row r="41" spans="1:68" ht="27" customHeight="1">
      <c r="A41" s="396"/>
      <c r="B41" s="29" t="s">
        <v>388</v>
      </c>
      <c r="C41" s="30">
        <v>59.101399999999998</v>
      </c>
      <c r="D41" s="31">
        <f t="shared" si="73"/>
        <v>-0.124247255743379</v>
      </c>
      <c r="E41" s="30">
        <v>56.1843</v>
      </c>
      <c r="F41" s="31">
        <f t="shared" si="117"/>
        <v>-0.106757944841993</v>
      </c>
      <c r="G41" s="37">
        <v>55.170900000000003</v>
      </c>
      <c r="H41" s="31">
        <f t="shared" si="74"/>
        <v>-0.11232729923108201</v>
      </c>
      <c r="I41" s="37" t="e">
        <f>#REF!</f>
        <v>#REF!</v>
      </c>
      <c r="J41" s="31" t="e">
        <f t="shared" si="76"/>
        <v>#REF!</v>
      </c>
      <c r="K41" s="37" t="e">
        <f>#REF!</f>
        <v>#REF!</v>
      </c>
      <c r="L41" s="31" t="e">
        <f t="shared" si="77"/>
        <v>#REF!</v>
      </c>
      <c r="M41" s="37" t="e">
        <f>#REF!</f>
        <v>#REF!</v>
      </c>
      <c r="N41" s="31" t="e">
        <f t="shared" si="78"/>
        <v>#REF!</v>
      </c>
      <c r="O41" s="37" t="e">
        <f>#REF!</f>
        <v>#REF!</v>
      </c>
      <c r="P41" s="31" t="e">
        <f t="shared" si="80"/>
        <v>#REF!</v>
      </c>
      <c r="Q41" s="37" t="e">
        <f>#REF!</f>
        <v>#REF!</v>
      </c>
      <c r="R41" s="31" t="e">
        <f t="shared" si="81"/>
        <v>#REF!</v>
      </c>
      <c r="S41" s="37" t="e">
        <f>#REF!</f>
        <v>#REF!</v>
      </c>
      <c r="T41" s="31" t="e">
        <f t="shared" si="82"/>
        <v>#REF!</v>
      </c>
      <c r="U41" s="37" t="e">
        <f>#REF!</f>
        <v>#REF!</v>
      </c>
      <c r="V41" s="31" t="e">
        <f t="shared" si="83"/>
        <v>#REF!</v>
      </c>
      <c r="W41" s="37" t="e">
        <f>#REF!</f>
        <v>#REF!</v>
      </c>
      <c r="X41" s="31" t="e">
        <f t="shared" si="84"/>
        <v>#REF!</v>
      </c>
      <c r="Y41" s="30" t="e">
        <f t="shared" si="118"/>
        <v>#REF!</v>
      </c>
      <c r="Z41" s="31" t="e">
        <f t="shared" si="119"/>
        <v>#REF!</v>
      </c>
      <c r="AA41" s="32"/>
      <c r="AB41" s="33">
        <f t="shared" si="120"/>
        <v>130.38570000000001</v>
      </c>
      <c r="AC41" s="38">
        <v>67.486400000000003</v>
      </c>
      <c r="AD41" s="31"/>
      <c r="AE41" s="37">
        <v>62.899299999999997</v>
      </c>
      <c r="AF41" s="31"/>
      <c r="AG41" s="37">
        <v>62.152299999999997</v>
      </c>
      <c r="AH41" s="31"/>
      <c r="AI41" s="38">
        <v>63.130400000000002</v>
      </c>
      <c r="AJ41" s="31"/>
      <c r="AK41" s="38">
        <v>64.106899999999996</v>
      </c>
      <c r="AL41" s="31"/>
      <c r="AM41" s="38">
        <v>61.742400000000004</v>
      </c>
      <c r="AN41" s="31"/>
      <c r="AO41" s="38">
        <v>62.921300000000002</v>
      </c>
      <c r="AP41" s="31"/>
      <c r="AQ41" s="38">
        <v>62.6736</v>
      </c>
      <c r="AR41" s="31"/>
      <c r="AS41" s="38">
        <v>61.646999999999998</v>
      </c>
      <c r="AT41" s="31"/>
      <c r="AU41" s="38">
        <v>66.920100000000005</v>
      </c>
      <c r="AV41" s="31"/>
      <c r="AW41" s="38">
        <v>61.006999999999998</v>
      </c>
      <c r="AX41" s="31"/>
      <c r="AY41" s="38">
        <v>56.627800000000001</v>
      </c>
      <c r="AZ41" s="31"/>
      <c r="BA41" s="30">
        <f t="shared" si="28"/>
        <v>753.31449999999995</v>
      </c>
      <c r="BB41" s="31"/>
      <c r="BC41" s="35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0"/>
    </row>
    <row r="42" spans="1:68" ht="27" customHeight="1">
      <c r="A42" s="396"/>
      <c r="B42" s="29" t="s">
        <v>389</v>
      </c>
      <c r="C42" s="37">
        <v>0.28999999999996401</v>
      </c>
      <c r="D42" s="31">
        <f t="shared" si="73"/>
        <v>7.4074074074012494E-2</v>
      </c>
      <c r="E42" s="37">
        <v>0.26999999999998198</v>
      </c>
      <c r="F42" s="31">
        <f t="shared" si="117"/>
        <v>1.6999999999991999</v>
      </c>
      <c r="G42" s="37">
        <f>公交!X33-公交!X35</f>
        <v>10.670000000000099</v>
      </c>
      <c r="H42" s="31">
        <f t="shared" si="74"/>
        <v>58.277777777794597</v>
      </c>
      <c r="I42" s="37">
        <f>公交!Z33-公交!Z35</f>
        <v>10.51</v>
      </c>
      <c r="J42" s="31">
        <f t="shared" si="76"/>
        <v>39.423076923078298</v>
      </c>
      <c r="K42" s="37">
        <f>公交!AB33-公交!AB35</f>
        <v>10.49</v>
      </c>
      <c r="L42" s="31">
        <f t="shared" si="77"/>
        <v>30.787878787874899</v>
      </c>
      <c r="M42" s="37">
        <f>公交!AD33-公交!AD35</f>
        <v>10.66</v>
      </c>
      <c r="N42" s="31">
        <f t="shared" si="78"/>
        <v>33.387096774199499</v>
      </c>
      <c r="O42" s="37">
        <f>公交!AF33-公交!AF35</f>
        <v>10.0600000000001</v>
      </c>
      <c r="P42" s="31">
        <f t="shared" si="80"/>
        <v>44.727272727267398</v>
      </c>
      <c r="Q42" s="37">
        <f>公交!AH33-公交!AH35</f>
        <v>10.71</v>
      </c>
      <c r="R42" s="31">
        <f t="shared" si="81"/>
        <v>38.666666666652802</v>
      </c>
      <c r="S42" s="37">
        <f>公交!AJ33-公交!AJ35</f>
        <v>11.75</v>
      </c>
      <c r="T42" s="31">
        <f t="shared" si="82"/>
        <v>46</v>
      </c>
      <c r="U42" s="37">
        <f>公交!AL33-公交!AL35</f>
        <v>13.74</v>
      </c>
      <c r="V42" s="31">
        <f t="shared" si="83"/>
        <v>49.888888888892303</v>
      </c>
      <c r="W42" s="37">
        <f>公交!AN33-公交!AN35</f>
        <v>12.01</v>
      </c>
      <c r="X42" s="31">
        <f t="shared" si="84"/>
        <v>43.481481481484401</v>
      </c>
      <c r="Y42" s="30">
        <f t="shared" si="118"/>
        <v>89.150000000000105</v>
      </c>
      <c r="Z42" s="31">
        <f t="shared" si="119"/>
        <v>35.239837398373503</v>
      </c>
      <c r="AA42" s="32"/>
      <c r="AB42" s="33">
        <f t="shared" si="120"/>
        <v>0.37000000000000499</v>
      </c>
      <c r="AC42" s="37">
        <v>0.26999999999998198</v>
      </c>
      <c r="AD42" s="31"/>
      <c r="AE42" s="37">
        <v>0.100000000000023</v>
      </c>
      <c r="AF42" s="31"/>
      <c r="AG42" s="37">
        <v>0.17999999999995001</v>
      </c>
      <c r="AH42" s="31"/>
      <c r="AI42" s="37">
        <v>0.25999999999999102</v>
      </c>
      <c r="AJ42" s="31"/>
      <c r="AK42" s="37">
        <v>0.33000000000004098</v>
      </c>
      <c r="AL42" s="31"/>
      <c r="AM42" s="37">
        <v>0.30999999999994499</v>
      </c>
      <c r="AN42" s="31"/>
      <c r="AO42" s="37">
        <v>0.22000000000002701</v>
      </c>
      <c r="AP42" s="31"/>
      <c r="AQ42" s="37">
        <v>0.270000000000095</v>
      </c>
      <c r="AR42" s="31"/>
      <c r="AS42" s="37">
        <v>0.25</v>
      </c>
      <c r="AT42" s="31"/>
      <c r="AU42" s="30">
        <v>0.26999999999998198</v>
      </c>
      <c r="AV42" s="31"/>
      <c r="AW42" s="30">
        <v>0.26999999999998198</v>
      </c>
      <c r="AX42" s="31"/>
      <c r="AY42" s="30">
        <v>0.28999999999996401</v>
      </c>
      <c r="AZ42" s="31"/>
      <c r="BA42" s="30">
        <f t="shared" si="28"/>
        <v>3.01999999999998</v>
      </c>
      <c r="BB42" s="31"/>
      <c r="BC42" s="35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0"/>
    </row>
    <row r="43" spans="1:68" ht="27" customHeight="1">
      <c r="A43" s="397"/>
      <c r="B43" s="29" t="s">
        <v>390</v>
      </c>
      <c r="C43" s="37">
        <v>33.96</v>
      </c>
      <c r="D43" s="31">
        <f t="shared" si="73"/>
        <v>0.40504757964418697</v>
      </c>
      <c r="E43" s="37">
        <v>28.59</v>
      </c>
      <c r="F43" s="31">
        <f t="shared" si="117"/>
        <v>0.16836943195749901</v>
      </c>
      <c r="G43" s="37">
        <f>出租!X33-出租!X35</f>
        <v>29.41</v>
      </c>
      <c r="H43" s="31">
        <f t="shared" si="74"/>
        <v>1.6943291839556202E-2</v>
      </c>
      <c r="I43" s="37">
        <f>出租!Z33-出租!Z35</f>
        <v>27.6</v>
      </c>
      <c r="J43" s="31">
        <f t="shared" si="76"/>
        <v>0.33012048192771198</v>
      </c>
      <c r="K43" s="37">
        <f>出租!AB33-出租!AB35</f>
        <v>25.71</v>
      </c>
      <c r="L43" s="31">
        <f t="shared" si="77"/>
        <v>0.17719780219780101</v>
      </c>
      <c r="M43" s="37">
        <f>出租!AD33-出租!AD35</f>
        <v>22.85</v>
      </c>
      <c r="N43" s="31">
        <f t="shared" si="78"/>
        <v>-0.14770607982096401</v>
      </c>
      <c r="O43" s="37">
        <f>出租!AF33-出租!AF35</f>
        <v>26.5</v>
      </c>
      <c r="P43" s="31">
        <f t="shared" si="80"/>
        <v>-7.8901633646159194E-2</v>
      </c>
      <c r="Q43" s="37">
        <f>出租!AH33-出租!AH35</f>
        <v>28.28</v>
      </c>
      <c r="R43" s="31">
        <f t="shared" si="81"/>
        <v>0.11207235548564801</v>
      </c>
      <c r="S43" s="37">
        <f>出租!AJ33-出租!AJ35</f>
        <v>25.61</v>
      </c>
      <c r="T43" s="31">
        <f t="shared" si="82"/>
        <v>-1.7644802454928499E-2</v>
      </c>
      <c r="U43" s="37">
        <f>出租!AL33-出租!AL35</f>
        <v>28.51</v>
      </c>
      <c r="V43" s="31">
        <f t="shared" si="83"/>
        <v>7.4204946996463397E-3</v>
      </c>
      <c r="W43" s="37">
        <f>出租!AN33-出租!AN35</f>
        <v>27.31</v>
      </c>
      <c r="X43" s="31">
        <f t="shared" si="84"/>
        <v>7.3928430987023397E-2</v>
      </c>
      <c r="Y43" s="30">
        <f t="shared" si="118"/>
        <v>277.02</v>
      </c>
      <c r="Z43" s="31">
        <f t="shared" si="119"/>
        <v>8.4099714319257904E-2</v>
      </c>
      <c r="AA43" s="32"/>
      <c r="AB43" s="33">
        <f t="shared" si="120"/>
        <v>48.64</v>
      </c>
      <c r="AC43" s="37">
        <v>24.17</v>
      </c>
      <c r="AD43" s="31"/>
      <c r="AE43" s="37">
        <v>24.47</v>
      </c>
      <c r="AF43" s="31"/>
      <c r="AG43" s="37">
        <v>28.92</v>
      </c>
      <c r="AH43" s="31"/>
      <c r="AI43" s="37">
        <v>20.75</v>
      </c>
      <c r="AJ43" s="31"/>
      <c r="AK43" s="37">
        <v>21.84</v>
      </c>
      <c r="AL43" s="31"/>
      <c r="AM43" s="37">
        <v>26.81</v>
      </c>
      <c r="AN43" s="31"/>
      <c r="AO43" s="37">
        <v>28.77</v>
      </c>
      <c r="AP43" s="31"/>
      <c r="AQ43" s="37">
        <v>25.43</v>
      </c>
      <c r="AR43" s="31"/>
      <c r="AS43" s="37">
        <v>26.07</v>
      </c>
      <c r="AT43" s="31"/>
      <c r="AU43" s="30">
        <v>28.3</v>
      </c>
      <c r="AV43" s="31"/>
      <c r="AW43" s="30">
        <v>25.43</v>
      </c>
      <c r="AX43" s="31"/>
      <c r="AY43" s="30">
        <v>28.82</v>
      </c>
      <c r="AZ43" s="31"/>
      <c r="BA43" s="30">
        <f t="shared" si="28"/>
        <v>309.77999999999997</v>
      </c>
      <c r="BB43" s="31"/>
      <c r="BC43" s="35"/>
      <c r="BD43" s="41"/>
      <c r="BE43" s="41"/>
      <c r="BF43" s="41"/>
      <c r="BG43" s="41"/>
      <c r="BH43" s="41"/>
      <c r="BI43" s="41"/>
      <c r="BJ43" s="42"/>
      <c r="BK43" s="41"/>
      <c r="BL43" s="42"/>
      <c r="BM43" s="42"/>
      <c r="BN43" s="42"/>
      <c r="BO43" s="42"/>
      <c r="BP43" s="30"/>
    </row>
    <row r="44" spans="1:68" ht="27" customHeight="1">
      <c r="A44" s="398"/>
      <c r="B44" s="29" t="s">
        <v>391</v>
      </c>
      <c r="C44" s="40">
        <v>4.80958739434171</v>
      </c>
      <c r="D44" s="31">
        <f t="shared" si="73"/>
        <v>-0.22075494464716899</v>
      </c>
      <c r="E44" s="40">
        <v>5.2069103464347304</v>
      </c>
      <c r="F44" s="31">
        <f t="shared" si="117"/>
        <v>0.27054569929134298</v>
      </c>
      <c r="G44" s="40">
        <v>6.7391596269666696</v>
      </c>
      <c r="H44" s="31">
        <f t="shared" si="74"/>
        <v>8.35699726611705E-3</v>
      </c>
      <c r="I44" s="40">
        <f>网约车!X33-网约车!X35</f>
        <v>7.8506631043717698</v>
      </c>
      <c r="J44" s="31">
        <f t="shared" si="76"/>
        <v>0.23165396099250901</v>
      </c>
      <c r="K44" s="40">
        <f>网约车!Z33-网约车!Z35</f>
        <v>7.6037897047707999</v>
      </c>
      <c r="L44" s="31">
        <f t="shared" si="77"/>
        <v>0.19866384507443899</v>
      </c>
      <c r="M44" s="40">
        <f>网约车!AB33-网约车!AB35</f>
        <v>6.7252055507383002</v>
      </c>
      <c r="N44" s="31">
        <f t="shared" si="78"/>
        <v>7.7745619976942598E-2</v>
      </c>
      <c r="O44" s="40">
        <f>网约车!AD33-网约车!AD35</f>
        <v>9.2444807013852994</v>
      </c>
      <c r="P44" s="31">
        <f t="shared" si="80"/>
        <v>0.27157852376695402</v>
      </c>
      <c r="Q44" s="40">
        <f>网约车!AF33-网约车!AF35</f>
        <v>10.869323253423699</v>
      </c>
      <c r="R44" s="31">
        <f t="shared" si="81"/>
        <v>0.66772615433203397</v>
      </c>
      <c r="S44" s="40">
        <f>网约车!AH33-网约车!AH35</f>
        <v>10.1861904161333</v>
      </c>
      <c r="T44" s="31">
        <f t="shared" si="82"/>
        <v>0.43260529988616597</v>
      </c>
      <c r="U44" s="40">
        <f>网约车!AJ33-网约车!AJ35</f>
        <v>16.45187091192</v>
      </c>
      <c r="V44" s="31">
        <f t="shared" si="83"/>
        <v>1.06920934712298</v>
      </c>
      <c r="W44" s="40">
        <f>网约车!AL33-网约车!AL35</f>
        <v>18.710222747424599</v>
      </c>
      <c r="X44" s="31">
        <f t="shared" si="84"/>
        <v>1.4751178338446</v>
      </c>
      <c r="Y44" s="30">
        <f t="shared" si="118"/>
        <v>85.687181010486299</v>
      </c>
      <c r="Z44" s="31">
        <f t="shared" si="119"/>
        <v>0.32315222429082102</v>
      </c>
      <c r="AA44" s="32"/>
      <c r="AB44" s="33">
        <f t="shared" si="120"/>
        <v>10.2702800217359</v>
      </c>
      <c r="AC44" s="40">
        <v>6.1721115344954001</v>
      </c>
      <c r="AD44" s="31"/>
      <c r="AE44" s="40">
        <v>4.0981684872404998</v>
      </c>
      <c r="AF44" s="31"/>
      <c r="AG44" s="40">
        <v>6.6833072465783996</v>
      </c>
      <c r="AH44" s="31"/>
      <c r="AI44" s="40">
        <v>6.3740818062611</v>
      </c>
      <c r="AJ44" s="31"/>
      <c r="AK44" s="40">
        <v>6.343554730558</v>
      </c>
      <c r="AL44" s="31"/>
      <c r="AM44" s="40">
        <v>6.2400676245681996</v>
      </c>
      <c r="AN44" s="31"/>
      <c r="AO44" s="40">
        <v>7.27008244366949</v>
      </c>
      <c r="AP44" s="31"/>
      <c r="AQ44" s="40">
        <v>6.5174508567787797</v>
      </c>
      <c r="AR44" s="31"/>
      <c r="AS44" s="40">
        <v>7.1102559909157801</v>
      </c>
      <c r="AT44" s="31"/>
      <c r="AU44" s="30">
        <v>7.9508005967567401</v>
      </c>
      <c r="AV44" s="31"/>
      <c r="AW44" s="30">
        <v>7.5593260618068996</v>
      </c>
      <c r="AX44" s="31"/>
      <c r="AY44" s="30">
        <v>9.0449409229659796</v>
      </c>
      <c r="AZ44" s="31"/>
      <c r="BA44" s="30">
        <f t="shared" si="28"/>
        <v>81.364148302595297</v>
      </c>
      <c r="BB44" s="31"/>
      <c r="BC44" s="35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30"/>
    </row>
    <row r="45" spans="1:68" s="24" customFormat="1" ht="27" customHeight="1">
      <c r="A45" s="395" t="s">
        <v>115</v>
      </c>
      <c r="B45" s="29" t="s">
        <v>387</v>
      </c>
      <c r="C45" s="30">
        <f t="shared" ref="C45:G45" si="128">C46+C47+C48+C49</f>
        <v>279.32436591018097</v>
      </c>
      <c r="D45" s="31">
        <f t="shared" si="73"/>
        <v>-0.103990172900042</v>
      </c>
      <c r="E45" s="30">
        <f t="shared" si="128"/>
        <v>282.20295310417401</v>
      </c>
      <c r="F45" s="31">
        <f t="shared" si="117"/>
        <v>3.5862077126403498E-2</v>
      </c>
      <c r="G45" s="30">
        <f t="shared" si="128"/>
        <v>284.27263349192799</v>
      </c>
      <c r="H45" s="31">
        <f t="shared" si="74"/>
        <v>6.2271717955551002E-3</v>
      </c>
      <c r="I45" s="30" t="e">
        <f t="shared" ref="I45:M45" si="129">I46+I47+I48+I49</f>
        <v>#REF!</v>
      </c>
      <c r="J45" s="31" t="e">
        <f t="shared" si="76"/>
        <v>#REF!</v>
      </c>
      <c r="K45" s="30" t="e">
        <f t="shared" si="129"/>
        <v>#REF!</v>
      </c>
      <c r="L45" s="31" t="e">
        <f t="shared" si="77"/>
        <v>#REF!</v>
      </c>
      <c r="M45" s="30" t="e">
        <f t="shared" si="129"/>
        <v>#REF!</v>
      </c>
      <c r="N45" s="31" t="e">
        <f t="shared" si="78"/>
        <v>#REF!</v>
      </c>
      <c r="O45" s="30" t="e">
        <f t="shared" ref="O45:S45" si="130">O46+O47+O48+O49</f>
        <v>#REF!</v>
      </c>
      <c r="P45" s="31" t="e">
        <f t="shared" si="80"/>
        <v>#REF!</v>
      </c>
      <c r="Q45" s="30" t="e">
        <f t="shared" si="130"/>
        <v>#REF!</v>
      </c>
      <c r="R45" s="31" t="e">
        <f t="shared" si="81"/>
        <v>#REF!</v>
      </c>
      <c r="S45" s="30" t="e">
        <f t="shared" si="130"/>
        <v>#REF!</v>
      </c>
      <c r="T45" s="31" t="e">
        <f t="shared" si="82"/>
        <v>#REF!</v>
      </c>
      <c r="U45" s="30" t="e">
        <f>U46+U47+U48+U49</f>
        <v>#REF!</v>
      </c>
      <c r="V45" s="31" t="e">
        <f t="shared" si="83"/>
        <v>#REF!</v>
      </c>
      <c r="W45" s="30" t="e">
        <f>W46+W47+W48+W49</f>
        <v>#REF!</v>
      </c>
      <c r="X45" s="31" t="e">
        <f t="shared" si="84"/>
        <v>#REF!</v>
      </c>
      <c r="Y45" s="30" t="e">
        <f t="shared" si="118"/>
        <v>#REF!</v>
      </c>
      <c r="Z45" s="31" t="e">
        <f t="shared" si="119"/>
        <v>#REF!</v>
      </c>
      <c r="AA45" s="32"/>
      <c r="AB45" s="33">
        <f t="shared" si="120"/>
        <v>584.17546691245605</v>
      </c>
      <c r="AC45" s="33">
        <f t="shared" ref="AC45:AG45" si="131">AC46+AC47+AC48+AC49</f>
        <v>311.742524983512</v>
      </c>
      <c r="AD45" s="32"/>
      <c r="AE45" s="33">
        <f t="shared" si="131"/>
        <v>272.43294192894501</v>
      </c>
      <c r="AF45" s="32"/>
      <c r="AG45" s="33">
        <f t="shared" si="131"/>
        <v>282.51337417639002</v>
      </c>
      <c r="AH45" s="32"/>
      <c r="AI45" s="33">
        <f t="shared" ref="AI45:AM45" si="132">AI46+AI47+AI48+AI49</f>
        <v>282.788920822877</v>
      </c>
      <c r="AJ45" s="32"/>
      <c r="AK45" s="33">
        <f t="shared" si="132"/>
        <v>291.00153345370302</v>
      </c>
      <c r="AL45" s="32"/>
      <c r="AM45" s="33">
        <f t="shared" si="132"/>
        <v>276.27231194288601</v>
      </c>
      <c r="AN45" s="32"/>
      <c r="AO45" s="33">
        <f t="shared" ref="AO45:AS45" si="133">AO46+AO47+AO48+AO49</f>
        <v>270.108431172574</v>
      </c>
      <c r="AP45" s="32"/>
      <c r="AQ45" s="33">
        <f t="shared" si="133"/>
        <v>257.64359528627102</v>
      </c>
      <c r="AR45" s="32"/>
      <c r="AS45" s="33">
        <f t="shared" si="133"/>
        <v>263.66801369591201</v>
      </c>
      <c r="AT45" s="32"/>
      <c r="AU45" s="33">
        <f t="shared" ref="AU45:AY45" si="134">AU46+AU47+AU48+AU49</f>
        <v>287.67467216625101</v>
      </c>
      <c r="AV45" s="32"/>
      <c r="AW45" s="33">
        <f t="shared" si="134"/>
        <v>275.05281701333502</v>
      </c>
      <c r="AX45" s="32"/>
      <c r="AY45" s="33">
        <f t="shared" si="134"/>
        <v>265.42312772199</v>
      </c>
      <c r="AZ45" s="32"/>
      <c r="BA45" s="33">
        <f t="shared" si="28"/>
        <v>3336.32226436465</v>
      </c>
      <c r="BB45" s="32"/>
      <c r="BC45" s="34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</row>
    <row r="46" spans="1:68" ht="27" customHeight="1">
      <c r="A46" s="396"/>
      <c r="B46" s="29" t="s">
        <v>388</v>
      </c>
      <c r="C46" s="30">
        <v>73.661500000000004</v>
      </c>
      <c r="D46" s="31">
        <f t="shared" si="73"/>
        <v>-0.17608456873390699</v>
      </c>
      <c r="E46" s="30">
        <v>72.268100000000004</v>
      </c>
      <c r="F46" s="31">
        <f t="shared" si="117"/>
        <v>-0.151141238212921</v>
      </c>
      <c r="G46" s="37">
        <v>74.569400000000002</v>
      </c>
      <c r="H46" s="31">
        <f t="shared" si="74"/>
        <v>-0.15836936561735701</v>
      </c>
      <c r="I46" s="37" t="e">
        <f>#REF!</f>
        <v>#REF!</v>
      </c>
      <c r="J46" s="31" t="e">
        <f t="shared" si="76"/>
        <v>#REF!</v>
      </c>
      <c r="K46" s="37" t="e">
        <f>#REF!</f>
        <v>#REF!</v>
      </c>
      <c r="L46" s="31" t="e">
        <f t="shared" si="77"/>
        <v>#REF!</v>
      </c>
      <c r="M46" s="37" t="e">
        <f>#REF!</f>
        <v>#REF!</v>
      </c>
      <c r="N46" s="31" t="e">
        <f t="shared" si="78"/>
        <v>#REF!</v>
      </c>
      <c r="O46" s="37" t="e">
        <f>#REF!</f>
        <v>#REF!</v>
      </c>
      <c r="P46" s="31" t="e">
        <f t="shared" si="80"/>
        <v>#REF!</v>
      </c>
      <c r="Q46" s="37" t="e">
        <f>#REF!</f>
        <v>#REF!</v>
      </c>
      <c r="R46" s="31" t="e">
        <f t="shared" si="81"/>
        <v>#REF!</v>
      </c>
      <c r="S46" s="37" t="e">
        <f>#REF!</f>
        <v>#REF!</v>
      </c>
      <c r="T46" s="31" t="e">
        <f t="shared" si="82"/>
        <v>#REF!</v>
      </c>
      <c r="U46" s="37" t="e">
        <f>#REF!</f>
        <v>#REF!</v>
      </c>
      <c r="V46" s="31" t="e">
        <f t="shared" si="83"/>
        <v>#REF!</v>
      </c>
      <c r="W46" s="37" t="e">
        <f>#REF!</f>
        <v>#REF!</v>
      </c>
      <c r="X46" s="31" t="e">
        <f t="shared" si="84"/>
        <v>#REF!</v>
      </c>
      <c r="Y46" s="30" t="e">
        <f t="shared" si="118"/>
        <v>#REF!</v>
      </c>
      <c r="Z46" s="31" t="e">
        <f t="shared" si="119"/>
        <v>#REF!</v>
      </c>
      <c r="AA46" s="32"/>
      <c r="AB46" s="33">
        <f t="shared" si="120"/>
        <v>174.53980000000001</v>
      </c>
      <c r="AC46" s="38">
        <v>89.404200000000003</v>
      </c>
      <c r="AD46" s="31"/>
      <c r="AE46" s="37">
        <v>85.135599999999997</v>
      </c>
      <c r="AF46" s="31"/>
      <c r="AG46" s="37">
        <v>88.601100000000002</v>
      </c>
      <c r="AH46" s="31"/>
      <c r="AI46" s="38">
        <v>93.631200000000007</v>
      </c>
      <c r="AJ46" s="31"/>
      <c r="AK46" s="38">
        <v>92.752099999999999</v>
      </c>
      <c r="AL46" s="31"/>
      <c r="AM46" s="38">
        <v>85.8</v>
      </c>
      <c r="AN46" s="31"/>
      <c r="AO46" s="38">
        <v>81.773600000000002</v>
      </c>
      <c r="AP46" s="31"/>
      <c r="AQ46" s="38">
        <v>79.012200000000007</v>
      </c>
      <c r="AR46" s="31"/>
      <c r="AS46" s="38">
        <v>77.403000000000006</v>
      </c>
      <c r="AT46" s="31"/>
      <c r="AU46" s="38">
        <v>86.158799999999999</v>
      </c>
      <c r="AV46" s="31"/>
      <c r="AW46" s="38">
        <v>84.497500000000002</v>
      </c>
      <c r="AX46" s="31"/>
      <c r="AY46" s="38">
        <v>74.851600000000005</v>
      </c>
      <c r="AZ46" s="31"/>
      <c r="BA46" s="30">
        <f t="shared" si="28"/>
        <v>1019.0209</v>
      </c>
      <c r="BB46" s="31"/>
      <c r="BC46" s="35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30"/>
    </row>
    <row r="47" spans="1:68" ht="27" customHeight="1">
      <c r="A47" s="396"/>
      <c r="B47" s="29" t="s">
        <v>389</v>
      </c>
      <c r="C47" s="37">
        <v>120.15</v>
      </c>
      <c r="D47" s="31">
        <f t="shared" ref="D47:D78" si="135">C47/AC47-1</f>
        <v>0.14668829929375801</v>
      </c>
      <c r="E47" s="37">
        <v>123.94</v>
      </c>
      <c r="F47" s="31">
        <f t="shared" si="117"/>
        <v>0.264048954614992</v>
      </c>
      <c r="G47" s="37">
        <f>公交!X37-公交!X39</f>
        <v>126.83</v>
      </c>
      <c r="H47" s="31">
        <f t="shared" si="74"/>
        <v>0.19212331986088901</v>
      </c>
      <c r="I47" s="37">
        <f>公交!Z37-公交!Z39</f>
        <v>124.69</v>
      </c>
      <c r="J47" s="31">
        <f t="shared" si="76"/>
        <v>0.177876440581901</v>
      </c>
      <c r="K47" s="37">
        <f>公交!AB37-公交!AB39</f>
        <v>166.46</v>
      </c>
      <c r="L47" s="31">
        <f t="shared" si="77"/>
        <v>0.52547653958944296</v>
      </c>
      <c r="M47" s="37">
        <f>公交!AD37-公交!AD39</f>
        <v>157.11000000000001</v>
      </c>
      <c r="N47" s="31">
        <f t="shared" si="78"/>
        <v>0.480633305060786</v>
      </c>
      <c r="O47" s="37">
        <f>公交!AF37-公交!AF39</f>
        <v>147.77000000000001</v>
      </c>
      <c r="P47" s="31">
        <f t="shared" si="80"/>
        <v>0.40492489066362403</v>
      </c>
      <c r="Q47" s="37">
        <f>公交!AH37-公交!AH39</f>
        <v>146.66999999999999</v>
      </c>
      <c r="R47" s="31">
        <f t="shared" si="81"/>
        <v>0.50353664787288599</v>
      </c>
      <c r="S47" s="37">
        <f>公交!AJ37-公交!AJ39</f>
        <v>153.72999999999999</v>
      </c>
      <c r="T47" s="31">
        <f t="shared" si="82"/>
        <v>0.49223451756940401</v>
      </c>
      <c r="U47" s="37">
        <f>公交!AL37-公交!AL39</f>
        <v>156.77000000000001</v>
      </c>
      <c r="V47" s="31">
        <f t="shared" si="83"/>
        <v>0.32597479489131398</v>
      </c>
      <c r="W47" s="37">
        <f>公交!AN37-公交!AN39</f>
        <v>158.77000000000001</v>
      </c>
      <c r="X47" s="31">
        <f t="shared" si="84"/>
        <v>0.42292525542211901</v>
      </c>
      <c r="Y47" s="30">
        <f t="shared" si="118"/>
        <v>1424.12</v>
      </c>
      <c r="Z47" s="31">
        <f t="shared" si="119"/>
        <v>0.350785836913942</v>
      </c>
      <c r="AA47" s="32"/>
      <c r="AB47" s="33">
        <f t="shared" si="120"/>
        <v>202.83</v>
      </c>
      <c r="AC47" s="37">
        <v>104.78</v>
      </c>
      <c r="AD47" s="31"/>
      <c r="AE47" s="37">
        <v>98.05</v>
      </c>
      <c r="AF47" s="31"/>
      <c r="AG47" s="37">
        <v>106.39</v>
      </c>
      <c r="AH47" s="31"/>
      <c r="AI47" s="37">
        <v>105.86</v>
      </c>
      <c r="AJ47" s="31"/>
      <c r="AK47" s="37">
        <v>109.12</v>
      </c>
      <c r="AL47" s="31"/>
      <c r="AM47" s="37">
        <v>106.11</v>
      </c>
      <c r="AN47" s="31"/>
      <c r="AO47" s="37">
        <v>105.18</v>
      </c>
      <c r="AP47" s="31"/>
      <c r="AQ47" s="37">
        <v>97.55</v>
      </c>
      <c r="AR47" s="31"/>
      <c r="AS47" s="37">
        <v>103.02</v>
      </c>
      <c r="AT47" s="31"/>
      <c r="AU47" s="30">
        <v>118.23</v>
      </c>
      <c r="AV47" s="31"/>
      <c r="AW47" s="30">
        <v>111.58</v>
      </c>
      <c r="AX47" s="31"/>
      <c r="AY47" s="30">
        <v>109.87</v>
      </c>
      <c r="AZ47" s="31"/>
      <c r="BA47" s="30">
        <f t="shared" si="28"/>
        <v>1275.74</v>
      </c>
      <c r="BB47" s="31"/>
      <c r="BC47" s="35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0"/>
    </row>
    <row r="48" spans="1:68" ht="27" customHeight="1">
      <c r="A48" s="397"/>
      <c r="B48" s="29" t="s">
        <v>390</v>
      </c>
      <c r="C48" s="37">
        <v>75.34</v>
      </c>
      <c r="D48" s="31">
        <f t="shared" si="135"/>
        <v>-0.252208436724566</v>
      </c>
      <c r="E48" s="37">
        <v>75.11</v>
      </c>
      <c r="F48" s="31">
        <f t="shared" si="117"/>
        <v>-5.3434152488972902E-2</v>
      </c>
      <c r="G48" s="37">
        <f>出租!X37-出租!X39</f>
        <v>69.989999999999995</v>
      </c>
      <c r="H48" s="31">
        <f t="shared" si="74"/>
        <v>-7.0147469111199498E-2</v>
      </c>
      <c r="I48" s="37">
        <f>出租!Z37-出租!Z39</f>
        <v>68.510000000000005</v>
      </c>
      <c r="J48" s="31">
        <f t="shared" si="76"/>
        <v>-3.1660777385159197E-2</v>
      </c>
      <c r="K48" s="37">
        <f>出租!AB37-出租!AB39</f>
        <v>121.37</v>
      </c>
      <c r="L48" s="31">
        <f t="shared" si="77"/>
        <v>0.60691116112802801</v>
      </c>
      <c r="M48" s="37">
        <f>出租!AD37-出租!AD39</f>
        <v>99.96</v>
      </c>
      <c r="N48" s="31">
        <f t="shared" si="78"/>
        <v>0.37780840799448701</v>
      </c>
      <c r="O48" s="37">
        <f>出租!AF37-出租!AF39</f>
        <v>93.1</v>
      </c>
      <c r="P48" s="31">
        <f t="shared" si="80"/>
        <v>0.32621082621082598</v>
      </c>
      <c r="Q48" s="37">
        <f>出租!AH37-出租!AH39</f>
        <v>88.05</v>
      </c>
      <c r="R48" s="31">
        <f t="shared" si="81"/>
        <v>0.28165938864628798</v>
      </c>
      <c r="S48" s="37">
        <f>出租!AJ37-出租!AJ39</f>
        <v>89.33</v>
      </c>
      <c r="T48" s="31">
        <f t="shared" si="82"/>
        <v>0.30982404692082099</v>
      </c>
      <c r="U48" s="37">
        <f>出租!AL37-出租!AL39</f>
        <v>95.06</v>
      </c>
      <c r="V48" s="31">
        <f t="shared" si="83"/>
        <v>0.40330676114555702</v>
      </c>
      <c r="W48" s="37">
        <f>出租!AN37-出租!AN39</f>
        <v>91.45</v>
      </c>
      <c r="X48" s="31">
        <f t="shared" si="84"/>
        <v>0.42445482866043599</v>
      </c>
      <c r="Y48" s="30">
        <f t="shared" si="118"/>
        <v>875.82</v>
      </c>
      <c r="Z48" s="31">
        <f t="shared" si="119"/>
        <v>0.16925664851009301</v>
      </c>
      <c r="AA48" s="32"/>
      <c r="AB48" s="33">
        <f t="shared" si="120"/>
        <v>180.1</v>
      </c>
      <c r="AC48" s="37">
        <v>100.75</v>
      </c>
      <c r="AD48" s="31"/>
      <c r="AE48" s="37">
        <v>79.349999999999994</v>
      </c>
      <c r="AF48" s="31"/>
      <c r="AG48" s="37">
        <v>75.27</v>
      </c>
      <c r="AH48" s="31"/>
      <c r="AI48" s="37">
        <v>70.75</v>
      </c>
      <c r="AJ48" s="31"/>
      <c r="AK48" s="37">
        <v>75.53</v>
      </c>
      <c r="AL48" s="31"/>
      <c r="AM48" s="37">
        <v>72.55</v>
      </c>
      <c r="AN48" s="31"/>
      <c r="AO48" s="37">
        <v>70.2</v>
      </c>
      <c r="AP48" s="31"/>
      <c r="AQ48" s="37">
        <v>68.7</v>
      </c>
      <c r="AR48" s="31"/>
      <c r="AS48" s="37">
        <v>68.2</v>
      </c>
      <c r="AT48" s="31"/>
      <c r="AU48" s="30">
        <v>67.739999999999995</v>
      </c>
      <c r="AV48" s="31"/>
      <c r="AW48" s="30">
        <v>64.2</v>
      </c>
      <c r="AX48" s="31"/>
      <c r="AY48" s="30">
        <v>64.52</v>
      </c>
      <c r="AZ48" s="31"/>
      <c r="BA48" s="30">
        <f t="shared" si="28"/>
        <v>877.76</v>
      </c>
      <c r="BB48" s="31"/>
      <c r="BC48" s="35"/>
      <c r="BD48" s="41"/>
      <c r="BE48" s="41"/>
      <c r="BF48" s="41"/>
      <c r="BG48" s="41"/>
      <c r="BH48" s="41"/>
      <c r="BI48" s="41"/>
      <c r="BJ48" s="42"/>
      <c r="BK48" s="41"/>
      <c r="BL48" s="42"/>
      <c r="BM48" s="42"/>
      <c r="BN48" s="42"/>
      <c r="BO48" s="42"/>
      <c r="BP48" s="30"/>
    </row>
    <row r="49" spans="1:68" ht="27" customHeight="1">
      <c r="A49" s="398"/>
      <c r="B49" s="29" t="s">
        <v>391</v>
      </c>
      <c r="C49" s="40">
        <v>10.172865910181001</v>
      </c>
      <c r="D49" s="31">
        <f t="shared" si="135"/>
        <v>-0.394772178657884</v>
      </c>
      <c r="E49" s="40">
        <v>10.8848531041738</v>
      </c>
      <c r="F49" s="31">
        <f t="shared" si="117"/>
        <v>9.9775392455728806E-2</v>
      </c>
      <c r="G49" s="40">
        <v>12.8832334919283</v>
      </c>
      <c r="H49" s="31">
        <f t="shared" si="74"/>
        <v>5.1497322574926202E-2</v>
      </c>
      <c r="I49" s="40">
        <f>网约车!X37-网约车!X39</f>
        <v>14.966881330183201</v>
      </c>
      <c r="J49" s="31">
        <f t="shared" si="76"/>
        <v>0.19279680680299899</v>
      </c>
      <c r="K49" s="40">
        <f>网约车!Z37-网约车!Z39</f>
        <v>19.852056747684401</v>
      </c>
      <c r="L49" s="31">
        <f t="shared" si="77"/>
        <v>0.45977086584291499</v>
      </c>
      <c r="M49" s="40">
        <f>网约车!AB37-网约车!AB39</f>
        <v>18.332672529737199</v>
      </c>
      <c r="N49" s="31">
        <f t="shared" si="78"/>
        <v>0.55199698571952505</v>
      </c>
      <c r="O49" s="40">
        <f>网约车!AD37-网约车!AD39</f>
        <v>20.608222539272798</v>
      </c>
      <c r="P49" s="31">
        <f t="shared" si="80"/>
        <v>0.59077507570311505</v>
      </c>
      <c r="Q49" s="40">
        <f>网约车!AF37-网约车!AF39</f>
        <v>21.9903765950646</v>
      </c>
      <c r="R49" s="31">
        <f t="shared" si="81"/>
        <v>0.77608226590173901</v>
      </c>
      <c r="S49" s="40">
        <f>网约车!AH37-网约车!AH39</f>
        <v>20.5135663036571</v>
      </c>
      <c r="T49" s="31">
        <f t="shared" si="82"/>
        <v>0.36347940375959897</v>
      </c>
      <c r="U49" s="40">
        <f>网约车!AJ37-网约车!AJ39</f>
        <v>32.51251865535</v>
      </c>
      <c r="V49" s="31">
        <f t="shared" si="83"/>
        <v>1.0913923842711599</v>
      </c>
      <c r="W49" s="40">
        <f>网约车!AL37-网约车!AL39</f>
        <v>33.340134657393001</v>
      </c>
      <c r="X49" s="31">
        <f t="shared" si="84"/>
        <v>1.25647508119816</v>
      </c>
      <c r="Y49" s="30">
        <f t="shared" si="118"/>
        <v>182.71724720723199</v>
      </c>
      <c r="Z49" s="31">
        <f t="shared" si="119"/>
        <v>0.37542179170864198</v>
      </c>
      <c r="AA49" s="32"/>
      <c r="AB49" s="33">
        <f t="shared" si="120"/>
        <v>26.705666912456401</v>
      </c>
      <c r="AC49" s="40">
        <v>16.8083249835116</v>
      </c>
      <c r="AD49" s="31"/>
      <c r="AE49" s="40">
        <v>9.8973419289447992</v>
      </c>
      <c r="AF49" s="31"/>
      <c r="AG49" s="40">
        <v>12.2522741763903</v>
      </c>
      <c r="AH49" s="31"/>
      <c r="AI49" s="40">
        <v>12.547720822877</v>
      </c>
      <c r="AJ49" s="31"/>
      <c r="AK49" s="40">
        <v>13.599433453702501</v>
      </c>
      <c r="AL49" s="31"/>
      <c r="AM49" s="40">
        <v>11.8123119428856</v>
      </c>
      <c r="AN49" s="31"/>
      <c r="AO49" s="40">
        <v>12.954831172574201</v>
      </c>
      <c r="AP49" s="31"/>
      <c r="AQ49" s="40">
        <v>12.3813952862706</v>
      </c>
      <c r="AR49" s="31"/>
      <c r="AS49" s="40">
        <v>15.045013695912001</v>
      </c>
      <c r="AT49" s="31"/>
      <c r="AU49" s="30">
        <v>15.545872166250801</v>
      </c>
      <c r="AV49" s="31"/>
      <c r="AW49" s="30">
        <v>14.7753170133347</v>
      </c>
      <c r="AX49" s="31"/>
      <c r="AY49" s="30">
        <v>16.1815277219896</v>
      </c>
      <c r="AZ49" s="31"/>
      <c r="BA49" s="30">
        <f t="shared" si="28"/>
        <v>163.801364364644</v>
      </c>
      <c r="BB49" s="31"/>
      <c r="BC49" s="35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30"/>
    </row>
    <row r="50" spans="1:68" s="22" customFormat="1" ht="27" customHeight="1">
      <c r="A50" s="395" t="s">
        <v>116</v>
      </c>
      <c r="B50" s="29" t="s">
        <v>387</v>
      </c>
      <c r="C50" s="30">
        <f t="shared" ref="C50:G50" si="136">C51+C52+C53+C54</f>
        <v>178.85206723188301</v>
      </c>
      <c r="D50" s="31">
        <f t="shared" si="135"/>
        <v>2.6791927350889599E-2</v>
      </c>
      <c r="E50" s="30">
        <f t="shared" si="136"/>
        <v>189.71596777198101</v>
      </c>
      <c r="F50" s="31">
        <f t="shared" si="117"/>
        <v>2.54122980441049E-2</v>
      </c>
      <c r="G50" s="30">
        <f t="shared" si="136"/>
        <v>176.29425700461201</v>
      </c>
      <c r="H50" s="31">
        <f t="shared" si="74"/>
        <v>1.75236174308653E-2</v>
      </c>
      <c r="I50" s="30" t="e">
        <f t="shared" ref="I50:M50" si="137">I51+I52+I53+I54</f>
        <v>#REF!</v>
      </c>
      <c r="J50" s="31" t="e">
        <f t="shared" si="76"/>
        <v>#REF!</v>
      </c>
      <c r="K50" s="30" t="e">
        <f t="shared" si="137"/>
        <v>#REF!</v>
      </c>
      <c r="L50" s="31" t="e">
        <f t="shared" si="77"/>
        <v>#REF!</v>
      </c>
      <c r="M50" s="30" t="e">
        <f t="shared" si="137"/>
        <v>#REF!</v>
      </c>
      <c r="N50" s="31" t="e">
        <f t="shared" si="78"/>
        <v>#REF!</v>
      </c>
      <c r="O50" s="30" t="e">
        <f t="shared" ref="O50:S50" si="138">O51+O52+O53+O54</f>
        <v>#REF!</v>
      </c>
      <c r="P50" s="31" t="e">
        <f t="shared" si="80"/>
        <v>#REF!</v>
      </c>
      <c r="Q50" s="30" t="e">
        <f t="shared" si="138"/>
        <v>#REF!</v>
      </c>
      <c r="R50" s="31" t="e">
        <f t="shared" si="81"/>
        <v>#REF!</v>
      </c>
      <c r="S50" s="30" t="e">
        <f t="shared" si="138"/>
        <v>#REF!</v>
      </c>
      <c r="T50" s="31" t="e">
        <f t="shared" si="82"/>
        <v>#REF!</v>
      </c>
      <c r="U50" s="30" t="e">
        <f>U51+U52+U53+U54</f>
        <v>#REF!</v>
      </c>
      <c r="V50" s="31" t="e">
        <f t="shared" si="83"/>
        <v>#REF!</v>
      </c>
      <c r="W50" s="30" t="e">
        <f>W51+W52+W53+W54</f>
        <v>#REF!</v>
      </c>
      <c r="X50" s="31" t="e">
        <f t="shared" si="84"/>
        <v>#REF!</v>
      </c>
      <c r="Y50" s="30" t="e">
        <f t="shared" si="118"/>
        <v>#REF!</v>
      </c>
      <c r="Z50" s="31" t="e">
        <f t="shared" si="119"/>
        <v>#REF!</v>
      </c>
      <c r="AA50" s="32"/>
      <c r="AB50" s="33">
        <f t="shared" si="120"/>
        <v>359.19963565083202</v>
      </c>
      <c r="AC50" s="33">
        <f t="shared" ref="AC50:AG50" si="139">AC51+AC52+AC53+AC54</f>
        <v>174.18530713746401</v>
      </c>
      <c r="AD50" s="32"/>
      <c r="AE50" s="33">
        <f t="shared" si="139"/>
        <v>185.01432851336901</v>
      </c>
      <c r="AF50" s="32"/>
      <c r="AG50" s="33">
        <f t="shared" si="139"/>
        <v>173.25814751085099</v>
      </c>
      <c r="AH50" s="32"/>
      <c r="AI50" s="33">
        <f t="shared" ref="AI50:AM50" si="140">AI51+AI52+AI53+AI54</f>
        <v>177.03061769278</v>
      </c>
      <c r="AJ50" s="32"/>
      <c r="AK50" s="33">
        <f t="shared" si="140"/>
        <v>187.25797878709301</v>
      </c>
      <c r="AL50" s="32"/>
      <c r="AM50" s="33">
        <f t="shared" si="140"/>
        <v>176.192032227087</v>
      </c>
      <c r="AN50" s="32"/>
      <c r="AO50" s="33">
        <f t="shared" ref="AO50:AS50" si="141">AO51+AO52+AO53+AO54</f>
        <v>181.775475191298</v>
      </c>
      <c r="AP50" s="32"/>
      <c r="AQ50" s="33">
        <f t="shared" si="141"/>
        <v>169.404806098931</v>
      </c>
      <c r="AR50" s="32"/>
      <c r="AS50" s="33">
        <f t="shared" si="141"/>
        <v>162.651517360849</v>
      </c>
      <c r="AT50" s="32"/>
      <c r="AU50" s="33">
        <f t="shared" ref="AU50:AY50" si="142">AU51+AU52+AU53+AU54</f>
        <v>171.74663901586399</v>
      </c>
      <c r="AV50" s="32"/>
      <c r="AW50" s="33">
        <f t="shared" si="142"/>
        <v>157.61064900930501</v>
      </c>
      <c r="AX50" s="32"/>
      <c r="AY50" s="33">
        <f t="shared" si="142"/>
        <v>159.078999642349</v>
      </c>
      <c r="AZ50" s="32"/>
      <c r="BA50" s="33">
        <f t="shared" si="28"/>
        <v>2075.20649818724</v>
      </c>
      <c r="BB50" s="32"/>
      <c r="BC50" s="34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</row>
    <row r="51" spans="1:68" s="23" customFormat="1" ht="27" customHeight="1">
      <c r="A51" s="396"/>
      <c r="B51" s="29" t="s">
        <v>388</v>
      </c>
      <c r="C51" s="30">
        <v>164.49529999999999</v>
      </c>
      <c r="D51" s="31">
        <f t="shared" si="135"/>
        <v>4.5928044452894001E-2</v>
      </c>
      <c r="E51" s="30">
        <v>172.6711</v>
      </c>
      <c r="F51" s="31">
        <f t="shared" si="117"/>
        <v>3.8111751263587998E-2</v>
      </c>
      <c r="G51" s="37">
        <v>158.00559999999999</v>
      </c>
      <c r="H51" s="31">
        <f t="shared" si="74"/>
        <v>1.11335941709572E-2</v>
      </c>
      <c r="I51" s="37" t="e">
        <f>#REF!</f>
        <v>#REF!</v>
      </c>
      <c r="J51" s="31" t="e">
        <f t="shared" si="76"/>
        <v>#REF!</v>
      </c>
      <c r="K51" s="37" t="e">
        <f>#REF!</f>
        <v>#REF!</v>
      </c>
      <c r="L51" s="31" t="e">
        <f t="shared" si="77"/>
        <v>#REF!</v>
      </c>
      <c r="M51" s="37" t="e">
        <f>#REF!</f>
        <v>#REF!</v>
      </c>
      <c r="N51" s="31" t="e">
        <f t="shared" si="78"/>
        <v>#REF!</v>
      </c>
      <c r="O51" s="37" t="e">
        <f>#REF!</f>
        <v>#REF!</v>
      </c>
      <c r="P51" s="31" t="e">
        <f t="shared" si="80"/>
        <v>#REF!</v>
      </c>
      <c r="Q51" s="37" t="e">
        <f>#REF!</f>
        <v>#REF!</v>
      </c>
      <c r="R51" s="31" t="e">
        <f t="shared" si="81"/>
        <v>#REF!</v>
      </c>
      <c r="S51" s="37" t="e">
        <f>#REF!</f>
        <v>#REF!</v>
      </c>
      <c r="T51" s="31" t="e">
        <f t="shared" si="82"/>
        <v>#REF!</v>
      </c>
      <c r="U51" s="37" t="e">
        <f>#REF!</f>
        <v>#REF!</v>
      </c>
      <c r="V51" s="31" t="e">
        <f t="shared" si="83"/>
        <v>#REF!</v>
      </c>
      <c r="W51" s="37" t="e">
        <f>#REF!</f>
        <v>#REF!</v>
      </c>
      <c r="X51" s="31" t="e">
        <f t="shared" si="84"/>
        <v>#REF!</v>
      </c>
      <c r="Y51" s="30" t="e">
        <f t="shared" si="118"/>
        <v>#REF!</v>
      </c>
      <c r="Z51" s="31" t="e">
        <f t="shared" si="119"/>
        <v>#REF!</v>
      </c>
      <c r="AA51" s="32"/>
      <c r="AB51" s="33">
        <f t="shared" si="120"/>
        <v>323.60399999999998</v>
      </c>
      <c r="AC51" s="38">
        <v>157.27209999999999</v>
      </c>
      <c r="AD51" s="31"/>
      <c r="AE51" s="37">
        <v>166.33189999999999</v>
      </c>
      <c r="AF51" s="31"/>
      <c r="AG51" s="37">
        <v>156.26580000000001</v>
      </c>
      <c r="AH51" s="31"/>
      <c r="AI51" s="38">
        <v>159.91139999999999</v>
      </c>
      <c r="AJ51" s="31"/>
      <c r="AK51" s="38">
        <v>169.69450000000001</v>
      </c>
      <c r="AL51" s="31"/>
      <c r="AM51" s="38">
        <v>160.45830000000001</v>
      </c>
      <c r="AN51" s="31"/>
      <c r="AO51" s="38">
        <v>165.74180000000001</v>
      </c>
      <c r="AP51" s="31"/>
      <c r="AQ51" s="38">
        <v>155.1431</v>
      </c>
      <c r="AR51" s="31"/>
      <c r="AS51" s="38">
        <v>147.45529999999999</v>
      </c>
      <c r="AT51" s="31"/>
      <c r="AU51" s="38">
        <v>156.20830000000001</v>
      </c>
      <c r="AV51" s="31"/>
      <c r="AW51" s="38">
        <v>142.78200000000001</v>
      </c>
      <c r="AX51" s="31"/>
      <c r="AY51" s="38">
        <v>144.35120000000001</v>
      </c>
      <c r="AZ51" s="31"/>
      <c r="BA51" s="30">
        <f t="shared" si="28"/>
        <v>1881.6157000000001</v>
      </c>
      <c r="BB51" s="31"/>
      <c r="BC51" s="35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0"/>
    </row>
    <row r="52" spans="1:68" s="23" customFormat="1" ht="27" customHeight="1">
      <c r="A52" s="396"/>
      <c r="B52" s="29" t="s">
        <v>389</v>
      </c>
      <c r="C52" s="37">
        <v>9.9599999999999191</v>
      </c>
      <c r="D52" s="31">
        <f t="shared" si="135"/>
        <v>-2.1611001964634901E-2</v>
      </c>
      <c r="E52" s="37">
        <v>9.98000000000002</v>
      </c>
      <c r="F52" s="31">
        <f t="shared" si="117"/>
        <v>-1.6748768472904501E-2</v>
      </c>
      <c r="G52" s="37">
        <f>公交!X41-公交!X43</f>
        <v>9.9700000000000308</v>
      </c>
      <c r="H52" s="31">
        <f t="shared" si="74"/>
        <v>-1.7733990147780501E-2</v>
      </c>
      <c r="I52" s="37">
        <f>公交!Z41-公交!Z43</f>
        <v>9.9799999999998992</v>
      </c>
      <c r="J52" s="31">
        <f t="shared" si="76"/>
        <v>-1.7716535433080799E-2</v>
      </c>
      <c r="K52" s="37">
        <f>公交!AB41-公交!AB43</f>
        <v>10</v>
      </c>
      <c r="L52" s="31">
        <f t="shared" si="77"/>
        <v>-1.5748031496062999E-2</v>
      </c>
      <c r="M52" s="37">
        <f>公交!AD41-公交!AD43</f>
        <v>6.8999999999999799</v>
      </c>
      <c r="N52" s="31">
        <f t="shared" si="78"/>
        <v>-0.320866141732286</v>
      </c>
      <c r="O52" s="37">
        <f>公交!AF41-公交!AF43</f>
        <v>7.4000000000000901</v>
      </c>
      <c r="P52" s="31">
        <f t="shared" si="80"/>
        <v>-0.27734374999999101</v>
      </c>
      <c r="Q52" s="37">
        <f>公交!AH41-公交!AH43</f>
        <v>8.2000000000000508</v>
      </c>
      <c r="R52" s="31">
        <f t="shared" si="81"/>
        <v>-0.19999999999999599</v>
      </c>
      <c r="S52" s="37">
        <f>公交!AJ41-公交!AJ43</f>
        <v>8.17999999999995</v>
      </c>
      <c r="T52" s="31">
        <f t="shared" si="82"/>
        <v>-0.18200000000000499</v>
      </c>
      <c r="U52" s="37">
        <f>公交!AL41-公交!AL43</f>
        <v>8.1899999999999409</v>
      </c>
      <c r="V52" s="31">
        <f t="shared" si="83"/>
        <v>-0.18263473053892801</v>
      </c>
      <c r="W52" s="37">
        <f>公交!AN41-公交!AN43</f>
        <v>8.2100000000000399</v>
      </c>
      <c r="X52" s="31">
        <f t="shared" si="84"/>
        <v>-0.173212487411885</v>
      </c>
      <c r="Y52" s="30">
        <f t="shared" si="118"/>
        <v>88.759999999999906</v>
      </c>
      <c r="Z52" s="31">
        <f t="shared" si="119"/>
        <v>-0.12525869715186799</v>
      </c>
      <c r="AA52" s="32"/>
      <c r="AB52" s="33">
        <f t="shared" si="120"/>
        <v>20.329999999999899</v>
      </c>
      <c r="AC52" s="37">
        <v>10.1799999999999</v>
      </c>
      <c r="AD52" s="31"/>
      <c r="AE52" s="37">
        <v>10.15</v>
      </c>
      <c r="AF52" s="31"/>
      <c r="AG52" s="37">
        <v>10.15</v>
      </c>
      <c r="AH52" s="31"/>
      <c r="AI52" s="37">
        <v>10.16</v>
      </c>
      <c r="AJ52" s="31"/>
      <c r="AK52" s="37">
        <v>10.16</v>
      </c>
      <c r="AL52" s="31"/>
      <c r="AM52" s="37">
        <v>10.16</v>
      </c>
      <c r="AN52" s="31"/>
      <c r="AO52" s="37">
        <v>10.24</v>
      </c>
      <c r="AP52" s="31"/>
      <c r="AQ52" s="37">
        <v>10.25</v>
      </c>
      <c r="AR52" s="31"/>
      <c r="AS52" s="37">
        <v>10</v>
      </c>
      <c r="AT52" s="31"/>
      <c r="AU52" s="30">
        <v>10.02</v>
      </c>
      <c r="AV52" s="31"/>
      <c r="AW52" s="30">
        <v>9.9300000000000601</v>
      </c>
      <c r="AX52" s="31"/>
      <c r="AY52" s="30">
        <v>9.9300000000000601</v>
      </c>
      <c r="AZ52" s="31"/>
      <c r="BA52" s="30">
        <f t="shared" si="28"/>
        <v>121.33</v>
      </c>
      <c r="BB52" s="31"/>
      <c r="BC52" s="35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0"/>
    </row>
    <row r="53" spans="1:68" s="23" customFormat="1" ht="27" customHeight="1">
      <c r="A53" s="397"/>
      <c r="B53" s="29" t="s">
        <v>390</v>
      </c>
      <c r="C53" s="37">
        <v>2.5599999999999499</v>
      </c>
      <c r="D53" s="31">
        <f t="shared" si="135"/>
        <v>-8.2437275985667996E-2</v>
      </c>
      <c r="E53" s="37">
        <v>2.3199999999999399</v>
      </c>
      <c r="F53" s="31">
        <f t="shared" si="117"/>
        <v>-0.60942760942761598</v>
      </c>
      <c r="G53" s="37">
        <f>出租!X41-出租!X43</f>
        <v>2.3500000000000201</v>
      </c>
      <c r="H53" s="31">
        <f t="shared" si="74"/>
        <v>-8.5603112840436604E-2</v>
      </c>
      <c r="I53" s="37">
        <f>出租!Z41-出租!Z43</f>
        <v>2.1599999999999699</v>
      </c>
      <c r="J53" s="31">
        <f t="shared" si="76"/>
        <v>-0.10743801652896499</v>
      </c>
      <c r="K53" s="37">
        <f>出租!AB41-出租!AB43</f>
        <v>2.2799999999999701</v>
      </c>
      <c r="L53" s="31">
        <f t="shared" si="77"/>
        <v>-2.1459227467793399E-2</v>
      </c>
      <c r="M53" s="37">
        <f>出租!AD41-出租!AD43</f>
        <v>2.1599999999999699</v>
      </c>
      <c r="N53" s="31">
        <f t="shared" si="78"/>
        <v>-8.8607594936722295E-2</v>
      </c>
      <c r="O53" s="37">
        <f>出租!AF41-出租!AF43</f>
        <v>89.34</v>
      </c>
      <c r="P53" s="31">
        <f t="shared" si="80"/>
        <v>35.765432098766198</v>
      </c>
      <c r="Q53" s="37">
        <f>出租!AH41-出租!AH43</f>
        <v>138.36000000000001</v>
      </c>
      <c r="R53" s="31">
        <f t="shared" si="81"/>
        <v>59.684210526316598</v>
      </c>
      <c r="S53" s="37">
        <f>出租!AJ41-出租!AJ43</f>
        <v>143.74</v>
      </c>
      <c r="T53" s="31">
        <f t="shared" si="82"/>
        <v>68.439613526572103</v>
      </c>
      <c r="U53" s="37">
        <f>出租!AL41-出租!AL43</f>
        <v>113.58</v>
      </c>
      <c r="V53" s="31">
        <f t="shared" si="83"/>
        <v>52.829383886255599</v>
      </c>
      <c r="W53" s="37">
        <f>出租!AN41-出租!AN43</f>
        <v>112.75</v>
      </c>
      <c r="X53" s="31">
        <f t="shared" si="84"/>
        <v>53.733009708736297</v>
      </c>
      <c r="Y53" s="30">
        <f t="shared" si="118"/>
        <v>498.85</v>
      </c>
      <c r="Z53" s="31">
        <f t="shared" si="119"/>
        <v>17.2662028560969</v>
      </c>
      <c r="AA53" s="32"/>
      <c r="AB53" s="33">
        <f t="shared" si="120"/>
        <v>8.7299999999998992</v>
      </c>
      <c r="AC53" s="37">
        <v>2.7899999999999601</v>
      </c>
      <c r="AD53" s="31"/>
      <c r="AE53" s="37">
        <v>5.93999999999994</v>
      </c>
      <c r="AF53" s="31"/>
      <c r="AG53" s="37">
        <v>2.5699999999999399</v>
      </c>
      <c r="AH53" s="31"/>
      <c r="AI53" s="37">
        <v>2.4200000000000701</v>
      </c>
      <c r="AJ53" s="31"/>
      <c r="AK53" s="37">
        <v>2.3299999999999299</v>
      </c>
      <c r="AL53" s="31"/>
      <c r="AM53" s="37">
        <v>2.37</v>
      </c>
      <c r="AN53" s="31"/>
      <c r="AO53" s="37">
        <v>2.42999999999995</v>
      </c>
      <c r="AP53" s="31"/>
      <c r="AQ53" s="37">
        <v>2.2799999999999701</v>
      </c>
      <c r="AR53" s="31"/>
      <c r="AS53" s="37">
        <v>2.0699999999999399</v>
      </c>
      <c r="AT53" s="31"/>
      <c r="AU53" s="30">
        <v>2.1100000000000101</v>
      </c>
      <c r="AV53" s="31"/>
      <c r="AW53" s="30">
        <v>2.06000000000006</v>
      </c>
      <c r="AX53" s="31"/>
      <c r="AY53" s="30">
        <v>2.16999999999996</v>
      </c>
      <c r="AZ53" s="31"/>
      <c r="BA53" s="30">
        <f t="shared" si="28"/>
        <v>31.539999999999701</v>
      </c>
      <c r="BB53" s="31"/>
      <c r="BC53" s="35"/>
      <c r="BD53" s="36"/>
      <c r="BE53" s="36"/>
      <c r="BF53" s="36"/>
      <c r="BG53" s="36"/>
      <c r="BH53" s="36"/>
      <c r="BI53" s="36"/>
      <c r="BJ53" s="39"/>
      <c r="BK53" s="36"/>
      <c r="BL53" s="39"/>
      <c r="BM53" s="39"/>
      <c r="BN53" s="39"/>
      <c r="BO53" s="39"/>
      <c r="BP53" s="30"/>
    </row>
    <row r="54" spans="1:68" s="23" customFormat="1" ht="29.1" customHeight="1">
      <c r="A54" s="398"/>
      <c r="B54" s="29" t="s">
        <v>391</v>
      </c>
      <c r="C54" s="40">
        <v>1.83676723188347</v>
      </c>
      <c r="D54" s="31">
        <f t="shared" si="135"/>
        <v>-0.53419458632222705</v>
      </c>
      <c r="E54" s="40">
        <v>4.7448677719807497</v>
      </c>
      <c r="F54" s="31">
        <f t="shared" si="117"/>
        <v>0.83027911763518203</v>
      </c>
      <c r="G54" s="40">
        <v>5.9686570046115399</v>
      </c>
      <c r="H54" s="31">
        <f t="shared" si="74"/>
        <v>0.39704389435819998</v>
      </c>
      <c r="I54" s="40">
        <f>网约车!X41-网约车!X43</f>
        <v>9.0703577285043497</v>
      </c>
      <c r="J54" s="31">
        <f t="shared" si="76"/>
        <v>0.99822047374641198</v>
      </c>
      <c r="K54" s="40">
        <f>网约车!Z41-网约车!Z43</f>
        <v>7.9684660461840098</v>
      </c>
      <c r="L54" s="31">
        <f t="shared" si="77"/>
        <v>0.57061187807782598</v>
      </c>
      <c r="M54" s="40">
        <f>网约车!AB41-网约车!AB43</f>
        <v>6.3176748645619796</v>
      </c>
      <c r="N54" s="31">
        <f t="shared" si="78"/>
        <v>0.97197344120933504</v>
      </c>
      <c r="O54" s="40">
        <f>网约车!AD41-网约车!AD43</f>
        <v>24.949779123069</v>
      </c>
      <c r="P54" s="31">
        <f t="shared" si="80"/>
        <v>6.4174162795549803</v>
      </c>
      <c r="Q54" s="40">
        <f>网约车!AF41-网约车!AF43</f>
        <v>33.365483096566997</v>
      </c>
      <c r="R54" s="31">
        <f t="shared" si="81"/>
        <v>18.267405200663301</v>
      </c>
      <c r="S54" s="40">
        <f>网约车!AH41-网约车!AH43</f>
        <v>31.383456935656401</v>
      </c>
      <c r="T54" s="31">
        <f t="shared" si="82"/>
        <v>9.0387955516729495</v>
      </c>
      <c r="U54" s="40">
        <f>网约车!AJ41-网约车!AJ43</f>
        <v>26.008751919792001</v>
      </c>
      <c r="V54" s="31">
        <f t="shared" si="83"/>
        <v>6.6309169360009701</v>
      </c>
      <c r="W54" s="40">
        <f>网约车!AL41-网约车!AL43</f>
        <v>24.267096121931701</v>
      </c>
      <c r="X54" s="31">
        <f t="shared" si="84"/>
        <v>7.5488188368427904</v>
      </c>
      <c r="Y54" s="30">
        <f t="shared" si="118"/>
        <v>151.61426172281</v>
      </c>
      <c r="Z54" s="31">
        <f t="shared" si="119"/>
        <v>3.3005831541372901</v>
      </c>
      <c r="AA54" s="32"/>
      <c r="AB54" s="33">
        <f t="shared" si="120"/>
        <v>6.5356356508325</v>
      </c>
      <c r="AC54" s="40">
        <v>3.9432071374638</v>
      </c>
      <c r="AD54" s="31"/>
      <c r="AE54" s="40">
        <v>2.5924285133686999</v>
      </c>
      <c r="AF54" s="31"/>
      <c r="AG54" s="40">
        <v>4.2723475108514997</v>
      </c>
      <c r="AH54" s="31"/>
      <c r="AI54" s="40">
        <v>4.5392176927797001</v>
      </c>
      <c r="AJ54" s="31"/>
      <c r="AK54" s="40">
        <v>5.0734787870929097</v>
      </c>
      <c r="AL54" s="31"/>
      <c r="AM54" s="40">
        <v>3.2037322270869901</v>
      </c>
      <c r="AN54" s="31"/>
      <c r="AO54" s="40">
        <v>3.3636751912979999</v>
      </c>
      <c r="AP54" s="31"/>
      <c r="AQ54" s="40">
        <v>1.7317060989311801</v>
      </c>
      <c r="AR54" s="31"/>
      <c r="AS54" s="40">
        <v>3.12621736084927</v>
      </c>
      <c r="AT54" s="31"/>
      <c r="AU54" s="30">
        <v>3.4083390158643301</v>
      </c>
      <c r="AV54" s="31"/>
      <c r="AW54" s="30">
        <v>2.8386490093050001</v>
      </c>
      <c r="AX54" s="31"/>
      <c r="AY54" s="30">
        <v>2.6277996423486298</v>
      </c>
      <c r="AZ54" s="31"/>
      <c r="BA54" s="30">
        <f t="shared" si="28"/>
        <v>40.72079818724</v>
      </c>
      <c r="BB54" s="31"/>
      <c r="BC54" s="35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0"/>
    </row>
    <row r="55" spans="1:68" s="24" customFormat="1" ht="27" customHeight="1">
      <c r="A55" s="395" t="s">
        <v>117</v>
      </c>
      <c r="B55" s="29" t="s">
        <v>387</v>
      </c>
      <c r="C55" s="30">
        <f t="shared" ref="C55:G55" si="143">C56+C57+C58+C59</f>
        <v>398.96433405940098</v>
      </c>
      <c r="D55" s="31">
        <f t="shared" si="135"/>
        <v>0.12649998407812199</v>
      </c>
      <c r="E55" s="30">
        <f t="shared" si="143"/>
        <v>409.54464903101598</v>
      </c>
      <c r="F55" s="31">
        <f t="shared" si="117"/>
        <v>0.23057717843111</v>
      </c>
      <c r="G55" s="30">
        <f t="shared" si="143"/>
        <v>401.79438914671402</v>
      </c>
      <c r="H55" s="31">
        <f t="shared" si="74"/>
        <v>0.20383578313174699</v>
      </c>
      <c r="I55" s="30" t="e">
        <f t="shared" ref="I55:M55" si="144">I56+I57+I58+I59</f>
        <v>#REF!</v>
      </c>
      <c r="J55" s="31" t="e">
        <f t="shared" si="76"/>
        <v>#REF!</v>
      </c>
      <c r="K55" s="30" t="e">
        <f t="shared" si="144"/>
        <v>#REF!</v>
      </c>
      <c r="L55" s="31" t="e">
        <f t="shared" si="77"/>
        <v>#REF!</v>
      </c>
      <c r="M55" s="30" t="e">
        <f t="shared" si="144"/>
        <v>#REF!</v>
      </c>
      <c r="N55" s="31" t="e">
        <f t="shared" si="78"/>
        <v>#REF!</v>
      </c>
      <c r="O55" s="30" t="e">
        <f t="shared" ref="O55:S55" si="145">O56+O57+O58+O59</f>
        <v>#REF!</v>
      </c>
      <c r="P55" s="31" t="e">
        <f t="shared" si="80"/>
        <v>#REF!</v>
      </c>
      <c r="Q55" s="30" t="e">
        <f t="shared" si="145"/>
        <v>#REF!</v>
      </c>
      <c r="R55" s="31" t="e">
        <f t="shared" si="81"/>
        <v>#REF!</v>
      </c>
      <c r="S55" s="30" t="e">
        <f t="shared" si="145"/>
        <v>#REF!</v>
      </c>
      <c r="T55" s="31" t="e">
        <f t="shared" si="82"/>
        <v>#REF!</v>
      </c>
      <c r="U55" s="30" t="e">
        <f>U56+U57+U58+U59</f>
        <v>#REF!</v>
      </c>
      <c r="V55" s="31" t="e">
        <f t="shared" si="83"/>
        <v>#REF!</v>
      </c>
      <c r="W55" s="30" t="e">
        <f>W56+W57+W58+W59</f>
        <v>#REF!</v>
      </c>
      <c r="X55" s="31" t="e">
        <f t="shared" si="84"/>
        <v>#REF!</v>
      </c>
      <c r="Y55" s="30" t="e">
        <f t="shared" si="118"/>
        <v>#REF!</v>
      </c>
      <c r="Z55" s="31" t="e">
        <f t="shared" si="119"/>
        <v>#REF!</v>
      </c>
      <c r="AA55" s="32"/>
      <c r="AB55" s="33">
        <f t="shared" si="120"/>
        <v>686.96971099447399</v>
      </c>
      <c r="AC55" s="33">
        <f t="shared" ref="AC55:AG55" si="146">AC56+AC57+AC58+AC59</f>
        <v>354.16275161858601</v>
      </c>
      <c r="AD55" s="32"/>
      <c r="AE55" s="33">
        <f t="shared" si="146"/>
        <v>332.806959375887</v>
      </c>
      <c r="AF55" s="32"/>
      <c r="AG55" s="33">
        <f t="shared" si="146"/>
        <v>333.76179274340598</v>
      </c>
      <c r="AH55" s="32"/>
      <c r="AI55" s="33">
        <f t="shared" ref="AI55:AM55" si="147">AI56+AI57+AI58+AI59</f>
        <v>348.47711129667601</v>
      </c>
      <c r="AJ55" s="32"/>
      <c r="AK55" s="33">
        <f t="shared" si="147"/>
        <v>342.854387281458</v>
      </c>
      <c r="AL55" s="32"/>
      <c r="AM55" s="33">
        <f t="shared" si="147"/>
        <v>338.07225471174502</v>
      </c>
      <c r="AN55" s="32"/>
      <c r="AO55" s="33">
        <f t="shared" ref="AO55:AS55" si="148">AO56+AO57+AO58+AO59</f>
        <v>332.72456003631697</v>
      </c>
      <c r="AP55" s="32"/>
      <c r="AQ55" s="33">
        <f t="shared" si="148"/>
        <v>375.42011528247599</v>
      </c>
      <c r="AR55" s="32"/>
      <c r="AS55" s="33">
        <f t="shared" si="148"/>
        <v>422.41247328594801</v>
      </c>
      <c r="AT55" s="32"/>
      <c r="AU55" s="33">
        <f t="shared" ref="AU55:AY55" si="149">AU56+AU57+AU58+AU59</f>
        <v>442.71929907376602</v>
      </c>
      <c r="AV55" s="32"/>
      <c r="AW55" s="33">
        <f t="shared" si="149"/>
        <v>403.37648012063801</v>
      </c>
      <c r="AX55" s="32"/>
      <c r="AY55" s="33">
        <f t="shared" si="149"/>
        <v>391.956638348951</v>
      </c>
      <c r="AZ55" s="32"/>
      <c r="BA55" s="33">
        <f t="shared" si="28"/>
        <v>4418.7448231758499</v>
      </c>
      <c r="BB55" s="32"/>
      <c r="BC55" s="34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</row>
    <row r="56" spans="1:68" ht="27" customHeight="1">
      <c r="A56" s="396"/>
      <c r="B56" s="29" t="s">
        <v>388</v>
      </c>
      <c r="C56" s="30">
        <v>166.59970000000001</v>
      </c>
      <c r="D56" s="31">
        <f t="shared" si="135"/>
        <v>0.103277853677014</v>
      </c>
      <c r="E56" s="30">
        <v>162.56229999999999</v>
      </c>
      <c r="F56" s="31">
        <f t="shared" si="117"/>
        <v>7.1770558900395895E-2</v>
      </c>
      <c r="G56" s="37">
        <v>156.3913</v>
      </c>
      <c r="H56" s="31">
        <f t="shared" si="74"/>
        <v>0.12775491455194801</v>
      </c>
      <c r="I56" s="37" t="e">
        <f>#REF!</f>
        <v>#REF!</v>
      </c>
      <c r="J56" s="31" t="e">
        <f t="shared" si="76"/>
        <v>#REF!</v>
      </c>
      <c r="K56" s="37" t="e">
        <f>#REF!</f>
        <v>#REF!</v>
      </c>
      <c r="L56" s="31" t="e">
        <f t="shared" si="77"/>
        <v>#REF!</v>
      </c>
      <c r="M56" s="37" t="e">
        <f>#REF!</f>
        <v>#REF!</v>
      </c>
      <c r="N56" s="31" t="e">
        <f t="shared" si="78"/>
        <v>#REF!</v>
      </c>
      <c r="O56" s="37" t="e">
        <f>#REF!</f>
        <v>#REF!</v>
      </c>
      <c r="P56" s="31" t="e">
        <f t="shared" si="80"/>
        <v>#REF!</v>
      </c>
      <c r="Q56" s="37" t="e">
        <f>#REF!</f>
        <v>#REF!</v>
      </c>
      <c r="R56" s="31" t="e">
        <f t="shared" si="81"/>
        <v>#REF!</v>
      </c>
      <c r="S56" s="37" t="e">
        <f>#REF!</f>
        <v>#REF!</v>
      </c>
      <c r="T56" s="31" t="e">
        <f t="shared" si="82"/>
        <v>#REF!</v>
      </c>
      <c r="U56" s="37" t="e">
        <f>#REF!</f>
        <v>#REF!</v>
      </c>
      <c r="V56" s="31" t="e">
        <f t="shared" si="83"/>
        <v>#REF!</v>
      </c>
      <c r="W56" s="37" t="e">
        <f>#REF!</f>
        <v>#REF!</v>
      </c>
      <c r="X56" s="31" t="e">
        <f t="shared" si="84"/>
        <v>#REF!</v>
      </c>
      <c r="Y56" s="30" t="e">
        <f t="shared" si="118"/>
        <v>#REF!</v>
      </c>
      <c r="Z56" s="31" t="e">
        <f t="shared" si="119"/>
        <v>#REF!</v>
      </c>
      <c r="AA56" s="32"/>
      <c r="AB56" s="33">
        <f t="shared" si="120"/>
        <v>302.6807</v>
      </c>
      <c r="AC56" s="38">
        <v>151.0043</v>
      </c>
      <c r="AD56" s="31"/>
      <c r="AE56" s="37">
        <v>151.6764</v>
      </c>
      <c r="AF56" s="31"/>
      <c r="AG56" s="37">
        <v>138.67490000000001</v>
      </c>
      <c r="AH56" s="31"/>
      <c r="AI56" s="38">
        <v>140.9847</v>
      </c>
      <c r="AJ56" s="31"/>
      <c r="AK56" s="38">
        <v>139.5153</v>
      </c>
      <c r="AL56" s="31"/>
      <c r="AM56" s="38">
        <v>135.20419999999999</v>
      </c>
      <c r="AN56" s="31"/>
      <c r="AO56" s="38">
        <v>130.95339999999999</v>
      </c>
      <c r="AP56" s="31"/>
      <c r="AQ56" s="38">
        <v>156.36850000000001</v>
      </c>
      <c r="AR56" s="31"/>
      <c r="AS56" s="38">
        <v>186.47980000000001</v>
      </c>
      <c r="AT56" s="31"/>
      <c r="AU56" s="38">
        <v>202.79820000000001</v>
      </c>
      <c r="AV56" s="31"/>
      <c r="AW56" s="38">
        <v>173.62379999999999</v>
      </c>
      <c r="AX56" s="31"/>
      <c r="AY56" s="38">
        <v>163.3938</v>
      </c>
      <c r="AZ56" s="31"/>
      <c r="BA56" s="30">
        <f t="shared" si="28"/>
        <v>1870.6773000000001</v>
      </c>
      <c r="BB56" s="31"/>
      <c r="BC56" s="35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0"/>
    </row>
    <row r="57" spans="1:68" ht="27" customHeight="1">
      <c r="A57" s="396"/>
      <c r="B57" s="29" t="s">
        <v>389</v>
      </c>
      <c r="C57" s="37">
        <v>210.96</v>
      </c>
      <c r="D57" s="31">
        <f t="shared" si="135"/>
        <v>0.168559242231208</v>
      </c>
      <c r="E57" s="37">
        <v>224.46</v>
      </c>
      <c r="F57" s="31">
        <f t="shared" si="117"/>
        <v>0.35707376058041101</v>
      </c>
      <c r="G57" s="37">
        <f>公交!X45-公交!X47</f>
        <v>227.7</v>
      </c>
      <c r="H57" s="31">
        <f t="shared" si="74"/>
        <v>0.315044758879584</v>
      </c>
      <c r="I57" s="37">
        <f>公交!Z45-公交!Z47</f>
        <v>222.66</v>
      </c>
      <c r="J57" s="31">
        <f t="shared" si="76"/>
        <v>0.19767629498144301</v>
      </c>
      <c r="K57" s="37">
        <f>公交!AB45-公交!AB47</f>
        <v>225.43</v>
      </c>
      <c r="L57" s="31">
        <f t="shared" si="77"/>
        <v>0.21860641115735999</v>
      </c>
      <c r="M57" s="37">
        <f>公交!AD45-公交!AD47</f>
        <v>226.78</v>
      </c>
      <c r="N57" s="31">
        <f t="shared" si="78"/>
        <v>0.229159891598916</v>
      </c>
      <c r="O57" s="37">
        <f>公交!AF45-公交!AF47</f>
        <v>224.32</v>
      </c>
      <c r="P57" s="31">
        <f t="shared" si="80"/>
        <v>0.22358588337969801</v>
      </c>
      <c r="Q57" s="37">
        <f>公交!AH45-公交!AH47</f>
        <v>231.92</v>
      </c>
      <c r="R57" s="31">
        <f t="shared" si="81"/>
        <v>0.152340256384776</v>
      </c>
      <c r="S57" s="37">
        <f>公交!AJ45-公交!AJ47</f>
        <v>236.7</v>
      </c>
      <c r="T57" s="31">
        <f t="shared" si="82"/>
        <v>9.0080132633323803E-2</v>
      </c>
      <c r="U57" s="37">
        <f>公交!AL45-公交!AL47</f>
        <v>251.69</v>
      </c>
      <c r="V57" s="31">
        <f t="shared" si="83"/>
        <v>0.14378550329470599</v>
      </c>
      <c r="W57" s="37">
        <f>公交!AN45-公交!AN47</f>
        <v>240.85</v>
      </c>
      <c r="X57" s="31">
        <f t="shared" si="84"/>
        <v>0.138340107760658</v>
      </c>
      <c r="Y57" s="30">
        <f t="shared" si="118"/>
        <v>2282.62</v>
      </c>
      <c r="Z57" s="31">
        <f t="shared" si="119"/>
        <v>0.203748431122314</v>
      </c>
      <c r="AA57" s="32"/>
      <c r="AB57" s="33">
        <f t="shared" si="120"/>
        <v>345.93</v>
      </c>
      <c r="AC57" s="37">
        <v>180.53</v>
      </c>
      <c r="AD57" s="31"/>
      <c r="AE57" s="37">
        <v>165.4</v>
      </c>
      <c r="AF57" s="31"/>
      <c r="AG57" s="37">
        <v>173.15</v>
      </c>
      <c r="AH57" s="31"/>
      <c r="AI57" s="37">
        <v>185.91</v>
      </c>
      <c r="AJ57" s="31"/>
      <c r="AK57" s="37">
        <v>184.99</v>
      </c>
      <c r="AL57" s="31"/>
      <c r="AM57" s="37">
        <v>184.5</v>
      </c>
      <c r="AN57" s="31"/>
      <c r="AO57" s="37">
        <v>183.33</v>
      </c>
      <c r="AP57" s="31"/>
      <c r="AQ57" s="37">
        <v>201.26</v>
      </c>
      <c r="AR57" s="31"/>
      <c r="AS57" s="37">
        <v>217.14</v>
      </c>
      <c r="AT57" s="31"/>
      <c r="AU57" s="30">
        <v>220.05</v>
      </c>
      <c r="AV57" s="31"/>
      <c r="AW57" s="30">
        <v>211.58</v>
      </c>
      <c r="AX57" s="31"/>
      <c r="AY57" s="30">
        <v>209.87</v>
      </c>
      <c r="AZ57" s="31"/>
      <c r="BA57" s="30">
        <f t="shared" si="28"/>
        <v>2317.71</v>
      </c>
      <c r="BB57" s="31"/>
      <c r="BC57" s="35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0"/>
    </row>
    <row r="58" spans="1:68" ht="27" customHeight="1">
      <c r="A58" s="397"/>
      <c r="B58" s="29" t="s">
        <v>390</v>
      </c>
      <c r="C58" s="37">
        <v>18.010000000000002</v>
      </c>
      <c r="D58" s="31">
        <f t="shared" si="135"/>
        <v>0.104907975460116</v>
      </c>
      <c r="E58" s="37">
        <v>17.82</v>
      </c>
      <c r="F58" s="31">
        <f t="shared" si="117"/>
        <v>0.57838795394154097</v>
      </c>
      <c r="G58" s="37">
        <f>出租!X45-出租!X47</f>
        <v>12.5</v>
      </c>
      <c r="H58" s="31">
        <f t="shared" si="74"/>
        <v>-0.22311995027967199</v>
      </c>
      <c r="I58" s="37">
        <f>出租!Z45-出租!Z47</f>
        <v>12.32</v>
      </c>
      <c r="J58" s="31">
        <f t="shared" si="76"/>
        <v>-0.195822454308094</v>
      </c>
      <c r="K58" s="37">
        <f>出租!AB45-出租!AB47</f>
        <v>11.15</v>
      </c>
      <c r="L58" s="31">
        <f t="shared" si="77"/>
        <v>-5.1063829787231098E-2</v>
      </c>
      <c r="M58" s="37">
        <f>出租!AD45-出租!AD47</f>
        <v>12.03</v>
      </c>
      <c r="N58" s="31">
        <f t="shared" si="78"/>
        <v>-7.7453987730063401E-2</v>
      </c>
      <c r="O58" s="37">
        <f>出租!AF45-出租!AF47</f>
        <v>29.04</v>
      </c>
      <c r="P58" s="31">
        <f t="shared" si="80"/>
        <v>1.21848739495798</v>
      </c>
      <c r="Q58" s="37">
        <f>出租!AH45-出租!AH47</f>
        <v>29.31</v>
      </c>
      <c r="R58" s="31">
        <f t="shared" si="81"/>
        <v>1.1840536512667701</v>
      </c>
      <c r="S58" s="37">
        <f>出租!AJ45-出租!AJ47</f>
        <v>29.86</v>
      </c>
      <c r="T58" s="31">
        <f t="shared" si="82"/>
        <v>1.2085798816568001</v>
      </c>
      <c r="U58" s="37">
        <f>出租!AL45-出租!AL47</f>
        <v>44.85</v>
      </c>
      <c r="V58" s="31">
        <f t="shared" si="83"/>
        <v>2.1562280084447498</v>
      </c>
      <c r="W58" s="37">
        <f>出租!AN45-出租!AN47</f>
        <v>27.6</v>
      </c>
      <c r="X58" s="31">
        <f t="shared" si="84"/>
        <v>1.12798766383963</v>
      </c>
      <c r="Y58" s="30">
        <f t="shared" si="118"/>
        <v>216.89</v>
      </c>
      <c r="Z58" s="31">
        <f t="shared" si="119"/>
        <v>0.57132507425921897</v>
      </c>
      <c r="AA58" s="32"/>
      <c r="AB58" s="33">
        <f t="shared" si="120"/>
        <v>27.590000000000099</v>
      </c>
      <c r="AC58" s="37">
        <v>16.3000000000001</v>
      </c>
      <c r="AD58" s="31"/>
      <c r="AE58" s="37">
        <v>11.29</v>
      </c>
      <c r="AF58" s="31"/>
      <c r="AG58" s="37">
        <v>16.0899999999999</v>
      </c>
      <c r="AH58" s="31"/>
      <c r="AI58" s="37">
        <v>15.32</v>
      </c>
      <c r="AJ58" s="31"/>
      <c r="AK58" s="37">
        <v>11.75</v>
      </c>
      <c r="AL58" s="31"/>
      <c r="AM58" s="37">
        <v>13.04</v>
      </c>
      <c r="AN58" s="31"/>
      <c r="AO58" s="37">
        <v>13.09</v>
      </c>
      <c r="AP58" s="31"/>
      <c r="AQ58" s="37">
        <v>13.42</v>
      </c>
      <c r="AR58" s="31"/>
      <c r="AS58" s="37">
        <v>13.52</v>
      </c>
      <c r="AT58" s="31"/>
      <c r="AU58" s="30">
        <v>14.21</v>
      </c>
      <c r="AV58" s="31"/>
      <c r="AW58" s="30">
        <v>12.97</v>
      </c>
      <c r="AX58" s="31"/>
      <c r="AY58" s="30">
        <v>12.99</v>
      </c>
      <c r="AZ58" s="31"/>
      <c r="BA58" s="30">
        <f t="shared" si="28"/>
        <v>163.99</v>
      </c>
      <c r="BB58" s="31"/>
      <c r="BC58" s="35"/>
      <c r="BD58" s="41"/>
      <c r="BE58" s="41"/>
      <c r="BF58" s="41"/>
      <c r="BG58" s="41"/>
      <c r="BH58" s="41"/>
      <c r="BI58" s="41"/>
      <c r="BJ58" s="42"/>
      <c r="BK58" s="41"/>
      <c r="BL58" s="42"/>
      <c r="BM58" s="42"/>
      <c r="BN58" s="42"/>
      <c r="BO58" s="42"/>
      <c r="BP58" s="30"/>
    </row>
    <row r="59" spans="1:68" ht="27" customHeight="1">
      <c r="A59" s="398"/>
      <c r="B59" s="29" t="s">
        <v>391</v>
      </c>
      <c r="C59" s="40">
        <v>3.3946340594009698</v>
      </c>
      <c r="D59" s="31">
        <f t="shared" si="135"/>
        <v>-0.46359168656181599</v>
      </c>
      <c r="E59" s="40">
        <v>4.7023490310162597</v>
      </c>
      <c r="F59" s="31">
        <f t="shared" si="117"/>
        <v>5.8954206659325999E-2</v>
      </c>
      <c r="G59" s="40">
        <v>5.2030891467139799</v>
      </c>
      <c r="H59" s="31">
        <f t="shared" si="74"/>
        <v>-0.110110382547706</v>
      </c>
      <c r="I59" s="40">
        <f>网约车!X45-网约车!X47</f>
        <v>6.5853312519176397</v>
      </c>
      <c r="J59" s="31">
        <f t="shared" si="76"/>
        <v>5.1564795083473697E-2</v>
      </c>
      <c r="K59" s="40">
        <f>网约车!Z45-网约车!Z47</f>
        <v>6.0549265874508098</v>
      </c>
      <c r="L59" s="31">
        <f t="shared" si="77"/>
        <v>-8.2459993450360702E-2</v>
      </c>
      <c r="M59" s="40">
        <f>网约车!AB45-网约车!AB47</f>
        <v>5.9495347656203998</v>
      </c>
      <c r="N59" s="31">
        <f t="shared" si="78"/>
        <v>0.11664295648199</v>
      </c>
      <c r="O59" s="40">
        <f>网约车!AD45-网约车!AD47</f>
        <v>11.6139153718801</v>
      </c>
      <c r="P59" s="31">
        <f t="shared" si="80"/>
        <v>1.17035470684085</v>
      </c>
      <c r="Q59" s="40">
        <f>网约车!AF45-网约车!AF47</f>
        <v>12.813379239651701</v>
      </c>
      <c r="R59" s="31">
        <f t="shared" si="81"/>
        <v>1.9310399959062901</v>
      </c>
      <c r="S59" s="40">
        <f>网约车!AH45-网约车!AH47</f>
        <v>11.673410333672299</v>
      </c>
      <c r="T59" s="31">
        <f t="shared" si="82"/>
        <v>1.2139453177920601</v>
      </c>
      <c r="U59" s="40">
        <f>网约车!AJ45-网约车!AJ47</f>
        <v>15.987602758492001</v>
      </c>
      <c r="V59" s="31">
        <f t="shared" si="83"/>
        <v>1.8241164039292399</v>
      </c>
      <c r="W59" s="40">
        <f>网约车!AL45-网约车!AL47</f>
        <v>10.483099681525101</v>
      </c>
      <c r="X59" s="31">
        <f t="shared" si="84"/>
        <v>1.01494219103344</v>
      </c>
      <c r="Y59" s="30">
        <f t="shared" si="118"/>
        <v>83.978172545816193</v>
      </c>
      <c r="Z59" s="31">
        <f t="shared" si="119"/>
        <v>0.51415681763714904</v>
      </c>
      <c r="AA59" s="32"/>
      <c r="AB59" s="33">
        <f t="shared" si="120"/>
        <v>10.769010994473399</v>
      </c>
      <c r="AC59" s="40">
        <v>6.3284516185862003</v>
      </c>
      <c r="AD59" s="31"/>
      <c r="AE59" s="40">
        <v>4.4405593758872</v>
      </c>
      <c r="AF59" s="31"/>
      <c r="AG59" s="40">
        <v>5.8468927434057996</v>
      </c>
      <c r="AH59" s="31"/>
      <c r="AI59" s="40">
        <v>6.2624112966761096</v>
      </c>
      <c r="AJ59" s="31"/>
      <c r="AK59" s="40">
        <v>6.5990872814582104</v>
      </c>
      <c r="AL59" s="31"/>
      <c r="AM59" s="40">
        <v>5.3280547117447004</v>
      </c>
      <c r="AN59" s="31"/>
      <c r="AO59" s="40">
        <v>5.3511600363173999</v>
      </c>
      <c r="AP59" s="31"/>
      <c r="AQ59" s="40">
        <v>4.3716152824757897</v>
      </c>
      <c r="AR59" s="31"/>
      <c r="AS59" s="40">
        <v>5.2726732859481897</v>
      </c>
      <c r="AT59" s="31"/>
      <c r="AU59" s="30">
        <v>5.6610990737662901</v>
      </c>
      <c r="AV59" s="31"/>
      <c r="AW59" s="30">
        <v>5.20268012063831</v>
      </c>
      <c r="AX59" s="31"/>
      <c r="AY59" s="30">
        <v>5.7028383489512304</v>
      </c>
      <c r="AZ59" s="31"/>
      <c r="BA59" s="30">
        <f t="shared" si="28"/>
        <v>66.367523175855396</v>
      </c>
      <c r="BB59" s="31"/>
      <c r="BC59" s="35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30"/>
    </row>
    <row r="60" spans="1:68" s="24" customFormat="1" ht="27" customHeight="1">
      <c r="A60" s="395" t="s">
        <v>118</v>
      </c>
      <c r="B60" s="29" t="s">
        <v>387</v>
      </c>
      <c r="C60" s="30">
        <f t="shared" ref="C60:G60" si="150">C61+C62+C63+C64</f>
        <v>281.36023581476599</v>
      </c>
      <c r="D60" s="31">
        <f t="shared" si="135"/>
        <v>-0.101128379952309</v>
      </c>
      <c r="E60" s="30">
        <f t="shared" si="150"/>
        <v>258.08606952927198</v>
      </c>
      <c r="F60" s="31">
        <f t="shared" si="117"/>
        <v>0.139049118361597</v>
      </c>
      <c r="G60" s="30">
        <f t="shared" si="150"/>
        <v>264.321221724814</v>
      </c>
      <c r="H60" s="31">
        <f t="shared" si="74"/>
        <v>0.169762168157122</v>
      </c>
      <c r="I60" s="30" t="e">
        <f t="shared" ref="I60:M60" si="151">I61+I62+I63+I64</f>
        <v>#REF!</v>
      </c>
      <c r="J60" s="31" t="e">
        <f t="shared" si="76"/>
        <v>#REF!</v>
      </c>
      <c r="K60" s="30" t="e">
        <f t="shared" si="151"/>
        <v>#REF!</v>
      </c>
      <c r="L60" s="31" t="e">
        <f t="shared" si="77"/>
        <v>#REF!</v>
      </c>
      <c r="M60" s="30" t="e">
        <f t="shared" si="151"/>
        <v>#REF!</v>
      </c>
      <c r="N60" s="31" t="e">
        <f t="shared" si="78"/>
        <v>#REF!</v>
      </c>
      <c r="O60" s="30" t="e">
        <f t="shared" ref="O60:S60" si="152">O61+O62+O63+O64</f>
        <v>#REF!</v>
      </c>
      <c r="P60" s="31" t="e">
        <f t="shared" si="80"/>
        <v>#REF!</v>
      </c>
      <c r="Q60" s="30" t="e">
        <f t="shared" si="152"/>
        <v>#REF!</v>
      </c>
      <c r="R60" s="31" t="e">
        <f t="shared" si="81"/>
        <v>#REF!</v>
      </c>
      <c r="S60" s="30" t="e">
        <f t="shared" si="152"/>
        <v>#REF!</v>
      </c>
      <c r="T60" s="31" t="e">
        <f t="shared" si="82"/>
        <v>#REF!</v>
      </c>
      <c r="U60" s="30" t="e">
        <f>U61+U62+U63+U64</f>
        <v>#REF!</v>
      </c>
      <c r="V60" s="31" t="e">
        <f t="shared" si="83"/>
        <v>#REF!</v>
      </c>
      <c r="W60" s="30" t="e">
        <f>W61+W62+W63+W64</f>
        <v>#REF!</v>
      </c>
      <c r="X60" s="31" t="e">
        <f t="shared" si="84"/>
        <v>#REF!</v>
      </c>
      <c r="Y60" s="30" t="e">
        <f t="shared" si="118"/>
        <v>#REF!</v>
      </c>
      <c r="Z60" s="31" t="e">
        <f t="shared" si="119"/>
        <v>#REF!</v>
      </c>
      <c r="AA60" s="32"/>
      <c r="AB60" s="33">
        <f t="shared" si="120"/>
        <v>539.595209619005</v>
      </c>
      <c r="AC60" s="33">
        <f t="shared" ref="AC60:AG60" si="153">AC61+AC62+AC63+AC64</f>
        <v>313.01492842752998</v>
      </c>
      <c r="AD60" s="32"/>
      <c r="AE60" s="33">
        <f t="shared" si="153"/>
        <v>226.580281191475</v>
      </c>
      <c r="AF60" s="32"/>
      <c r="AG60" s="33">
        <f t="shared" si="153"/>
        <v>225.96150646693701</v>
      </c>
      <c r="AH60" s="32"/>
      <c r="AI60" s="33">
        <f t="shared" ref="AI60:AM60" si="154">AI61+AI62+AI63+AI64</f>
        <v>240.63050542281599</v>
      </c>
      <c r="AJ60" s="32"/>
      <c r="AK60" s="33">
        <f t="shared" si="154"/>
        <v>248.159711228775</v>
      </c>
      <c r="AL60" s="32"/>
      <c r="AM60" s="33">
        <f t="shared" si="154"/>
        <v>248.250679910836</v>
      </c>
      <c r="AN60" s="32"/>
      <c r="AO60" s="33">
        <f t="shared" ref="AO60:AS60" si="155">AO61+AO62+AO63+AO64</f>
        <v>238.285283037732</v>
      </c>
      <c r="AP60" s="32"/>
      <c r="AQ60" s="33">
        <f t="shared" si="155"/>
        <v>253.287200678521</v>
      </c>
      <c r="AR60" s="32"/>
      <c r="AS60" s="33">
        <f t="shared" si="155"/>
        <v>254.87396623034101</v>
      </c>
      <c r="AT60" s="32"/>
      <c r="AU60" s="33">
        <f t="shared" ref="AU60:AY60" si="156">AU61+AU62+AU63+AU64</f>
        <v>270.879514376472</v>
      </c>
      <c r="AV60" s="32"/>
      <c r="AW60" s="33">
        <f t="shared" si="156"/>
        <v>259.511923199649</v>
      </c>
      <c r="AX60" s="32"/>
      <c r="AY60" s="33">
        <f t="shared" si="156"/>
        <v>195.952103126487</v>
      </c>
      <c r="AZ60" s="32"/>
      <c r="BA60" s="33">
        <f t="shared" si="28"/>
        <v>2975.38760329757</v>
      </c>
      <c r="BB60" s="32"/>
      <c r="BC60" s="34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</row>
    <row r="61" spans="1:68" ht="27" customHeight="1">
      <c r="A61" s="396"/>
      <c r="B61" s="29" t="s">
        <v>388</v>
      </c>
      <c r="C61" s="30">
        <v>59.089100000000002</v>
      </c>
      <c r="D61" s="31">
        <f t="shared" si="135"/>
        <v>0.11612905663086</v>
      </c>
      <c r="E61" s="30">
        <v>65.031599999999997</v>
      </c>
      <c r="F61" s="31">
        <f t="shared" si="117"/>
        <v>0.31501032287026298</v>
      </c>
      <c r="G61" s="37">
        <v>65.318700000000007</v>
      </c>
      <c r="H61" s="31">
        <f t="shared" si="74"/>
        <v>0.24766630947401</v>
      </c>
      <c r="I61" s="37" t="e">
        <f>#REF!</f>
        <v>#REF!</v>
      </c>
      <c r="J61" s="31" t="e">
        <f t="shared" si="76"/>
        <v>#REF!</v>
      </c>
      <c r="K61" s="37" t="e">
        <f>#REF!</f>
        <v>#REF!</v>
      </c>
      <c r="L61" s="31" t="e">
        <f t="shared" si="77"/>
        <v>#REF!</v>
      </c>
      <c r="M61" s="37" t="e">
        <f>#REF!</f>
        <v>#REF!</v>
      </c>
      <c r="N61" s="31" t="e">
        <f t="shared" si="78"/>
        <v>#REF!</v>
      </c>
      <c r="O61" s="37" t="e">
        <f>#REF!</f>
        <v>#REF!</v>
      </c>
      <c r="P61" s="31" t="e">
        <f t="shared" si="80"/>
        <v>#REF!</v>
      </c>
      <c r="Q61" s="37" t="e">
        <f>#REF!</f>
        <v>#REF!</v>
      </c>
      <c r="R61" s="31" t="e">
        <f t="shared" si="81"/>
        <v>#REF!</v>
      </c>
      <c r="S61" s="37" t="e">
        <f>#REF!</f>
        <v>#REF!</v>
      </c>
      <c r="T61" s="31" t="e">
        <f t="shared" si="82"/>
        <v>#REF!</v>
      </c>
      <c r="U61" s="37" t="e">
        <f>#REF!</f>
        <v>#REF!</v>
      </c>
      <c r="V61" s="31" t="e">
        <f t="shared" si="83"/>
        <v>#REF!</v>
      </c>
      <c r="W61" s="37" t="e">
        <f>#REF!</f>
        <v>#REF!</v>
      </c>
      <c r="X61" s="31" t="e">
        <f t="shared" si="84"/>
        <v>#REF!</v>
      </c>
      <c r="Y61" s="30" t="e">
        <f t="shared" si="118"/>
        <v>#REF!</v>
      </c>
      <c r="Z61" s="31" t="e">
        <f t="shared" si="119"/>
        <v>#REF!</v>
      </c>
      <c r="AA61" s="32"/>
      <c r="AB61" s="33">
        <f t="shared" si="120"/>
        <v>102.3944</v>
      </c>
      <c r="AC61" s="38">
        <v>52.941099999999999</v>
      </c>
      <c r="AD61" s="31"/>
      <c r="AE61" s="37">
        <v>49.453299999999999</v>
      </c>
      <c r="AF61" s="31"/>
      <c r="AG61" s="37">
        <v>52.352699999999999</v>
      </c>
      <c r="AH61" s="31"/>
      <c r="AI61" s="38">
        <v>48.664099999999998</v>
      </c>
      <c r="AJ61" s="31"/>
      <c r="AK61" s="38">
        <v>52.569800000000001</v>
      </c>
      <c r="AL61" s="31"/>
      <c r="AM61" s="38">
        <v>51.906399999999998</v>
      </c>
      <c r="AN61" s="31"/>
      <c r="AO61" s="38">
        <v>48.5124</v>
      </c>
      <c r="AP61" s="31"/>
      <c r="AQ61" s="38">
        <v>52.824199999999998</v>
      </c>
      <c r="AR61" s="31"/>
      <c r="AS61" s="38">
        <v>55.719200000000001</v>
      </c>
      <c r="AT61" s="31"/>
      <c r="AU61" s="38">
        <v>60.662799999999997</v>
      </c>
      <c r="AV61" s="31"/>
      <c r="AW61" s="38">
        <v>60.022199999999998</v>
      </c>
      <c r="AX61" s="31"/>
      <c r="AY61" s="38">
        <v>57.431399999999996</v>
      </c>
      <c r="AZ61" s="31"/>
      <c r="BA61" s="30">
        <f t="shared" si="28"/>
        <v>643.05960000000005</v>
      </c>
      <c r="BB61" s="31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0"/>
    </row>
    <row r="62" spans="1:68" ht="27" customHeight="1">
      <c r="A62" s="397"/>
      <c r="B62" s="29" t="s">
        <v>389</v>
      </c>
      <c r="C62" s="37">
        <v>144.69999999999999</v>
      </c>
      <c r="D62" s="31">
        <f t="shared" si="135"/>
        <v>-9.2049946664993595E-2</v>
      </c>
      <c r="E62" s="37">
        <v>130.01</v>
      </c>
      <c r="F62" s="31">
        <f t="shared" si="117"/>
        <v>5.0246385006866401E-2</v>
      </c>
      <c r="G62" s="37">
        <f>公交!X49-公交!X51</f>
        <v>133.32</v>
      </c>
      <c r="H62" s="31">
        <f t="shared" si="74"/>
        <v>0.103551030543829</v>
      </c>
      <c r="I62" s="37">
        <f>公交!Z49-公交!Z51</f>
        <v>140.6</v>
      </c>
      <c r="J62" s="31">
        <f t="shared" si="76"/>
        <v>4.3336301573167098E-2</v>
      </c>
      <c r="K62" s="37">
        <f>公交!AB49-公交!AB51</f>
        <v>144.09</v>
      </c>
      <c r="L62" s="31">
        <f t="shared" si="77"/>
        <v>4.3223284100781398E-2</v>
      </c>
      <c r="M62" s="37">
        <f>公交!AD49-公交!AD51</f>
        <v>132.69999999999999</v>
      </c>
      <c r="N62" s="31">
        <f t="shared" si="78"/>
        <v>2.2027110289587499E-2</v>
      </c>
      <c r="O62" s="37">
        <f>公交!AF49-公交!AF51</f>
        <v>128.36000000000001</v>
      </c>
      <c r="P62" s="31">
        <f t="shared" si="80"/>
        <v>1.51850680164507E-2</v>
      </c>
      <c r="Q62" s="37">
        <f>公交!AH49-公交!AH51</f>
        <v>133.54</v>
      </c>
      <c r="R62" s="31">
        <f t="shared" si="81"/>
        <v>-2.2186424544190099E-2</v>
      </c>
      <c r="S62" s="37">
        <f>公交!AJ49-公交!AJ51</f>
        <v>141.72999999999999</v>
      </c>
      <c r="T62" s="31">
        <f t="shared" si="82"/>
        <v>7.1439371031146295E-2</v>
      </c>
      <c r="U62" s="37">
        <f>公交!AL49-公交!AL51</f>
        <v>157.78</v>
      </c>
      <c r="V62" s="31">
        <f t="shared" si="83"/>
        <v>0.14316765686132399</v>
      </c>
      <c r="W62" s="37">
        <f>公交!AN49-公交!AN51</f>
        <v>160.30000000000001</v>
      </c>
      <c r="X62" s="31">
        <f t="shared" si="84"/>
        <v>0.23488175025036601</v>
      </c>
      <c r="Y62" s="30">
        <f t="shared" si="118"/>
        <v>1386.83</v>
      </c>
      <c r="Z62" s="31">
        <f t="shared" si="119"/>
        <v>3.4947761194029897E-2</v>
      </c>
      <c r="AA62" s="32"/>
      <c r="AB62" s="33">
        <f t="shared" si="120"/>
        <v>283.16000000000003</v>
      </c>
      <c r="AC62" s="37">
        <v>159.37</v>
      </c>
      <c r="AD62" s="31"/>
      <c r="AE62" s="37">
        <v>123.79</v>
      </c>
      <c r="AF62" s="31"/>
      <c r="AG62" s="37">
        <v>120.81</v>
      </c>
      <c r="AH62" s="31"/>
      <c r="AI62" s="37">
        <v>134.76</v>
      </c>
      <c r="AJ62" s="31"/>
      <c r="AK62" s="37">
        <v>138.12</v>
      </c>
      <c r="AL62" s="31"/>
      <c r="AM62" s="37">
        <v>129.84</v>
      </c>
      <c r="AN62" s="31"/>
      <c r="AO62" s="37">
        <v>126.44</v>
      </c>
      <c r="AP62" s="31"/>
      <c r="AQ62" s="37">
        <v>136.57</v>
      </c>
      <c r="AR62" s="31"/>
      <c r="AS62" s="37">
        <v>132.28</v>
      </c>
      <c r="AT62" s="31"/>
      <c r="AU62" s="30">
        <v>138.02000000000001</v>
      </c>
      <c r="AV62" s="31"/>
      <c r="AW62" s="30">
        <v>129.81</v>
      </c>
      <c r="AX62" s="31"/>
      <c r="AY62" s="30">
        <v>120.17</v>
      </c>
      <c r="AZ62" s="31"/>
      <c r="BA62" s="30">
        <f t="shared" si="28"/>
        <v>1589.98</v>
      </c>
      <c r="BB62" s="31"/>
      <c r="BC62" s="35"/>
      <c r="BD62" s="41"/>
      <c r="BE62" s="41"/>
      <c r="BF62" s="41"/>
      <c r="BG62" s="41"/>
      <c r="BH62" s="41"/>
      <c r="BI62" s="41"/>
      <c r="BJ62" s="42"/>
      <c r="BK62" s="41"/>
      <c r="BL62" s="42"/>
      <c r="BM62" s="42"/>
      <c r="BN62" s="42"/>
      <c r="BO62" s="42"/>
      <c r="BP62" s="30"/>
    </row>
    <row r="63" spans="1:68" ht="27" customHeight="1">
      <c r="A63" s="401"/>
      <c r="B63" s="29" t="s">
        <v>390</v>
      </c>
      <c r="C63" s="37">
        <v>44.66</v>
      </c>
      <c r="D63" s="31">
        <f t="shared" si="135"/>
        <v>-0.330936329588015</v>
      </c>
      <c r="E63" s="37">
        <v>42.32</v>
      </c>
      <c r="F63" s="31">
        <f t="shared" si="117"/>
        <v>0.15376226826608499</v>
      </c>
      <c r="G63" s="37">
        <f>出租!X49-出租!X51</f>
        <v>42.21</v>
      </c>
      <c r="H63" s="31">
        <f t="shared" si="74"/>
        <v>0.254383358098069</v>
      </c>
      <c r="I63" s="37">
        <f>出租!Z49-出租!Z51</f>
        <v>44.42</v>
      </c>
      <c r="J63" s="31">
        <f t="shared" si="76"/>
        <v>0.25728842343617297</v>
      </c>
      <c r="K63" s="37">
        <f>出租!AB49-出租!AB51</f>
        <v>47.35</v>
      </c>
      <c r="L63" s="31">
        <f t="shared" si="77"/>
        <v>0.33606094808126402</v>
      </c>
      <c r="M63" s="37">
        <f>出租!AD49-出租!AD51</f>
        <v>45.2</v>
      </c>
      <c r="N63" s="31">
        <f t="shared" si="78"/>
        <v>0.18947368421052699</v>
      </c>
      <c r="O63" s="37">
        <f>出租!AF49-出租!AF51</f>
        <v>43.21</v>
      </c>
      <c r="P63" s="31">
        <f t="shared" si="80"/>
        <v>0.178990450204639</v>
      </c>
      <c r="Q63" s="37">
        <f>出租!AH49-出租!AH51</f>
        <v>43.69</v>
      </c>
      <c r="R63" s="31">
        <f t="shared" si="81"/>
        <v>0.16351531291611199</v>
      </c>
      <c r="S63" s="37">
        <f>出租!AJ49-出租!AJ51</f>
        <v>42.8</v>
      </c>
      <c r="T63" s="31">
        <f t="shared" si="82"/>
        <v>0.10480123902942701</v>
      </c>
      <c r="U63" s="37">
        <f>出租!AL49-出租!AL51</f>
        <v>41.49</v>
      </c>
      <c r="V63" s="31">
        <f t="shared" si="83"/>
        <v>-2.0306965761511E-2</v>
      </c>
      <c r="W63" s="37">
        <f>出租!AN49-出租!AN51</f>
        <v>44.51</v>
      </c>
      <c r="X63" s="31">
        <f t="shared" si="84"/>
        <v>0.101732673267326</v>
      </c>
      <c r="Y63" s="30">
        <f t="shared" si="118"/>
        <v>437.35</v>
      </c>
      <c r="Z63" s="31">
        <f t="shared" si="119"/>
        <v>9.0267736949693395E-2</v>
      </c>
      <c r="AA63" s="32"/>
      <c r="AB63" s="33">
        <f t="shared" si="120"/>
        <v>103.43</v>
      </c>
      <c r="AC63" s="37">
        <v>66.75</v>
      </c>
      <c r="AD63" s="31"/>
      <c r="AE63" s="37">
        <v>36.68</v>
      </c>
      <c r="AF63" s="31"/>
      <c r="AG63" s="37">
        <v>33.65</v>
      </c>
      <c r="AH63" s="31"/>
      <c r="AI63" s="37">
        <v>35.33</v>
      </c>
      <c r="AJ63" s="31"/>
      <c r="AK63" s="37">
        <v>35.44</v>
      </c>
      <c r="AL63" s="31"/>
      <c r="AM63" s="37">
        <v>38</v>
      </c>
      <c r="AN63" s="31"/>
      <c r="AO63" s="37">
        <v>36.65</v>
      </c>
      <c r="AP63" s="31"/>
      <c r="AQ63" s="37">
        <v>37.549999999999997</v>
      </c>
      <c r="AR63" s="31"/>
      <c r="AS63" s="37">
        <v>38.74</v>
      </c>
      <c r="AT63" s="31"/>
      <c r="AU63" s="30">
        <v>42.35</v>
      </c>
      <c r="AV63" s="31"/>
      <c r="AW63" s="30">
        <v>40.4</v>
      </c>
      <c r="AX63" s="31"/>
      <c r="AY63" s="30">
        <v>9.2100000000000097</v>
      </c>
      <c r="AZ63" s="31"/>
      <c r="BA63" s="30">
        <f t="shared" si="28"/>
        <v>450.75</v>
      </c>
      <c r="BB63" s="31"/>
      <c r="BC63" s="35"/>
      <c r="BD63" s="41"/>
      <c r="BE63" s="41"/>
      <c r="BF63" s="41"/>
      <c r="BG63" s="41"/>
      <c r="BH63" s="41"/>
      <c r="BI63" s="41"/>
      <c r="BJ63" s="42"/>
      <c r="BK63" s="41"/>
      <c r="BL63" s="42"/>
      <c r="BM63" s="42"/>
      <c r="BN63" s="42"/>
      <c r="BO63" s="42"/>
      <c r="BP63" s="30"/>
    </row>
    <row r="64" spans="1:68" ht="27" customHeight="1">
      <c r="A64" s="398"/>
      <c r="B64" s="29" t="s">
        <v>391</v>
      </c>
      <c r="C64" s="40">
        <v>32.911135814765998</v>
      </c>
      <c r="D64" s="31">
        <f t="shared" si="135"/>
        <v>-3.0709132402829398E-2</v>
      </c>
      <c r="E64" s="40">
        <v>20.724469529272302</v>
      </c>
      <c r="F64" s="31">
        <f t="shared" si="117"/>
        <v>0.24419120674035999</v>
      </c>
      <c r="G64" s="40">
        <v>23.472521724813902</v>
      </c>
      <c r="H64" s="31">
        <f t="shared" si="74"/>
        <v>0.225795548424498</v>
      </c>
      <c r="I64" s="40">
        <f>网约车!X49-网约车!X51</f>
        <v>24.691919375196701</v>
      </c>
      <c r="J64" s="31">
        <f t="shared" si="76"/>
        <v>0.12870094048651601</v>
      </c>
      <c r="K64" s="40">
        <f>网约车!Z49-网约车!Z51</f>
        <v>28.3575503519405</v>
      </c>
      <c r="L64" s="31">
        <f t="shared" si="77"/>
        <v>0.28722944261803701</v>
      </c>
      <c r="M64" s="40">
        <f>网约车!AB49-网约车!AB51</f>
        <v>26.0727100879927</v>
      </c>
      <c r="N64" s="31">
        <f t="shared" si="78"/>
        <v>-8.5305428884696305E-2</v>
      </c>
      <c r="O64" s="40">
        <f>网约车!AD49-网约车!AD51</f>
        <v>25.254872611932001</v>
      </c>
      <c r="P64" s="31">
        <f t="shared" si="80"/>
        <v>-5.3517846020636702E-2</v>
      </c>
      <c r="Q64" s="40">
        <f>网约车!AF49-网约车!AF51</f>
        <v>25.7804460099008</v>
      </c>
      <c r="R64" s="31">
        <f t="shared" si="81"/>
        <v>-2.1354995791306501E-2</v>
      </c>
      <c r="S64" s="40">
        <f>网约车!AH49-网约车!AH51</f>
        <v>23.9653515167286</v>
      </c>
      <c r="T64" s="31">
        <f t="shared" si="82"/>
        <v>-0.14819439690655001</v>
      </c>
      <c r="U64" s="40">
        <f>网约车!AJ49-网约车!AJ51</f>
        <v>32.176872664295999</v>
      </c>
      <c r="V64" s="31">
        <f t="shared" si="83"/>
        <v>7.8070847545642905E-2</v>
      </c>
      <c r="W64" s="40">
        <f>网约车!AL49-网约车!AL51</f>
        <v>35.611025545866397</v>
      </c>
      <c r="X64" s="31">
        <f t="shared" si="84"/>
        <v>0.21623504781948499</v>
      </c>
      <c r="Y64" s="30">
        <f t="shared" si="118"/>
        <v>263.40784968684</v>
      </c>
      <c r="Z64" s="31">
        <f t="shared" si="119"/>
        <v>4.0407499107077298E-2</v>
      </c>
      <c r="AA64" s="32"/>
      <c r="AB64" s="33">
        <f t="shared" si="120"/>
        <v>50.610809619004598</v>
      </c>
      <c r="AC64" s="40">
        <v>33.953828427529999</v>
      </c>
      <c r="AD64" s="31"/>
      <c r="AE64" s="40">
        <v>16.6569811914746</v>
      </c>
      <c r="AF64" s="31"/>
      <c r="AG64" s="40">
        <v>19.148806466937199</v>
      </c>
      <c r="AH64" s="31"/>
      <c r="AI64" s="40">
        <v>21.876405422815999</v>
      </c>
      <c r="AJ64" s="31"/>
      <c r="AK64" s="40">
        <v>22.029911228774701</v>
      </c>
      <c r="AL64" s="31"/>
      <c r="AM64" s="40">
        <v>28.504279910836001</v>
      </c>
      <c r="AN64" s="31"/>
      <c r="AO64" s="40">
        <v>26.682883037732001</v>
      </c>
      <c r="AP64" s="31"/>
      <c r="AQ64" s="40">
        <v>26.343000678521001</v>
      </c>
      <c r="AR64" s="31"/>
      <c r="AS64" s="40">
        <v>28.134766230340698</v>
      </c>
      <c r="AT64" s="31"/>
      <c r="AU64" s="30">
        <v>29.8467143764721</v>
      </c>
      <c r="AV64" s="31"/>
      <c r="AW64" s="30">
        <v>29.279723199648998</v>
      </c>
      <c r="AX64" s="31"/>
      <c r="AY64" s="30">
        <v>9.1407031264873204</v>
      </c>
      <c r="AZ64" s="31"/>
      <c r="BA64" s="30">
        <f t="shared" si="28"/>
        <v>291.59800329757098</v>
      </c>
      <c r="BB64" s="31"/>
      <c r="BC64" s="35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30"/>
    </row>
    <row r="65" spans="1:68" s="24" customFormat="1" ht="27" customHeight="1">
      <c r="A65" s="395" t="s">
        <v>119</v>
      </c>
      <c r="B65" s="29" t="s">
        <v>387</v>
      </c>
      <c r="C65" s="30">
        <f t="shared" ref="C65:G65" si="157">C66+C67+C68+C69</f>
        <v>179.24941619315899</v>
      </c>
      <c r="D65" s="31">
        <f t="shared" si="135"/>
        <v>5.8196742573957301E-2</v>
      </c>
      <c r="E65" s="30">
        <f t="shared" si="157"/>
        <v>182.71198514995001</v>
      </c>
      <c r="F65" s="31">
        <f t="shared" si="117"/>
        <v>1.20539441888403E-2</v>
      </c>
      <c r="G65" s="30">
        <f t="shared" si="157"/>
        <v>175.42682398292001</v>
      </c>
      <c r="H65" s="31">
        <f t="shared" si="74"/>
        <v>-4.6512280065613698E-4</v>
      </c>
      <c r="I65" s="30" t="e">
        <f t="shared" ref="I65:M65" si="158">I66+I67+I68+I69</f>
        <v>#REF!</v>
      </c>
      <c r="J65" s="31" t="e">
        <f t="shared" si="76"/>
        <v>#REF!</v>
      </c>
      <c r="K65" s="30" t="e">
        <f t="shared" si="158"/>
        <v>#REF!</v>
      </c>
      <c r="L65" s="31" t="e">
        <f t="shared" si="77"/>
        <v>#REF!</v>
      </c>
      <c r="M65" s="30" t="e">
        <f t="shared" si="158"/>
        <v>#REF!</v>
      </c>
      <c r="N65" s="31" t="e">
        <f t="shared" si="78"/>
        <v>#REF!</v>
      </c>
      <c r="O65" s="30" t="e">
        <f t="shared" ref="O65:S65" si="159">O66+O67+O68+O69</f>
        <v>#REF!</v>
      </c>
      <c r="P65" s="31" t="e">
        <f t="shared" si="80"/>
        <v>#REF!</v>
      </c>
      <c r="Q65" s="30" t="e">
        <f t="shared" si="159"/>
        <v>#REF!</v>
      </c>
      <c r="R65" s="31" t="e">
        <f t="shared" si="81"/>
        <v>#REF!</v>
      </c>
      <c r="S65" s="30" t="e">
        <f t="shared" si="159"/>
        <v>#REF!</v>
      </c>
      <c r="T65" s="31" t="e">
        <f t="shared" si="82"/>
        <v>#REF!</v>
      </c>
      <c r="U65" s="30" t="e">
        <f>U66+U67+U68+U69</f>
        <v>#REF!</v>
      </c>
      <c r="V65" s="31" t="e">
        <f t="shared" si="83"/>
        <v>#REF!</v>
      </c>
      <c r="W65" s="30" t="e">
        <f>W66+W67+W68+W69</f>
        <v>#REF!</v>
      </c>
      <c r="X65" s="31" t="e">
        <f t="shared" si="84"/>
        <v>#REF!</v>
      </c>
      <c r="Y65" s="30" t="e">
        <f t="shared" si="118"/>
        <v>#REF!</v>
      </c>
      <c r="Z65" s="31" t="e">
        <f t="shared" si="119"/>
        <v>#REF!</v>
      </c>
      <c r="AA65" s="32"/>
      <c r="AB65" s="33">
        <f t="shared" si="120"/>
        <v>349.92720561979701</v>
      </c>
      <c r="AC65" s="33">
        <f t="shared" ref="AC65:AG65" si="160">AC66+AC67+AC68+AC69</f>
        <v>169.39138912595101</v>
      </c>
      <c r="AD65" s="32"/>
      <c r="AE65" s="33">
        <f t="shared" si="160"/>
        <v>180.535816493846</v>
      </c>
      <c r="AF65" s="32"/>
      <c r="AG65" s="33">
        <f t="shared" si="160"/>
        <v>175.50845696796401</v>
      </c>
      <c r="AH65" s="32"/>
      <c r="AI65" s="33">
        <f t="shared" ref="AI65:AM65" si="161">AI66+AI67+AI68+AI69</f>
        <v>171.44867820504999</v>
      </c>
      <c r="AJ65" s="32"/>
      <c r="AK65" s="33">
        <f t="shared" si="161"/>
        <v>174.79095091207799</v>
      </c>
      <c r="AL65" s="32"/>
      <c r="AM65" s="33">
        <f t="shared" si="161"/>
        <v>171.41443478708399</v>
      </c>
      <c r="AN65" s="32"/>
      <c r="AO65" s="33">
        <f t="shared" ref="AO65:AS65" si="162">AO66+AO67+AO68+AO69</f>
        <v>167.62815107383901</v>
      </c>
      <c r="AP65" s="32"/>
      <c r="AQ65" s="33">
        <f t="shared" si="162"/>
        <v>161.72923888300099</v>
      </c>
      <c r="AR65" s="32"/>
      <c r="AS65" s="33">
        <f t="shared" si="162"/>
        <v>161.29006046076699</v>
      </c>
      <c r="AT65" s="32"/>
      <c r="AU65" s="33">
        <f t="shared" ref="AU65:AY65" si="163">AU66+AU67+AU68+AU69</f>
        <v>171.80776144383901</v>
      </c>
      <c r="AV65" s="32"/>
      <c r="AW65" s="33">
        <f t="shared" si="163"/>
        <v>170.659860721911</v>
      </c>
      <c r="AX65" s="32"/>
      <c r="AY65" s="33">
        <f t="shared" si="163"/>
        <v>174.53179590083599</v>
      </c>
      <c r="AZ65" s="32"/>
      <c r="BA65" s="33">
        <f t="shared" si="28"/>
        <v>2050.7365949761702</v>
      </c>
      <c r="BB65" s="32"/>
      <c r="BC65" s="34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</row>
    <row r="66" spans="1:68" ht="27" customHeight="1">
      <c r="A66" s="396"/>
      <c r="B66" s="29" t="s">
        <v>388</v>
      </c>
      <c r="C66" s="30">
        <v>130.3227</v>
      </c>
      <c r="D66" s="31">
        <f t="shared" si="135"/>
        <v>5.06683844212132E-2</v>
      </c>
      <c r="E66" s="30">
        <v>133.26689999999999</v>
      </c>
      <c r="F66" s="31">
        <f t="shared" si="117"/>
        <v>2.68013166045655E-2</v>
      </c>
      <c r="G66" s="37">
        <v>128.1825</v>
      </c>
      <c r="H66" s="31">
        <f t="shared" si="74"/>
        <v>2.9396411879025301E-2</v>
      </c>
      <c r="I66" s="37" t="e">
        <f>#REF!</f>
        <v>#REF!</v>
      </c>
      <c r="J66" s="31" t="e">
        <f t="shared" si="76"/>
        <v>#REF!</v>
      </c>
      <c r="K66" s="37" t="e">
        <f>#REF!</f>
        <v>#REF!</v>
      </c>
      <c r="L66" s="31" t="e">
        <f t="shared" si="77"/>
        <v>#REF!</v>
      </c>
      <c r="M66" s="37" t="e">
        <f>#REF!</f>
        <v>#REF!</v>
      </c>
      <c r="N66" s="31" t="e">
        <f t="shared" si="78"/>
        <v>#REF!</v>
      </c>
      <c r="O66" s="37" t="e">
        <f>#REF!</f>
        <v>#REF!</v>
      </c>
      <c r="P66" s="31" t="e">
        <f t="shared" si="80"/>
        <v>#REF!</v>
      </c>
      <c r="Q66" s="37" t="e">
        <f>#REF!</f>
        <v>#REF!</v>
      </c>
      <c r="R66" s="31" t="e">
        <f t="shared" si="81"/>
        <v>#REF!</v>
      </c>
      <c r="S66" s="37" t="e">
        <f>#REF!</f>
        <v>#REF!</v>
      </c>
      <c r="T66" s="31" t="e">
        <f t="shared" si="82"/>
        <v>#REF!</v>
      </c>
      <c r="U66" s="37" t="e">
        <f>#REF!</f>
        <v>#REF!</v>
      </c>
      <c r="V66" s="31" t="e">
        <f t="shared" si="83"/>
        <v>#REF!</v>
      </c>
      <c r="W66" s="37" t="e">
        <f>#REF!</f>
        <v>#REF!</v>
      </c>
      <c r="X66" s="31" t="e">
        <f t="shared" si="84"/>
        <v>#REF!</v>
      </c>
      <c r="Y66" s="30" t="e">
        <f t="shared" si="118"/>
        <v>#REF!</v>
      </c>
      <c r="Z66" s="31" t="e">
        <f t="shared" si="119"/>
        <v>#REF!</v>
      </c>
      <c r="AA66" s="32"/>
      <c r="AB66" s="33">
        <f t="shared" si="120"/>
        <v>253.8263</v>
      </c>
      <c r="AC66" s="38">
        <v>124.03789999999999</v>
      </c>
      <c r="AD66" s="31"/>
      <c r="AE66" s="37">
        <v>129.7884</v>
      </c>
      <c r="AF66" s="31"/>
      <c r="AG66" s="37">
        <v>124.52200000000001</v>
      </c>
      <c r="AH66" s="31"/>
      <c r="AI66" s="38">
        <v>125.82250000000001</v>
      </c>
      <c r="AJ66" s="31"/>
      <c r="AK66" s="38">
        <v>131.29040000000001</v>
      </c>
      <c r="AL66" s="31"/>
      <c r="AM66" s="38">
        <v>128.28360000000001</v>
      </c>
      <c r="AN66" s="31"/>
      <c r="AO66" s="38">
        <v>126.35680000000001</v>
      </c>
      <c r="AP66" s="31"/>
      <c r="AQ66" s="38">
        <v>123.6802</v>
      </c>
      <c r="AR66" s="31"/>
      <c r="AS66" s="38">
        <v>123.7346</v>
      </c>
      <c r="AT66" s="31"/>
      <c r="AU66" s="38">
        <v>129.92349999999999</v>
      </c>
      <c r="AV66" s="31"/>
      <c r="AW66" s="38">
        <v>127.761</v>
      </c>
      <c r="AX66" s="31"/>
      <c r="AY66" s="38">
        <v>126.3934</v>
      </c>
      <c r="AZ66" s="31"/>
      <c r="BA66" s="30">
        <f t="shared" si="28"/>
        <v>1521.5943</v>
      </c>
      <c r="BB66" s="31"/>
      <c r="BC66" s="35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0"/>
    </row>
    <row r="67" spans="1:68" ht="27" customHeight="1">
      <c r="A67" s="397"/>
      <c r="B67" s="29" t="s">
        <v>389</v>
      </c>
      <c r="C67" s="37">
        <v>37.07</v>
      </c>
      <c r="D67" s="31">
        <f t="shared" si="135"/>
        <v>0.110545236668664</v>
      </c>
      <c r="E67" s="37">
        <v>37.5</v>
      </c>
      <c r="F67" s="31">
        <f t="shared" si="117"/>
        <v>3.0502885408079099E-2</v>
      </c>
      <c r="G67" s="37">
        <f>公交!X53-公交!X55</f>
        <v>35.26</v>
      </c>
      <c r="H67" s="31">
        <f t="shared" si="74"/>
        <v>-4.88265443755053E-2</v>
      </c>
      <c r="I67" s="37">
        <f>公交!Z53-公交!Z55</f>
        <v>34.19</v>
      </c>
      <c r="J67" s="31">
        <f t="shared" si="76"/>
        <v>7.5157232704402305E-2</v>
      </c>
      <c r="K67" s="37">
        <f>公交!AB53-公交!AB55</f>
        <v>32.159999999999997</v>
      </c>
      <c r="L67" s="31">
        <f t="shared" si="77"/>
        <v>7.8832606507883304E-2</v>
      </c>
      <c r="M67" s="37">
        <f>公交!AD53-公交!AD55</f>
        <v>29.38</v>
      </c>
      <c r="N67" s="31">
        <f t="shared" si="78"/>
        <v>1.73130193905815E-2</v>
      </c>
      <c r="O67" s="37">
        <f>公交!AF53-公交!AF55</f>
        <v>27.58</v>
      </c>
      <c r="P67" s="31">
        <f t="shared" si="80"/>
        <v>2.5445292620858199E-3</v>
      </c>
      <c r="Q67" s="37">
        <f>公交!AH53-公交!AH55</f>
        <v>27.82</v>
      </c>
      <c r="R67" s="31">
        <f t="shared" si="81"/>
        <v>0.124494745351657</v>
      </c>
      <c r="S67" s="37">
        <f>公交!AJ53-公交!AJ55</f>
        <v>28.46</v>
      </c>
      <c r="T67" s="31">
        <f t="shared" si="82"/>
        <v>0.167350287120591</v>
      </c>
      <c r="U67" s="37">
        <f>公交!AL53-公交!AL55</f>
        <v>32.53</v>
      </c>
      <c r="V67" s="31">
        <f t="shared" si="83"/>
        <v>0.15641663704230399</v>
      </c>
      <c r="W67" s="37">
        <f>公交!AN53-公交!AN55</f>
        <v>32.450000000000003</v>
      </c>
      <c r="X67" s="31">
        <f t="shared" si="84"/>
        <v>0.103741496598639</v>
      </c>
      <c r="Y67" s="30">
        <f t="shared" si="118"/>
        <v>321.95</v>
      </c>
      <c r="Z67" s="31">
        <f t="shared" si="119"/>
        <v>6.5741997417987599E-2</v>
      </c>
      <c r="AA67" s="32"/>
      <c r="AB67" s="33">
        <f t="shared" si="120"/>
        <v>69.77</v>
      </c>
      <c r="AC67" s="37">
        <v>33.380000000000003</v>
      </c>
      <c r="AD67" s="31"/>
      <c r="AE67" s="37">
        <v>36.39</v>
      </c>
      <c r="AF67" s="31"/>
      <c r="AG67" s="37">
        <v>37.07</v>
      </c>
      <c r="AH67" s="31"/>
      <c r="AI67" s="37">
        <v>31.8</v>
      </c>
      <c r="AJ67" s="31"/>
      <c r="AK67" s="37">
        <v>29.81</v>
      </c>
      <c r="AL67" s="31"/>
      <c r="AM67" s="37">
        <v>28.88</v>
      </c>
      <c r="AN67" s="31"/>
      <c r="AO67" s="37">
        <v>27.51</v>
      </c>
      <c r="AP67" s="31"/>
      <c r="AQ67" s="37">
        <v>24.74</v>
      </c>
      <c r="AR67" s="31"/>
      <c r="AS67" s="37">
        <v>24.38</v>
      </c>
      <c r="AT67" s="31"/>
      <c r="AU67" s="30">
        <v>28.13</v>
      </c>
      <c r="AV67" s="31"/>
      <c r="AW67" s="30">
        <v>29.4</v>
      </c>
      <c r="AX67" s="31"/>
      <c r="AY67" s="30">
        <v>34.19</v>
      </c>
      <c r="AZ67" s="31"/>
      <c r="BA67" s="30">
        <f t="shared" si="28"/>
        <v>365.68</v>
      </c>
      <c r="BB67" s="31"/>
      <c r="BC67" s="35"/>
      <c r="BD67" s="41"/>
      <c r="BE67" s="41"/>
      <c r="BF67" s="41"/>
      <c r="BG67" s="41"/>
      <c r="BH67" s="41"/>
      <c r="BI67" s="41"/>
      <c r="BJ67" s="42"/>
      <c r="BK67" s="41"/>
      <c r="BL67" s="42"/>
      <c r="BM67" s="42"/>
      <c r="BN67" s="42"/>
      <c r="BO67" s="42"/>
      <c r="BP67" s="30"/>
    </row>
    <row r="68" spans="1:68" ht="27" customHeight="1">
      <c r="A68" s="401"/>
      <c r="B68" s="29" t="s">
        <v>390</v>
      </c>
      <c r="C68" s="37">
        <v>10.52</v>
      </c>
      <c r="D68" s="31">
        <f t="shared" si="135"/>
        <v>0.34699103713188201</v>
      </c>
      <c r="E68" s="37">
        <v>10.27</v>
      </c>
      <c r="F68" s="31">
        <f t="shared" si="117"/>
        <v>-4.8192771084337303E-2</v>
      </c>
      <c r="G68" s="37">
        <f>出租!X53-出租!X55</f>
        <v>10.119999999999999</v>
      </c>
      <c r="H68" s="31">
        <f t="shared" si="74"/>
        <v>-2.95566502463018E-3</v>
      </c>
      <c r="I68" s="37">
        <f>出租!Z53-出租!Z55</f>
        <v>9.9499999999999904</v>
      </c>
      <c r="J68" s="31">
        <f t="shared" si="76"/>
        <v>3.02419354838701E-3</v>
      </c>
      <c r="K68" s="37">
        <f>出租!AB53-出租!AB55</f>
        <v>10.66</v>
      </c>
      <c r="L68" s="31">
        <f t="shared" si="77"/>
        <v>5.3359683794466102E-2</v>
      </c>
      <c r="M68" s="37">
        <f>出租!AD53-出租!AD55</f>
        <v>10.46</v>
      </c>
      <c r="N68" s="31">
        <f t="shared" si="78"/>
        <v>-4.2124542124541399E-2</v>
      </c>
      <c r="O68" s="37">
        <f>出租!AF53-出租!AF55</f>
        <v>10.32</v>
      </c>
      <c r="P68" s="31">
        <f t="shared" si="80"/>
        <v>4.2424242424240699E-2</v>
      </c>
      <c r="Q68" s="37">
        <f>出租!AH53-出租!AH55</f>
        <v>10.32</v>
      </c>
      <c r="R68" s="31">
        <f t="shared" si="81"/>
        <v>3.8229376257547402E-2</v>
      </c>
      <c r="S68" s="37">
        <f>出租!AJ53-出租!AJ55</f>
        <v>10.16</v>
      </c>
      <c r="T68" s="31">
        <f t="shared" si="82"/>
        <v>2.2132796780683899E-2</v>
      </c>
      <c r="U68" s="37">
        <f>出租!AL53-出租!AL55</f>
        <v>10.15</v>
      </c>
      <c r="V68" s="31">
        <f t="shared" si="83"/>
        <v>1.9743336623894202E-3</v>
      </c>
      <c r="W68" s="37">
        <f>出租!AN53-出租!AN55</f>
        <v>9.7700000000000102</v>
      </c>
      <c r="X68" s="31">
        <f t="shared" si="84"/>
        <v>-5.0916496944989299E-3</v>
      </c>
      <c r="Y68" s="30">
        <f t="shared" si="118"/>
        <v>102.93</v>
      </c>
      <c r="Z68" s="31">
        <f t="shared" si="119"/>
        <v>3.3226259787191299E-2</v>
      </c>
      <c r="AA68" s="32"/>
      <c r="AB68" s="33">
        <f t="shared" si="120"/>
        <v>18.600000000000001</v>
      </c>
      <c r="AC68" s="37">
        <v>7.81</v>
      </c>
      <c r="AD68" s="31"/>
      <c r="AE68" s="37">
        <v>10.79</v>
      </c>
      <c r="AF68" s="31"/>
      <c r="AG68" s="37">
        <v>10.15</v>
      </c>
      <c r="AH68" s="31"/>
      <c r="AI68" s="37">
        <v>9.9199999999999893</v>
      </c>
      <c r="AJ68" s="31"/>
      <c r="AK68" s="37">
        <v>10.119999999999999</v>
      </c>
      <c r="AL68" s="31"/>
      <c r="AM68" s="37">
        <v>10.92</v>
      </c>
      <c r="AN68" s="31"/>
      <c r="AO68" s="37">
        <v>9.9000000000000092</v>
      </c>
      <c r="AP68" s="31"/>
      <c r="AQ68" s="37">
        <v>9.94</v>
      </c>
      <c r="AR68" s="31"/>
      <c r="AS68" s="37">
        <v>9.94</v>
      </c>
      <c r="AT68" s="31"/>
      <c r="AU68" s="30">
        <v>10.130000000000001</v>
      </c>
      <c r="AV68" s="31"/>
      <c r="AW68" s="30">
        <v>9.8199999999999896</v>
      </c>
      <c r="AX68" s="31"/>
      <c r="AY68" s="30">
        <v>9.9600000000000097</v>
      </c>
      <c r="AZ68" s="31"/>
      <c r="BA68" s="30">
        <f t="shared" si="28"/>
        <v>119.4</v>
      </c>
      <c r="BB68" s="31"/>
      <c r="BC68" s="35"/>
      <c r="BD68" s="41"/>
      <c r="BE68" s="41"/>
      <c r="BF68" s="41"/>
      <c r="BG68" s="41"/>
      <c r="BH68" s="41"/>
      <c r="BI68" s="41"/>
      <c r="BJ68" s="42"/>
      <c r="BK68" s="41"/>
      <c r="BL68" s="42"/>
      <c r="BM68" s="42"/>
      <c r="BN68" s="42"/>
      <c r="BO68" s="42"/>
      <c r="BP68" s="30"/>
    </row>
    <row r="69" spans="1:68" ht="27" customHeight="1">
      <c r="A69" s="398"/>
      <c r="B69" s="29" t="s">
        <v>391</v>
      </c>
      <c r="C69" s="40">
        <v>1.3367161931590299</v>
      </c>
      <c r="D69" s="31">
        <f t="shared" si="135"/>
        <v>-0.678943272644285</v>
      </c>
      <c r="E69" s="40">
        <v>1.6750851499495301</v>
      </c>
      <c r="F69" s="31">
        <f t="shared" si="117"/>
        <v>-0.53044867263486295</v>
      </c>
      <c r="G69" s="40">
        <v>1.8643239829202101</v>
      </c>
      <c r="H69" s="31">
        <f t="shared" si="74"/>
        <v>-0.50501917351569103</v>
      </c>
      <c r="I69" s="40">
        <f>网约车!X53-网约车!X55</f>
        <v>2.2873606178377601</v>
      </c>
      <c r="J69" s="31">
        <f t="shared" si="76"/>
        <v>-0.41442491925216501</v>
      </c>
      <c r="K69" s="40">
        <f>网约车!Z53-网约车!Z55</f>
        <v>2.2976825085597001</v>
      </c>
      <c r="L69" s="31">
        <f t="shared" si="77"/>
        <v>-0.35649075867041802</v>
      </c>
      <c r="M69" s="40">
        <f>网约车!AB53-网约车!AB55</f>
        <v>2.2371657667306</v>
      </c>
      <c r="N69" s="31">
        <f t="shared" si="78"/>
        <v>-0.328346823023004</v>
      </c>
      <c r="O69" s="40">
        <f>网约车!AD53-网约车!AD55</f>
        <v>3.0721705958004</v>
      </c>
      <c r="P69" s="31">
        <f t="shared" si="80"/>
        <v>-0.20437936435913501</v>
      </c>
      <c r="Q69" s="40">
        <f>网约车!AF53-网约车!AF55</f>
        <v>3.6204769088969</v>
      </c>
      <c r="R69" s="31">
        <f t="shared" si="81"/>
        <v>7.4631975060969594E-2</v>
      </c>
      <c r="S69" s="40">
        <f>网约车!AH53-网约车!AH55</f>
        <v>3.5065253677668999</v>
      </c>
      <c r="T69" s="31">
        <f t="shared" si="82"/>
        <v>8.3779390997544806E-2</v>
      </c>
      <c r="U69" s="40">
        <f>网约车!AJ53-网约车!AJ55</f>
        <v>3.9676588168009101</v>
      </c>
      <c r="V69" s="31">
        <f t="shared" si="83"/>
        <v>9.4749614033862797E-2</v>
      </c>
      <c r="W69" s="40">
        <f>网约车!AL53-网约车!AL55</f>
        <v>4.9887649728121204</v>
      </c>
      <c r="X69" s="31">
        <f t="shared" si="84"/>
        <v>0.35606247420555198</v>
      </c>
      <c r="Y69" s="30">
        <f t="shared" si="118"/>
        <v>25.865165908421901</v>
      </c>
      <c r="Z69" s="31">
        <f t="shared" si="119"/>
        <v>-0.28932164716370801</v>
      </c>
      <c r="AA69" s="32"/>
      <c r="AB69" s="33">
        <f t="shared" si="120"/>
        <v>7.7309056197969896</v>
      </c>
      <c r="AC69" s="40">
        <v>4.1634891259512896</v>
      </c>
      <c r="AD69" s="31"/>
      <c r="AE69" s="40">
        <v>3.5674164938457</v>
      </c>
      <c r="AF69" s="31"/>
      <c r="AG69" s="40">
        <v>3.7664569679636002</v>
      </c>
      <c r="AH69" s="31"/>
      <c r="AI69" s="40">
        <v>3.9061782050503</v>
      </c>
      <c r="AJ69" s="31"/>
      <c r="AK69" s="40">
        <v>3.5705509120776</v>
      </c>
      <c r="AL69" s="31"/>
      <c r="AM69" s="40">
        <v>3.3308347870841999</v>
      </c>
      <c r="AN69" s="31"/>
      <c r="AO69" s="40">
        <v>3.8613510738391001</v>
      </c>
      <c r="AP69" s="31"/>
      <c r="AQ69" s="40">
        <v>3.36903888300131</v>
      </c>
      <c r="AR69" s="31"/>
      <c r="AS69" s="40">
        <v>3.23546046076719</v>
      </c>
      <c r="AT69" s="31"/>
      <c r="AU69" s="30">
        <v>3.6242614438393201</v>
      </c>
      <c r="AV69" s="31"/>
      <c r="AW69" s="30">
        <v>3.6788607219109002</v>
      </c>
      <c r="AX69" s="31"/>
      <c r="AY69" s="30">
        <v>3.9883959008362502</v>
      </c>
      <c r="AZ69" s="31"/>
      <c r="BA69" s="30">
        <f t="shared" ref="BA69:BA94" si="164">AC69+AE69+AG69+AI69+AK69+AM69+AO69+AQ69+AS69+AU69+AW69+AY69</f>
        <v>44.062294976166797</v>
      </c>
      <c r="BB69" s="31"/>
      <c r="BC69" s="35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30"/>
    </row>
    <row r="70" spans="1:68" s="24" customFormat="1" ht="27" customHeight="1">
      <c r="A70" s="395" t="s">
        <v>313</v>
      </c>
      <c r="B70" s="29" t="s">
        <v>387</v>
      </c>
      <c r="C70" s="30">
        <f t="shared" ref="C70:G70" si="165">C71+C72+C73+C74</f>
        <v>289.77065741363901</v>
      </c>
      <c r="D70" s="31">
        <f t="shared" si="135"/>
        <v>2.3704607638680202E-2</v>
      </c>
      <c r="E70" s="30">
        <f t="shared" si="165"/>
        <v>285.54938802727099</v>
      </c>
      <c r="F70" s="31">
        <f t="shared" ref="F70:F94" si="166">E70/AE70-1</f>
        <v>6.1841494222761403E-2</v>
      </c>
      <c r="G70" s="30">
        <f t="shared" si="165"/>
        <v>290.20678038173799</v>
      </c>
      <c r="H70" s="31">
        <f t="shared" si="74"/>
        <v>-1.33750349970434E-2</v>
      </c>
      <c r="I70" s="30" t="e">
        <f t="shared" ref="I70:M70" si="167">I71+I72+I73+I74</f>
        <v>#REF!</v>
      </c>
      <c r="J70" s="31" t="e">
        <f t="shared" si="76"/>
        <v>#REF!</v>
      </c>
      <c r="K70" s="30" t="e">
        <f t="shared" si="167"/>
        <v>#REF!</v>
      </c>
      <c r="L70" s="31" t="e">
        <f t="shared" si="77"/>
        <v>#REF!</v>
      </c>
      <c r="M70" s="30" t="e">
        <f t="shared" si="167"/>
        <v>#REF!</v>
      </c>
      <c r="N70" s="31" t="e">
        <f t="shared" si="78"/>
        <v>#REF!</v>
      </c>
      <c r="O70" s="30" t="e">
        <f t="shared" ref="O70:S70" si="168">O71+O72+O73+O74</f>
        <v>#REF!</v>
      </c>
      <c r="P70" s="31" t="e">
        <f t="shared" si="80"/>
        <v>#REF!</v>
      </c>
      <c r="Q70" s="30" t="e">
        <f t="shared" si="168"/>
        <v>#REF!</v>
      </c>
      <c r="R70" s="31" t="e">
        <f t="shared" si="81"/>
        <v>#REF!</v>
      </c>
      <c r="S70" s="30" t="e">
        <f t="shared" si="168"/>
        <v>#REF!</v>
      </c>
      <c r="T70" s="31" t="e">
        <f t="shared" si="82"/>
        <v>#REF!</v>
      </c>
      <c r="U70" s="30" t="e">
        <f>U71+U72+U73+U74</f>
        <v>#REF!</v>
      </c>
      <c r="V70" s="31" t="e">
        <f t="shared" si="83"/>
        <v>#REF!</v>
      </c>
      <c r="W70" s="30" t="e">
        <f>W71+W72+W73+W74</f>
        <v>#REF!</v>
      </c>
      <c r="X70" s="31" t="e">
        <f t="shared" si="84"/>
        <v>#REF!</v>
      </c>
      <c r="Y70" s="30" t="e">
        <f t="shared" ref="Y70:Y94" si="169">E70+C70+G70+I70+K70+M70+O70+Q70+S70+U70</f>
        <v>#REF!</v>
      </c>
      <c r="Z70" s="31" t="e">
        <f t="shared" ref="Z70:Z94" si="170">Y70/SUM(AC70,AE70,AG70,AI70,AK70,AM70,AO70,AQ70,AS70,AU70)-1</f>
        <v>#REF!</v>
      </c>
      <c r="AA70" s="32"/>
      <c r="AB70" s="33">
        <f t="shared" ref="AB70:AB94" si="171">AC70+AE70</f>
        <v>551.97984511884499</v>
      </c>
      <c r="AC70" s="33">
        <f t="shared" ref="AC70:AG70" si="172">AC71+AC72+AC73+AC74</f>
        <v>283.06081192897602</v>
      </c>
      <c r="AD70" s="32"/>
      <c r="AE70" s="33">
        <f t="shared" si="172"/>
        <v>268.91903318986903</v>
      </c>
      <c r="AF70" s="32"/>
      <c r="AG70" s="33">
        <f t="shared" si="172"/>
        <v>294.14092555510001</v>
      </c>
      <c r="AH70" s="32"/>
      <c r="AI70" s="33">
        <f t="shared" ref="AI70:AM70" si="173">AI71+AI72+AI73+AI74</f>
        <v>318.74118588459902</v>
      </c>
      <c r="AJ70" s="32"/>
      <c r="AK70" s="33">
        <f t="shared" si="173"/>
        <v>351.65855522008098</v>
      </c>
      <c r="AL70" s="32"/>
      <c r="AM70" s="33">
        <f t="shared" si="173"/>
        <v>339.13195707676999</v>
      </c>
      <c r="AN70" s="32"/>
      <c r="AO70" s="33">
        <f t="shared" ref="AO70:AS70" si="174">AO71+AO72+AO73+AO74</f>
        <v>382.320894897561</v>
      </c>
      <c r="AP70" s="32"/>
      <c r="AQ70" s="33">
        <f t="shared" si="174"/>
        <v>391.54708516737998</v>
      </c>
      <c r="AR70" s="32"/>
      <c r="AS70" s="33">
        <f t="shared" si="174"/>
        <v>339.43662781436399</v>
      </c>
      <c r="AT70" s="32"/>
      <c r="AU70" s="33">
        <f t="shared" ref="AU70:AY70" si="175">AU71+AU72+AU73+AU74</f>
        <v>360.27122813912001</v>
      </c>
      <c r="AV70" s="32"/>
      <c r="AW70" s="33">
        <f t="shared" si="175"/>
        <v>334.94371540426403</v>
      </c>
      <c r="AX70" s="32"/>
      <c r="AY70" s="33">
        <f t="shared" si="175"/>
        <v>294.63050230951501</v>
      </c>
      <c r="AZ70" s="32"/>
      <c r="BA70" s="33">
        <f t="shared" si="164"/>
        <v>3958.8025225875999</v>
      </c>
      <c r="BB70" s="32"/>
      <c r="BC70" s="34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</row>
    <row r="71" spans="1:68" ht="27" customHeight="1">
      <c r="A71" s="396"/>
      <c r="B71" s="29" t="s">
        <v>388</v>
      </c>
      <c r="C71" s="30">
        <v>158.1695</v>
      </c>
      <c r="D71" s="31">
        <f t="shared" si="135"/>
        <v>-4.7556933980932303E-3</v>
      </c>
      <c r="E71" s="30">
        <v>164.3152</v>
      </c>
      <c r="F71" s="31">
        <f t="shared" si="166"/>
        <v>-2.5760124368625702E-2</v>
      </c>
      <c r="G71" s="37">
        <v>171.38249999999999</v>
      </c>
      <c r="H71" s="31">
        <f t="shared" si="74"/>
        <v>7.8857173773947391E-3</v>
      </c>
      <c r="I71" s="37" t="e">
        <f>#REF!</f>
        <v>#REF!</v>
      </c>
      <c r="J71" s="31" t="e">
        <f t="shared" si="76"/>
        <v>#REF!</v>
      </c>
      <c r="K71" s="37" t="e">
        <f>#REF!</f>
        <v>#REF!</v>
      </c>
      <c r="L71" s="31" t="e">
        <f t="shared" si="77"/>
        <v>#REF!</v>
      </c>
      <c r="M71" s="37" t="e">
        <f>#REF!</f>
        <v>#REF!</v>
      </c>
      <c r="N71" s="31" t="e">
        <f t="shared" si="78"/>
        <v>#REF!</v>
      </c>
      <c r="O71" s="37" t="e">
        <f>#REF!</f>
        <v>#REF!</v>
      </c>
      <c r="P71" s="31" t="e">
        <f t="shared" si="80"/>
        <v>#REF!</v>
      </c>
      <c r="Q71" s="37" t="e">
        <f>#REF!</f>
        <v>#REF!</v>
      </c>
      <c r="R71" s="31" t="e">
        <f t="shared" si="81"/>
        <v>#REF!</v>
      </c>
      <c r="S71" s="37" t="e">
        <f>#REF!</f>
        <v>#REF!</v>
      </c>
      <c r="T71" s="31" t="e">
        <f t="shared" si="82"/>
        <v>#REF!</v>
      </c>
      <c r="U71" s="37" t="e">
        <f>#REF!</f>
        <v>#REF!</v>
      </c>
      <c r="V71" s="31" t="e">
        <f t="shared" si="83"/>
        <v>#REF!</v>
      </c>
      <c r="W71" s="37" t="e">
        <f>#REF!</f>
        <v>#REF!</v>
      </c>
      <c r="X71" s="31" t="e">
        <f t="shared" si="84"/>
        <v>#REF!</v>
      </c>
      <c r="Y71" s="30" t="e">
        <f t="shared" si="169"/>
        <v>#REF!</v>
      </c>
      <c r="Z71" s="31" t="e">
        <f t="shared" si="170"/>
        <v>#REF!</v>
      </c>
      <c r="AA71" s="32"/>
      <c r="AB71" s="33">
        <f t="shared" si="171"/>
        <v>327.58519999999999</v>
      </c>
      <c r="AC71" s="38">
        <v>158.92529999999999</v>
      </c>
      <c r="AD71" s="31"/>
      <c r="AE71" s="37">
        <v>168.65989999999999</v>
      </c>
      <c r="AF71" s="31"/>
      <c r="AG71" s="37">
        <v>170.04159999999999</v>
      </c>
      <c r="AH71" s="31"/>
      <c r="AI71" s="38">
        <v>199.8638</v>
      </c>
      <c r="AJ71" s="31"/>
      <c r="AK71" s="38">
        <v>221.0412</v>
      </c>
      <c r="AL71" s="31"/>
      <c r="AM71" s="38">
        <v>208.04040000000001</v>
      </c>
      <c r="AN71" s="31"/>
      <c r="AO71" s="38">
        <v>234.58500000000001</v>
      </c>
      <c r="AP71" s="31"/>
      <c r="AQ71" s="38">
        <v>247.63650000000001</v>
      </c>
      <c r="AR71" s="31"/>
      <c r="AS71" s="38">
        <v>196.5308</v>
      </c>
      <c r="AT71" s="31"/>
      <c r="AU71" s="38">
        <v>207.40289999999999</v>
      </c>
      <c r="AV71" s="31"/>
      <c r="AW71" s="38">
        <v>175.55449999999999</v>
      </c>
      <c r="AX71" s="31"/>
      <c r="AY71" s="38">
        <v>156.2867</v>
      </c>
      <c r="AZ71" s="31"/>
      <c r="BA71" s="30">
        <f t="shared" si="164"/>
        <v>2344.5686000000001</v>
      </c>
      <c r="BB71" s="31"/>
      <c r="BC71" s="35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0"/>
    </row>
    <row r="72" spans="1:68" ht="27" customHeight="1">
      <c r="A72" s="396"/>
      <c r="B72" s="29" t="s">
        <v>389</v>
      </c>
      <c r="C72" s="37">
        <v>79.2</v>
      </c>
      <c r="D72" s="31">
        <f t="shared" si="135"/>
        <v>-0.112008072653886</v>
      </c>
      <c r="E72" s="37">
        <v>65.040000000000006</v>
      </c>
      <c r="F72" s="31">
        <f t="shared" si="166"/>
        <v>-0.11025991792065599</v>
      </c>
      <c r="G72" s="37">
        <f>公交!X57-公交!X59</f>
        <v>74.2</v>
      </c>
      <c r="H72" s="31">
        <f t="shared" si="74"/>
        <v>-0.12582469368520199</v>
      </c>
      <c r="I72" s="37">
        <f>公交!Z57-公交!Z59</f>
        <v>77.739999999999995</v>
      </c>
      <c r="J72" s="31">
        <f t="shared" si="76"/>
        <v>-6.1677730838865401E-2</v>
      </c>
      <c r="K72" s="37">
        <f>公交!AB57-公交!AB59</f>
        <v>77.02</v>
      </c>
      <c r="L72" s="31">
        <f t="shared" si="77"/>
        <v>-6.1990013396663199E-2</v>
      </c>
      <c r="M72" s="37">
        <f>公交!AD57-公交!AD59</f>
        <v>67.31</v>
      </c>
      <c r="N72" s="31">
        <f t="shared" si="78"/>
        <v>-0.190109493442426</v>
      </c>
      <c r="O72" s="37">
        <f>公交!AF57-公交!AF59</f>
        <v>84.110000000000099</v>
      </c>
      <c r="P72" s="31">
        <f t="shared" si="80"/>
        <v>-0.148166902977517</v>
      </c>
      <c r="Q72" s="37">
        <f>公交!AH57-公交!AH59</f>
        <v>84.34</v>
      </c>
      <c r="R72" s="31">
        <f t="shared" si="81"/>
        <v>-8.3858353247880504E-2</v>
      </c>
      <c r="S72" s="37">
        <f>公交!AJ57-公交!AJ59</f>
        <v>67.569999999999993</v>
      </c>
      <c r="T72" s="31">
        <f t="shared" si="82"/>
        <v>-0.15389431505133999</v>
      </c>
      <c r="U72" s="37">
        <f>公交!AL57-公交!AL59</f>
        <v>62.04</v>
      </c>
      <c r="V72" s="31">
        <f t="shared" si="83"/>
        <v>-0.17664233576642399</v>
      </c>
      <c r="W72" s="37">
        <f>公交!AN57-公交!AN59</f>
        <v>63.83</v>
      </c>
      <c r="X72" s="31">
        <f t="shared" si="84"/>
        <v>-0.19089871973634101</v>
      </c>
      <c r="Y72" s="30">
        <f t="shared" si="169"/>
        <v>738.57</v>
      </c>
      <c r="Z72" s="31">
        <f t="shared" si="170"/>
        <v>-0.12205646359584001</v>
      </c>
      <c r="AA72" s="32"/>
      <c r="AB72" s="33">
        <f t="shared" si="171"/>
        <v>162.29</v>
      </c>
      <c r="AC72" s="37">
        <v>89.190000000000097</v>
      </c>
      <c r="AD72" s="31"/>
      <c r="AE72" s="37">
        <v>73.099999999999994</v>
      </c>
      <c r="AF72" s="31"/>
      <c r="AG72" s="37">
        <v>84.88</v>
      </c>
      <c r="AH72" s="31"/>
      <c r="AI72" s="37">
        <v>82.85</v>
      </c>
      <c r="AJ72" s="31"/>
      <c r="AK72" s="37">
        <v>82.11</v>
      </c>
      <c r="AL72" s="31"/>
      <c r="AM72" s="37">
        <v>83.11</v>
      </c>
      <c r="AN72" s="31"/>
      <c r="AO72" s="37">
        <v>98.740000000000094</v>
      </c>
      <c r="AP72" s="31"/>
      <c r="AQ72" s="37">
        <v>92.059999999999903</v>
      </c>
      <c r="AR72" s="31"/>
      <c r="AS72" s="37">
        <v>79.86</v>
      </c>
      <c r="AT72" s="31"/>
      <c r="AU72" s="30">
        <v>75.349999999999994</v>
      </c>
      <c r="AV72" s="31"/>
      <c r="AW72" s="30">
        <v>78.89</v>
      </c>
      <c r="AX72" s="31"/>
      <c r="AY72" s="30">
        <v>76.639999999999901</v>
      </c>
      <c r="AZ72" s="31"/>
      <c r="BA72" s="30">
        <f t="shared" si="164"/>
        <v>996.78</v>
      </c>
      <c r="BB72" s="31"/>
      <c r="BC72" s="35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0"/>
    </row>
    <row r="73" spans="1:68" ht="27" customHeight="1">
      <c r="A73" s="397"/>
      <c r="B73" s="29" t="s">
        <v>390</v>
      </c>
      <c r="C73" s="37">
        <v>46.34</v>
      </c>
      <c r="D73" s="31">
        <f t="shared" si="135"/>
        <v>0.57833787465940101</v>
      </c>
      <c r="E73" s="37">
        <v>48.28</v>
      </c>
      <c r="F73" s="31">
        <f t="shared" si="166"/>
        <v>1.1240651121865399</v>
      </c>
      <c r="G73" s="37">
        <f>出租!X57-出租!X59</f>
        <v>35.14</v>
      </c>
      <c r="H73" s="31">
        <f t="shared" si="74"/>
        <v>6.5171264019401098E-2</v>
      </c>
      <c r="I73" s="37">
        <f>出租!Z57-出租!Z59</f>
        <v>44.71</v>
      </c>
      <c r="J73" s="31">
        <f t="shared" si="76"/>
        <v>0.51098344035147103</v>
      </c>
      <c r="K73" s="37">
        <f>出租!AB57-出租!AB59</f>
        <v>48.23</v>
      </c>
      <c r="L73" s="31">
        <f t="shared" si="77"/>
        <v>0.229416263063982</v>
      </c>
      <c r="M73" s="37">
        <f>出租!AD57-出租!AD59</f>
        <v>44.71</v>
      </c>
      <c r="N73" s="31">
        <f t="shared" si="78"/>
        <v>0.173490813648293</v>
      </c>
      <c r="O73" s="37">
        <f>出租!AF57-出租!AF59</f>
        <v>48.61</v>
      </c>
      <c r="P73" s="31">
        <f t="shared" si="80"/>
        <v>0.24641025641025299</v>
      </c>
      <c r="Q73" s="37">
        <f>出租!AH57-出租!AH59</f>
        <v>48.879999999999903</v>
      </c>
      <c r="R73" s="31">
        <f t="shared" si="81"/>
        <v>0.132530120481926</v>
      </c>
      <c r="S73" s="37">
        <f>出租!AJ57-出租!AJ59</f>
        <v>58.379999999999903</v>
      </c>
      <c r="T73" s="31">
        <f t="shared" si="82"/>
        <v>0.134693877551019</v>
      </c>
      <c r="U73" s="37">
        <f>出租!AL57-出租!AL59</f>
        <v>59.389999999999901</v>
      </c>
      <c r="V73" s="31">
        <f t="shared" si="83"/>
        <v>-6.5313188542651404E-2</v>
      </c>
      <c r="W73" s="37">
        <f>出租!AN57-出租!AN59</f>
        <v>70.100000000000094</v>
      </c>
      <c r="X73" s="31">
        <f t="shared" si="84"/>
        <v>6.77837014470688E-2</v>
      </c>
      <c r="Y73" s="30">
        <f t="shared" si="169"/>
        <v>482.67</v>
      </c>
      <c r="Z73" s="31">
        <f t="shared" si="170"/>
        <v>0.24031864319670901</v>
      </c>
      <c r="AA73" s="32"/>
      <c r="AB73" s="33">
        <f t="shared" si="171"/>
        <v>52.09</v>
      </c>
      <c r="AC73" s="37">
        <v>29.36</v>
      </c>
      <c r="AD73" s="31"/>
      <c r="AE73" s="37">
        <v>22.73</v>
      </c>
      <c r="AF73" s="31"/>
      <c r="AG73" s="37">
        <v>32.99</v>
      </c>
      <c r="AH73" s="31"/>
      <c r="AI73" s="37">
        <v>29.59</v>
      </c>
      <c r="AJ73" s="31"/>
      <c r="AK73" s="37">
        <v>39.229999999999997</v>
      </c>
      <c r="AL73" s="31"/>
      <c r="AM73" s="37">
        <v>38.1</v>
      </c>
      <c r="AN73" s="31"/>
      <c r="AO73" s="37">
        <v>39.000000000000099</v>
      </c>
      <c r="AP73" s="31"/>
      <c r="AQ73" s="37">
        <v>43.16</v>
      </c>
      <c r="AR73" s="31"/>
      <c r="AS73" s="37">
        <v>51.45</v>
      </c>
      <c r="AT73" s="31"/>
      <c r="AU73" s="30">
        <v>63.54</v>
      </c>
      <c r="AV73" s="31"/>
      <c r="AW73" s="30">
        <v>65.650000000000006</v>
      </c>
      <c r="AX73" s="31"/>
      <c r="AY73" s="30">
        <v>49.27</v>
      </c>
      <c r="AZ73" s="31"/>
      <c r="BA73" s="30">
        <f t="shared" si="164"/>
        <v>504.07</v>
      </c>
      <c r="BB73" s="31"/>
      <c r="BC73" s="35"/>
      <c r="BD73" s="41"/>
      <c r="BE73" s="41"/>
      <c r="BF73" s="41"/>
      <c r="BG73" s="41"/>
      <c r="BH73" s="41"/>
      <c r="BI73" s="41"/>
      <c r="BJ73" s="42"/>
      <c r="BK73" s="41"/>
      <c r="BL73" s="42"/>
      <c r="BM73" s="42"/>
      <c r="BN73" s="42"/>
      <c r="BO73" s="42"/>
      <c r="BP73" s="30"/>
    </row>
    <row r="74" spans="1:68" ht="27" customHeight="1">
      <c r="A74" s="398"/>
      <c r="B74" s="29" t="s">
        <v>391</v>
      </c>
      <c r="C74" s="40">
        <v>6.0611574136386297</v>
      </c>
      <c r="D74" s="31">
        <f t="shared" si="135"/>
        <v>8.5157008115012395E-2</v>
      </c>
      <c r="E74" s="40">
        <v>7.9141880272708001</v>
      </c>
      <c r="F74" s="31">
        <f t="shared" si="166"/>
        <v>0.78684805536534597</v>
      </c>
      <c r="G74" s="40">
        <v>9.4842803817377295</v>
      </c>
      <c r="H74" s="31">
        <f t="shared" si="74"/>
        <v>0.52252122606957996</v>
      </c>
      <c r="I74" s="40">
        <f>网约车!X57-网约车!X59</f>
        <v>12.408823519335799</v>
      </c>
      <c r="J74" s="31">
        <f t="shared" si="76"/>
        <v>0.92761840625752301</v>
      </c>
      <c r="K74" s="40">
        <f>网约车!Z57-网约车!Z59</f>
        <v>15.506584232075699</v>
      </c>
      <c r="L74" s="31">
        <f t="shared" si="77"/>
        <v>0.671444486518326</v>
      </c>
      <c r="M74" s="40">
        <f>网约车!AB57-网约车!AB59</f>
        <v>16.976322324085</v>
      </c>
      <c r="N74" s="31">
        <f t="shared" si="78"/>
        <v>0.71798049560362698</v>
      </c>
      <c r="O74" s="40">
        <f>网约车!AD57-网约车!AD59</f>
        <v>20.702543759464</v>
      </c>
      <c r="P74" s="31">
        <f t="shared" si="80"/>
        <v>1.07110458559508</v>
      </c>
      <c r="Q74" s="40">
        <f>网约车!AF57-网约车!AF59</f>
        <v>22.991794025810002</v>
      </c>
      <c r="R74" s="31">
        <f t="shared" si="81"/>
        <v>1.64559791809052</v>
      </c>
      <c r="S74" s="40">
        <f>网约车!AH57-网约车!AH59</f>
        <v>22.237240382741</v>
      </c>
      <c r="T74" s="31">
        <f t="shared" si="82"/>
        <v>0.91769322024551603</v>
      </c>
      <c r="U74" s="40">
        <f>网约车!AJ57-网约车!AJ59</f>
        <v>32.997555022269999</v>
      </c>
      <c r="V74" s="31">
        <f t="shared" si="83"/>
        <v>1.3606224359494401</v>
      </c>
      <c r="W74" s="40">
        <f>网约车!AL57-网约车!AL59</f>
        <v>37.201428746624202</v>
      </c>
      <c r="X74" s="31">
        <f t="shared" si="84"/>
        <v>1.5052790826875899</v>
      </c>
      <c r="Y74" s="30">
        <f t="shared" si="169"/>
        <v>167.28048908842899</v>
      </c>
      <c r="Z74" s="31">
        <f t="shared" si="170"/>
        <v>0.94284240489198101</v>
      </c>
      <c r="AA74" s="32"/>
      <c r="AB74" s="33">
        <f t="shared" si="171"/>
        <v>10.0146451188449</v>
      </c>
      <c r="AC74" s="40">
        <v>5.5855119289762998</v>
      </c>
      <c r="AD74" s="31"/>
      <c r="AE74" s="40">
        <v>4.4291331898685904</v>
      </c>
      <c r="AF74" s="31"/>
      <c r="AG74" s="40">
        <v>6.2293255551001998</v>
      </c>
      <c r="AH74" s="31"/>
      <c r="AI74" s="40">
        <v>6.4373858845991903</v>
      </c>
      <c r="AJ74" s="31"/>
      <c r="AK74" s="40">
        <v>9.2773552200805902</v>
      </c>
      <c r="AL74" s="31"/>
      <c r="AM74" s="40">
        <v>9.8815570767700898</v>
      </c>
      <c r="AN74" s="31"/>
      <c r="AO74" s="40">
        <v>9.9958948975605004</v>
      </c>
      <c r="AP74" s="31"/>
      <c r="AQ74" s="40">
        <v>8.6905851673804104</v>
      </c>
      <c r="AR74" s="31"/>
      <c r="AS74" s="40">
        <v>11.5958278143644</v>
      </c>
      <c r="AT74" s="31"/>
      <c r="AU74" s="30">
        <v>13.97832813912</v>
      </c>
      <c r="AV74" s="31"/>
      <c r="AW74" s="30">
        <v>14.849215404263701</v>
      </c>
      <c r="AX74" s="31"/>
      <c r="AY74" s="30">
        <v>12.433802309515301</v>
      </c>
      <c r="AZ74" s="31"/>
      <c r="BA74" s="30">
        <f t="shared" si="164"/>
        <v>113.383922587599</v>
      </c>
      <c r="BB74" s="31"/>
      <c r="BC74" s="35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30"/>
    </row>
    <row r="75" spans="1:68" s="24" customFormat="1" ht="27" customHeight="1">
      <c r="A75" s="395" t="s">
        <v>121</v>
      </c>
      <c r="B75" s="29" t="s">
        <v>387</v>
      </c>
      <c r="C75" s="30">
        <f t="shared" ref="C75:G75" si="176">C76+C77+C78+C79</f>
        <v>40.6859553805484</v>
      </c>
      <c r="D75" s="31">
        <f t="shared" si="135"/>
        <v>-0.30017468616986398</v>
      </c>
      <c r="E75" s="30">
        <f t="shared" si="176"/>
        <v>43.868039741449998</v>
      </c>
      <c r="F75" s="31">
        <f t="shared" si="166"/>
        <v>-0.20214542936038801</v>
      </c>
      <c r="G75" s="30">
        <f t="shared" si="176"/>
        <v>46.017590163918399</v>
      </c>
      <c r="H75" s="31">
        <f t="shared" si="74"/>
        <v>-0.18265000479356999</v>
      </c>
      <c r="I75" s="30" t="e">
        <f t="shared" ref="I75:M75" si="177">I76+I77+I78+I79</f>
        <v>#REF!</v>
      </c>
      <c r="J75" s="31" t="e">
        <f t="shared" si="76"/>
        <v>#REF!</v>
      </c>
      <c r="K75" s="30" t="e">
        <f t="shared" si="177"/>
        <v>#REF!</v>
      </c>
      <c r="L75" s="31" t="e">
        <f t="shared" si="77"/>
        <v>#REF!</v>
      </c>
      <c r="M75" s="30" t="e">
        <f t="shared" si="177"/>
        <v>#REF!</v>
      </c>
      <c r="N75" s="31" t="e">
        <f t="shared" si="78"/>
        <v>#REF!</v>
      </c>
      <c r="O75" s="30" t="e">
        <f t="shared" ref="O75:S75" si="178">O76+O77+O78+O79</f>
        <v>#REF!</v>
      </c>
      <c r="P75" s="31" t="e">
        <f t="shared" si="80"/>
        <v>#REF!</v>
      </c>
      <c r="Q75" s="30" t="e">
        <f t="shared" si="178"/>
        <v>#REF!</v>
      </c>
      <c r="R75" s="31" t="e">
        <f t="shared" si="81"/>
        <v>#REF!</v>
      </c>
      <c r="S75" s="30" t="e">
        <f t="shared" si="178"/>
        <v>#REF!</v>
      </c>
      <c r="T75" s="31" t="e">
        <f t="shared" si="82"/>
        <v>#REF!</v>
      </c>
      <c r="U75" s="30" t="e">
        <f>U76+U77+U78+U79</f>
        <v>#REF!</v>
      </c>
      <c r="V75" s="31" t="e">
        <f t="shared" si="83"/>
        <v>#REF!</v>
      </c>
      <c r="W75" s="30" t="e">
        <f>W76+W77+W78+W79</f>
        <v>#REF!</v>
      </c>
      <c r="X75" s="31" t="e">
        <f t="shared" si="84"/>
        <v>#REF!</v>
      </c>
      <c r="Y75" s="30" t="e">
        <f t="shared" si="169"/>
        <v>#REF!</v>
      </c>
      <c r="Z75" s="31" t="e">
        <f t="shared" si="170"/>
        <v>#REF!</v>
      </c>
      <c r="AA75" s="32"/>
      <c r="AB75" s="33">
        <f t="shared" si="171"/>
        <v>113.11980267837301</v>
      </c>
      <c r="AC75" s="33">
        <f t="shared" ref="AC75:AG75" si="179">AC76+AC77+AC78+AC79</f>
        <v>58.137301661574199</v>
      </c>
      <c r="AD75" s="32"/>
      <c r="AE75" s="33">
        <f t="shared" si="179"/>
        <v>54.9825010167987</v>
      </c>
      <c r="AF75" s="32"/>
      <c r="AG75" s="33">
        <f t="shared" si="179"/>
        <v>56.300960951613099</v>
      </c>
      <c r="AH75" s="32"/>
      <c r="AI75" s="33">
        <f t="shared" ref="AI75:AM75" si="180">AI76+AI77+AI78+AI79</f>
        <v>56.407481994729402</v>
      </c>
      <c r="AJ75" s="32"/>
      <c r="AK75" s="33">
        <f t="shared" si="180"/>
        <v>55.545706888176099</v>
      </c>
      <c r="AL75" s="32"/>
      <c r="AM75" s="33">
        <f t="shared" si="180"/>
        <v>64.932676046446005</v>
      </c>
      <c r="AN75" s="32"/>
      <c r="AO75" s="33">
        <f t="shared" ref="AO75:AS75" si="181">AO76+AO77+AO78+AO79</f>
        <v>43.598275046266501</v>
      </c>
      <c r="AP75" s="32"/>
      <c r="AQ75" s="33">
        <f t="shared" si="181"/>
        <v>56.313317119423999</v>
      </c>
      <c r="AR75" s="32"/>
      <c r="AS75" s="33">
        <f t="shared" si="181"/>
        <v>45.019090016799296</v>
      </c>
      <c r="AT75" s="32"/>
      <c r="AU75" s="33">
        <f t="shared" ref="AU75:AY75" si="182">AU76+AU77+AU78+AU79</f>
        <v>55.638895008778299</v>
      </c>
      <c r="AV75" s="32"/>
      <c r="AW75" s="33">
        <f t="shared" si="182"/>
        <v>46.211415999836497</v>
      </c>
      <c r="AX75" s="32"/>
      <c r="AY75" s="33">
        <f t="shared" si="182"/>
        <v>46.0863246860186</v>
      </c>
      <c r="AZ75" s="32"/>
      <c r="BA75" s="33">
        <f t="shared" si="164"/>
        <v>639.17394643646105</v>
      </c>
      <c r="BB75" s="32"/>
      <c r="BC75" s="34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</row>
    <row r="76" spans="1:68" ht="27" customHeight="1">
      <c r="A76" s="396"/>
      <c r="B76" s="29" t="s">
        <v>388</v>
      </c>
      <c r="C76" s="30">
        <v>7.2840999999999996</v>
      </c>
      <c r="D76" s="31">
        <f t="shared" si="135"/>
        <v>-0.196609571288341</v>
      </c>
      <c r="E76" s="30">
        <v>7.2142999999999997</v>
      </c>
      <c r="F76" s="31">
        <f t="shared" si="166"/>
        <v>-0.13279240293304501</v>
      </c>
      <c r="G76" s="37">
        <v>6.9417</v>
      </c>
      <c r="H76" s="31">
        <f t="shared" si="74"/>
        <v>-0.12824473495836999</v>
      </c>
      <c r="I76" s="37" t="e">
        <f>#REF!</f>
        <v>#REF!</v>
      </c>
      <c r="J76" s="31" t="e">
        <f t="shared" si="76"/>
        <v>#REF!</v>
      </c>
      <c r="K76" s="37" t="e">
        <f>#REF!</f>
        <v>#REF!</v>
      </c>
      <c r="L76" s="31" t="e">
        <f t="shared" si="77"/>
        <v>#REF!</v>
      </c>
      <c r="M76" s="37" t="e">
        <f>#REF!</f>
        <v>#REF!</v>
      </c>
      <c r="N76" s="31" t="e">
        <f t="shared" si="78"/>
        <v>#REF!</v>
      </c>
      <c r="O76" s="37" t="e">
        <f>#REF!</f>
        <v>#REF!</v>
      </c>
      <c r="P76" s="31" t="e">
        <f t="shared" si="80"/>
        <v>#REF!</v>
      </c>
      <c r="Q76" s="37" t="e">
        <f>#REF!</f>
        <v>#REF!</v>
      </c>
      <c r="R76" s="31" t="e">
        <f t="shared" si="81"/>
        <v>#REF!</v>
      </c>
      <c r="S76" s="37" t="e">
        <f>#REF!</f>
        <v>#REF!</v>
      </c>
      <c r="T76" s="31" t="e">
        <f t="shared" si="82"/>
        <v>#REF!</v>
      </c>
      <c r="U76" s="37" t="e">
        <f>#REF!</f>
        <v>#REF!</v>
      </c>
      <c r="V76" s="31" t="e">
        <f t="shared" si="83"/>
        <v>#REF!</v>
      </c>
      <c r="W76" s="37" t="e">
        <f>#REF!</f>
        <v>#REF!</v>
      </c>
      <c r="X76" s="31" t="e">
        <f t="shared" si="84"/>
        <v>#REF!</v>
      </c>
      <c r="Y76" s="30" t="e">
        <f t="shared" si="169"/>
        <v>#REF!</v>
      </c>
      <c r="Z76" s="31" t="e">
        <f t="shared" si="170"/>
        <v>#REF!</v>
      </c>
      <c r="AA76" s="32"/>
      <c r="AB76" s="33">
        <f t="shared" si="171"/>
        <v>17.3857</v>
      </c>
      <c r="AC76" s="38">
        <v>9.0667000000000009</v>
      </c>
      <c r="AD76" s="31"/>
      <c r="AE76" s="37">
        <v>8.3190000000000008</v>
      </c>
      <c r="AF76" s="31"/>
      <c r="AG76" s="37">
        <v>7.9629000000000003</v>
      </c>
      <c r="AH76" s="31"/>
      <c r="AI76" s="38">
        <v>7.9306000000000001</v>
      </c>
      <c r="AJ76" s="31"/>
      <c r="AK76" s="38">
        <v>7.9935999999999998</v>
      </c>
      <c r="AL76" s="31"/>
      <c r="AM76" s="38">
        <v>8.1417000000000002</v>
      </c>
      <c r="AN76" s="31"/>
      <c r="AO76" s="38">
        <v>7.8768000000000002</v>
      </c>
      <c r="AP76" s="31"/>
      <c r="AQ76" s="38">
        <v>7.7343000000000002</v>
      </c>
      <c r="AR76" s="31"/>
      <c r="AS76" s="38">
        <v>7.7093999999999996</v>
      </c>
      <c r="AT76" s="31"/>
      <c r="AU76" s="38">
        <v>8.0259</v>
      </c>
      <c r="AV76" s="31"/>
      <c r="AW76" s="38">
        <v>8.1262000000000008</v>
      </c>
      <c r="AX76" s="31"/>
      <c r="AY76" s="38">
        <v>8.2232000000000003</v>
      </c>
      <c r="AZ76" s="31"/>
      <c r="BA76" s="30">
        <f t="shared" si="164"/>
        <v>97.110299999999995</v>
      </c>
      <c r="BB76" s="31"/>
      <c r="BC76" s="35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0"/>
    </row>
    <row r="77" spans="1:68" ht="26.7" customHeight="1">
      <c r="A77" s="397"/>
      <c r="B77" s="29" t="s">
        <v>389</v>
      </c>
      <c r="C77" s="37">
        <v>26.4</v>
      </c>
      <c r="D77" s="31">
        <f t="shared" si="135"/>
        <v>-0.105084745762712</v>
      </c>
      <c r="E77" s="37">
        <v>26.9</v>
      </c>
      <c r="F77" s="31">
        <f t="shared" si="166"/>
        <v>-0.17987804878048799</v>
      </c>
      <c r="G77" s="37">
        <f>公交!X61-公交!X63</f>
        <v>28.5</v>
      </c>
      <c r="H77" s="31">
        <f t="shared" si="74"/>
        <v>-0.173913043478261</v>
      </c>
      <c r="I77" s="37">
        <f>公交!Z61-公交!Z63</f>
        <v>29.4</v>
      </c>
      <c r="J77" s="31">
        <f t="shared" si="76"/>
        <v>-0.15028901734104</v>
      </c>
      <c r="K77" s="37">
        <f>公交!AB61-公交!AB63</f>
        <v>26.8</v>
      </c>
      <c r="L77" s="31">
        <f t="shared" si="77"/>
        <v>-0.19760479041916201</v>
      </c>
      <c r="M77" s="37">
        <f>公交!AD61-公交!AD63</f>
        <v>23.3</v>
      </c>
      <c r="N77" s="31">
        <f t="shared" si="78"/>
        <v>-0.33237822349570201</v>
      </c>
      <c r="O77" s="37">
        <f>公交!AF61-公交!AF63</f>
        <v>25.44</v>
      </c>
      <c r="P77" s="31">
        <f t="shared" si="80"/>
        <v>0.20568720379146899</v>
      </c>
      <c r="Q77" s="37">
        <f>公交!AH61-公交!AH63</f>
        <v>24.86</v>
      </c>
      <c r="R77" s="31">
        <f t="shared" si="81"/>
        <v>-0.13680555555555601</v>
      </c>
      <c r="S77" s="37">
        <f>公交!AJ61-公交!AJ63</f>
        <v>24.4</v>
      </c>
      <c r="T77" s="31">
        <f t="shared" si="82"/>
        <v>8.2644628099171093E-3</v>
      </c>
      <c r="U77" s="37">
        <f>公交!AL61-公交!AL63</f>
        <v>24.95</v>
      </c>
      <c r="V77" s="31">
        <f t="shared" si="83"/>
        <v>-0.22274143302180699</v>
      </c>
      <c r="W77" s="37">
        <f>公交!AN61-公交!AN63</f>
        <v>23.5</v>
      </c>
      <c r="X77" s="31">
        <f t="shared" si="84"/>
        <v>-8.5603112840466997E-2</v>
      </c>
      <c r="Y77" s="30">
        <f t="shared" si="169"/>
        <v>260.95</v>
      </c>
      <c r="Z77" s="31">
        <f t="shared" si="170"/>
        <v>-0.146943445570448</v>
      </c>
      <c r="AA77" s="32"/>
      <c r="AB77" s="33">
        <f t="shared" si="171"/>
        <v>62.3</v>
      </c>
      <c r="AC77" s="37">
        <v>29.5</v>
      </c>
      <c r="AD77" s="31"/>
      <c r="AE77" s="37">
        <v>32.799999999999997</v>
      </c>
      <c r="AF77" s="31"/>
      <c r="AG77" s="37">
        <v>34.5</v>
      </c>
      <c r="AH77" s="31"/>
      <c r="AI77" s="37">
        <v>34.6</v>
      </c>
      <c r="AJ77" s="31"/>
      <c r="AK77" s="37">
        <v>33.4</v>
      </c>
      <c r="AL77" s="31"/>
      <c r="AM77" s="37">
        <v>34.9</v>
      </c>
      <c r="AN77" s="31"/>
      <c r="AO77" s="37">
        <v>21.1</v>
      </c>
      <c r="AP77" s="31"/>
      <c r="AQ77" s="37">
        <v>28.8</v>
      </c>
      <c r="AR77" s="31"/>
      <c r="AS77" s="37">
        <v>24.2</v>
      </c>
      <c r="AT77" s="31"/>
      <c r="AU77" s="30">
        <v>32.1</v>
      </c>
      <c r="AV77" s="31"/>
      <c r="AW77" s="30">
        <v>25.7</v>
      </c>
      <c r="AX77" s="31"/>
      <c r="AY77" s="30">
        <v>24.8</v>
      </c>
      <c r="AZ77" s="31"/>
      <c r="BA77" s="30">
        <f t="shared" si="164"/>
        <v>356.4</v>
      </c>
      <c r="BB77" s="31"/>
      <c r="BC77" s="35"/>
      <c r="BD77" s="41"/>
      <c r="BE77" s="41"/>
      <c r="BF77" s="41"/>
      <c r="BG77" s="41"/>
      <c r="BH77" s="41"/>
      <c r="BI77" s="41"/>
      <c r="BJ77" s="42"/>
      <c r="BK77" s="41"/>
      <c r="BL77" s="42"/>
      <c r="BM77" s="42"/>
      <c r="BN77" s="42"/>
      <c r="BO77" s="42"/>
      <c r="BP77" s="30"/>
    </row>
    <row r="78" spans="1:68" ht="26.7" customHeight="1">
      <c r="A78" s="401"/>
      <c r="B78" s="29" t="s">
        <v>390</v>
      </c>
      <c r="C78" s="37">
        <v>6</v>
      </c>
      <c r="D78" s="31">
        <f t="shared" si="135"/>
        <v>-0.42857142857142899</v>
      </c>
      <c r="E78" s="37">
        <v>8</v>
      </c>
      <c r="F78" s="31">
        <f t="shared" si="166"/>
        <v>-6.9767441860464102E-2</v>
      </c>
      <c r="G78" s="37">
        <f>出租!X61-出租!X63</f>
        <v>8</v>
      </c>
      <c r="H78" s="31">
        <f t="shared" si="74"/>
        <v>0.11888111888111701</v>
      </c>
      <c r="I78" s="37">
        <f>出租!Z61-出租!Z63</f>
        <v>6</v>
      </c>
      <c r="J78" s="31">
        <f t="shared" si="76"/>
        <v>-0.100449775112444</v>
      </c>
      <c r="K78" s="37">
        <f>出租!AB61-出租!AB63</f>
        <v>6</v>
      </c>
      <c r="L78" s="31">
        <f t="shared" si="77"/>
        <v>-6.3962558502340103E-2</v>
      </c>
      <c r="M78" s="37">
        <f>出租!AD61-出租!AD63</f>
        <v>6</v>
      </c>
      <c r="N78" s="31">
        <f t="shared" si="78"/>
        <v>-9.90990990990991E-2</v>
      </c>
      <c r="O78" s="37">
        <f>出租!AF61-出租!AF63</f>
        <v>6.2</v>
      </c>
      <c r="P78" s="31">
        <f t="shared" si="80"/>
        <v>-6.6265060240964901E-2</v>
      </c>
      <c r="Q78" s="37">
        <f>出租!AH61-出租!AH63</f>
        <v>6.4</v>
      </c>
      <c r="R78" s="31">
        <f t="shared" si="81"/>
        <v>-7.1117561683599603E-2</v>
      </c>
      <c r="S78" s="37">
        <f>出租!AJ61-出租!AJ63</f>
        <v>6.5999999999999899</v>
      </c>
      <c r="T78" s="31">
        <f t="shared" si="82"/>
        <v>2.64385692068403E-2</v>
      </c>
      <c r="U78" s="37">
        <f>出租!AL61-出租!AL63</f>
        <v>6.5</v>
      </c>
      <c r="V78" s="31">
        <f t="shared" si="83"/>
        <v>-0.16129032258064499</v>
      </c>
      <c r="W78" s="37">
        <f>出租!AN61-出租!AN63</f>
        <v>6.4000000000000101</v>
      </c>
      <c r="X78" s="31">
        <f t="shared" si="84"/>
        <v>6.6666666666667498E-2</v>
      </c>
      <c r="Y78" s="30">
        <f t="shared" si="169"/>
        <v>65.7</v>
      </c>
      <c r="Z78" s="31">
        <f t="shared" si="170"/>
        <v>-0.108548168249661</v>
      </c>
      <c r="AA78" s="32"/>
      <c r="AB78" s="33">
        <f t="shared" si="171"/>
        <v>19.100000000000001</v>
      </c>
      <c r="AC78" s="37">
        <v>10.5</v>
      </c>
      <c r="AD78" s="31"/>
      <c r="AE78" s="37">
        <v>8.5999999999999908</v>
      </c>
      <c r="AF78" s="31"/>
      <c r="AG78" s="37">
        <v>7.1500000000000101</v>
      </c>
      <c r="AH78" s="31"/>
      <c r="AI78" s="37">
        <v>6.67</v>
      </c>
      <c r="AJ78" s="31"/>
      <c r="AK78" s="37">
        <v>6.41</v>
      </c>
      <c r="AL78" s="31"/>
      <c r="AM78" s="37">
        <v>6.66</v>
      </c>
      <c r="AN78" s="31"/>
      <c r="AO78" s="37">
        <v>6.6400000000000103</v>
      </c>
      <c r="AP78" s="31"/>
      <c r="AQ78" s="37">
        <v>6.89</v>
      </c>
      <c r="AR78" s="31"/>
      <c r="AS78" s="37">
        <v>6.4300000000000104</v>
      </c>
      <c r="AT78" s="31"/>
      <c r="AU78" s="30">
        <v>7.75</v>
      </c>
      <c r="AV78" s="31"/>
      <c r="AW78" s="30">
        <v>6</v>
      </c>
      <c r="AX78" s="31"/>
      <c r="AY78" s="30">
        <v>6</v>
      </c>
      <c r="AZ78" s="31"/>
      <c r="BA78" s="30">
        <f t="shared" si="164"/>
        <v>85.7</v>
      </c>
      <c r="BB78" s="31"/>
      <c r="BC78" s="35"/>
      <c r="BD78" s="41"/>
      <c r="BE78" s="41"/>
      <c r="BF78" s="41"/>
      <c r="BG78" s="41"/>
      <c r="BH78" s="41"/>
      <c r="BI78" s="41"/>
      <c r="BJ78" s="42"/>
      <c r="BK78" s="41"/>
      <c r="BL78" s="42"/>
      <c r="BM78" s="42"/>
      <c r="BN78" s="42"/>
      <c r="BO78" s="42"/>
      <c r="BP78" s="30"/>
    </row>
    <row r="79" spans="1:68" ht="27" customHeight="1">
      <c r="A79" s="398"/>
      <c r="B79" s="29" t="s">
        <v>391</v>
      </c>
      <c r="C79" s="40">
        <v>1.00185538054845</v>
      </c>
      <c r="D79" s="31">
        <f t="shared" ref="D79:D94" si="183">C79/AC79-1</f>
        <v>-0.88954918119791304</v>
      </c>
      <c r="E79" s="40">
        <v>1.75373974144996</v>
      </c>
      <c r="F79" s="31">
        <f t="shared" si="166"/>
        <v>-0.66681117076774199</v>
      </c>
      <c r="G79" s="40">
        <v>2.5758901639183902</v>
      </c>
      <c r="H79" s="31">
        <f t="shared" ref="H79:H94" si="184">G79/AG79-1</f>
        <v>-0.614852468816524</v>
      </c>
      <c r="I79" s="40">
        <f>网约车!X61-网约车!X63</f>
        <v>1.69965664826134</v>
      </c>
      <c r="J79" s="31">
        <f t="shared" ref="J79:J94" si="185">I79/AI79-1</f>
        <v>-0.76416199828104003</v>
      </c>
      <c r="K79" s="40">
        <f>网约车!Z61-网约车!Z63</f>
        <v>2.2225979967527998</v>
      </c>
      <c r="L79" s="31">
        <f t="shared" ref="L79:L94" si="186">K79/AK79-1</f>
        <v>-0.71292078127373903</v>
      </c>
      <c r="M79" s="40">
        <f>网约车!AB61-网约车!AB63</f>
        <v>2.3415392766403</v>
      </c>
      <c r="N79" s="31">
        <f t="shared" ref="N79:N94" si="187">M79/AM79-1</f>
        <v>-0.84626466028835501</v>
      </c>
      <c r="O79" s="40">
        <f>网约车!AD61-网约车!AD63</f>
        <v>3.0874792325310998</v>
      </c>
      <c r="P79" s="31">
        <f t="shared" ref="P79:P94" si="188">O79/AO79-1</f>
        <v>-0.61316934343165896</v>
      </c>
      <c r="Q79" s="40">
        <f>网约车!AF61-网约车!AF63</f>
        <v>2.9944585337065002</v>
      </c>
      <c r="R79" s="31">
        <f t="shared" ref="R79:R94" si="189">Q79/AQ79-1</f>
        <v>-0.76767363205734296</v>
      </c>
      <c r="S79" s="40">
        <f>网约车!AH61-网约车!AH63</f>
        <v>2.9451685118526001</v>
      </c>
      <c r="T79" s="31">
        <f t="shared" ref="T79:T94" si="190">S79/AS79-1</f>
        <v>-0.55908604973500997</v>
      </c>
      <c r="U79" s="40">
        <f>网约车!AJ61-网约车!AJ63</f>
        <v>3.5786565443553</v>
      </c>
      <c r="V79" s="31">
        <f t="shared" ref="V79:V94" si="191">U79/AU79-1</f>
        <v>-0.53901084049279802</v>
      </c>
      <c r="W79" s="40">
        <f>网约车!AL61-网约车!AL63</f>
        <v>5.7820604125029602</v>
      </c>
      <c r="X79" s="31">
        <f t="shared" ref="X79:X94" si="192">W79/AW79-1</f>
        <v>-9.4461266047849796E-2</v>
      </c>
      <c r="Y79" s="30">
        <f t="shared" si="169"/>
        <v>24.201042030016701</v>
      </c>
      <c r="Z79" s="31">
        <f t="shared" si="170"/>
        <v>-0.72026866437043902</v>
      </c>
      <c r="AA79" s="32"/>
      <c r="AB79" s="33">
        <f t="shared" si="171"/>
        <v>14.334102678372901</v>
      </c>
      <c r="AC79" s="40">
        <v>9.0706016615741998</v>
      </c>
      <c r="AD79" s="31"/>
      <c r="AE79" s="40">
        <v>5.2635010167987</v>
      </c>
      <c r="AF79" s="31"/>
      <c r="AG79" s="40">
        <v>6.6880609516131004</v>
      </c>
      <c r="AH79" s="31"/>
      <c r="AI79" s="40">
        <v>7.2068819947294003</v>
      </c>
      <c r="AJ79" s="31"/>
      <c r="AK79" s="40">
        <v>7.7421068881761004</v>
      </c>
      <c r="AL79" s="31"/>
      <c r="AM79" s="40">
        <v>15.230976046445999</v>
      </c>
      <c r="AN79" s="31"/>
      <c r="AO79" s="40">
        <v>7.9814750462664996</v>
      </c>
      <c r="AP79" s="31"/>
      <c r="AQ79" s="40">
        <v>12.889017119424</v>
      </c>
      <c r="AR79" s="31"/>
      <c r="AS79" s="40">
        <v>6.6796900167992996</v>
      </c>
      <c r="AT79" s="31"/>
      <c r="AU79" s="30">
        <v>7.7629950087782698</v>
      </c>
      <c r="AV79" s="31"/>
      <c r="AW79" s="30">
        <v>6.3852159998365003</v>
      </c>
      <c r="AX79" s="31"/>
      <c r="AY79" s="30">
        <v>7.0631246860186403</v>
      </c>
      <c r="AZ79" s="31"/>
      <c r="BA79" s="30">
        <f t="shared" si="164"/>
        <v>99.963646436460706</v>
      </c>
      <c r="BB79" s="31"/>
      <c r="BC79" s="35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30"/>
    </row>
    <row r="80" spans="1:68" s="22" customFormat="1" ht="27" customHeight="1">
      <c r="A80" s="395" t="s">
        <v>122</v>
      </c>
      <c r="B80" s="29" t="s">
        <v>387</v>
      </c>
      <c r="C80" s="30">
        <f t="shared" ref="C80:G80" si="193">C81+C82+C83+C84</f>
        <v>141.409836253653</v>
      </c>
      <c r="D80" s="31">
        <f t="shared" si="183"/>
        <v>-2.8528935425598399E-2</v>
      </c>
      <c r="E80" s="30">
        <f t="shared" si="193"/>
        <v>135.61331695799601</v>
      </c>
      <c r="F80" s="31">
        <f t="shared" si="166"/>
        <v>0.11492499239114699</v>
      </c>
      <c r="G80" s="30">
        <f t="shared" si="193"/>
        <v>123.19145175225501</v>
      </c>
      <c r="H80" s="31">
        <f t="shared" si="184"/>
        <v>5.5742811336055201E-2</v>
      </c>
      <c r="I80" s="30" t="e">
        <f t="shared" ref="I80:M80" si="194">I81+I82+I83+I84</f>
        <v>#REF!</v>
      </c>
      <c r="J80" s="31" t="e">
        <f t="shared" si="185"/>
        <v>#REF!</v>
      </c>
      <c r="K80" s="30" t="e">
        <f t="shared" si="194"/>
        <v>#REF!</v>
      </c>
      <c r="L80" s="31" t="e">
        <f t="shared" si="186"/>
        <v>#REF!</v>
      </c>
      <c r="M80" s="30" t="e">
        <f t="shared" si="194"/>
        <v>#REF!</v>
      </c>
      <c r="N80" s="31" t="e">
        <f t="shared" si="187"/>
        <v>#REF!</v>
      </c>
      <c r="O80" s="30" t="e">
        <f t="shared" ref="O80:S80" si="195">O81+O82+O83+O84</f>
        <v>#REF!</v>
      </c>
      <c r="P80" s="31" t="e">
        <f t="shared" si="188"/>
        <v>#REF!</v>
      </c>
      <c r="Q80" s="30" t="e">
        <f t="shared" si="195"/>
        <v>#REF!</v>
      </c>
      <c r="R80" s="31" t="e">
        <f t="shared" si="189"/>
        <v>#REF!</v>
      </c>
      <c r="S80" s="30" t="e">
        <f t="shared" si="195"/>
        <v>#REF!</v>
      </c>
      <c r="T80" s="31" t="e">
        <f t="shared" si="190"/>
        <v>#REF!</v>
      </c>
      <c r="U80" s="30" t="e">
        <f>U81+U82+U83+U84</f>
        <v>#REF!</v>
      </c>
      <c r="V80" s="31" t="e">
        <f t="shared" si="191"/>
        <v>#REF!</v>
      </c>
      <c r="W80" s="30" t="e">
        <f>W81+W82+W83+W84</f>
        <v>#REF!</v>
      </c>
      <c r="X80" s="31" t="e">
        <f t="shared" si="192"/>
        <v>#REF!</v>
      </c>
      <c r="Y80" s="30" t="e">
        <f t="shared" si="169"/>
        <v>#REF!</v>
      </c>
      <c r="Z80" s="31" t="e">
        <f t="shared" si="170"/>
        <v>#REF!</v>
      </c>
      <c r="AA80" s="32"/>
      <c r="AB80" s="33">
        <f t="shared" si="171"/>
        <v>267.19705750585501</v>
      </c>
      <c r="AC80" s="33">
        <f t="shared" ref="AC80:AG80" si="196">AC81+AC82+AC83+AC84</f>
        <v>145.562581748746</v>
      </c>
      <c r="AD80" s="32"/>
      <c r="AE80" s="33">
        <f t="shared" si="196"/>
        <v>121.634475757109</v>
      </c>
      <c r="AF80" s="32"/>
      <c r="AG80" s="33">
        <f t="shared" si="196"/>
        <v>116.686990836674</v>
      </c>
      <c r="AH80" s="32"/>
      <c r="AI80" s="33">
        <f t="shared" ref="AI80:AM80" si="197">AI81+AI82+AI83+AI84</f>
        <v>145.73885626443601</v>
      </c>
      <c r="AJ80" s="32"/>
      <c r="AK80" s="33">
        <f t="shared" si="197"/>
        <v>152.29708270922299</v>
      </c>
      <c r="AL80" s="32"/>
      <c r="AM80" s="33">
        <f t="shared" si="197"/>
        <v>164.60164852389801</v>
      </c>
      <c r="AN80" s="32"/>
      <c r="AO80" s="33">
        <f t="shared" ref="AO80:AS80" si="198">AO81+AO82+AO83+AO84</f>
        <v>159.22529404196601</v>
      </c>
      <c r="AP80" s="32"/>
      <c r="AQ80" s="33">
        <f t="shared" si="198"/>
        <v>159.156890009351</v>
      </c>
      <c r="AR80" s="32"/>
      <c r="AS80" s="33">
        <f t="shared" si="198"/>
        <v>147.55896126454499</v>
      </c>
      <c r="AT80" s="32"/>
      <c r="AU80" s="33">
        <f t="shared" ref="AU80:AY80" si="199">AU81+AU82+AU83+AU84</f>
        <v>161.407332424023</v>
      </c>
      <c r="AV80" s="32"/>
      <c r="AW80" s="33">
        <f t="shared" si="199"/>
        <v>145.348007883164</v>
      </c>
      <c r="AX80" s="32"/>
      <c r="AY80" s="33">
        <f t="shared" si="199"/>
        <v>143.61667585459099</v>
      </c>
      <c r="AZ80" s="32"/>
      <c r="BA80" s="33">
        <f t="shared" si="164"/>
        <v>1762.8347973177199</v>
      </c>
      <c r="BB80" s="32"/>
      <c r="BC80" s="34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</row>
    <row r="81" spans="1:68" s="23" customFormat="1" ht="27" customHeight="1">
      <c r="A81" s="396"/>
      <c r="B81" s="29" t="s">
        <v>388</v>
      </c>
      <c r="C81" s="30">
        <v>3.1291000000000002</v>
      </c>
      <c r="D81" s="31">
        <f t="shared" si="183"/>
        <v>-0.21842841442701599</v>
      </c>
      <c r="E81" s="30">
        <v>2.6989999999999998</v>
      </c>
      <c r="F81" s="31">
        <f t="shared" si="166"/>
        <v>0.18294179523141699</v>
      </c>
      <c r="G81" s="37">
        <v>2.6030000000000002</v>
      </c>
      <c r="H81" s="31">
        <f t="shared" si="184"/>
        <v>1.4973095219527501E-2</v>
      </c>
      <c r="I81" s="37" t="e">
        <f>#REF!</f>
        <v>#REF!</v>
      </c>
      <c r="J81" s="31" t="e">
        <f t="shared" si="185"/>
        <v>#REF!</v>
      </c>
      <c r="K81" s="37" t="e">
        <f>#REF!</f>
        <v>#REF!</v>
      </c>
      <c r="L81" s="31" t="e">
        <f t="shared" si="186"/>
        <v>#REF!</v>
      </c>
      <c r="M81" s="37" t="e">
        <f>#REF!</f>
        <v>#REF!</v>
      </c>
      <c r="N81" s="31" t="e">
        <f t="shared" si="187"/>
        <v>#REF!</v>
      </c>
      <c r="O81" s="37" t="e">
        <f>#REF!</f>
        <v>#REF!</v>
      </c>
      <c r="P81" s="31" t="e">
        <f t="shared" si="188"/>
        <v>#REF!</v>
      </c>
      <c r="Q81" s="37" t="e">
        <f>#REF!</f>
        <v>#REF!</v>
      </c>
      <c r="R81" s="31" t="e">
        <f t="shared" si="189"/>
        <v>#REF!</v>
      </c>
      <c r="S81" s="37" t="e">
        <f>#REF!</f>
        <v>#REF!</v>
      </c>
      <c r="T81" s="31" t="e">
        <f t="shared" si="190"/>
        <v>#REF!</v>
      </c>
      <c r="U81" s="37" t="e">
        <f>#REF!</f>
        <v>#REF!</v>
      </c>
      <c r="V81" s="31" t="e">
        <f t="shared" si="191"/>
        <v>#REF!</v>
      </c>
      <c r="W81" s="37" t="e">
        <f>#REF!</f>
        <v>#REF!</v>
      </c>
      <c r="X81" s="31" t="e">
        <f t="shared" si="192"/>
        <v>#REF!</v>
      </c>
      <c r="Y81" s="30" t="e">
        <f t="shared" si="169"/>
        <v>#REF!</v>
      </c>
      <c r="Z81" s="31" t="e">
        <f t="shared" si="170"/>
        <v>#REF!</v>
      </c>
      <c r="AA81" s="32"/>
      <c r="AB81" s="33">
        <f t="shared" si="171"/>
        <v>6.2851999999999997</v>
      </c>
      <c r="AC81" s="38">
        <v>4.0035999999999996</v>
      </c>
      <c r="AD81" s="31"/>
      <c r="AE81" s="37">
        <v>2.2816000000000001</v>
      </c>
      <c r="AF81" s="31"/>
      <c r="AG81" s="37">
        <v>2.5646</v>
      </c>
      <c r="AH81" s="31"/>
      <c r="AI81" s="38">
        <v>3.0057</v>
      </c>
      <c r="AJ81" s="31"/>
      <c r="AK81" s="38">
        <v>3.4293</v>
      </c>
      <c r="AL81" s="31"/>
      <c r="AM81" s="38">
        <v>3.3988999999999998</v>
      </c>
      <c r="AN81" s="31"/>
      <c r="AO81" s="38">
        <v>2.7349000000000001</v>
      </c>
      <c r="AP81" s="31"/>
      <c r="AQ81" s="38">
        <v>2.63</v>
      </c>
      <c r="AR81" s="31"/>
      <c r="AS81" s="38">
        <v>2.5112000000000001</v>
      </c>
      <c r="AT81" s="31"/>
      <c r="AU81" s="38">
        <v>2.9022999999999999</v>
      </c>
      <c r="AV81" s="31"/>
      <c r="AW81" s="38">
        <v>3.1958000000000002</v>
      </c>
      <c r="AX81" s="31"/>
      <c r="AY81" s="38">
        <v>3.1446999999999998</v>
      </c>
      <c r="AZ81" s="31"/>
      <c r="BA81" s="30">
        <f t="shared" si="164"/>
        <v>35.802599999999998</v>
      </c>
      <c r="BB81" s="31"/>
      <c r="BC81" s="35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0"/>
    </row>
    <row r="82" spans="1:68" s="23" customFormat="1" ht="27" customHeight="1">
      <c r="A82" s="396"/>
      <c r="B82" s="29" t="s">
        <v>389</v>
      </c>
      <c r="C82" s="37">
        <v>121.4</v>
      </c>
      <c r="D82" s="31">
        <f t="shared" si="183"/>
        <v>-3.03514376996805E-2</v>
      </c>
      <c r="E82" s="37">
        <v>115.48</v>
      </c>
      <c r="F82" s="31">
        <f t="shared" si="166"/>
        <v>0.106130268199234</v>
      </c>
      <c r="G82" s="37">
        <f>公交!X65-公交!X67</f>
        <v>102.54</v>
      </c>
      <c r="H82" s="31">
        <f t="shared" si="184"/>
        <v>2.9104777197912501E-2</v>
      </c>
      <c r="I82" s="37">
        <f>公交!Z65-公交!Z67</f>
        <v>133.53</v>
      </c>
      <c r="J82" s="31">
        <f t="shared" si="185"/>
        <v>6.9866196618860704E-2</v>
      </c>
      <c r="K82" s="37">
        <f>公交!AB65-公交!AB67</f>
        <v>136.38999999999999</v>
      </c>
      <c r="L82" s="31">
        <f t="shared" si="186"/>
        <v>6.9054710769713007E-2</v>
      </c>
      <c r="M82" s="37">
        <f>公交!AD65-公交!AD67</f>
        <v>150.41</v>
      </c>
      <c r="N82" s="31">
        <f t="shared" si="187"/>
        <v>8.0919870643190797E-2</v>
      </c>
      <c r="O82" s="37">
        <f>公交!AF65-公交!AF67</f>
        <v>154.88</v>
      </c>
      <c r="P82" s="31">
        <f t="shared" si="188"/>
        <v>0.125499600319744</v>
      </c>
      <c r="Q82" s="37">
        <f>公交!AH65-公交!AH67</f>
        <v>147.07</v>
      </c>
      <c r="R82" s="31">
        <f t="shared" si="189"/>
        <v>8.3228990204021303E-2</v>
      </c>
      <c r="S82" s="37">
        <f>公交!AJ65-公交!AJ67</f>
        <v>141.24</v>
      </c>
      <c r="T82" s="31">
        <f t="shared" si="190"/>
        <v>9.8716452742123595E-2</v>
      </c>
      <c r="U82" s="37">
        <f>公交!AL65-公交!AL67</f>
        <v>153.07</v>
      </c>
      <c r="V82" s="31">
        <f t="shared" si="191"/>
        <v>0.108961819894226</v>
      </c>
      <c r="W82" s="37">
        <f>公交!AN65-公交!AN67</f>
        <v>139.22</v>
      </c>
      <c r="X82" s="31">
        <f t="shared" si="192"/>
        <v>0.111714445420426</v>
      </c>
      <c r="Y82" s="30">
        <f t="shared" si="169"/>
        <v>1356.01</v>
      </c>
      <c r="Z82" s="31">
        <f t="shared" si="170"/>
        <v>7.5566730650253003E-2</v>
      </c>
      <c r="AA82" s="32"/>
      <c r="AB82" s="33">
        <f t="shared" si="171"/>
        <v>229.6</v>
      </c>
      <c r="AC82" s="37">
        <v>125.2</v>
      </c>
      <c r="AD82" s="31"/>
      <c r="AE82" s="37">
        <v>104.4</v>
      </c>
      <c r="AF82" s="31"/>
      <c r="AG82" s="37">
        <v>99.64</v>
      </c>
      <c r="AH82" s="31"/>
      <c r="AI82" s="37">
        <v>124.81</v>
      </c>
      <c r="AJ82" s="31"/>
      <c r="AK82" s="37">
        <v>127.58</v>
      </c>
      <c r="AL82" s="31"/>
      <c r="AM82" s="37">
        <v>139.15</v>
      </c>
      <c r="AN82" s="31"/>
      <c r="AO82" s="37">
        <v>137.61000000000001</v>
      </c>
      <c r="AP82" s="31"/>
      <c r="AQ82" s="37">
        <v>135.77000000000001</v>
      </c>
      <c r="AR82" s="31"/>
      <c r="AS82" s="37">
        <v>128.55000000000001</v>
      </c>
      <c r="AT82" s="31"/>
      <c r="AU82" s="30">
        <v>138.03</v>
      </c>
      <c r="AV82" s="31"/>
      <c r="AW82" s="30">
        <v>125.23</v>
      </c>
      <c r="AX82" s="31"/>
      <c r="AY82" s="30">
        <v>124.17</v>
      </c>
      <c r="AZ82" s="31"/>
      <c r="BA82" s="30">
        <f t="shared" si="164"/>
        <v>1510.14</v>
      </c>
      <c r="BB82" s="31"/>
      <c r="BC82" s="35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0"/>
    </row>
    <row r="83" spans="1:68" s="23" customFormat="1" ht="27" customHeight="1">
      <c r="A83" s="397"/>
      <c r="B83" s="29" t="s">
        <v>390</v>
      </c>
      <c r="C83" s="37">
        <v>15.6</v>
      </c>
      <c r="D83" s="31">
        <f t="shared" si="183"/>
        <v>0.164179104477612</v>
      </c>
      <c r="E83" s="37">
        <v>15.8</v>
      </c>
      <c r="F83" s="31">
        <f t="shared" si="166"/>
        <v>0.21538461538461601</v>
      </c>
      <c r="G83" s="37">
        <f>出租!X65-出租!X67</f>
        <v>14.75</v>
      </c>
      <c r="H83" s="31">
        <f t="shared" si="184"/>
        <v>0.26068376068376098</v>
      </c>
      <c r="I83" s="37">
        <f>出租!Z65-出租!Z67</f>
        <v>14.62</v>
      </c>
      <c r="J83" s="31">
        <f t="shared" si="185"/>
        <v>1.5277777777778201E-2</v>
      </c>
      <c r="K83" s="37">
        <f>出租!AB65-出租!AB67</f>
        <v>17.13</v>
      </c>
      <c r="L83" s="31">
        <f t="shared" si="186"/>
        <v>-1.5517241379309699E-2</v>
      </c>
      <c r="M83" s="37">
        <f>出租!AD65-出租!AD67</f>
        <v>12.1</v>
      </c>
      <c r="N83" s="31">
        <f t="shared" si="187"/>
        <v>-9.7014925373133706E-2</v>
      </c>
      <c r="O83" s="37">
        <f>出租!AF65-出租!AF67</f>
        <v>14.1</v>
      </c>
      <c r="P83" s="31">
        <f t="shared" si="188"/>
        <v>0</v>
      </c>
      <c r="Q83" s="37">
        <f>出租!AH65-出租!AH67</f>
        <v>7.7399999999999904</v>
      </c>
      <c r="R83" s="31">
        <f t="shared" si="189"/>
        <v>-0.370731707317074</v>
      </c>
      <c r="S83" s="37">
        <f>出租!AJ65-出租!AJ67</f>
        <v>7.31</v>
      </c>
      <c r="T83" s="31">
        <f t="shared" si="190"/>
        <v>-0.39083333333333298</v>
      </c>
      <c r="U83" s="37">
        <f>出租!AL65-出租!AL67</f>
        <v>12.57</v>
      </c>
      <c r="V83" s="31">
        <f t="shared" si="191"/>
        <v>-0.18376623376623399</v>
      </c>
      <c r="W83" s="37">
        <f>出租!AN65-出租!AN67</f>
        <v>7.7100000000000097</v>
      </c>
      <c r="X83" s="31">
        <f t="shared" si="192"/>
        <v>-0.41145038167938902</v>
      </c>
      <c r="Y83" s="30">
        <f t="shared" si="169"/>
        <v>131.72</v>
      </c>
      <c r="Z83" s="31">
        <f t="shared" si="170"/>
        <v>-3.9241429613420802E-2</v>
      </c>
      <c r="AA83" s="32"/>
      <c r="AB83" s="33">
        <f t="shared" si="171"/>
        <v>26.4</v>
      </c>
      <c r="AC83" s="37">
        <v>13.4</v>
      </c>
      <c r="AD83" s="31"/>
      <c r="AE83" s="37">
        <v>13</v>
      </c>
      <c r="AF83" s="31"/>
      <c r="AG83" s="37">
        <v>11.7</v>
      </c>
      <c r="AH83" s="31"/>
      <c r="AI83" s="37">
        <v>14.4</v>
      </c>
      <c r="AJ83" s="31"/>
      <c r="AK83" s="37">
        <v>17.399999999999999</v>
      </c>
      <c r="AL83" s="31"/>
      <c r="AM83" s="37">
        <v>13.4</v>
      </c>
      <c r="AN83" s="31"/>
      <c r="AO83" s="37">
        <v>14.1</v>
      </c>
      <c r="AP83" s="31"/>
      <c r="AQ83" s="37">
        <v>12.3</v>
      </c>
      <c r="AR83" s="31"/>
      <c r="AS83" s="37">
        <v>12</v>
      </c>
      <c r="AT83" s="31"/>
      <c r="AU83" s="30">
        <v>15.4</v>
      </c>
      <c r="AV83" s="31"/>
      <c r="AW83" s="30">
        <v>13.1</v>
      </c>
      <c r="AX83" s="31"/>
      <c r="AY83" s="30">
        <v>12.6</v>
      </c>
      <c r="AZ83" s="31"/>
      <c r="BA83" s="30">
        <f t="shared" si="164"/>
        <v>162.80000000000001</v>
      </c>
      <c r="BB83" s="31"/>
      <c r="BC83" s="35"/>
      <c r="BD83" s="41"/>
      <c r="BE83" s="41"/>
      <c r="BF83" s="41"/>
      <c r="BG83" s="41"/>
      <c r="BH83" s="41"/>
      <c r="BI83" s="41"/>
      <c r="BJ83" s="42"/>
      <c r="BK83" s="41"/>
      <c r="BL83" s="42"/>
      <c r="BM83" s="42"/>
      <c r="BN83" s="42"/>
      <c r="BO83" s="42"/>
      <c r="BP83" s="30"/>
    </row>
    <row r="84" spans="1:68" s="23" customFormat="1" ht="27" customHeight="1">
      <c r="A84" s="398"/>
      <c r="B84" s="29" t="s">
        <v>391</v>
      </c>
      <c r="C84" s="40">
        <v>1.2807362536526199</v>
      </c>
      <c r="D84" s="31">
        <f t="shared" si="183"/>
        <v>-0.56716993803847504</v>
      </c>
      <c r="E84" s="40">
        <v>1.63431695799594</v>
      </c>
      <c r="F84" s="31">
        <f t="shared" si="166"/>
        <v>-0.16312292164683101</v>
      </c>
      <c r="G84" s="40">
        <v>3.2984517522547101</v>
      </c>
      <c r="H84" s="31">
        <f t="shared" si="184"/>
        <v>0.18547391285912501</v>
      </c>
      <c r="I84" s="40">
        <f>网约车!X65-网约车!X67</f>
        <v>2.1414668328370001</v>
      </c>
      <c r="J84" s="31">
        <f t="shared" si="185"/>
        <v>-0.392173757816628</v>
      </c>
      <c r="K84" s="40">
        <f>网约车!Z65-网约车!Z67</f>
        <v>2.5766563999794001</v>
      </c>
      <c r="L84" s="31">
        <f t="shared" si="186"/>
        <v>-0.33724269263645001</v>
      </c>
      <c r="M84" s="40">
        <f>网约车!AB65-网约车!AB67</f>
        <v>2.5595641079051998</v>
      </c>
      <c r="N84" s="31">
        <f t="shared" si="187"/>
        <v>-0.70419062788707698</v>
      </c>
      <c r="O84" s="40">
        <f>网约车!AD65-网约车!AD67</f>
        <v>3.4291797853410002</v>
      </c>
      <c r="P84" s="31">
        <f t="shared" si="188"/>
        <v>-0.282657505796099</v>
      </c>
      <c r="Q84" s="40">
        <f>网约车!AF65-网约车!AF67</f>
        <v>2.5127142727642999</v>
      </c>
      <c r="R84" s="31">
        <f t="shared" si="189"/>
        <v>-0.70287963187577795</v>
      </c>
      <c r="S84" s="40">
        <f>网约车!AH65-网约车!AH67</f>
        <v>2.4054344425460998</v>
      </c>
      <c r="T84" s="31">
        <f t="shared" si="190"/>
        <v>-0.46519294798775201</v>
      </c>
      <c r="U84" s="40">
        <f>网约车!AJ65-网约车!AJ67</f>
        <v>3.8321638273879999</v>
      </c>
      <c r="V84" s="31">
        <f t="shared" si="191"/>
        <v>-0.24489865143555201</v>
      </c>
      <c r="W84" s="40">
        <f>网约车!AL65-网约车!AL67</f>
        <v>3.1570923994188602</v>
      </c>
      <c r="X84" s="31">
        <f t="shared" si="192"/>
        <v>-0.17401342472108799</v>
      </c>
      <c r="Y84" s="30">
        <f t="shared" si="169"/>
        <v>25.670684632664301</v>
      </c>
      <c r="Z84" s="31">
        <f t="shared" si="170"/>
        <v>-0.44874855809382402</v>
      </c>
      <c r="AA84" s="32"/>
      <c r="AB84" s="33">
        <f t="shared" si="171"/>
        <v>4.9118575058545</v>
      </c>
      <c r="AC84" s="40">
        <v>2.9589817487457002</v>
      </c>
      <c r="AD84" s="31"/>
      <c r="AE84" s="40">
        <v>1.9528757571088</v>
      </c>
      <c r="AF84" s="31"/>
      <c r="AG84" s="40">
        <v>2.7823908366735002</v>
      </c>
      <c r="AH84" s="31"/>
      <c r="AI84" s="40">
        <v>3.5231562644360999</v>
      </c>
      <c r="AJ84" s="31"/>
      <c r="AK84" s="40">
        <v>3.8877827092233002</v>
      </c>
      <c r="AL84" s="31"/>
      <c r="AM84" s="40">
        <v>8.6527485238976993</v>
      </c>
      <c r="AN84" s="31"/>
      <c r="AO84" s="40">
        <v>4.7803940419654998</v>
      </c>
      <c r="AP84" s="31"/>
      <c r="AQ84" s="40">
        <v>8.4568900093505803</v>
      </c>
      <c r="AR84" s="31"/>
      <c r="AS84" s="40">
        <v>4.4977612645448302</v>
      </c>
      <c r="AT84" s="31"/>
      <c r="AU84" s="30">
        <v>5.0750324240229103</v>
      </c>
      <c r="AV84" s="31"/>
      <c r="AW84" s="30">
        <v>3.8222078831642001</v>
      </c>
      <c r="AX84" s="31"/>
      <c r="AY84" s="30">
        <v>3.7019758545906898</v>
      </c>
      <c r="AZ84" s="31"/>
      <c r="BA84" s="30">
        <f t="shared" si="164"/>
        <v>54.092197317723802</v>
      </c>
      <c r="BB84" s="31"/>
      <c r="BC84" s="35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30"/>
    </row>
    <row r="85" spans="1:68" s="22" customFormat="1" ht="27" customHeight="1">
      <c r="A85" s="395" t="s">
        <v>341</v>
      </c>
      <c r="B85" s="29" t="s">
        <v>387</v>
      </c>
      <c r="C85" s="30">
        <f t="shared" ref="C85:G85" si="200">C86+C87+C88+C89</f>
        <v>76.891387948157401</v>
      </c>
      <c r="D85" s="31">
        <f t="shared" si="183"/>
        <v>-0.20125133339947801</v>
      </c>
      <c r="E85" s="30">
        <f t="shared" si="200"/>
        <v>102.812033163755</v>
      </c>
      <c r="F85" s="31">
        <f t="shared" si="166"/>
        <v>0.103640137415502</v>
      </c>
      <c r="G85" s="30">
        <f t="shared" si="200"/>
        <v>100.33244224069099</v>
      </c>
      <c r="H85" s="31">
        <f t="shared" si="184"/>
        <v>0.196660027018386</v>
      </c>
      <c r="I85" s="30" t="e">
        <f t="shared" ref="I85:M85" si="201">I86+I87+I88+I89</f>
        <v>#REF!</v>
      </c>
      <c r="J85" s="31" t="e">
        <f t="shared" si="185"/>
        <v>#REF!</v>
      </c>
      <c r="K85" s="30" t="e">
        <f t="shared" si="201"/>
        <v>#REF!</v>
      </c>
      <c r="L85" s="31" t="e">
        <f t="shared" si="186"/>
        <v>#REF!</v>
      </c>
      <c r="M85" s="30" t="e">
        <f t="shared" si="201"/>
        <v>#REF!</v>
      </c>
      <c r="N85" s="31" t="e">
        <f t="shared" si="187"/>
        <v>#REF!</v>
      </c>
      <c r="O85" s="30" t="e">
        <f t="shared" ref="O85:S85" si="202">O86+O87+O88+O89</f>
        <v>#REF!</v>
      </c>
      <c r="P85" s="31" t="e">
        <f t="shared" si="188"/>
        <v>#REF!</v>
      </c>
      <c r="Q85" s="30" t="e">
        <f t="shared" si="202"/>
        <v>#REF!</v>
      </c>
      <c r="R85" s="31" t="e">
        <f t="shared" si="189"/>
        <v>#REF!</v>
      </c>
      <c r="S85" s="30" t="e">
        <f t="shared" si="202"/>
        <v>#REF!</v>
      </c>
      <c r="T85" s="31" t="e">
        <f t="shared" si="190"/>
        <v>#REF!</v>
      </c>
      <c r="U85" s="30" t="e">
        <f>U86+U87+U88+U89</f>
        <v>#REF!</v>
      </c>
      <c r="V85" s="31" t="e">
        <f t="shared" si="191"/>
        <v>#REF!</v>
      </c>
      <c r="W85" s="30" t="e">
        <f>W86+W87+W88+W89</f>
        <v>#REF!</v>
      </c>
      <c r="X85" s="31" t="e">
        <f t="shared" si="192"/>
        <v>#REF!</v>
      </c>
      <c r="Y85" s="30" t="e">
        <f t="shared" si="169"/>
        <v>#REF!</v>
      </c>
      <c r="Z85" s="31" t="e">
        <f t="shared" si="170"/>
        <v>#REF!</v>
      </c>
      <c r="AA85" s="32"/>
      <c r="AB85" s="33">
        <f t="shared" si="171"/>
        <v>189.422016537541</v>
      </c>
      <c r="AC85" s="33">
        <f t="shared" ref="AC85:AG85" si="203">AC86+AC87+AC88+AC89</f>
        <v>96.2648091487995</v>
      </c>
      <c r="AD85" s="32"/>
      <c r="AE85" s="33">
        <f t="shared" si="203"/>
        <v>93.157207388741497</v>
      </c>
      <c r="AF85" s="32"/>
      <c r="AG85" s="33">
        <f t="shared" si="203"/>
        <v>83.843731699370593</v>
      </c>
      <c r="AH85" s="32"/>
      <c r="AI85" s="33">
        <f t="shared" ref="AI85:AM85" si="204">AI86+AI87+AI88+AI89</f>
        <v>78.928438370642098</v>
      </c>
      <c r="AJ85" s="32"/>
      <c r="AK85" s="33">
        <f t="shared" si="204"/>
        <v>81.507460139891904</v>
      </c>
      <c r="AL85" s="32"/>
      <c r="AM85" s="33">
        <f t="shared" si="204"/>
        <v>86.426472394077805</v>
      </c>
      <c r="AN85" s="32"/>
      <c r="AO85" s="33">
        <f t="shared" ref="AO85:AS85" si="205">AO86+AO87+AO88+AO89</f>
        <v>79.846040265885506</v>
      </c>
      <c r="AP85" s="32"/>
      <c r="AQ85" s="33">
        <f t="shared" si="205"/>
        <v>88.221638293231507</v>
      </c>
      <c r="AR85" s="32"/>
      <c r="AS85" s="33">
        <f t="shared" si="205"/>
        <v>77.427966086819296</v>
      </c>
      <c r="AT85" s="32"/>
      <c r="AU85" s="33">
        <f t="shared" ref="AU85:AY85" si="206">AU86+AU87+AU88+AU89</f>
        <v>82.496612201467499</v>
      </c>
      <c r="AV85" s="32"/>
      <c r="AW85" s="33">
        <f t="shared" si="206"/>
        <v>77.515449850510706</v>
      </c>
      <c r="AX85" s="32"/>
      <c r="AY85" s="33">
        <f t="shared" si="206"/>
        <v>72.598508223358095</v>
      </c>
      <c r="AZ85" s="32"/>
      <c r="BA85" s="33">
        <f t="shared" si="164"/>
        <v>998.23433406279605</v>
      </c>
      <c r="BB85" s="32"/>
      <c r="BC85" s="34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</row>
    <row r="86" spans="1:68" s="23" customFormat="1" ht="27" customHeight="1">
      <c r="A86" s="396"/>
      <c r="B86" s="29" t="s">
        <v>388</v>
      </c>
      <c r="C86" s="30">
        <v>6.0416999999999996</v>
      </c>
      <c r="D86" s="31">
        <f t="shared" si="183"/>
        <v>-0.655104895104895</v>
      </c>
      <c r="E86" s="30">
        <v>6.0284000000000004</v>
      </c>
      <c r="F86" s="31">
        <f t="shared" si="166"/>
        <v>-0.69779880992365295</v>
      </c>
      <c r="G86" s="37">
        <v>6.2222</v>
      </c>
      <c r="H86" s="31">
        <f t="shared" si="184"/>
        <v>-0.63193791296220703</v>
      </c>
      <c r="I86" s="37" t="e">
        <f>#REF!</f>
        <v>#REF!</v>
      </c>
      <c r="J86" s="31" t="e">
        <f t="shared" si="185"/>
        <v>#REF!</v>
      </c>
      <c r="K86" s="37" t="e">
        <f>#REF!</f>
        <v>#REF!</v>
      </c>
      <c r="L86" s="31" t="e">
        <f t="shared" si="186"/>
        <v>#REF!</v>
      </c>
      <c r="M86" s="37" t="e">
        <f>#REF!</f>
        <v>#REF!</v>
      </c>
      <c r="N86" s="31" t="e">
        <f t="shared" si="187"/>
        <v>#REF!</v>
      </c>
      <c r="O86" s="37" t="e">
        <f>#REF!</f>
        <v>#REF!</v>
      </c>
      <c r="P86" s="31" t="e">
        <f t="shared" si="188"/>
        <v>#REF!</v>
      </c>
      <c r="Q86" s="37" t="e">
        <f>#REF!</f>
        <v>#REF!</v>
      </c>
      <c r="R86" s="31" t="e">
        <f t="shared" si="189"/>
        <v>#REF!</v>
      </c>
      <c r="S86" s="37" t="e">
        <f>#REF!</f>
        <v>#REF!</v>
      </c>
      <c r="T86" s="31" t="e">
        <f t="shared" si="190"/>
        <v>#REF!</v>
      </c>
      <c r="U86" s="37" t="e">
        <f>#REF!</f>
        <v>#REF!</v>
      </c>
      <c r="V86" s="31" t="e">
        <f t="shared" si="191"/>
        <v>#REF!</v>
      </c>
      <c r="W86" s="37" t="e">
        <f>#REF!</f>
        <v>#REF!</v>
      </c>
      <c r="X86" s="31" t="e">
        <f t="shared" si="192"/>
        <v>#REF!</v>
      </c>
      <c r="Y86" s="30" t="e">
        <f t="shared" si="169"/>
        <v>#REF!</v>
      </c>
      <c r="Z86" s="31" t="e">
        <f t="shared" si="170"/>
        <v>#REF!</v>
      </c>
      <c r="AA86" s="32"/>
      <c r="AB86" s="33">
        <f t="shared" si="171"/>
        <v>37.465800000000002</v>
      </c>
      <c r="AC86" s="38">
        <v>17.517499999999998</v>
      </c>
      <c r="AD86" s="31"/>
      <c r="AE86" s="37">
        <v>19.9483</v>
      </c>
      <c r="AF86" s="31"/>
      <c r="AG86" s="37">
        <v>16.9053</v>
      </c>
      <c r="AH86" s="31"/>
      <c r="AI86" s="38">
        <v>11.4741</v>
      </c>
      <c r="AJ86" s="31"/>
      <c r="AK86" s="38">
        <v>11.5349</v>
      </c>
      <c r="AL86" s="31"/>
      <c r="AM86" s="38">
        <v>9.9926999999999992</v>
      </c>
      <c r="AN86" s="31"/>
      <c r="AO86" s="38">
        <v>10.0768</v>
      </c>
      <c r="AP86" s="31"/>
      <c r="AQ86" s="38">
        <v>10.109299999999999</v>
      </c>
      <c r="AR86" s="31"/>
      <c r="AS86" s="38">
        <v>9.0526999999999997</v>
      </c>
      <c r="AT86" s="31"/>
      <c r="AU86" s="38">
        <v>8.9724000000000004</v>
      </c>
      <c r="AV86" s="31"/>
      <c r="AW86" s="38">
        <v>8.7004999999999999</v>
      </c>
      <c r="AX86" s="31"/>
      <c r="AY86" s="38">
        <v>5.3616999999999999</v>
      </c>
      <c r="AZ86" s="31"/>
      <c r="BA86" s="30">
        <f t="shared" si="164"/>
        <v>139.64619999999999</v>
      </c>
      <c r="BB86" s="31"/>
      <c r="BC86" s="35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0"/>
    </row>
    <row r="87" spans="1:68" s="23" customFormat="1" ht="27" customHeight="1">
      <c r="A87" s="396"/>
      <c r="B87" s="29" t="s">
        <v>389</v>
      </c>
      <c r="C87" s="37">
        <v>48.19</v>
      </c>
      <c r="D87" s="31">
        <f t="shared" si="183"/>
        <v>1.15449202350966E-2</v>
      </c>
      <c r="E87" s="37">
        <v>74.180000000000007</v>
      </c>
      <c r="F87" s="31">
        <f t="shared" si="166"/>
        <v>0.69129046967624297</v>
      </c>
      <c r="G87" s="37">
        <f>公交!X69-公交!X71</f>
        <v>68.37</v>
      </c>
      <c r="H87" s="31">
        <f t="shared" si="184"/>
        <v>0.77170251360455999</v>
      </c>
      <c r="I87" s="37">
        <f>公交!Z69-公交!Z71</f>
        <v>66.45</v>
      </c>
      <c r="J87" s="31">
        <f t="shared" si="185"/>
        <v>0.68142712550607298</v>
      </c>
      <c r="K87" s="37">
        <f>公交!AB69-公交!AB71</f>
        <v>69.22</v>
      </c>
      <c r="L87" s="31">
        <f t="shared" si="186"/>
        <v>0.69118006352308803</v>
      </c>
      <c r="M87" s="37">
        <f>公交!AD69-公交!AD71</f>
        <v>60.77</v>
      </c>
      <c r="N87" s="31">
        <f t="shared" si="187"/>
        <v>0.46610373944511402</v>
      </c>
      <c r="O87" s="37">
        <f>公交!AF69-公交!AF71</f>
        <v>56.03</v>
      </c>
      <c r="P87" s="31">
        <f t="shared" si="188"/>
        <v>0.36259727626459198</v>
      </c>
      <c r="Q87" s="37">
        <f>公交!AH69-公交!AH71</f>
        <v>54.69</v>
      </c>
      <c r="R87" s="31">
        <f t="shared" si="189"/>
        <v>0.348705302096178</v>
      </c>
      <c r="S87" s="37">
        <f>公交!AJ69-公交!AJ71</f>
        <v>52.76</v>
      </c>
      <c r="T87" s="31">
        <f t="shared" si="190"/>
        <v>0.282450170150705</v>
      </c>
      <c r="U87" s="37">
        <f>公交!AL69-公交!AL71</f>
        <v>56.11</v>
      </c>
      <c r="V87" s="31">
        <f t="shared" si="191"/>
        <v>0.26888285843509702</v>
      </c>
      <c r="W87" s="37">
        <f>公交!AN69-公交!AN71</f>
        <v>50.73</v>
      </c>
      <c r="X87" s="31">
        <f t="shared" si="192"/>
        <v>0.20127871181624399</v>
      </c>
      <c r="Y87" s="30">
        <f t="shared" si="169"/>
        <v>606.77</v>
      </c>
      <c r="Z87" s="31">
        <f t="shared" si="170"/>
        <v>0.44806930456780097</v>
      </c>
      <c r="AA87" s="32"/>
      <c r="AB87" s="33">
        <f t="shared" si="171"/>
        <v>91.5</v>
      </c>
      <c r="AC87" s="37">
        <v>47.64</v>
      </c>
      <c r="AD87" s="31"/>
      <c r="AE87" s="37">
        <v>43.86</v>
      </c>
      <c r="AF87" s="31"/>
      <c r="AG87" s="37">
        <v>38.590000000000003</v>
      </c>
      <c r="AH87" s="31"/>
      <c r="AI87" s="37">
        <v>39.520000000000003</v>
      </c>
      <c r="AJ87" s="31"/>
      <c r="AK87" s="37">
        <v>40.93</v>
      </c>
      <c r="AL87" s="31"/>
      <c r="AM87" s="37">
        <v>41.45</v>
      </c>
      <c r="AN87" s="31"/>
      <c r="AO87" s="37">
        <v>41.12</v>
      </c>
      <c r="AP87" s="31"/>
      <c r="AQ87" s="37">
        <v>40.549999999999997</v>
      </c>
      <c r="AR87" s="31"/>
      <c r="AS87" s="37">
        <v>41.14</v>
      </c>
      <c r="AT87" s="31"/>
      <c r="AU87" s="30">
        <v>44.22</v>
      </c>
      <c r="AV87" s="31"/>
      <c r="AW87" s="30">
        <v>42.23</v>
      </c>
      <c r="AX87" s="31"/>
      <c r="AY87" s="30">
        <v>43.06</v>
      </c>
      <c r="AZ87" s="31"/>
      <c r="BA87" s="30">
        <f t="shared" si="164"/>
        <v>504.31</v>
      </c>
      <c r="BB87" s="31"/>
      <c r="BC87" s="35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0"/>
    </row>
    <row r="88" spans="1:68" s="23" customFormat="1" ht="27" customHeight="1">
      <c r="A88" s="397"/>
      <c r="B88" s="29" t="s">
        <v>390</v>
      </c>
      <c r="C88" s="37">
        <v>20.91</v>
      </c>
      <c r="D88" s="31">
        <f t="shared" si="183"/>
        <v>-3.3733826247689502E-2</v>
      </c>
      <c r="E88" s="37">
        <v>20.399999999999999</v>
      </c>
      <c r="F88" s="31">
        <f t="shared" si="166"/>
        <v>-0.157372986369269</v>
      </c>
      <c r="G88" s="37">
        <f>出租!X69-出租!X71</f>
        <v>20.95</v>
      </c>
      <c r="H88" s="31">
        <f t="shared" si="184"/>
        <v>-5.2231718898383397E-3</v>
      </c>
      <c r="I88" s="37">
        <f>出租!Z69-出租!Z71</f>
        <v>20.3</v>
      </c>
      <c r="J88" s="31">
        <f t="shared" si="185"/>
        <v>-3.43642611683836E-3</v>
      </c>
      <c r="K88" s="37">
        <f>出租!AB69-出租!AB71</f>
        <v>21.07</v>
      </c>
      <c r="L88" s="31">
        <f t="shared" si="186"/>
        <v>4.7483380816726301E-4</v>
      </c>
      <c r="M88" s="37">
        <f>出租!AD69-出租!AD71</f>
        <v>18.97</v>
      </c>
      <c r="N88" s="31">
        <f t="shared" si="187"/>
        <v>4.2307692307692601E-2</v>
      </c>
      <c r="O88" s="37">
        <f>出租!AF69-出租!AF71</f>
        <v>19.350000000000001</v>
      </c>
      <c r="P88" s="31">
        <f t="shared" si="188"/>
        <v>2.00316288877171E-2</v>
      </c>
      <c r="Q88" s="37">
        <f>出租!AH69-出租!AH71</f>
        <v>19.34</v>
      </c>
      <c r="R88" s="31">
        <f t="shared" si="189"/>
        <v>2.76301806588732E-2</v>
      </c>
      <c r="S88" s="37">
        <f>出租!AJ69-出租!AJ71</f>
        <v>18.690000000000001</v>
      </c>
      <c r="T88" s="31">
        <f t="shared" si="190"/>
        <v>-1.7350157728706701E-2</v>
      </c>
      <c r="U88" s="37">
        <f>出租!AL69-出租!AL71</f>
        <v>20.46</v>
      </c>
      <c r="V88" s="31">
        <f t="shared" si="191"/>
        <v>-9.2009685230023397E-3</v>
      </c>
      <c r="W88" s="37">
        <f>出租!AN69-出租!AN71</f>
        <v>18.350000000000001</v>
      </c>
      <c r="X88" s="31">
        <f t="shared" si="192"/>
        <v>-1.2378902045209301E-2</v>
      </c>
      <c r="Y88" s="30">
        <f t="shared" si="169"/>
        <v>200.44</v>
      </c>
      <c r="Z88" s="31">
        <f t="shared" si="170"/>
        <v>-1.7450980392156899E-2</v>
      </c>
      <c r="AA88" s="32"/>
      <c r="AB88" s="33">
        <f t="shared" si="171"/>
        <v>45.85</v>
      </c>
      <c r="AC88" s="37">
        <v>21.64</v>
      </c>
      <c r="AD88" s="31"/>
      <c r="AE88" s="37">
        <v>24.21</v>
      </c>
      <c r="AF88" s="31"/>
      <c r="AG88" s="37">
        <v>21.06</v>
      </c>
      <c r="AH88" s="31"/>
      <c r="AI88" s="37">
        <v>20.37</v>
      </c>
      <c r="AJ88" s="31"/>
      <c r="AK88" s="37">
        <v>21.06</v>
      </c>
      <c r="AL88" s="31"/>
      <c r="AM88" s="37">
        <v>18.2</v>
      </c>
      <c r="AN88" s="31"/>
      <c r="AO88" s="37">
        <v>18.97</v>
      </c>
      <c r="AP88" s="31"/>
      <c r="AQ88" s="37">
        <v>18.82</v>
      </c>
      <c r="AR88" s="31"/>
      <c r="AS88" s="37">
        <v>19.02</v>
      </c>
      <c r="AT88" s="31"/>
      <c r="AU88" s="30">
        <v>20.65</v>
      </c>
      <c r="AV88" s="31"/>
      <c r="AW88" s="30">
        <v>18.579999999999998</v>
      </c>
      <c r="AX88" s="31"/>
      <c r="AY88" s="30">
        <v>16.059999999999999</v>
      </c>
      <c r="AZ88" s="31"/>
      <c r="BA88" s="30">
        <f t="shared" si="164"/>
        <v>238.64</v>
      </c>
      <c r="BB88" s="31"/>
      <c r="BC88" s="35"/>
      <c r="BD88" s="41"/>
      <c r="BE88" s="41"/>
      <c r="BF88" s="41"/>
      <c r="BG88" s="41"/>
      <c r="BH88" s="41"/>
      <c r="BI88" s="41"/>
      <c r="BJ88" s="42"/>
      <c r="BK88" s="41"/>
      <c r="BL88" s="42"/>
      <c r="BM88" s="42"/>
      <c r="BN88" s="42"/>
      <c r="BO88" s="42"/>
      <c r="BP88" s="30"/>
    </row>
    <row r="89" spans="1:68" s="23" customFormat="1" ht="27" customHeight="1">
      <c r="A89" s="398"/>
      <c r="B89" s="29" t="s">
        <v>391</v>
      </c>
      <c r="C89" s="40">
        <v>1.7496879481573699</v>
      </c>
      <c r="D89" s="31">
        <f t="shared" si="183"/>
        <v>-0.81518635119470695</v>
      </c>
      <c r="E89" s="40">
        <v>2.2036331637550601</v>
      </c>
      <c r="F89" s="31">
        <f t="shared" si="166"/>
        <v>-0.571186441580391</v>
      </c>
      <c r="G89" s="40">
        <v>4.7902422406911498</v>
      </c>
      <c r="H89" s="31">
        <f t="shared" si="184"/>
        <v>-0.34276090683475602</v>
      </c>
      <c r="I89" s="40">
        <f>网约车!X69-网约车!X71</f>
        <v>3.1303946719074198</v>
      </c>
      <c r="J89" s="31">
        <f t="shared" si="185"/>
        <v>-0.58616411396180002</v>
      </c>
      <c r="K89" s="40">
        <f>网约车!Z69-网约车!Z71</f>
        <v>3.9506689083749098</v>
      </c>
      <c r="L89" s="31">
        <f t="shared" si="186"/>
        <v>-0.50508748582651997</v>
      </c>
      <c r="M89" s="40">
        <f>网约车!AB69-网约车!AB71</f>
        <v>4.2720834051066001</v>
      </c>
      <c r="N89" s="31">
        <f t="shared" si="187"/>
        <v>-0.74546345691544202</v>
      </c>
      <c r="O89" s="40">
        <f>网约车!AD69-网约车!AD71</f>
        <v>5.4638944094484003</v>
      </c>
      <c r="P89" s="31">
        <f t="shared" si="188"/>
        <v>-0.43550379375270698</v>
      </c>
      <c r="Q89" s="40">
        <f>网约车!AF69-网约车!AF71</f>
        <v>5.8215733561869003</v>
      </c>
      <c r="R89" s="31">
        <f t="shared" si="189"/>
        <v>-0.68938916451586696</v>
      </c>
      <c r="S89" s="40">
        <f>网约车!AH69-网约车!AH71</f>
        <v>4.9531652709919003</v>
      </c>
      <c r="T89" s="31">
        <f t="shared" si="190"/>
        <v>-0.39707792557822802</v>
      </c>
      <c r="U89" s="40">
        <f>网约车!AJ69-网约车!AJ71</f>
        <v>6.8045820794609</v>
      </c>
      <c r="V89" s="31">
        <f t="shared" si="191"/>
        <v>-0.213725995959855</v>
      </c>
      <c r="W89" s="40">
        <f>网约车!AL69-网约车!AL71</f>
        <v>9.3208287586704106</v>
      </c>
      <c r="X89" s="31">
        <f t="shared" si="192"/>
        <v>0.16438315451479801</v>
      </c>
      <c r="Y89" s="30">
        <f t="shared" si="169"/>
        <v>43.139925454080597</v>
      </c>
      <c r="Z89" s="31">
        <f t="shared" si="170"/>
        <v>-0.566504255954008</v>
      </c>
      <c r="AA89" s="32"/>
      <c r="AB89" s="33">
        <f t="shared" si="171"/>
        <v>14.606216537541</v>
      </c>
      <c r="AC89" s="40">
        <v>9.4673091487994991</v>
      </c>
      <c r="AD89" s="31"/>
      <c r="AE89" s="40">
        <v>5.1389073887415</v>
      </c>
      <c r="AF89" s="31"/>
      <c r="AG89" s="40">
        <v>7.2884316993705998</v>
      </c>
      <c r="AH89" s="31"/>
      <c r="AI89" s="40">
        <v>7.5643383706421004</v>
      </c>
      <c r="AJ89" s="31"/>
      <c r="AK89" s="40">
        <v>7.9825601398919002</v>
      </c>
      <c r="AL89" s="31"/>
      <c r="AM89" s="40">
        <v>16.783772394077801</v>
      </c>
      <c r="AN89" s="31"/>
      <c r="AO89" s="40">
        <v>9.6792402658855003</v>
      </c>
      <c r="AP89" s="31"/>
      <c r="AQ89" s="40">
        <v>18.742338293231501</v>
      </c>
      <c r="AR89" s="31"/>
      <c r="AS89" s="40">
        <v>8.2152660868192502</v>
      </c>
      <c r="AT89" s="31"/>
      <c r="AU89" s="30">
        <v>8.6542122014674607</v>
      </c>
      <c r="AV89" s="31"/>
      <c r="AW89" s="30">
        <v>8.0049498505107</v>
      </c>
      <c r="AX89" s="31"/>
      <c r="AY89" s="30">
        <v>8.1168082233581291</v>
      </c>
      <c r="AZ89" s="31"/>
      <c r="BA89" s="30">
        <f t="shared" si="164"/>
        <v>115.638134062796</v>
      </c>
      <c r="BB89" s="31"/>
      <c r="BC89" s="35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30"/>
    </row>
    <row r="90" spans="1:68" s="22" customFormat="1" ht="27" customHeight="1">
      <c r="A90" s="395" t="s">
        <v>124</v>
      </c>
      <c r="B90" s="29" t="s">
        <v>387</v>
      </c>
      <c r="C90" s="30">
        <f t="shared" ref="C90:G90" si="207">C91+C92+C93+C94</f>
        <v>11.9710738764096</v>
      </c>
      <c r="D90" s="31">
        <f t="shared" si="183"/>
        <v>0.42415014986671801</v>
      </c>
      <c r="E90" s="30">
        <f t="shared" si="207"/>
        <v>10.282119155696</v>
      </c>
      <c r="F90" s="31">
        <f t="shared" si="166"/>
        <v>-6.1470274288788495E-4</v>
      </c>
      <c r="G90" s="30">
        <f t="shared" si="207"/>
        <v>6.3236396093360501</v>
      </c>
      <c r="H90" s="31">
        <f t="shared" si="184"/>
        <v>0.27594046201741601</v>
      </c>
      <c r="I90" s="30" t="e">
        <f t="shared" ref="I90:M90" si="208">I91+I92+I93+I94</f>
        <v>#REF!</v>
      </c>
      <c r="J90" s="31" t="e">
        <f t="shared" si="185"/>
        <v>#REF!</v>
      </c>
      <c r="K90" s="30" t="e">
        <f t="shared" si="208"/>
        <v>#REF!</v>
      </c>
      <c r="L90" s="31" t="e">
        <f t="shared" si="186"/>
        <v>#REF!</v>
      </c>
      <c r="M90" s="30" t="e">
        <f t="shared" si="208"/>
        <v>#REF!</v>
      </c>
      <c r="N90" s="31" t="e">
        <f t="shared" si="187"/>
        <v>#REF!</v>
      </c>
      <c r="O90" s="30" t="e">
        <f t="shared" ref="O90:S90" si="209">O91+O92+O93+O94</f>
        <v>#REF!</v>
      </c>
      <c r="P90" s="31" t="e">
        <f t="shared" si="188"/>
        <v>#REF!</v>
      </c>
      <c r="Q90" s="30" t="e">
        <f t="shared" si="209"/>
        <v>#REF!</v>
      </c>
      <c r="R90" s="31" t="e">
        <f t="shared" si="189"/>
        <v>#REF!</v>
      </c>
      <c r="S90" s="30" t="e">
        <f t="shared" si="209"/>
        <v>#REF!</v>
      </c>
      <c r="T90" s="31" t="e">
        <f t="shared" si="190"/>
        <v>#REF!</v>
      </c>
      <c r="U90" s="30" t="e">
        <f>U91+U92+U93+U94</f>
        <v>#REF!</v>
      </c>
      <c r="V90" s="31" t="e">
        <f t="shared" si="191"/>
        <v>#REF!</v>
      </c>
      <c r="W90" s="30" t="e">
        <f>W91+W92+W93+W94</f>
        <v>#REF!</v>
      </c>
      <c r="X90" s="31" t="e">
        <f t="shared" si="192"/>
        <v>#REF!</v>
      </c>
      <c r="Y90" s="30" t="e">
        <f t="shared" si="169"/>
        <v>#REF!</v>
      </c>
      <c r="Z90" s="31" t="e">
        <f t="shared" si="170"/>
        <v>#REF!</v>
      </c>
      <c r="AA90" s="32"/>
      <c r="AB90" s="33">
        <f t="shared" si="171"/>
        <v>18.694210169668001</v>
      </c>
      <c r="AC90" s="33">
        <f t="shared" ref="AC90:AG90" si="210">AC91+AC92+AC93+AC94</f>
        <v>8.4057666795385995</v>
      </c>
      <c r="AD90" s="32"/>
      <c r="AE90" s="33">
        <f t="shared" si="210"/>
        <v>10.288443490129399</v>
      </c>
      <c r="AF90" s="32"/>
      <c r="AG90" s="33">
        <f t="shared" si="210"/>
        <v>4.9560616639883097</v>
      </c>
      <c r="AH90" s="32"/>
      <c r="AI90" s="33">
        <f t="shared" ref="AI90:AM90" si="211">AI91+AI92+AI93+AI94</f>
        <v>8.1533269761555296</v>
      </c>
      <c r="AJ90" s="32"/>
      <c r="AK90" s="33">
        <f t="shared" si="211"/>
        <v>11.0123928277724</v>
      </c>
      <c r="AL90" s="32"/>
      <c r="AM90" s="33">
        <f t="shared" si="211"/>
        <v>9.2304412467965697</v>
      </c>
      <c r="AN90" s="32"/>
      <c r="AO90" s="33">
        <f t="shared" ref="AO90:AS90" si="212">AO91+AO92+AO93+AO94</f>
        <v>18.606040648256201</v>
      </c>
      <c r="AP90" s="32"/>
      <c r="AQ90" s="33">
        <f t="shared" si="212"/>
        <v>34.124422131817902</v>
      </c>
      <c r="AR90" s="32"/>
      <c r="AS90" s="33">
        <f t="shared" si="212"/>
        <v>8.7200234394260097</v>
      </c>
      <c r="AT90" s="32"/>
      <c r="AU90" s="33">
        <f t="shared" ref="AU90:AY90" si="213">AU91+AU92+AU93+AU94</f>
        <v>13.2161454283259</v>
      </c>
      <c r="AV90" s="32"/>
      <c r="AW90" s="33">
        <f t="shared" si="213"/>
        <v>5.3918482757328396</v>
      </c>
      <c r="AX90" s="32"/>
      <c r="AY90" s="33">
        <f t="shared" si="213"/>
        <v>5.3322844866113304</v>
      </c>
      <c r="AZ90" s="32"/>
      <c r="BA90" s="33">
        <f t="shared" si="164"/>
        <v>137.437197294551</v>
      </c>
      <c r="BB90" s="32"/>
      <c r="BC90" s="34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</row>
    <row r="91" spans="1:68" s="23" customFormat="1" ht="27" customHeight="1">
      <c r="A91" s="396"/>
      <c r="B91" s="29" t="s">
        <v>388</v>
      </c>
      <c r="C91" s="30">
        <v>9.2423000000000002</v>
      </c>
      <c r="D91" s="31">
        <f t="shared" si="183"/>
        <v>0.55573323458120105</v>
      </c>
      <c r="E91" s="30">
        <v>7.6315999999999997</v>
      </c>
      <c r="F91" s="31">
        <f t="shared" si="166"/>
        <v>-2.4591002044989801E-2</v>
      </c>
      <c r="G91" s="37">
        <v>3.3290999999999999</v>
      </c>
      <c r="H91" s="31">
        <f t="shared" si="184"/>
        <v>0.34118926758520701</v>
      </c>
      <c r="I91" s="37" t="e">
        <f>#REF!</f>
        <v>#REF!</v>
      </c>
      <c r="J91" s="31" t="e">
        <f t="shared" si="185"/>
        <v>#REF!</v>
      </c>
      <c r="K91" s="37" t="e">
        <f>#REF!</f>
        <v>#REF!</v>
      </c>
      <c r="L91" s="31" t="e">
        <f t="shared" si="186"/>
        <v>#REF!</v>
      </c>
      <c r="M91" s="37" t="e">
        <f>#REF!</f>
        <v>#REF!</v>
      </c>
      <c r="N91" s="31" t="e">
        <f t="shared" si="187"/>
        <v>#REF!</v>
      </c>
      <c r="O91" s="37" t="e">
        <f>#REF!</f>
        <v>#REF!</v>
      </c>
      <c r="P91" s="31" t="e">
        <f t="shared" si="188"/>
        <v>#REF!</v>
      </c>
      <c r="Q91" s="37" t="e">
        <f>#REF!</f>
        <v>#REF!</v>
      </c>
      <c r="R91" s="31" t="e">
        <f t="shared" si="189"/>
        <v>#REF!</v>
      </c>
      <c r="S91" s="37" t="e">
        <f>#REF!</f>
        <v>#REF!</v>
      </c>
      <c r="T91" s="31" t="e">
        <f t="shared" si="190"/>
        <v>#REF!</v>
      </c>
      <c r="U91" s="37" t="e">
        <f>#REF!</f>
        <v>#REF!</v>
      </c>
      <c r="V91" s="31" t="e">
        <f t="shared" si="191"/>
        <v>#REF!</v>
      </c>
      <c r="W91" s="37" t="e">
        <f>#REF!</f>
        <v>#REF!</v>
      </c>
      <c r="X91" s="31" t="e">
        <f t="shared" si="192"/>
        <v>#REF!</v>
      </c>
      <c r="Y91" s="30" t="e">
        <f t="shared" si="169"/>
        <v>#REF!</v>
      </c>
      <c r="Z91" s="31" t="e">
        <f t="shared" si="170"/>
        <v>#REF!</v>
      </c>
      <c r="AA91" s="32"/>
      <c r="AB91" s="33">
        <f t="shared" si="171"/>
        <v>13.764799999999999</v>
      </c>
      <c r="AC91" s="38">
        <v>5.9408000000000003</v>
      </c>
      <c r="AD91" s="31"/>
      <c r="AE91" s="37">
        <v>7.8239999999999998</v>
      </c>
      <c r="AF91" s="31"/>
      <c r="AG91" s="37">
        <v>2.4822000000000002</v>
      </c>
      <c r="AH91" s="31"/>
      <c r="AI91" s="38">
        <v>5.4196999999999997</v>
      </c>
      <c r="AJ91" s="31"/>
      <c r="AK91" s="38">
        <v>8.1585000000000001</v>
      </c>
      <c r="AL91" s="31"/>
      <c r="AM91" s="38">
        <v>6.5330000000000004</v>
      </c>
      <c r="AN91" s="31"/>
      <c r="AO91" s="38">
        <v>15.2163</v>
      </c>
      <c r="AP91" s="31"/>
      <c r="AQ91" s="38">
        <v>31.0718</v>
      </c>
      <c r="AR91" s="31"/>
      <c r="AS91" s="38">
        <v>6.0915999999999997</v>
      </c>
      <c r="AT91" s="31"/>
      <c r="AU91" s="38">
        <v>10.6439</v>
      </c>
      <c r="AV91" s="31"/>
      <c r="AW91" s="38">
        <v>2.8397000000000001</v>
      </c>
      <c r="AX91" s="31"/>
      <c r="AY91" s="38">
        <v>2.8174000000000001</v>
      </c>
      <c r="AZ91" s="31"/>
      <c r="BA91" s="30">
        <f t="shared" si="164"/>
        <v>105.0389</v>
      </c>
      <c r="BB91" s="31"/>
      <c r="BC91" s="35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30"/>
    </row>
    <row r="92" spans="1:68" s="23" customFormat="1" ht="27" customHeight="1">
      <c r="A92" s="396"/>
      <c r="B92" s="29" t="s">
        <v>389</v>
      </c>
      <c r="C92" s="37">
        <v>0.3</v>
      </c>
      <c r="D92" s="31">
        <f t="shared" si="183"/>
        <v>0.50000000000000699</v>
      </c>
      <c r="E92" s="37">
        <v>0.22</v>
      </c>
      <c r="F92" s="31">
        <f t="shared" si="166"/>
        <v>9.9999999999999895E-2</v>
      </c>
      <c r="G92" s="37">
        <f>公交!X73-公交!X75</f>
        <v>0.53999999999999904</v>
      </c>
      <c r="H92" s="31">
        <f t="shared" si="184"/>
        <v>1.7</v>
      </c>
      <c r="I92" s="37">
        <f>公交!Z73-公交!Z75</f>
        <v>0.5</v>
      </c>
      <c r="J92" s="31">
        <f t="shared" si="185"/>
        <v>4.1666666666666699E-2</v>
      </c>
      <c r="K92" s="37">
        <f>公交!AB73-公交!AB75</f>
        <v>0.69999999999999896</v>
      </c>
      <c r="L92" s="31">
        <f t="shared" si="186"/>
        <v>0.16666666666666599</v>
      </c>
      <c r="M92" s="37">
        <f>公交!AD73-公交!AD75</f>
        <v>0.67</v>
      </c>
      <c r="N92" s="31">
        <f t="shared" si="187"/>
        <v>0.48888888888889198</v>
      </c>
      <c r="O92" s="37">
        <f>公交!AF73-公交!AF75</f>
        <v>0.79999999999999905</v>
      </c>
      <c r="P92" s="31">
        <f t="shared" si="188"/>
        <v>0.269841269841266</v>
      </c>
      <c r="Q92" s="37">
        <f>公交!AH73-公交!AH75</f>
        <v>0.69999999999999896</v>
      </c>
      <c r="R92" s="31">
        <f t="shared" si="189"/>
        <v>0.94444444444443698</v>
      </c>
      <c r="S92" s="37">
        <f>公交!AJ73-公交!AJ75</f>
        <v>0.6</v>
      </c>
      <c r="T92" s="31">
        <f t="shared" si="190"/>
        <v>0.99999999999999201</v>
      </c>
      <c r="U92" s="37">
        <f>公交!AL73-公交!AL75</f>
        <v>0.9</v>
      </c>
      <c r="V92" s="31">
        <f t="shared" si="191"/>
        <v>2.0000000000000102</v>
      </c>
      <c r="W92" s="37">
        <f>公交!AN73-公交!AN75</f>
        <v>0.75</v>
      </c>
      <c r="X92" s="31">
        <f t="shared" si="192"/>
        <v>1.8846153846153799</v>
      </c>
      <c r="Y92" s="30">
        <f t="shared" si="169"/>
        <v>5.93</v>
      </c>
      <c r="Z92" s="31">
        <f t="shared" si="170"/>
        <v>0.59408602150537504</v>
      </c>
      <c r="AA92" s="32"/>
      <c r="AB92" s="33">
        <f t="shared" si="171"/>
        <v>0.39999999999999902</v>
      </c>
      <c r="AC92" s="37">
        <v>0.19999999999999901</v>
      </c>
      <c r="AD92" s="31"/>
      <c r="AE92" s="37">
        <v>0.2</v>
      </c>
      <c r="AF92" s="31"/>
      <c r="AG92" s="37">
        <v>0.2</v>
      </c>
      <c r="AH92" s="31"/>
      <c r="AI92" s="37">
        <v>0.48</v>
      </c>
      <c r="AJ92" s="31"/>
      <c r="AK92" s="37">
        <v>0.6</v>
      </c>
      <c r="AL92" s="31"/>
      <c r="AM92" s="37">
        <v>0.44999999999999901</v>
      </c>
      <c r="AN92" s="31"/>
      <c r="AO92" s="37">
        <v>0.630000000000001</v>
      </c>
      <c r="AP92" s="31"/>
      <c r="AQ92" s="37">
        <v>0.36000000000000099</v>
      </c>
      <c r="AR92" s="31"/>
      <c r="AS92" s="37">
        <v>0.30000000000000099</v>
      </c>
      <c r="AT92" s="31"/>
      <c r="AU92" s="30">
        <v>0.29999999999999899</v>
      </c>
      <c r="AV92" s="31"/>
      <c r="AW92" s="30">
        <v>0.26</v>
      </c>
      <c r="AX92" s="31"/>
      <c r="AY92" s="30">
        <v>0.29999999999999899</v>
      </c>
      <c r="AZ92" s="31"/>
      <c r="BA92" s="30">
        <f t="shared" si="164"/>
        <v>4.28</v>
      </c>
      <c r="BB92" s="31"/>
      <c r="BC92" s="35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0"/>
    </row>
    <row r="93" spans="1:68" s="23" customFormat="1" ht="27" customHeight="1">
      <c r="A93" s="397"/>
      <c r="B93" s="29" t="s">
        <v>390</v>
      </c>
      <c r="C93" s="37">
        <v>2.4</v>
      </c>
      <c r="D93" s="31">
        <f t="shared" si="183"/>
        <v>6.1946902654867401E-2</v>
      </c>
      <c r="E93" s="37">
        <v>2.4</v>
      </c>
      <c r="F93" s="31">
        <f t="shared" si="166"/>
        <v>6.1946902654867401E-2</v>
      </c>
      <c r="G93" s="37">
        <f>出租!X73-出租!X75</f>
        <v>2.4</v>
      </c>
      <c r="H93" s="31">
        <f t="shared" si="184"/>
        <v>5.7268722466960603E-2</v>
      </c>
      <c r="I93" s="37">
        <f>出租!Z73-出租!Z75</f>
        <v>2.4</v>
      </c>
      <c r="J93" s="31">
        <f t="shared" si="185"/>
        <v>6.6666666666666E-2</v>
      </c>
      <c r="K93" s="37">
        <f>出租!AB73-出租!AB75</f>
        <v>2.4</v>
      </c>
      <c r="L93" s="31">
        <f t="shared" si="186"/>
        <v>6.6666666666666902E-2</v>
      </c>
      <c r="M93" s="37">
        <f>出租!AD73-出租!AD75</f>
        <v>2.4</v>
      </c>
      <c r="N93" s="31">
        <f t="shared" si="187"/>
        <v>7.1428571428571397E-2</v>
      </c>
      <c r="O93" s="37">
        <f>出租!AF73-出租!AF75</f>
        <v>2.48</v>
      </c>
      <c r="P93" s="31">
        <f t="shared" si="188"/>
        <v>-9.8181818181817399E-2</v>
      </c>
      <c r="Q93" s="37">
        <f>出租!AH73-出租!AH75</f>
        <v>2.4</v>
      </c>
      <c r="R93" s="31">
        <f t="shared" si="189"/>
        <v>-9.7744360902255606E-2</v>
      </c>
      <c r="S93" s="37">
        <f>出租!AJ73-出租!AJ75</f>
        <v>2.4</v>
      </c>
      <c r="T93" s="31">
        <f t="shared" si="190"/>
        <v>3.44827586206891E-2</v>
      </c>
      <c r="U93" s="37">
        <f>出租!AL73-出租!AL75</f>
        <v>2.4</v>
      </c>
      <c r="V93" s="31">
        <f t="shared" si="191"/>
        <v>6.1946902654867603E-2</v>
      </c>
      <c r="W93" s="37">
        <f>出租!AN73-出租!AN75</f>
        <v>2.35</v>
      </c>
      <c r="X93" s="31">
        <f t="shared" si="192"/>
        <v>3.0701754385965601E-2</v>
      </c>
      <c r="Y93" s="30">
        <f t="shared" si="169"/>
        <v>24.08</v>
      </c>
      <c r="Z93" s="31">
        <f t="shared" si="170"/>
        <v>2.3809523809523499E-2</v>
      </c>
      <c r="AA93" s="32"/>
      <c r="AB93" s="33">
        <f t="shared" si="171"/>
        <v>4.5199999999999996</v>
      </c>
      <c r="AC93" s="37">
        <v>2.2599999999999998</v>
      </c>
      <c r="AD93" s="31"/>
      <c r="AE93" s="37">
        <v>2.2599999999999998</v>
      </c>
      <c r="AF93" s="31"/>
      <c r="AG93" s="37">
        <v>2.27</v>
      </c>
      <c r="AH93" s="31"/>
      <c r="AI93" s="37">
        <v>2.25</v>
      </c>
      <c r="AJ93" s="31"/>
      <c r="AK93" s="37">
        <v>2.25</v>
      </c>
      <c r="AL93" s="31"/>
      <c r="AM93" s="37">
        <v>2.2400000000000002</v>
      </c>
      <c r="AN93" s="31"/>
      <c r="AO93" s="37">
        <v>2.75</v>
      </c>
      <c r="AP93" s="31"/>
      <c r="AQ93" s="37">
        <v>2.66</v>
      </c>
      <c r="AR93" s="31"/>
      <c r="AS93" s="37">
        <v>2.3199999999999998</v>
      </c>
      <c r="AT93" s="31"/>
      <c r="AU93" s="30">
        <v>2.2599999999999998</v>
      </c>
      <c r="AV93" s="31"/>
      <c r="AW93" s="30">
        <v>2.2799999999999998</v>
      </c>
      <c r="AX93" s="31"/>
      <c r="AY93" s="30">
        <v>2.2000000000000002</v>
      </c>
      <c r="AZ93" s="31"/>
      <c r="BA93" s="30">
        <f t="shared" si="164"/>
        <v>28</v>
      </c>
      <c r="BB93" s="31"/>
      <c r="BC93" s="35"/>
      <c r="BD93" s="41"/>
      <c r="BE93" s="41"/>
      <c r="BF93" s="41"/>
      <c r="BG93" s="41"/>
      <c r="BH93" s="41"/>
      <c r="BI93" s="41"/>
      <c r="BJ93" s="42"/>
      <c r="BK93" s="41"/>
      <c r="BL93" s="42"/>
      <c r="BM93" s="42"/>
      <c r="BN93" s="42"/>
      <c r="BO93" s="42"/>
      <c r="BP93" s="30"/>
    </row>
    <row r="94" spans="1:68" s="23" customFormat="1" ht="27" customHeight="1">
      <c r="A94" s="398"/>
      <c r="B94" s="29" t="s">
        <v>391</v>
      </c>
      <c r="C94" s="40">
        <v>2.87738764095598E-2</v>
      </c>
      <c r="D94" s="31">
        <f t="shared" si="183"/>
        <v>4.7933829203013598</v>
      </c>
      <c r="E94" s="40">
        <v>3.0519155695970499E-2</v>
      </c>
      <c r="F94" s="31">
        <f t="shared" si="166"/>
        <v>5.8682847958386404</v>
      </c>
      <c r="G94" s="40">
        <v>5.4539609336049198E-2</v>
      </c>
      <c r="H94" s="31">
        <f t="shared" si="184"/>
        <v>13.123344107904201</v>
      </c>
      <c r="I94" s="40">
        <f>网约车!X73-网约车!X75</f>
        <v>3.00222482564639E-2</v>
      </c>
      <c r="J94" s="31">
        <f t="shared" si="185"/>
        <v>7.2774870771192397</v>
      </c>
      <c r="K94" s="40">
        <f>网约车!Z73-网约车!Z75</f>
        <v>2.9299523846911001E-2</v>
      </c>
      <c r="L94" s="31">
        <f t="shared" si="186"/>
        <v>6.5265399755244404</v>
      </c>
      <c r="M94" s="40">
        <f>网约车!AB73-网约车!AB75</f>
        <v>2.4491090535867999E-2</v>
      </c>
      <c r="N94" s="31">
        <f t="shared" si="187"/>
        <v>2.2912616938278401</v>
      </c>
      <c r="O94" s="40">
        <f>网约车!AD73-网约车!AD75</f>
        <v>5.5281026618057998E-2</v>
      </c>
      <c r="P94" s="31">
        <f t="shared" si="188"/>
        <v>4.6752923588159598</v>
      </c>
      <c r="Q94" s="40">
        <f>网约车!AF73-网约车!AF75</f>
        <v>6.5948743684707004E-2</v>
      </c>
      <c r="R94" s="31">
        <f t="shared" si="189"/>
        <v>1.0215951567102299</v>
      </c>
      <c r="S94" s="40">
        <f>网约车!AH73-网约车!AH75</f>
        <v>4.7625972719392999E-2</v>
      </c>
      <c r="T94" s="31">
        <f t="shared" si="190"/>
        <v>4.6539817419834897</v>
      </c>
      <c r="U94" s="40">
        <f>网约车!AJ73-网约车!AJ75</f>
        <v>5.5838133580536999E-2</v>
      </c>
      <c r="V94" s="31">
        <f t="shared" si="191"/>
        <v>3.5599167374362799</v>
      </c>
      <c r="W94" s="40">
        <f>网约车!AL73-网约车!AL75</f>
        <v>4.7649837466890603E-2</v>
      </c>
      <c r="X94" s="31">
        <f t="shared" si="192"/>
        <v>2.9223539632096198</v>
      </c>
      <c r="Y94" s="30">
        <f t="shared" si="169"/>
        <v>0.42233938068351701</v>
      </c>
      <c r="Z94" s="31">
        <f t="shared" si="170"/>
        <v>3.6276397902998698</v>
      </c>
      <c r="AA94" s="32"/>
      <c r="AB94" s="33">
        <f t="shared" si="171"/>
        <v>9.4101696679682999E-3</v>
      </c>
      <c r="AC94" s="40">
        <v>4.9666795386042002E-3</v>
      </c>
      <c r="AD94" s="31"/>
      <c r="AE94" s="40">
        <v>4.4434901293640998E-3</v>
      </c>
      <c r="AF94" s="31"/>
      <c r="AG94" s="40">
        <v>3.8616639883131999E-3</v>
      </c>
      <c r="AH94" s="31"/>
      <c r="AI94" s="40">
        <v>3.6269761555354002E-3</v>
      </c>
      <c r="AJ94" s="31"/>
      <c r="AK94" s="40">
        <v>3.8928277724147001E-3</v>
      </c>
      <c r="AL94" s="31"/>
      <c r="AM94" s="40">
        <v>7.4412467965694002E-3</v>
      </c>
      <c r="AN94" s="31"/>
      <c r="AO94" s="40">
        <v>9.7406482561527997E-3</v>
      </c>
      <c r="AP94" s="31"/>
      <c r="AQ94" s="40">
        <v>3.2622131817938403E-2</v>
      </c>
      <c r="AR94" s="31"/>
      <c r="AS94" s="40">
        <v>8.4234394260150492E-3</v>
      </c>
      <c r="AT94" s="31"/>
      <c r="AU94" s="30">
        <v>1.22454283259415E-2</v>
      </c>
      <c r="AV94" s="31"/>
      <c r="AW94" s="30">
        <v>1.2148275732845701E-2</v>
      </c>
      <c r="AX94" s="31"/>
      <c r="AY94" s="30">
        <v>1.48844866113358E-2</v>
      </c>
      <c r="AZ94" s="31"/>
      <c r="BA94" s="30">
        <f t="shared" si="164"/>
        <v>0.11829729455103</v>
      </c>
      <c r="BB94" s="31"/>
      <c r="BC94" s="35"/>
      <c r="BD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O94" s="43"/>
      <c r="BP94" s="30"/>
    </row>
    <row r="95" spans="1:68" ht="28.5" customHeight="1">
      <c r="A95" s="407" t="s">
        <v>392</v>
      </c>
      <c r="B95" s="407"/>
      <c r="F95" s="31"/>
      <c r="H95" s="31"/>
      <c r="J95" s="31"/>
      <c r="L95" s="31"/>
      <c r="N95" s="31"/>
      <c r="P95" s="31"/>
      <c r="R95" s="31"/>
      <c r="T95" s="31"/>
      <c r="V95" s="31"/>
      <c r="X95" s="31"/>
      <c r="Y95" s="30"/>
      <c r="Z95" s="31"/>
      <c r="AA95" s="44"/>
      <c r="AB95" s="44"/>
    </row>
    <row r="96" spans="1:68" ht="51" customHeight="1">
      <c r="A96" s="409" t="s">
        <v>393</v>
      </c>
      <c r="B96" s="409"/>
      <c r="F96" s="31"/>
      <c r="H96" s="31"/>
      <c r="J96" s="31"/>
      <c r="L96" s="31"/>
      <c r="N96" s="31"/>
      <c r="P96" s="31"/>
      <c r="R96" s="31"/>
      <c r="T96" s="31"/>
      <c r="V96" s="31"/>
      <c r="X96" s="31"/>
      <c r="Y96" s="30"/>
      <c r="Z96" s="31"/>
      <c r="AA96" s="44"/>
      <c r="AB96" s="44"/>
    </row>
    <row r="97" spans="1:68">
      <c r="A97" s="402" t="s">
        <v>1</v>
      </c>
      <c r="B97" s="399" t="s">
        <v>2</v>
      </c>
      <c r="C97" s="386" t="s">
        <v>5</v>
      </c>
      <c r="D97" s="388" t="s">
        <v>19</v>
      </c>
      <c r="E97" s="386" t="s">
        <v>6</v>
      </c>
      <c r="F97" s="388" t="s">
        <v>21</v>
      </c>
      <c r="G97" s="386" t="s">
        <v>7</v>
      </c>
      <c r="H97" s="388" t="s">
        <v>23</v>
      </c>
      <c r="I97" s="386" t="s">
        <v>8</v>
      </c>
      <c r="J97" s="388" t="s">
        <v>25</v>
      </c>
      <c r="K97" s="386" t="s">
        <v>9</v>
      </c>
      <c r="L97" s="388" t="s">
        <v>27</v>
      </c>
      <c r="M97" s="386" t="s">
        <v>10</v>
      </c>
      <c r="N97" s="388" t="s">
        <v>29</v>
      </c>
      <c r="O97" s="386" t="s">
        <v>11</v>
      </c>
      <c r="P97" s="388" t="s">
        <v>31</v>
      </c>
      <c r="Q97" s="386" t="s">
        <v>12</v>
      </c>
      <c r="R97" s="388" t="s">
        <v>33</v>
      </c>
      <c r="S97" s="386" t="s">
        <v>13</v>
      </c>
      <c r="T97" s="388" t="s">
        <v>35</v>
      </c>
      <c r="U97" s="386" t="s">
        <v>14</v>
      </c>
      <c r="V97" s="388" t="s">
        <v>37</v>
      </c>
      <c r="W97" s="386" t="s">
        <v>15</v>
      </c>
      <c r="X97" s="388" t="s">
        <v>39</v>
      </c>
      <c r="Y97" s="393" t="s">
        <v>369</v>
      </c>
      <c r="Z97" s="391" t="s">
        <v>17</v>
      </c>
      <c r="AA97" s="45"/>
      <c r="AB97" s="45"/>
      <c r="AC97" s="386" t="s">
        <v>18</v>
      </c>
      <c r="AD97" s="388" t="s">
        <v>19</v>
      </c>
      <c r="AE97" s="386" t="s">
        <v>20</v>
      </c>
      <c r="AF97" s="388" t="s">
        <v>21</v>
      </c>
      <c r="AG97" s="386" t="s">
        <v>22</v>
      </c>
      <c r="AH97" s="388" t="s">
        <v>23</v>
      </c>
      <c r="AI97" s="386" t="s">
        <v>24</v>
      </c>
      <c r="AJ97" s="388" t="s">
        <v>25</v>
      </c>
      <c r="AK97" s="386" t="s">
        <v>26</v>
      </c>
      <c r="AL97" s="388" t="s">
        <v>27</v>
      </c>
      <c r="AM97" s="386" t="s">
        <v>28</v>
      </c>
      <c r="AN97" s="388" t="s">
        <v>29</v>
      </c>
      <c r="AO97" s="386" t="s">
        <v>30</v>
      </c>
      <c r="AP97" s="388" t="s">
        <v>31</v>
      </c>
      <c r="AQ97" s="386" t="s">
        <v>32</v>
      </c>
      <c r="AR97" s="388" t="s">
        <v>33</v>
      </c>
      <c r="AS97" s="386" t="s">
        <v>34</v>
      </c>
      <c r="AT97" s="388" t="s">
        <v>35</v>
      </c>
      <c r="AU97" s="386" t="s">
        <v>36</v>
      </c>
      <c r="AV97" s="388" t="s">
        <v>37</v>
      </c>
      <c r="AW97" s="386" t="s">
        <v>38</v>
      </c>
      <c r="AX97" s="388" t="s">
        <v>39</v>
      </c>
      <c r="AY97" s="386" t="s">
        <v>40</v>
      </c>
      <c r="AZ97" s="388" t="s">
        <v>41</v>
      </c>
      <c r="BA97" s="388" t="s">
        <v>16</v>
      </c>
      <c r="BB97" s="388" t="s">
        <v>17</v>
      </c>
      <c r="BC97" s="27"/>
      <c r="BD97" s="386" t="s">
        <v>42</v>
      </c>
      <c r="BE97" s="386" t="s">
        <v>43</v>
      </c>
      <c r="BF97" s="386" t="s">
        <v>44</v>
      </c>
      <c r="BG97" s="386" t="s">
        <v>45</v>
      </c>
      <c r="BH97" s="386" t="s">
        <v>46</v>
      </c>
      <c r="BI97" s="386" t="s">
        <v>47</v>
      </c>
      <c r="BJ97" s="386" t="s">
        <v>48</v>
      </c>
      <c r="BK97" s="386" t="s">
        <v>49</v>
      </c>
      <c r="BL97" s="386" t="s">
        <v>50</v>
      </c>
      <c r="BM97" s="386" t="s">
        <v>198</v>
      </c>
      <c r="BN97" s="386" t="s">
        <v>199</v>
      </c>
      <c r="BO97" s="386" t="s">
        <v>200</v>
      </c>
      <c r="BP97" s="388" t="s">
        <v>16</v>
      </c>
    </row>
    <row r="98" spans="1:68">
      <c r="A98" s="403"/>
      <c r="B98" s="400"/>
      <c r="C98" s="387"/>
      <c r="D98" s="389"/>
      <c r="E98" s="387"/>
      <c r="F98" s="389"/>
      <c r="G98" s="387"/>
      <c r="H98" s="389"/>
      <c r="I98" s="387"/>
      <c r="J98" s="389"/>
      <c r="K98" s="387"/>
      <c r="L98" s="389"/>
      <c r="M98" s="387"/>
      <c r="N98" s="389"/>
      <c r="O98" s="387"/>
      <c r="P98" s="389"/>
      <c r="Q98" s="387"/>
      <c r="R98" s="389"/>
      <c r="S98" s="387"/>
      <c r="T98" s="389"/>
      <c r="U98" s="387"/>
      <c r="V98" s="389"/>
      <c r="W98" s="387"/>
      <c r="X98" s="389"/>
      <c r="Y98" s="394"/>
      <c r="Z98" s="392"/>
      <c r="AA98" s="46"/>
      <c r="AB98" s="46"/>
      <c r="AC98" s="387"/>
      <c r="AD98" s="389"/>
      <c r="AE98" s="387"/>
      <c r="AF98" s="389"/>
      <c r="AG98" s="387"/>
      <c r="AH98" s="389"/>
      <c r="AI98" s="387"/>
      <c r="AJ98" s="389"/>
      <c r="AK98" s="387"/>
      <c r="AL98" s="389"/>
      <c r="AM98" s="387"/>
      <c r="AN98" s="389"/>
      <c r="AO98" s="387"/>
      <c r="AP98" s="389"/>
      <c r="AQ98" s="387"/>
      <c r="AR98" s="389"/>
      <c r="AS98" s="387"/>
      <c r="AT98" s="389"/>
      <c r="AU98" s="387"/>
      <c r="AV98" s="389"/>
      <c r="AW98" s="387"/>
      <c r="AX98" s="389"/>
      <c r="AY98" s="387"/>
      <c r="AZ98" s="389"/>
      <c r="BA98" s="389"/>
      <c r="BB98" s="389"/>
      <c r="BC98" s="27"/>
      <c r="BD98" s="387"/>
      <c r="BE98" s="387"/>
      <c r="BF98" s="387"/>
      <c r="BG98" s="387"/>
      <c r="BH98" s="387"/>
      <c r="BI98" s="387"/>
      <c r="BJ98" s="387"/>
      <c r="BK98" s="387"/>
      <c r="BL98" s="387"/>
      <c r="BM98" s="387"/>
      <c r="BN98" s="387"/>
      <c r="BO98" s="387"/>
      <c r="BP98" s="389"/>
    </row>
    <row r="99" spans="1:68" s="24" customFormat="1" ht="28.8">
      <c r="A99" s="404" t="s">
        <v>105</v>
      </c>
      <c r="B99" s="29" t="s">
        <v>394</v>
      </c>
      <c r="C99" s="30">
        <f t="shared" ref="C99:G99" si="214">C100+C101+C102+C103</f>
        <v>144202.43380999999</v>
      </c>
      <c r="D99" s="31">
        <f t="shared" ref="D99:H99" si="215">C99/AC99-1</f>
        <v>0.108735141790892</v>
      </c>
      <c r="E99" s="30">
        <f t="shared" si="214"/>
        <v>152296.55175000001</v>
      </c>
      <c r="F99" s="31">
        <f t="shared" si="215"/>
        <v>0.101160199816604</v>
      </c>
      <c r="G99" s="30">
        <f t="shared" si="214"/>
        <v>156792.52590000001</v>
      </c>
      <c r="H99" s="31">
        <f t="shared" si="215"/>
        <v>0.122525220778733</v>
      </c>
      <c r="I99" s="30" t="e">
        <f t="shared" ref="I99:M99" si="216">I100+I101+I102+I103</f>
        <v>#REF!</v>
      </c>
      <c r="J99" s="31" t="e">
        <f t="shared" ref="J99:J162" si="217">I99/AI99-1</f>
        <v>#REF!</v>
      </c>
      <c r="K99" s="30" t="e">
        <f t="shared" si="216"/>
        <v>#REF!</v>
      </c>
      <c r="L99" s="31" t="e">
        <f t="shared" ref="L99:L162" si="218">K99/AK99-1</f>
        <v>#REF!</v>
      </c>
      <c r="M99" s="30" t="e">
        <f t="shared" si="216"/>
        <v>#REF!</v>
      </c>
      <c r="N99" s="31" t="e">
        <f t="shared" ref="N99:N162" si="219">M99/AM99-1</f>
        <v>#REF!</v>
      </c>
      <c r="O99" s="30" t="e">
        <f t="shared" ref="O99:S99" si="220">O100+O101+O102+O103</f>
        <v>#REF!</v>
      </c>
      <c r="P99" s="31" t="e">
        <f t="shared" ref="P99:P162" si="221">O99/AO99-1</f>
        <v>#REF!</v>
      </c>
      <c r="Q99" s="30" t="e">
        <f t="shared" si="220"/>
        <v>#REF!</v>
      </c>
      <c r="R99" s="31" t="e">
        <f t="shared" ref="R99:R162" si="222">Q99/AQ99-1</f>
        <v>#REF!</v>
      </c>
      <c r="S99" s="30" t="e">
        <f t="shared" si="220"/>
        <v>#REF!</v>
      </c>
      <c r="T99" s="31" t="e">
        <f t="shared" ref="T99:T162" si="223">S99/AS99-1</f>
        <v>#REF!</v>
      </c>
      <c r="U99" s="30" t="e">
        <f>U100+U101+U102+U103</f>
        <v>#REF!</v>
      </c>
      <c r="V99" s="31" t="e">
        <f t="shared" ref="V99:V162" si="224">U99/AU99-1</f>
        <v>#REF!</v>
      </c>
      <c r="W99" s="30" t="e">
        <f>W100+W101+W102+W103</f>
        <v>#REF!</v>
      </c>
      <c r="X99" s="31" t="e">
        <f t="shared" ref="X99:X162" si="225">W99/AW99-1</f>
        <v>#REF!</v>
      </c>
      <c r="Y99" s="30" t="e">
        <f>E99+C99+G99+I99+K99+M99+O99+Q99+S99</f>
        <v>#REF!</v>
      </c>
      <c r="Z99" s="31" t="e">
        <f>Y99/SUM(AC99,AE99,AG99,AI99,AK99,AM99,AO99,AQ99,AS99)-1</f>
        <v>#REF!</v>
      </c>
      <c r="AA99" s="32"/>
      <c r="AB99" s="33">
        <f>AC99+AE99</f>
        <v>268365.84388399997</v>
      </c>
      <c r="AC99" s="33">
        <f t="shared" ref="AC99:AG99" si="226">AC100+AC101+AC102+AC103</f>
        <v>130060.3078</v>
      </c>
      <c r="AD99" s="32">
        <f t="shared" ref="AD99:AD103" si="227">AC99/BD99-1</f>
        <v>0.215239409604642</v>
      </c>
      <c r="AE99" s="33">
        <f t="shared" si="226"/>
        <v>138305.53608399999</v>
      </c>
      <c r="AF99" s="32">
        <f t="shared" ref="AF99:AF103" si="228">AE99/BE99-1</f>
        <v>5.5736460623756298E-2</v>
      </c>
      <c r="AG99" s="33">
        <f t="shared" si="226"/>
        <v>139678.39920000001</v>
      </c>
      <c r="AH99" s="32">
        <f t="shared" ref="AH99:AH103" si="229">AG99/BF99-1</f>
        <v>1.73674943804092E-3</v>
      </c>
      <c r="AI99" s="33">
        <f t="shared" ref="AI99:AM99" si="230">AI100+AI101+AI102+AI103</f>
        <v>154035.2752</v>
      </c>
      <c r="AJ99" s="32">
        <f t="shared" ref="AJ99:AJ103" si="231">AI99/BG99-1</f>
        <v>5.0819221321774397E-2</v>
      </c>
      <c r="AK99" s="33">
        <f t="shared" si="230"/>
        <v>152920.85681200001</v>
      </c>
      <c r="AL99" s="32">
        <f t="shared" ref="AL99:AL103" si="232">AK99/BH99-1</f>
        <v>5.8534834145220503E-2</v>
      </c>
      <c r="AM99" s="33">
        <f t="shared" si="230"/>
        <v>141651.16759999999</v>
      </c>
      <c r="AN99" s="32">
        <f t="shared" ref="AN99:AN103" si="233">AM99/BI99-1</f>
        <v>1.0398101259846399E-2</v>
      </c>
      <c r="AO99" s="33">
        <f t="shared" ref="AO99:AS99" si="234">AO100+AO101+AO102+AO103</f>
        <v>147735.489524</v>
      </c>
      <c r="AP99" s="32">
        <f t="shared" ref="AP99:AP103" si="235">AO99/BJ99-1</f>
        <v>-5.32286603942504E-2</v>
      </c>
      <c r="AQ99" s="33">
        <f t="shared" si="234"/>
        <v>148604.12836</v>
      </c>
      <c r="AR99" s="32">
        <f t="shared" ref="AR99:AR103" si="236">AQ99/BK99-1</f>
        <v>5.8193647298052696E-3</v>
      </c>
      <c r="AS99" s="33">
        <f t="shared" si="234"/>
        <v>144749.26308</v>
      </c>
      <c r="AT99" s="32">
        <f t="shared" ref="AT99:AT103" si="237">AS99/BL99-1</f>
        <v>2.70070118868708E-2</v>
      </c>
      <c r="AU99" s="33">
        <f t="shared" ref="AU99:AY99" si="238">AU100+AU101+AU102+AU103</f>
        <v>164519.34532399999</v>
      </c>
      <c r="AV99" s="32">
        <f t="shared" ref="AV99:AV103" si="239">AU99/BM99-1</f>
        <v>9.3655069348470801E-2</v>
      </c>
      <c r="AW99" s="33">
        <f t="shared" si="238"/>
        <v>152630.30809199999</v>
      </c>
      <c r="AX99" s="32">
        <f t="shared" ref="AX99:AX103" si="240">AW99/BN99-1</f>
        <v>6.3435564690788496E-2</v>
      </c>
      <c r="AY99" s="33">
        <f t="shared" si="238"/>
        <v>134636.484708</v>
      </c>
      <c r="AZ99" s="32">
        <f t="shared" ref="AZ99:AZ103" si="241">AY99/BO99-1</f>
        <v>2.8428647324523701E-2</v>
      </c>
      <c r="BA99" s="33">
        <f t="shared" ref="BA99:BA162" si="242">AC99+AE99+AG99+AI99+AK99+AM99+AO99+AQ99+AS99+AU99+AW99+AY99</f>
        <v>1749526.5617839999</v>
      </c>
      <c r="BB99" s="32">
        <f t="shared" ref="BB99:BB103" si="243">BA99/BP99-1</f>
        <v>4.2434629580727003E-2</v>
      </c>
      <c r="BC99" s="34"/>
      <c r="BD99" s="33">
        <f t="shared" ref="BD99:BO99" si="244">BD100+BD101+BD102+BD103</f>
        <v>107024.4322</v>
      </c>
      <c r="BE99" s="33">
        <f t="shared" si="244"/>
        <v>131003.8454126</v>
      </c>
      <c r="BF99" s="33">
        <f t="shared" si="244"/>
        <v>139436.2334</v>
      </c>
      <c r="BG99" s="33">
        <f t="shared" si="244"/>
        <v>146585.89420000001</v>
      </c>
      <c r="BH99" s="33">
        <f t="shared" si="244"/>
        <v>144464.64290000001</v>
      </c>
      <c r="BI99" s="33">
        <f t="shared" si="244"/>
        <v>140193.4222</v>
      </c>
      <c r="BJ99" s="33">
        <f t="shared" si="244"/>
        <v>156041.3622</v>
      </c>
      <c r="BK99" s="33">
        <f t="shared" si="244"/>
        <v>147744.35010000001</v>
      </c>
      <c r="BL99" s="33">
        <f t="shared" si="244"/>
        <v>140942.8187</v>
      </c>
      <c r="BM99" s="33">
        <f t="shared" si="244"/>
        <v>150430.74359999999</v>
      </c>
      <c r="BN99" s="33">
        <f t="shared" si="244"/>
        <v>143525.6758</v>
      </c>
      <c r="BO99" s="33">
        <f t="shared" si="244"/>
        <v>130914.7553</v>
      </c>
      <c r="BP99" s="33">
        <f t="shared" ref="BP99:BP103" si="245">BD99+BE99+BF99+BG99+BH99+BI99+BJ99+BK99+BL99+BM99+BN99+BO99</f>
        <v>1678308.1760126001</v>
      </c>
    </row>
    <row r="100" spans="1:68" ht="28.8">
      <c r="A100" s="405"/>
      <c r="B100" s="29" t="s">
        <v>395</v>
      </c>
      <c r="C100" s="30">
        <f t="shared" ref="C100:C103" si="246">C105+C110+C115+C120+C125+C130+C135+C140+C145+C150+C155+C160+C165+C170+C175+C180+C185</f>
        <v>103778.21381</v>
      </c>
      <c r="D100" s="31">
        <f t="shared" ref="D100:D108" si="247">C100/AC100-1</f>
        <v>0.18272944196736199</v>
      </c>
      <c r="E100" s="30">
        <f t="shared" ref="E100:E103" si="248">E105+E110+E115+E120+E125+E130+E135+E140+E145+E150+E155+E160+E165+E170+E175+E180+E185</f>
        <v>112395.81174999999</v>
      </c>
      <c r="F100" s="31">
        <f>E100/AE100-1</f>
        <v>0.10186607637752899</v>
      </c>
      <c r="G100" s="30">
        <f>G105+G110+G115+G120+G125+G130+G135+G140+G145+G150+G155+G160+G165+G170+G175+G180+G185</f>
        <v>113217.66590000001</v>
      </c>
      <c r="H100" s="31">
        <f t="shared" ref="H100:H163" si="249">G100/AG100-1</f>
        <v>0.120661756352595</v>
      </c>
      <c r="I100" s="30" t="e">
        <f t="shared" ref="I100:I103" si="250">I105+I110+I115+I120+I125+I130+I135+I140+I145+I150+I155+I160+I165+I170+I175+I180+I185</f>
        <v>#REF!</v>
      </c>
      <c r="J100" s="31" t="e">
        <f t="shared" si="217"/>
        <v>#REF!</v>
      </c>
      <c r="K100" s="30" t="e">
        <f t="shared" ref="K100:K103" si="251">K105+K110+K115+K120+K125+K130+K135+K140+K145+K150+K155+K160+K165+K170+K175+K180+K185</f>
        <v>#REF!</v>
      </c>
      <c r="L100" s="31" t="e">
        <f t="shared" si="218"/>
        <v>#REF!</v>
      </c>
      <c r="M100" s="30" t="e">
        <f t="shared" ref="M100:M103" si="252">M105+M110+M115+M120+M125+M130+M135+M140+M145+M150+M155+M160+M165+M170+M175+M180+M185</f>
        <v>#REF!</v>
      </c>
      <c r="N100" s="31" t="e">
        <f t="shared" si="219"/>
        <v>#REF!</v>
      </c>
      <c r="O100" s="30" t="e">
        <f t="shared" ref="O100:O103" si="253">O105+O110+O115+O120+O125+O130+O135+O140+O145+O150+O155+O160+O165+O170+O175+O180+O185</f>
        <v>#REF!</v>
      </c>
      <c r="P100" s="31" t="e">
        <f t="shared" si="221"/>
        <v>#REF!</v>
      </c>
      <c r="Q100" s="30" t="e">
        <f t="shared" ref="Q100:Q103" si="254">Q105+Q110+Q115+Q120+Q125+Q130+Q135+Q140+Q145+Q150+Q155+Q160+Q165+Q170+Q175+Q180+Q185</f>
        <v>#REF!</v>
      </c>
      <c r="R100" s="31" t="e">
        <f t="shared" si="222"/>
        <v>#REF!</v>
      </c>
      <c r="S100" s="30" t="e">
        <f t="shared" ref="S100:S103" si="255">S105+S110+S115+S120+S125+S130+S135+S140+S145+S150+S155+S160+S165+S170+S175+S180+S185</f>
        <v>#REF!</v>
      </c>
      <c r="T100" s="31" t="e">
        <f t="shared" si="223"/>
        <v>#REF!</v>
      </c>
      <c r="U100" s="30" t="e">
        <f t="shared" ref="U100:U103" si="256">U105+U110+U115+U120+U125+U130+U135+U140+U145+U150+U155+U160+U165+U170+U175+U180+U185</f>
        <v>#REF!</v>
      </c>
      <c r="V100" s="31" t="e">
        <f t="shared" si="224"/>
        <v>#REF!</v>
      </c>
      <c r="W100" s="30" t="e">
        <f t="shared" ref="W100:W103" si="257">W105+W110+W115+W120+W125+W130+W135+W140+W145+W150+W155+W160+W165+W170+W175+W180+W185</f>
        <v>#REF!</v>
      </c>
      <c r="X100" s="31" t="e">
        <f t="shared" si="225"/>
        <v>#REF!</v>
      </c>
      <c r="Y100" s="30" t="e">
        <f t="shared" ref="Y100:Y131" si="258">E100+C100+G100+I100+K100+M100+O100+Q100+S100</f>
        <v>#REF!</v>
      </c>
      <c r="Z100" s="31" t="e">
        <f t="shared" ref="Z100:Z131" si="259">Y100/SUM(AC100,AE100,AG100,AI100,AK100,AM100,AO100,AQ100,AS100)-1</f>
        <v>#REF!</v>
      </c>
      <c r="AA100" s="32"/>
      <c r="AB100" s="33">
        <f t="shared" ref="AB100:AB131" si="260">AC100+AE100</f>
        <v>189749.64388399999</v>
      </c>
      <c r="AC100" s="30">
        <f t="shared" ref="AC100:AG100" si="261">AC105+AC110+AC115+AC120+AC125+AC130+AC135+AC140+AC145+AC150+AC155+AC160+AC165+AC170+AC175+AC180+AC185</f>
        <v>87744.677800000005</v>
      </c>
      <c r="AD100" s="31">
        <f t="shared" si="227"/>
        <v>0.15100766529451001</v>
      </c>
      <c r="AE100" s="30">
        <f t="shared" si="261"/>
        <v>102004.966084</v>
      </c>
      <c r="AF100" s="31">
        <f t="shared" si="228"/>
        <v>0.100107267425007</v>
      </c>
      <c r="AG100" s="30">
        <f t="shared" si="261"/>
        <v>101027.5092</v>
      </c>
      <c r="AH100" s="31">
        <f t="shared" si="229"/>
        <v>2.38100677637965E-3</v>
      </c>
      <c r="AI100" s="30">
        <f t="shared" ref="AI100:AM100" si="262">AI105+AI110+AI115+AI120+AI125+AI130+AI135+AI140+AI145+AI150+AI155+AI160+AI165+AI170+AI175+AI180+AI185</f>
        <v>113662.2452</v>
      </c>
      <c r="AJ100" s="31">
        <f t="shared" si="231"/>
        <v>8.1001732553048295E-2</v>
      </c>
      <c r="AK100" s="30">
        <f t="shared" si="262"/>
        <v>112806.816812</v>
      </c>
      <c r="AL100" s="31">
        <f t="shared" si="232"/>
        <v>9.2721121411988697E-2</v>
      </c>
      <c r="AM100" s="30">
        <f t="shared" si="262"/>
        <v>102798.5776</v>
      </c>
      <c r="AN100" s="31">
        <f t="shared" si="233"/>
        <v>2.64419846733275E-2</v>
      </c>
      <c r="AO100" s="30">
        <f t="shared" ref="AO100:AS100" si="263">AO105+AO110+AO115+AO120+AO125+AO130+AO135+AO140+AO145+AO150+AO155+AO160+AO165+AO170+AO175+AO180+AO185</f>
        <v>108743.609524</v>
      </c>
      <c r="AP100" s="31">
        <f t="shared" si="235"/>
        <v>-6.7008933891705605E-2</v>
      </c>
      <c r="AQ100" s="30">
        <f t="shared" si="263"/>
        <v>111021.87836</v>
      </c>
      <c r="AR100" s="31">
        <f t="shared" si="236"/>
        <v>2.1883212357413501E-2</v>
      </c>
      <c r="AS100" s="30">
        <f t="shared" si="263"/>
        <v>105538.55308</v>
      </c>
      <c r="AT100" s="31">
        <f t="shared" si="237"/>
        <v>3.86094058735496E-2</v>
      </c>
      <c r="AU100" s="30">
        <f t="shared" ref="AU100:AY100" si="264">AU105+AU110+AU115+AU120+AU125+AU130+AU135+AU140+AU145+AU150+AU155+AU160+AU165+AU170+AU175+AU180+AU185</f>
        <v>124177.23532399999</v>
      </c>
      <c r="AV100" s="31">
        <f t="shared" si="239"/>
        <v>0.14686223663899201</v>
      </c>
      <c r="AW100" s="30">
        <f t="shared" si="264"/>
        <v>113313.788092</v>
      </c>
      <c r="AX100" s="31">
        <f t="shared" si="240"/>
        <v>0.12415001154697899</v>
      </c>
      <c r="AY100" s="30">
        <f t="shared" si="264"/>
        <v>95232.324708</v>
      </c>
      <c r="AZ100" s="31">
        <f t="shared" si="241"/>
        <v>9.3660802426342102E-2</v>
      </c>
      <c r="BA100" s="30">
        <f t="shared" si="242"/>
        <v>1278072.181784</v>
      </c>
      <c r="BB100" s="31">
        <f t="shared" si="243"/>
        <v>6.3961720941334094E-2</v>
      </c>
      <c r="BC100" s="35"/>
      <c r="BD100" s="36">
        <v>76232.922200000001</v>
      </c>
      <c r="BE100" s="36">
        <v>92722.745412599994</v>
      </c>
      <c r="BF100" s="36">
        <v>100787.5334</v>
      </c>
      <c r="BG100" s="36">
        <v>105145.2942</v>
      </c>
      <c r="BH100" s="36">
        <v>103234.7729</v>
      </c>
      <c r="BI100" s="36">
        <v>100150.4022</v>
      </c>
      <c r="BJ100" s="36">
        <v>116553.7522</v>
      </c>
      <c r="BK100" s="36">
        <v>108644.3901</v>
      </c>
      <c r="BL100" s="36">
        <v>101615.2487</v>
      </c>
      <c r="BM100" s="36">
        <v>108275.6336</v>
      </c>
      <c r="BN100" s="36">
        <v>100799.5258</v>
      </c>
      <c r="BO100" s="36">
        <v>87076.655299999999</v>
      </c>
      <c r="BP100" s="30">
        <f t="shared" si="245"/>
        <v>1201238.8760126</v>
      </c>
    </row>
    <row r="101" spans="1:68" ht="28.8">
      <c r="A101" s="406"/>
      <c r="B101" s="29" t="s">
        <v>396</v>
      </c>
      <c r="C101" s="30">
        <f t="shared" si="246"/>
        <v>29935.48</v>
      </c>
      <c r="D101" s="31">
        <f t="shared" si="247"/>
        <v>-1.03993182162285E-2</v>
      </c>
      <c r="E101" s="30">
        <f t="shared" si="248"/>
        <v>29730.74</v>
      </c>
      <c r="F101" s="31">
        <f t="shared" ref="F101:F107" si="265">E101/AE101-1</f>
        <v>0.133640841168784</v>
      </c>
      <c r="G101" s="30">
        <f t="shared" ref="G101:G103" si="266">G106+G111+G116+G121+G126+G131+G136+G141+G146+G151+G156+G161+G166+G171+G176+G181+G186</f>
        <v>33454.620000000003</v>
      </c>
      <c r="H101" s="31">
        <f t="shared" si="249"/>
        <v>0.16171636644467999</v>
      </c>
      <c r="I101" s="30">
        <f t="shared" si="250"/>
        <v>33451.83</v>
      </c>
      <c r="J101" s="31">
        <f t="shared" si="217"/>
        <v>0.11008228096985</v>
      </c>
      <c r="K101" s="30">
        <f t="shared" si="251"/>
        <v>34521.11</v>
      </c>
      <c r="L101" s="31">
        <f t="shared" si="218"/>
        <v>0.15309056413442501</v>
      </c>
      <c r="M101" s="30">
        <f t="shared" si="252"/>
        <v>33385.31</v>
      </c>
      <c r="N101" s="31">
        <f t="shared" si="219"/>
        <v>0.17201602085561801</v>
      </c>
      <c r="O101" s="30">
        <f t="shared" si="253"/>
        <v>30289.88</v>
      </c>
      <c r="P101" s="31">
        <f t="shared" si="221"/>
        <v>8.5098341680873907E-2</v>
      </c>
      <c r="Q101" s="30">
        <f t="shared" si="254"/>
        <v>27467.14</v>
      </c>
      <c r="R101" s="31">
        <f t="shared" si="222"/>
        <v>2.11090837984007E-2</v>
      </c>
      <c r="S101" s="30">
        <f t="shared" si="255"/>
        <v>28395.26</v>
      </c>
      <c r="T101" s="31">
        <f t="shared" si="223"/>
        <v>-1.62716430382326E-2</v>
      </c>
      <c r="U101" s="30">
        <f t="shared" si="256"/>
        <v>28034.41</v>
      </c>
      <c r="V101" s="31">
        <f t="shared" si="224"/>
        <v>-5.3053430731097799E-2</v>
      </c>
      <c r="W101" s="30">
        <f t="shared" si="257"/>
        <v>27939.59</v>
      </c>
      <c r="X101" s="31">
        <f t="shared" si="225"/>
        <v>-3.9909295182054001E-2</v>
      </c>
      <c r="Y101" s="30">
        <f t="shared" si="258"/>
        <v>280631.37</v>
      </c>
      <c r="Z101" s="31">
        <f t="shared" si="259"/>
        <v>8.9788156592896906E-2</v>
      </c>
      <c r="AA101" s="32"/>
      <c r="AB101" s="33">
        <f t="shared" si="260"/>
        <v>56475.95</v>
      </c>
      <c r="AC101" s="30">
        <f t="shared" ref="AC101:AG101" si="267">AC106+AC111+AC116+AC121+AC126+AC131+AC136+AC141+AC146+AC151+AC156+AC161+AC166+AC171+AC176+AC181+AC186</f>
        <v>30250.06</v>
      </c>
      <c r="AD101" s="31">
        <f t="shared" si="227"/>
        <v>0.48472818975426701</v>
      </c>
      <c r="AE101" s="30">
        <f t="shared" si="267"/>
        <v>26225.89</v>
      </c>
      <c r="AF101" s="31">
        <f t="shared" si="228"/>
        <v>-5.7065637509860399E-2</v>
      </c>
      <c r="AG101" s="30">
        <f t="shared" si="267"/>
        <v>28797.58</v>
      </c>
      <c r="AH101" s="31">
        <f t="shared" si="229"/>
        <v>9.2412916710620206E-3</v>
      </c>
      <c r="AI101" s="30">
        <f t="shared" ref="AI101:AM101" si="268">AI106+AI111+AI116+AI121+AI126+AI131+AI136+AI141+AI146+AI151+AI156+AI161+AI166+AI171+AI176+AI181+AI186</f>
        <v>30134.55</v>
      </c>
      <c r="AJ101" s="31">
        <f t="shared" si="231"/>
        <v>-2.19087912676427E-2</v>
      </c>
      <c r="AK101" s="30">
        <f t="shared" si="268"/>
        <v>29937.9</v>
      </c>
      <c r="AL101" s="31">
        <f t="shared" si="232"/>
        <v>-1.51096203300372E-2</v>
      </c>
      <c r="AM101" s="30">
        <f t="shared" si="268"/>
        <v>28485.37</v>
      </c>
      <c r="AN101" s="31">
        <f t="shared" si="233"/>
        <v>-3.0072965758972899E-2</v>
      </c>
      <c r="AO101" s="30">
        <f t="shared" ref="AO101:AS101" si="269">AO106+AO111+AO116+AO121+AO126+AO131+AO136+AO141+AO146+AO151+AO156+AO161+AO166+AO171+AO176+AO181+AO186</f>
        <v>27914.41</v>
      </c>
      <c r="AP101" s="31">
        <f t="shared" si="235"/>
        <v>-1.73632745534128E-2</v>
      </c>
      <c r="AQ101" s="30">
        <f t="shared" si="269"/>
        <v>26899.32</v>
      </c>
      <c r="AR101" s="31">
        <f t="shared" si="236"/>
        <v>-3.9689322717526801E-2</v>
      </c>
      <c r="AS101" s="30">
        <f t="shared" si="269"/>
        <v>28864.94</v>
      </c>
      <c r="AT101" s="31">
        <f t="shared" si="237"/>
        <v>9.9437593288345099E-3</v>
      </c>
      <c r="AU101" s="30">
        <f t="shared" ref="AU101:AY101" si="270">AU106+AU111+AU116+AU121+AU126+AU131+AU136+AU141+AU146+AU151+AU156+AU161+AU166+AU171+AU176+AU181+AU186</f>
        <v>29605.06</v>
      </c>
      <c r="AV101" s="31">
        <f t="shared" si="239"/>
        <v>-4.7615891930599702E-2</v>
      </c>
      <c r="AW101" s="30">
        <f t="shared" si="270"/>
        <v>29100.99</v>
      </c>
      <c r="AX101" s="31">
        <f t="shared" si="240"/>
        <v>-9.0552568960959007E-2</v>
      </c>
      <c r="AY101" s="30">
        <f t="shared" si="270"/>
        <v>29229.51</v>
      </c>
      <c r="AZ101" s="31">
        <f t="shared" si="241"/>
        <v>-0.107071634645346</v>
      </c>
      <c r="BA101" s="30">
        <f t="shared" si="242"/>
        <v>345445.58</v>
      </c>
      <c r="BB101" s="31">
        <f t="shared" si="243"/>
        <v>-7.6655050262980397E-3</v>
      </c>
      <c r="BC101" s="35"/>
      <c r="BD101" s="36">
        <v>20374.14</v>
      </c>
      <c r="BE101" s="36">
        <v>27813.06</v>
      </c>
      <c r="BF101" s="36">
        <v>28533.89</v>
      </c>
      <c r="BG101" s="36">
        <v>30809.55</v>
      </c>
      <c r="BH101" s="36">
        <v>30397.19</v>
      </c>
      <c r="BI101" s="36">
        <v>29368.57</v>
      </c>
      <c r="BJ101" s="36">
        <v>28407.66</v>
      </c>
      <c r="BK101" s="36">
        <v>28011.06</v>
      </c>
      <c r="BL101" s="36">
        <v>28580.74</v>
      </c>
      <c r="BM101" s="36">
        <v>31085.21</v>
      </c>
      <c r="BN101" s="36">
        <v>31998.54</v>
      </c>
      <c r="BO101" s="36">
        <v>32734.44</v>
      </c>
      <c r="BP101" s="30">
        <f t="shared" si="245"/>
        <v>348114.05</v>
      </c>
    </row>
    <row r="102" spans="1:68" ht="28.8">
      <c r="A102" s="406"/>
      <c r="B102" s="29" t="s">
        <v>397</v>
      </c>
      <c r="C102" s="30">
        <f t="shared" si="246"/>
        <v>7780.69</v>
      </c>
      <c r="D102" s="31">
        <f t="shared" si="247"/>
        <v>-0.104975458026726</v>
      </c>
      <c r="E102" s="30">
        <f t="shared" si="248"/>
        <v>7590.33</v>
      </c>
      <c r="F102" s="31">
        <f t="shared" si="265"/>
        <v>-2.6832110836310999E-2</v>
      </c>
      <c r="G102" s="30">
        <f t="shared" si="266"/>
        <v>7230.19</v>
      </c>
      <c r="H102" s="31">
        <f t="shared" si="249"/>
        <v>1.9759974838119199E-2</v>
      </c>
      <c r="I102" s="30">
        <f t="shared" si="250"/>
        <v>7110.89</v>
      </c>
      <c r="J102" s="31">
        <f t="shared" si="217"/>
        <v>-9.0871085965914498E-3</v>
      </c>
      <c r="K102" s="30">
        <f t="shared" si="251"/>
        <v>7732.17</v>
      </c>
      <c r="L102" s="31">
        <f t="shared" si="218"/>
        <v>9.2764200181181006E-2</v>
      </c>
      <c r="M102" s="30">
        <f t="shared" si="252"/>
        <v>7326.46</v>
      </c>
      <c r="N102" s="31">
        <f t="shared" si="219"/>
        <v>5.16640972419595E-2</v>
      </c>
      <c r="O102" s="30">
        <f t="shared" si="253"/>
        <v>7734.98</v>
      </c>
      <c r="P102" s="31">
        <f t="shared" si="221"/>
        <v>1.5715730174779698E-2</v>
      </c>
      <c r="Q102" s="30">
        <f t="shared" si="254"/>
        <v>7602.05</v>
      </c>
      <c r="R102" s="31">
        <f t="shared" si="222"/>
        <v>4.7345144935523102E-2</v>
      </c>
      <c r="S102" s="30">
        <f t="shared" si="255"/>
        <v>7505.9</v>
      </c>
      <c r="T102" s="31">
        <f t="shared" si="223"/>
        <v>5.3193579165965003E-2</v>
      </c>
      <c r="U102" s="30">
        <f t="shared" si="256"/>
        <v>7971.25</v>
      </c>
      <c r="V102" s="31">
        <f t="shared" si="224"/>
        <v>7.5826447954090895E-2</v>
      </c>
      <c r="W102" s="30">
        <f t="shared" si="257"/>
        <v>7440.63</v>
      </c>
      <c r="X102" s="31">
        <f t="shared" si="225"/>
        <v>5.1163598913324601E-2</v>
      </c>
      <c r="Y102" s="30">
        <f t="shared" si="258"/>
        <v>67613.66</v>
      </c>
      <c r="Z102" s="31">
        <f t="shared" si="259"/>
        <v>1.2151750174770101E-2</v>
      </c>
      <c r="AA102" s="32"/>
      <c r="AB102" s="33">
        <f t="shared" si="260"/>
        <v>16492.88</v>
      </c>
      <c r="AC102" s="30">
        <f t="shared" ref="AC102:AG102" si="271">AC107+AC112+AC117+AC122+AC127+AC132+AC137+AC142+AC147+AC152+AC157+AC162+AC167+AC172+AC177+AC182+AC187</f>
        <v>8693.27</v>
      </c>
      <c r="AD102" s="31">
        <f t="shared" si="227"/>
        <v>4.8976878096575603E-2</v>
      </c>
      <c r="AE102" s="30">
        <f t="shared" si="271"/>
        <v>7799.61</v>
      </c>
      <c r="AF102" s="31">
        <f t="shared" si="228"/>
        <v>-4.7201319325678198E-2</v>
      </c>
      <c r="AG102" s="30">
        <f t="shared" si="271"/>
        <v>7090.09</v>
      </c>
      <c r="AH102" s="31">
        <f t="shared" si="229"/>
        <v>-8.7772185253233298E-2</v>
      </c>
      <c r="AI102" s="30">
        <f t="shared" ref="AI102:AM102" si="272">AI107+AI112+AI117+AI122+AI127+AI132+AI137+AI142+AI147+AI152+AI157+AI162+AI167+AI172+AI177+AI182+AI187</f>
        <v>7176.1</v>
      </c>
      <c r="AJ102" s="31">
        <f t="shared" si="231"/>
        <v>-0.12138891099534101</v>
      </c>
      <c r="AK102" s="30">
        <f t="shared" si="272"/>
        <v>7075.79</v>
      </c>
      <c r="AL102" s="31">
        <f t="shared" si="232"/>
        <v>-0.14400726816982001</v>
      </c>
      <c r="AM102" s="30">
        <f t="shared" si="272"/>
        <v>6966.54</v>
      </c>
      <c r="AN102" s="31">
        <f t="shared" si="233"/>
        <v>-0.13059094267287</v>
      </c>
      <c r="AO102" s="30">
        <f t="shared" ref="AO102:AS102" si="273">AO107+AO112+AO117+AO122+AO127+AO132+AO137+AO142+AO147+AO152+AO157+AO162+AO167+AO172+AO177+AO182+AO187</f>
        <v>7615.3</v>
      </c>
      <c r="AP102" s="31">
        <f t="shared" si="235"/>
        <v>-7.3106668257071003E-2</v>
      </c>
      <c r="AQ102" s="30">
        <f t="shared" si="273"/>
        <v>7258.4</v>
      </c>
      <c r="AR102" s="31">
        <f t="shared" si="236"/>
        <v>-0.11609691466871901</v>
      </c>
      <c r="AS102" s="30">
        <f t="shared" si="273"/>
        <v>7126.8</v>
      </c>
      <c r="AT102" s="31">
        <f t="shared" si="237"/>
        <v>-0.107030313205973</v>
      </c>
      <c r="AU102" s="30">
        <f t="shared" ref="AU102:AY102" si="274">AU107+AU112+AU117+AU122+AU127+AU132+AU137+AU142+AU147+AU152+AU157+AU162+AU167+AU172+AU177+AU182+AU187</f>
        <v>7409.42</v>
      </c>
      <c r="AV102" s="31">
        <f t="shared" si="239"/>
        <v>-0.10141577508653001</v>
      </c>
      <c r="AW102" s="30">
        <f t="shared" si="274"/>
        <v>7078.47</v>
      </c>
      <c r="AX102" s="31">
        <f t="shared" si="240"/>
        <v>-9.7974974863997893E-2</v>
      </c>
      <c r="AY102" s="30">
        <f t="shared" si="274"/>
        <v>7028.36</v>
      </c>
      <c r="AZ102" s="31">
        <f t="shared" si="241"/>
        <v>-0.119592939066124</v>
      </c>
      <c r="BA102" s="30">
        <f t="shared" si="242"/>
        <v>88318.15</v>
      </c>
      <c r="BB102" s="31">
        <f t="shared" si="243"/>
        <v>-9.1163032117337006E-2</v>
      </c>
      <c r="BC102" s="35"/>
      <c r="BD102" s="36">
        <v>8287.3799999999992</v>
      </c>
      <c r="BE102" s="36">
        <v>8186</v>
      </c>
      <c r="BF102" s="36">
        <v>7772.28</v>
      </c>
      <c r="BG102" s="36">
        <v>8167.55</v>
      </c>
      <c r="BH102" s="36">
        <v>8266.18</v>
      </c>
      <c r="BI102" s="36">
        <v>8012.96</v>
      </c>
      <c r="BJ102" s="36">
        <v>8215.94</v>
      </c>
      <c r="BK102" s="36">
        <v>8211.76</v>
      </c>
      <c r="BL102" s="36">
        <v>7981.01</v>
      </c>
      <c r="BM102" s="36">
        <v>8245.66</v>
      </c>
      <c r="BN102" s="36">
        <v>7847.31</v>
      </c>
      <c r="BO102" s="36">
        <v>7983.0799999999899</v>
      </c>
      <c r="BP102" s="30">
        <f t="shared" si="245"/>
        <v>97177.11</v>
      </c>
    </row>
    <row r="103" spans="1:68" ht="28.8">
      <c r="A103" s="406"/>
      <c r="B103" s="29" t="s">
        <v>398</v>
      </c>
      <c r="C103" s="30">
        <f t="shared" si="246"/>
        <v>2708.05</v>
      </c>
      <c r="D103" s="31">
        <f t="shared" si="247"/>
        <v>-0.196972392728997</v>
      </c>
      <c r="E103" s="30">
        <f t="shared" si="248"/>
        <v>2579.67</v>
      </c>
      <c r="F103" s="31">
        <f t="shared" si="265"/>
        <v>0.13388599032117601</v>
      </c>
      <c r="G103" s="30">
        <f t="shared" si="266"/>
        <v>2890.05</v>
      </c>
      <c r="H103" s="31">
        <f t="shared" si="249"/>
        <v>4.5899349309860699E-2</v>
      </c>
      <c r="I103" s="30">
        <f t="shared" si="250"/>
        <v>3222.79</v>
      </c>
      <c r="J103" s="31">
        <f t="shared" si="217"/>
        <v>5.2380827983460602E-2</v>
      </c>
      <c r="K103" s="30">
        <f t="shared" si="251"/>
        <v>3608.22</v>
      </c>
      <c r="L103" s="31">
        <f t="shared" si="218"/>
        <v>0.163810537519955</v>
      </c>
      <c r="M103" s="30">
        <f t="shared" si="252"/>
        <v>3454.47999999999</v>
      </c>
      <c r="N103" s="31">
        <f t="shared" si="219"/>
        <v>1.58203653386981E-2</v>
      </c>
      <c r="O103" s="30">
        <f t="shared" si="253"/>
        <v>3698.18</v>
      </c>
      <c r="P103" s="31">
        <f t="shared" si="221"/>
        <v>6.8168229751857101E-2</v>
      </c>
      <c r="Q103" s="30">
        <f t="shared" si="254"/>
        <v>3677.5299999999902</v>
      </c>
      <c r="R103" s="31">
        <f t="shared" si="222"/>
        <v>7.3878751244691898E-2</v>
      </c>
      <c r="S103" s="30">
        <f t="shared" si="255"/>
        <v>3395.99</v>
      </c>
      <c r="T103" s="31">
        <f t="shared" si="223"/>
        <v>5.4992746126869101E-2</v>
      </c>
      <c r="U103" s="30">
        <f t="shared" si="256"/>
        <v>4115.2599999999902</v>
      </c>
      <c r="V103" s="31">
        <f t="shared" si="224"/>
        <v>0.23669398340560499</v>
      </c>
      <c r="W103" s="30">
        <f t="shared" si="257"/>
        <v>3865.69</v>
      </c>
      <c r="X103" s="31">
        <f t="shared" si="225"/>
        <v>0.23226524197815901</v>
      </c>
      <c r="Y103" s="30">
        <f t="shared" si="258"/>
        <v>29234.959999999999</v>
      </c>
      <c r="Z103" s="31">
        <f t="shared" si="259"/>
        <v>4.11432897893729E-2</v>
      </c>
      <c r="AA103" s="32"/>
      <c r="AB103" s="33">
        <f t="shared" si="260"/>
        <v>5647.37</v>
      </c>
      <c r="AC103" s="30">
        <f t="shared" ref="AC103:AG103" si="275">AC108+AC113+AC118+AC123+AC128+AC133+AC138+AC143+AC148+AC153+AC158+AC163+AC168+AC173+AC178+AC183+AC188</f>
        <v>3372.3</v>
      </c>
      <c r="AD103" s="31">
        <f t="shared" si="227"/>
        <v>0.58324686970361395</v>
      </c>
      <c r="AE103" s="30">
        <f t="shared" si="275"/>
        <v>2275.0700000000002</v>
      </c>
      <c r="AF103" s="31">
        <f t="shared" si="228"/>
        <v>-3.0542847627580399E-3</v>
      </c>
      <c r="AG103" s="30">
        <f t="shared" si="275"/>
        <v>2763.2200000000098</v>
      </c>
      <c r="AH103" s="31">
        <f t="shared" si="229"/>
        <v>0.17958788147857499</v>
      </c>
      <c r="AI103" s="30">
        <f t="shared" ref="AI103:AM103" si="276">AI108+AI113+AI118+AI123+AI128+AI133+AI138+AI143+AI148+AI153+AI158+AI163+AI168+AI173+AI178+AI183+AI188</f>
        <v>3062.3800000000101</v>
      </c>
      <c r="AJ103" s="31">
        <f t="shared" si="231"/>
        <v>0.24310127866856401</v>
      </c>
      <c r="AK103" s="30">
        <f t="shared" si="276"/>
        <v>3100.3500000000099</v>
      </c>
      <c r="AL103" s="31">
        <f t="shared" si="232"/>
        <v>0.208007013442434</v>
      </c>
      <c r="AM103" s="30">
        <f t="shared" si="276"/>
        <v>3400.6799999999898</v>
      </c>
      <c r="AN103" s="31">
        <f t="shared" si="233"/>
        <v>0.27773540385272499</v>
      </c>
      <c r="AO103" s="30">
        <f t="shared" ref="AO103:AS103" si="277">AO108+AO113+AO118+AO123+AO128+AO133+AO138+AO143+AO148+AO153+AO158+AO163+AO168+AO173+AO178+AO183+AO188</f>
        <v>3462.1700000000101</v>
      </c>
      <c r="AP103" s="31">
        <f t="shared" si="235"/>
        <v>0.20885401936445899</v>
      </c>
      <c r="AQ103" s="30">
        <f t="shared" si="277"/>
        <v>3424.53</v>
      </c>
      <c r="AR103" s="31">
        <f t="shared" si="236"/>
        <v>0.19025490591351199</v>
      </c>
      <c r="AS103" s="30">
        <f t="shared" si="277"/>
        <v>3218.9699999999898</v>
      </c>
      <c r="AT103" s="31">
        <f t="shared" si="237"/>
        <v>0.16383929539883099</v>
      </c>
      <c r="AU103" s="30">
        <f t="shared" ref="AU103:AY103" si="278">AU108+AU113+AU118+AU123+AU128+AU133+AU138+AU143+AU148+AU153+AU158+AU163+AU168+AU173+AU178+AU183+AU188</f>
        <v>3327.63</v>
      </c>
      <c r="AV103" s="31">
        <f t="shared" si="239"/>
        <v>0.17823910149279201</v>
      </c>
      <c r="AW103" s="30">
        <f t="shared" si="278"/>
        <v>3137.06</v>
      </c>
      <c r="AX103" s="31">
        <f t="shared" si="240"/>
        <v>8.9143491997360796E-2</v>
      </c>
      <c r="AY103" s="30">
        <f t="shared" si="278"/>
        <v>3146.29</v>
      </c>
      <c r="AZ103" s="31">
        <f t="shared" si="241"/>
        <v>8.2388530337309494E-3</v>
      </c>
      <c r="BA103" s="30">
        <f t="shared" si="242"/>
        <v>37690.65</v>
      </c>
      <c r="BB103" s="31">
        <f t="shared" si="243"/>
        <v>0.18605588621612201</v>
      </c>
      <c r="BC103" s="35"/>
      <c r="BD103" s="36">
        <v>2129.9899999999998</v>
      </c>
      <c r="BE103" s="36">
        <v>2282.04</v>
      </c>
      <c r="BF103" s="36">
        <v>2342.5300000000002</v>
      </c>
      <c r="BG103" s="36">
        <v>2463.5</v>
      </c>
      <c r="BH103" s="36">
        <v>2566.5</v>
      </c>
      <c r="BI103" s="36">
        <v>2661.49</v>
      </c>
      <c r="BJ103" s="36">
        <v>2864.01</v>
      </c>
      <c r="BK103" s="36">
        <v>2877.14</v>
      </c>
      <c r="BL103" s="36">
        <v>2765.82</v>
      </c>
      <c r="BM103" s="36">
        <v>2824.24</v>
      </c>
      <c r="BN103" s="36">
        <v>2880.3</v>
      </c>
      <c r="BO103" s="36">
        <v>3120.58</v>
      </c>
      <c r="BP103" s="30">
        <f t="shared" si="245"/>
        <v>31778.14</v>
      </c>
    </row>
    <row r="104" spans="1:68" s="24" customFormat="1" ht="28.8">
      <c r="A104" s="396" t="s">
        <v>108</v>
      </c>
      <c r="B104" s="29" t="s">
        <v>394</v>
      </c>
      <c r="C104" s="30">
        <f t="shared" ref="C104:G104" si="279">C105+C106+C107+C108</f>
        <v>12997.424300000001</v>
      </c>
      <c r="D104" s="31">
        <f t="shared" si="247"/>
        <v>0.61994766881099705</v>
      </c>
      <c r="E104" s="30">
        <f t="shared" si="279"/>
        <v>14201.8593</v>
      </c>
      <c r="F104" s="31">
        <f t="shared" si="265"/>
        <v>0.57251353964512297</v>
      </c>
      <c r="G104" s="30">
        <f t="shared" si="279"/>
        <v>19478.383999999998</v>
      </c>
      <c r="H104" s="31">
        <f t="shared" si="249"/>
        <v>0.55168029929839602</v>
      </c>
      <c r="I104" s="30" t="e">
        <f t="shared" ref="I104:M104" si="280">I105+I106+I107+I108</f>
        <v>#REF!</v>
      </c>
      <c r="J104" s="31" t="e">
        <f t="shared" si="217"/>
        <v>#REF!</v>
      </c>
      <c r="K104" s="30" t="e">
        <f t="shared" si="280"/>
        <v>#REF!</v>
      </c>
      <c r="L104" s="31" t="e">
        <f t="shared" si="218"/>
        <v>#REF!</v>
      </c>
      <c r="M104" s="30" t="e">
        <f t="shared" si="280"/>
        <v>#REF!</v>
      </c>
      <c r="N104" s="31" t="e">
        <f t="shared" si="219"/>
        <v>#REF!</v>
      </c>
      <c r="O104" s="30" t="e">
        <f t="shared" ref="O104:S104" si="281">O105+O106+O107+O108</f>
        <v>#REF!</v>
      </c>
      <c r="P104" s="31" t="e">
        <f t="shared" si="221"/>
        <v>#REF!</v>
      </c>
      <c r="Q104" s="30" t="e">
        <f t="shared" si="281"/>
        <v>#REF!</v>
      </c>
      <c r="R104" s="31" t="e">
        <f t="shared" si="222"/>
        <v>#REF!</v>
      </c>
      <c r="S104" s="30" t="e">
        <f t="shared" si="281"/>
        <v>#REF!</v>
      </c>
      <c r="T104" s="31" t="e">
        <f t="shared" si="223"/>
        <v>#REF!</v>
      </c>
      <c r="U104" s="30" t="e">
        <f>U105+U106+U107+U108</f>
        <v>#REF!</v>
      </c>
      <c r="V104" s="31" t="e">
        <f t="shared" si="224"/>
        <v>#REF!</v>
      </c>
      <c r="W104" s="30" t="e">
        <f>W105+W106+W107+W108</f>
        <v>#REF!</v>
      </c>
      <c r="X104" s="31" t="e">
        <f t="shared" si="225"/>
        <v>#REF!</v>
      </c>
      <c r="Y104" s="30" t="e">
        <f t="shared" si="258"/>
        <v>#REF!</v>
      </c>
      <c r="Z104" s="31" t="e">
        <f t="shared" si="259"/>
        <v>#REF!</v>
      </c>
      <c r="AA104" s="32"/>
      <c r="AB104" s="33">
        <f t="shared" si="260"/>
        <v>17054.671900000001</v>
      </c>
      <c r="AC104" s="33">
        <f t="shared" ref="AC104:AG104" si="282">AC105+AC106+AC107+AC108</f>
        <v>8023.3606</v>
      </c>
      <c r="AD104" s="32"/>
      <c r="AE104" s="33">
        <f t="shared" si="282"/>
        <v>9031.3112999999994</v>
      </c>
      <c r="AF104" s="32"/>
      <c r="AG104" s="33">
        <f t="shared" si="282"/>
        <v>12553.091</v>
      </c>
      <c r="AH104" s="32"/>
      <c r="AI104" s="33">
        <f t="shared" ref="AI104:AM104" si="283">AI105+AI106+AI107+AI108</f>
        <v>14806.4588</v>
      </c>
      <c r="AJ104" s="32"/>
      <c r="AK104" s="33">
        <f t="shared" si="283"/>
        <v>13776.040199999999</v>
      </c>
      <c r="AL104" s="32"/>
      <c r="AM104" s="33">
        <f t="shared" si="283"/>
        <v>11774.7564</v>
      </c>
      <c r="AN104" s="32"/>
      <c r="AO104" s="33">
        <f t="shared" ref="AO104:AS104" si="284">AO105+AO106+AO107+AO108</f>
        <v>12332.6394</v>
      </c>
      <c r="AP104" s="32"/>
      <c r="AQ104" s="33">
        <f t="shared" si="284"/>
        <v>10946.8701</v>
      </c>
      <c r="AR104" s="32"/>
      <c r="AS104" s="33">
        <f t="shared" si="284"/>
        <v>11453.621800000001</v>
      </c>
      <c r="AT104" s="32"/>
      <c r="AU104" s="33">
        <f t="shared" ref="AU104:AY104" si="285">AU105+AU106+AU107+AU108</f>
        <v>20535.9038</v>
      </c>
      <c r="AV104" s="32"/>
      <c r="AW104" s="33">
        <f t="shared" si="285"/>
        <v>18920.150799999999</v>
      </c>
      <c r="AX104" s="32"/>
      <c r="AY104" s="33">
        <f t="shared" si="285"/>
        <v>15000.452799999999</v>
      </c>
      <c r="AZ104" s="32"/>
      <c r="BA104" s="33">
        <f t="shared" si="242"/>
        <v>159154.65700000001</v>
      </c>
      <c r="BB104" s="32"/>
      <c r="BC104" s="34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</row>
    <row r="105" spans="1:68" ht="28.8">
      <c r="A105" s="397"/>
      <c r="B105" s="29" t="s">
        <v>395</v>
      </c>
      <c r="C105" s="30">
        <v>12477.094300000001</v>
      </c>
      <c r="D105" s="31">
        <f t="shared" si="247"/>
        <v>0.69579639213040101</v>
      </c>
      <c r="E105" s="38">
        <v>13721.329299999999</v>
      </c>
      <c r="F105" s="31">
        <f t="shared" si="265"/>
        <v>0.59685120509795897</v>
      </c>
      <c r="G105" s="37">
        <v>18862.214</v>
      </c>
      <c r="H105" s="31">
        <f t="shared" si="249"/>
        <v>0.59452652981554099</v>
      </c>
      <c r="I105" s="37" t="e">
        <f>#REF!</f>
        <v>#REF!</v>
      </c>
      <c r="J105" s="31" t="e">
        <f t="shared" si="217"/>
        <v>#REF!</v>
      </c>
      <c r="K105" s="37" t="e">
        <f>#REF!</f>
        <v>#REF!</v>
      </c>
      <c r="L105" s="31" t="e">
        <f t="shared" si="218"/>
        <v>#REF!</v>
      </c>
      <c r="M105" s="37" t="e">
        <f>#REF!</f>
        <v>#REF!</v>
      </c>
      <c r="N105" s="31" t="e">
        <f t="shared" si="219"/>
        <v>#REF!</v>
      </c>
      <c r="O105" s="37" t="e">
        <f>#REF!</f>
        <v>#REF!</v>
      </c>
      <c r="P105" s="31" t="e">
        <f t="shared" si="221"/>
        <v>#REF!</v>
      </c>
      <c r="Q105" s="37" t="e">
        <f>#REF!</f>
        <v>#REF!</v>
      </c>
      <c r="R105" s="31" t="e">
        <f t="shared" si="222"/>
        <v>#REF!</v>
      </c>
      <c r="S105" s="37" t="e">
        <f>#REF!</f>
        <v>#REF!</v>
      </c>
      <c r="T105" s="31" t="e">
        <f t="shared" si="223"/>
        <v>#REF!</v>
      </c>
      <c r="U105" s="37" t="e">
        <f>#REF!</f>
        <v>#REF!</v>
      </c>
      <c r="V105" s="31" t="e">
        <f t="shared" si="224"/>
        <v>#REF!</v>
      </c>
      <c r="W105" s="37" t="e">
        <f>#REF!</f>
        <v>#REF!</v>
      </c>
      <c r="X105" s="31" t="e">
        <f t="shared" si="225"/>
        <v>#REF!</v>
      </c>
      <c r="Y105" s="30" t="e">
        <f t="shared" si="258"/>
        <v>#REF!</v>
      </c>
      <c r="Z105" s="31" t="e">
        <f t="shared" si="259"/>
        <v>#REF!</v>
      </c>
      <c r="AA105" s="32"/>
      <c r="AB105" s="33">
        <f t="shared" si="260"/>
        <v>15950.401900000001</v>
      </c>
      <c r="AC105" s="38">
        <v>7357.6606000000002</v>
      </c>
      <c r="AD105" s="31"/>
      <c r="AE105" s="30">
        <v>8592.7412999999997</v>
      </c>
      <c r="AF105" s="31"/>
      <c r="AG105" s="37">
        <v>11829.351000000001</v>
      </c>
      <c r="AH105" s="31"/>
      <c r="AI105" s="38">
        <v>14101.898800000001</v>
      </c>
      <c r="AJ105" s="31"/>
      <c r="AK105" s="38">
        <v>13096.1302</v>
      </c>
      <c r="AL105" s="31"/>
      <c r="AM105" s="38">
        <v>11151.9164</v>
      </c>
      <c r="AN105" s="31"/>
      <c r="AO105" s="38">
        <v>11759.019399999999</v>
      </c>
      <c r="AP105" s="31"/>
      <c r="AQ105" s="38">
        <v>10426.670099999999</v>
      </c>
      <c r="AR105" s="31"/>
      <c r="AS105" s="38">
        <v>10838.9018</v>
      </c>
      <c r="AT105" s="31"/>
      <c r="AU105" s="38">
        <v>19883.773799999999</v>
      </c>
      <c r="AV105" s="31"/>
      <c r="AW105" s="38">
        <v>18280.050800000001</v>
      </c>
      <c r="AX105" s="31"/>
      <c r="AY105" s="38">
        <v>14353.362800000001</v>
      </c>
      <c r="AZ105" s="31"/>
      <c r="BA105" s="30">
        <f t="shared" si="242"/>
        <v>151671.47700000001</v>
      </c>
      <c r="BB105" s="31"/>
      <c r="BC105" s="35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0"/>
    </row>
    <row r="106" spans="1:68" ht="28.8">
      <c r="A106" s="397"/>
      <c r="B106" s="29" t="s">
        <v>396</v>
      </c>
      <c r="C106" s="37">
        <v>520.32999999999799</v>
      </c>
      <c r="D106" s="31">
        <f t="shared" si="247"/>
        <v>-0.21837163887637001</v>
      </c>
      <c r="E106" s="37">
        <v>480.52999999999901</v>
      </c>
      <c r="F106" s="31">
        <f t="shared" si="265"/>
        <v>9.5674578744553901E-2</v>
      </c>
      <c r="G106" s="37">
        <f>公交!X10-公交!X12</f>
        <v>616.16999999999803</v>
      </c>
      <c r="H106" s="31">
        <f t="shared" si="249"/>
        <v>-0.14863072374056999</v>
      </c>
      <c r="I106" s="37">
        <f>公交!Z10-公交!Z12</f>
        <v>609.54999999999905</v>
      </c>
      <c r="J106" s="31">
        <f t="shared" si="217"/>
        <v>-0.134850119223348</v>
      </c>
      <c r="K106" s="37">
        <f>公交!AB10-公交!AB12</f>
        <v>568.45999999999901</v>
      </c>
      <c r="L106" s="31">
        <f t="shared" si="218"/>
        <v>-0.16391875395273001</v>
      </c>
      <c r="M106" s="37">
        <f>公交!AD10-公交!AD12</f>
        <v>549.53000000000202</v>
      </c>
      <c r="N106" s="31">
        <f t="shared" si="219"/>
        <v>-0.117702780810477</v>
      </c>
      <c r="O106" s="37">
        <f>公交!AF10-公交!AF12</f>
        <v>491.509999999998</v>
      </c>
      <c r="P106" s="31">
        <f t="shared" si="221"/>
        <v>-0.14314354450681799</v>
      </c>
      <c r="Q106" s="37">
        <f>公交!AH10-公交!AH12</f>
        <v>469.03000000000202</v>
      </c>
      <c r="R106" s="31">
        <f t="shared" si="222"/>
        <v>-9.8366013071885403E-2</v>
      </c>
      <c r="S106" s="37">
        <f>公交!AJ10-公交!AJ12</f>
        <v>573.61000000000104</v>
      </c>
      <c r="T106" s="31">
        <f t="shared" si="223"/>
        <v>-6.6875976054134395E-2</v>
      </c>
      <c r="U106" s="37">
        <f>公交!AL10-公交!AL12</f>
        <v>605.02</v>
      </c>
      <c r="V106" s="31">
        <f t="shared" si="224"/>
        <v>-7.2240197506632894E-2</v>
      </c>
      <c r="W106" s="37">
        <f>公交!AN10-公交!AN12</f>
        <v>650.32999999999799</v>
      </c>
      <c r="X106" s="31">
        <f t="shared" si="225"/>
        <v>1.5981877831582801E-2</v>
      </c>
      <c r="Y106" s="30">
        <f t="shared" si="258"/>
        <v>4878.72</v>
      </c>
      <c r="Z106" s="31">
        <f t="shared" si="259"/>
        <v>-0.119977777216596</v>
      </c>
      <c r="AA106" s="32"/>
      <c r="AB106" s="33">
        <f t="shared" si="260"/>
        <v>1104.27</v>
      </c>
      <c r="AC106" s="30">
        <v>665.69999999999698</v>
      </c>
      <c r="AD106" s="31"/>
      <c r="AE106" s="30">
        <v>438.57</v>
      </c>
      <c r="AF106" s="31"/>
      <c r="AG106" s="30">
        <v>723.73999999999796</v>
      </c>
      <c r="AH106" s="31"/>
      <c r="AI106" s="30">
        <v>704.56000000000097</v>
      </c>
      <c r="AJ106" s="31"/>
      <c r="AK106" s="30">
        <v>679.91</v>
      </c>
      <c r="AL106" s="31"/>
      <c r="AM106" s="30">
        <v>622.84</v>
      </c>
      <c r="AN106" s="31"/>
      <c r="AO106" s="30">
        <v>573.61999999999898</v>
      </c>
      <c r="AP106" s="31"/>
      <c r="AQ106" s="30">
        <v>520.19999999999698</v>
      </c>
      <c r="AR106" s="31"/>
      <c r="AS106" s="30">
        <v>614.71999999999798</v>
      </c>
      <c r="AT106" s="31"/>
      <c r="AU106" s="30">
        <v>652.13000000000102</v>
      </c>
      <c r="AV106" s="31"/>
      <c r="AW106" s="30">
        <v>640.10000000000196</v>
      </c>
      <c r="AX106" s="31"/>
      <c r="AY106" s="30">
        <v>647.09</v>
      </c>
      <c r="AZ106" s="31"/>
      <c r="BA106" s="30">
        <f t="shared" si="242"/>
        <v>7483.1799999999903</v>
      </c>
      <c r="BB106" s="31"/>
      <c r="BC106" s="35"/>
      <c r="BD106" s="36"/>
      <c r="BE106" s="36"/>
      <c r="BF106" s="36"/>
      <c r="BG106" s="36"/>
      <c r="BH106" s="36"/>
      <c r="BI106" s="36"/>
      <c r="BJ106" s="39"/>
      <c r="BK106" s="36"/>
      <c r="BL106" s="39"/>
      <c r="BM106" s="39"/>
      <c r="BN106" s="39"/>
      <c r="BO106" s="39"/>
      <c r="BP106" s="30"/>
    </row>
    <row r="107" spans="1:68" ht="28.8">
      <c r="A107" s="401"/>
      <c r="B107" s="29" t="s">
        <v>397</v>
      </c>
      <c r="C107" s="37">
        <v>0</v>
      </c>
      <c r="D107" s="31"/>
      <c r="E107" s="37">
        <v>0</v>
      </c>
      <c r="F107" s="31" t="e">
        <f t="shared" si="265"/>
        <v>#DIV/0!</v>
      </c>
      <c r="G107" s="37">
        <v>0</v>
      </c>
      <c r="H107" s="31" t="e">
        <f t="shared" si="249"/>
        <v>#DIV/0!</v>
      </c>
      <c r="I107" s="37">
        <v>0</v>
      </c>
      <c r="J107" s="31" t="e">
        <f t="shared" si="217"/>
        <v>#DIV/0!</v>
      </c>
      <c r="K107" s="37">
        <v>0</v>
      </c>
      <c r="L107" s="31" t="e">
        <f t="shared" si="218"/>
        <v>#DIV/0!</v>
      </c>
      <c r="M107" s="37">
        <v>0</v>
      </c>
      <c r="N107" s="31" t="e">
        <f t="shared" si="219"/>
        <v>#DIV/0!</v>
      </c>
      <c r="O107" s="37">
        <v>0</v>
      </c>
      <c r="P107" s="31" t="e">
        <f t="shared" si="221"/>
        <v>#DIV/0!</v>
      </c>
      <c r="Q107" s="37">
        <v>0</v>
      </c>
      <c r="R107" s="31" t="e">
        <f t="shared" si="222"/>
        <v>#DIV/0!</v>
      </c>
      <c r="S107" s="37">
        <v>0</v>
      </c>
      <c r="T107" s="31" t="e">
        <f t="shared" si="223"/>
        <v>#DIV/0!</v>
      </c>
      <c r="U107" s="37">
        <v>0</v>
      </c>
      <c r="V107" s="31" t="e">
        <f t="shared" si="224"/>
        <v>#DIV/0!</v>
      </c>
      <c r="W107" s="37">
        <v>0</v>
      </c>
      <c r="X107" s="31" t="e">
        <f t="shared" si="225"/>
        <v>#DIV/0!</v>
      </c>
      <c r="Y107" s="30">
        <f t="shared" si="258"/>
        <v>0</v>
      </c>
      <c r="Z107" s="31" t="e">
        <f t="shared" si="259"/>
        <v>#DIV/0!</v>
      </c>
      <c r="AA107" s="32"/>
      <c r="AB107" s="33">
        <f t="shared" si="260"/>
        <v>0</v>
      </c>
      <c r="AC107" s="30">
        <v>0</v>
      </c>
      <c r="AD107" s="31"/>
      <c r="AE107" s="30">
        <v>0</v>
      </c>
      <c r="AF107" s="31"/>
      <c r="AG107" s="30">
        <v>0</v>
      </c>
      <c r="AH107" s="31"/>
      <c r="AI107" s="30">
        <v>0</v>
      </c>
      <c r="AJ107" s="31"/>
      <c r="AK107" s="30">
        <v>0</v>
      </c>
      <c r="AL107" s="31"/>
      <c r="AM107" s="30">
        <v>0</v>
      </c>
      <c r="AN107" s="31"/>
      <c r="AO107" s="30">
        <v>0</v>
      </c>
      <c r="AP107" s="31"/>
      <c r="AQ107" s="30">
        <v>0</v>
      </c>
      <c r="AR107" s="31"/>
      <c r="AS107" s="30">
        <v>0</v>
      </c>
      <c r="AT107" s="31"/>
      <c r="AU107" s="30">
        <v>0</v>
      </c>
      <c r="AV107" s="31"/>
      <c r="AW107" s="30">
        <v>0</v>
      </c>
      <c r="AX107" s="31"/>
      <c r="AY107" s="30">
        <v>0</v>
      </c>
      <c r="AZ107" s="31"/>
      <c r="BA107" s="30">
        <f t="shared" si="242"/>
        <v>0</v>
      </c>
      <c r="BB107" s="31"/>
      <c r="BC107" s="35"/>
      <c r="BD107" s="36"/>
      <c r="BE107" s="36"/>
      <c r="BF107" s="36"/>
      <c r="BG107" s="36"/>
      <c r="BH107" s="36"/>
      <c r="BI107" s="36"/>
      <c r="BJ107" s="39"/>
      <c r="BK107" s="36"/>
      <c r="BL107" s="39"/>
      <c r="BM107" s="39"/>
      <c r="BN107" s="39"/>
      <c r="BO107" s="39"/>
      <c r="BP107" s="30"/>
    </row>
    <row r="108" spans="1:68" ht="28.8">
      <c r="A108" s="398"/>
      <c r="B108" s="29" t="s">
        <v>398</v>
      </c>
      <c r="C108" s="30">
        <v>0</v>
      </c>
      <c r="D108" s="31" t="e">
        <f t="shared" si="247"/>
        <v>#DIV/0!</v>
      </c>
      <c r="E108" s="30">
        <v>0</v>
      </c>
      <c r="F108" s="31" t="e">
        <f t="shared" ref="F108:F139" si="286">E108/AE108-1</f>
        <v>#DIV/0!</v>
      </c>
      <c r="G108" s="30">
        <v>0</v>
      </c>
      <c r="H108" s="31" t="e">
        <f t="shared" si="249"/>
        <v>#DIV/0!</v>
      </c>
      <c r="I108" s="30">
        <v>0</v>
      </c>
      <c r="J108" s="31" t="e">
        <f t="shared" si="217"/>
        <v>#DIV/0!</v>
      </c>
      <c r="K108" s="30">
        <v>0</v>
      </c>
      <c r="L108" s="31" t="e">
        <f t="shared" si="218"/>
        <v>#DIV/0!</v>
      </c>
      <c r="M108" s="30">
        <v>0</v>
      </c>
      <c r="N108" s="31" t="e">
        <f t="shared" si="219"/>
        <v>#DIV/0!</v>
      </c>
      <c r="O108" s="30">
        <v>0</v>
      </c>
      <c r="P108" s="31" t="e">
        <f t="shared" si="221"/>
        <v>#DIV/0!</v>
      </c>
      <c r="Q108" s="30">
        <v>0</v>
      </c>
      <c r="R108" s="31" t="e">
        <f t="shared" si="222"/>
        <v>#DIV/0!</v>
      </c>
      <c r="S108" s="30">
        <v>0</v>
      </c>
      <c r="T108" s="31" t="e">
        <f t="shared" si="223"/>
        <v>#DIV/0!</v>
      </c>
      <c r="U108" s="30">
        <v>0</v>
      </c>
      <c r="V108" s="31" t="e">
        <f t="shared" si="224"/>
        <v>#DIV/0!</v>
      </c>
      <c r="W108" s="30">
        <v>0</v>
      </c>
      <c r="X108" s="31" t="e">
        <f t="shared" si="225"/>
        <v>#DIV/0!</v>
      </c>
      <c r="Y108" s="30">
        <f t="shared" si="258"/>
        <v>0</v>
      </c>
      <c r="Z108" s="31" t="e">
        <f t="shared" si="259"/>
        <v>#DIV/0!</v>
      </c>
      <c r="AA108" s="32"/>
      <c r="AB108" s="33">
        <f t="shared" si="260"/>
        <v>0</v>
      </c>
      <c r="AC108" s="30">
        <v>0</v>
      </c>
      <c r="AD108" s="31"/>
      <c r="AE108" s="30">
        <v>0</v>
      </c>
      <c r="AF108" s="31"/>
      <c r="AG108" s="30">
        <v>0</v>
      </c>
      <c r="AH108" s="31"/>
      <c r="AI108" s="30">
        <v>0</v>
      </c>
      <c r="AJ108" s="31"/>
      <c r="AK108" s="30">
        <v>0</v>
      </c>
      <c r="AL108" s="31"/>
      <c r="AM108" s="30">
        <v>0</v>
      </c>
      <c r="AN108" s="31"/>
      <c r="AO108" s="30">
        <v>0</v>
      </c>
      <c r="AP108" s="31"/>
      <c r="AQ108" s="30">
        <v>0</v>
      </c>
      <c r="AR108" s="31"/>
      <c r="AS108" s="30">
        <v>0</v>
      </c>
      <c r="AT108" s="31"/>
      <c r="AU108" s="30">
        <v>0</v>
      </c>
      <c r="AV108" s="31"/>
      <c r="AW108" s="30">
        <v>0</v>
      </c>
      <c r="AX108" s="31"/>
      <c r="AY108" s="30">
        <v>0</v>
      </c>
      <c r="AZ108" s="31"/>
      <c r="BA108" s="30">
        <f t="shared" si="242"/>
        <v>0</v>
      </c>
      <c r="BB108" s="31"/>
      <c r="BC108" s="35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0"/>
    </row>
    <row r="109" spans="1:68" s="24" customFormat="1" ht="28.8">
      <c r="A109" s="395" t="s">
        <v>109</v>
      </c>
      <c r="B109" s="29" t="s">
        <v>394</v>
      </c>
      <c r="C109" s="30">
        <f t="shared" ref="C109:G109" si="287">C110+C111+C112+C113</f>
        <v>6593.5206973572604</v>
      </c>
      <c r="D109" s="31">
        <f t="shared" ref="D109:D140" si="288">C109/AC109-1</f>
        <v>-4.0169423831202603E-2</v>
      </c>
      <c r="E109" s="30">
        <f t="shared" si="287"/>
        <v>6662.4381468536803</v>
      </c>
      <c r="F109" s="31">
        <f t="shared" si="286"/>
        <v>9.2515161691455003E-2</v>
      </c>
      <c r="G109" s="30">
        <f t="shared" si="287"/>
        <v>6907.2090205985696</v>
      </c>
      <c r="H109" s="31">
        <f t="shared" si="249"/>
        <v>-3.4390944245376497E-2</v>
      </c>
      <c r="I109" s="30" t="e">
        <f t="shared" ref="I109:M109" si="289">I110+I111+I112+I113</f>
        <v>#REF!</v>
      </c>
      <c r="J109" s="31" t="e">
        <f t="shared" si="217"/>
        <v>#REF!</v>
      </c>
      <c r="K109" s="30" t="e">
        <f t="shared" si="289"/>
        <v>#REF!</v>
      </c>
      <c r="L109" s="31" t="e">
        <f t="shared" si="218"/>
        <v>#REF!</v>
      </c>
      <c r="M109" s="30" t="e">
        <f t="shared" si="289"/>
        <v>#REF!</v>
      </c>
      <c r="N109" s="31" t="e">
        <f t="shared" si="219"/>
        <v>#REF!</v>
      </c>
      <c r="O109" s="30" t="e">
        <f t="shared" ref="O109:S109" si="290">O110+O111+O112+O113</f>
        <v>#REF!</v>
      </c>
      <c r="P109" s="31" t="e">
        <f t="shared" si="221"/>
        <v>#REF!</v>
      </c>
      <c r="Q109" s="30" t="e">
        <f t="shared" si="290"/>
        <v>#REF!</v>
      </c>
      <c r="R109" s="31" t="e">
        <f t="shared" si="222"/>
        <v>#REF!</v>
      </c>
      <c r="S109" s="30" t="e">
        <f t="shared" si="290"/>
        <v>#REF!</v>
      </c>
      <c r="T109" s="31" t="e">
        <f t="shared" si="223"/>
        <v>#REF!</v>
      </c>
      <c r="U109" s="30" t="e">
        <f>U110+U111+U112+U113</f>
        <v>#REF!</v>
      </c>
      <c r="V109" s="31" t="e">
        <f t="shared" si="224"/>
        <v>#REF!</v>
      </c>
      <c r="W109" s="30" t="e">
        <f>W110+W111+W112+W113</f>
        <v>#REF!</v>
      </c>
      <c r="X109" s="31" t="e">
        <f t="shared" si="225"/>
        <v>#REF!</v>
      </c>
      <c r="Y109" s="30" t="e">
        <f t="shared" si="258"/>
        <v>#REF!</v>
      </c>
      <c r="Z109" s="31" t="e">
        <f t="shared" si="259"/>
        <v>#REF!</v>
      </c>
      <c r="AA109" s="32"/>
      <c r="AB109" s="33">
        <f t="shared" si="260"/>
        <v>12967.719992652899</v>
      </c>
      <c r="AC109" s="33">
        <f t="shared" ref="AC109:AG109" si="291">AC110+AC111+AC112+AC113</f>
        <v>6869.4630709469202</v>
      </c>
      <c r="AD109" s="32"/>
      <c r="AE109" s="33">
        <f t="shared" si="291"/>
        <v>6098.25692170601</v>
      </c>
      <c r="AF109" s="32"/>
      <c r="AG109" s="33">
        <f t="shared" si="291"/>
        <v>7153.2148330988703</v>
      </c>
      <c r="AH109" s="32"/>
      <c r="AI109" s="33">
        <f t="shared" ref="AI109:AM109" si="292">AI110+AI111+AI112+AI113</f>
        <v>7696.8973066485096</v>
      </c>
      <c r="AJ109" s="32"/>
      <c r="AK109" s="33">
        <f t="shared" si="292"/>
        <v>7466.7322942292303</v>
      </c>
      <c r="AL109" s="32"/>
      <c r="AM109" s="33">
        <f t="shared" si="292"/>
        <v>6938.14778183202</v>
      </c>
      <c r="AN109" s="32"/>
      <c r="AO109" s="33">
        <f t="shared" ref="AO109:AS109" si="293">AO110+AO111+AO112+AO113</f>
        <v>7131.2044110207498</v>
      </c>
      <c r="AP109" s="32"/>
      <c r="AQ109" s="33">
        <f t="shared" si="293"/>
        <v>6656.0585344792898</v>
      </c>
      <c r="AR109" s="32"/>
      <c r="AS109" s="33">
        <f t="shared" si="293"/>
        <v>6771.85169564844</v>
      </c>
      <c r="AT109" s="32"/>
      <c r="AU109" s="33">
        <f t="shared" ref="AU109:AY109" si="294">AU110+AU111+AU112+AU113</f>
        <v>7153.4433784299699</v>
      </c>
      <c r="AV109" s="32"/>
      <c r="AW109" s="33">
        <f t="shared" si="294"/>
        <v>7027.1032203876603</v>
      </c>
      <c r="AX109" s="32"/>
      <c r="AY109" s="33">
        <f t="shared" si="294"/>
        <v>6562.1421095750702</v>
      </c>
      <c r="AZ109" s="32"/>
      <c r="BA109" s="33">
        <f t="shared" si="242"/>
        <v>83524.515558002706</v>
      </c>
      <c r="BB109" s="32"/>
      <c r="BC109" s="34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</row>
    <row r="110" spans="1:68" ht="28.8">
      <c r="A110" s="396"/>
      <c r="B110" s="29" t="s">
        <v>395</v>
      </c>
      <c r="C110" s="30">
        <v>2561.9573999999998</v>
      </c>
      <c r="D110" s="31">
        <f t="shared" si="288"/>
        <v>2.2222986530372201E-2</v>
      </c>
      <c r="E110" s="38">
        <v>2556.8962000000001</v>
      </c>
      <c r="F110" s="31">
        <f t="shared" si="286"/>
        <v>3.3425163845157299E-2</v>
      </c>
      <c r="G110" s="37">
        <v>2785.6986000000002</v>
      </c>
      <c r="H110" s="31">
        <f t="shared" si="249"/>
        <v>7.9195422789091197E-4</v>
      </c>
      <c r="I110" s="37" t="e">
        <f>#REF!</f>
        <v>#REF!</v>
      </c>
      <c r="J110" s="31" t="e">
        <f t="shared" si="217"/>
        <v>#REF!</v>
      </c>
      <c r="K110" s="37" t="e">
        <f>#REF!</f>
        <v>#REF!</v>
      </c>
      <c r="L110" s="31" t="e">
        <f t="shared" si="218"/>
        <v>#REF!</v>
      </c>
      <c r="M110" s="37" t="e">
        <f>#REF!</f>
        <v>#REF!</v>
      </c>
      <c r="N110" s="31" t="e">
        <f t="shared" si="219"/>
        <v>#REF!</v>
      </c>
      <c r="O110" s="37" t="e">
        <f>#REF!</f>
        <v>#REF!</v>
      </c>
      <c r="P110" s="31" t="e">
        <f t="shared" si="221"/>
        <v>#REF!</v>
      </c>
      <c r="Q110" s="37" t="e">
        <f>#REF!</f>
        <v>#REF!</v>
      </c>
      <c r="R110" s="31" t="e">
        <f t="shared" si="222"/>
        <v>#REF!</v>
      </c>
      <c r="S110" s="37" t="e">
        <f>#REF!</f>
        <v>#REF!</v>
      </c>
      <c r="T110" s="31" t="e">
        <f t="shared" si="223"/>
        <v>#REF!</v>
      </c>
      <c r="U110" s="37" t="e">
        <f>#REF!</f>
        <v>#REF!</v>
      </c>
      <c r="V110" s="31" t="e">
        <f t="shared" si="224"/>
        <v>#REF!</v>
      </c>
      <c r="W110" s="37" t="e">
        <f>#REF!</f>
        <v>#REF!</v>
      </c>
      <c r="X110" s="31" t="e">
        <f t="shared" si="225"/>
        <v>#REF!</v>
      </c>
      <c r="Y110" s="30" t="e">
        <f t="shared" si="258"/>
        <v>#REF!</v>
      </c>
      <c r="Z110" s="31" t="e">
        <f t="shared" si="259"/>
        <v>#REF!</v>
      </c>
      <c r="AA110" s="32"/>
      <c r="AB110" s="33">
        <f t="shared" si="260"/>
        <v>4980.4566000000004</v>
      </c>
      <c r="AC110" s="38">
        <v>2506.2608</v>
      </c>
      <c r="AD110" s="31"/>
      <c r="AE110" s="30">
        <v>2474.1958</v>
      </c>
      <c r="AF110" s="31"/>
      <c r="AG110" s="37">
        <v>2783.4942000000001</v>
      </c>
      <c r="AH110" s="31"/>
      <c r="AI110" s="38">
        <v>3124.8656999999998</v>
      </c>
      <c r="AJ110" s="31"/>
      <c r="AK110" s="38">
        <v>2960.3517999999999</v>
      </c>
      <c r="AL110" s="31"/>
      <c r="AM110" s="38">
        <v>2570.5392000000002</v>
      </c>
      <c r="AN110" s="31"/>
      <c r="AO110" s="38">
        <v>2797.9593</v>
      </c>
      <c r="AP110" s="31"/>
      <c r="AQ110" s="38">
        <v>2676.6125999999999</v>
      </c>
      <c r="AR110" s="31"/>
      <c r="AS110" s="38">
        <v>2598.8843000000002</v>
      </c>
      <c r="AT110" s="31"/>
      <c r="AU110" s="38">
        <v>2906.1707000000001</v>
      </c>
      <c r="AV110" s="31"/>
      <c r="AW110" s="38">
        <v>2730.6639</v>
      </c>
      <c r="AX110" s="31"/>
      <c r="AY110" s="38">
        <v>2324.4376000000002</v>
      </c>
      <c r="AZ110" s="31"/>
      <c r="BA110" s="30">
        <f t="shared" si="242"/>
        <v>32454.4359</v>
      </c>
      <c r="BB110" s="31"/>
      <c r="BC110" s="35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0"/>
    </row>
    <row r="111" spans="1:68" ht="28.8">
      <c r="A111" s="397"/>
      <c r="B111" s="29" t="s">
        <v>396</v>
      </c>
      <c r="C111" s="37">
        <v>3689.76</v>
      </c>
      <c r="D111" s="31">
        <f t="shared" si="288"/>
        <v>-5.11462847003459E-2</v>
      </c>
      <c r="E111" s="37">
        <v>3710.12</v>
      </c>
      <c r="F111" s="31">
        <f t="shared" si="286"/>
        <v>0.15603110900615699</v>
      </c>
      <c r="G111" s="37">
        <f>公交!X14-公交!X16</f>
        <v>3707.62</v>
      </c>
      <c r="H111" s="31">
        <f t="shared" si="249"/>
        <v>-5.2902889606408703E-2</v>
      </c>
      <c r="I111" s="37">
        <f>公交!Z14-公交!Z16</f>
        <v>4016.97</v>
      </c>
      <c r="J111" s="31">
        <f t="shared" si="217"/>
        <v>-1.5974307845317899E-2</v>
      </c>
      <c r="K111" s="37">
        <f>公交!AB14-公交!AB16</f>
        <v>3931.01</v>
      </c>
      <c r="L111" s="31">
        <f t="shared" si="218"/>
        <v>-2.92723882900572E-2</v>
      </c>
      <c r="M111" s="37">
        <f>公交!AD14-公交!AD16</f>
        <v>3706.03</v>
      </c>
      <c r="N111" s="31">
        <f t="shared" si="219"/>
        <v>-2.7482706861623601E-2</v>
      </c>
      <c r="O111" s="37">
        <f>公交!AF14-公交!AF16</f>
        <v>3373.33</v>
      </c>
      <c r="P111" s="31">
        <f t="shared" si="221"/>
        <v>-9.1686771643366402E-2</v>
      </c>
      <c r="Q111" s="37">
        <f>公交!AH14-公交!AH16</f>
        <v>3322.38</v>
      </c>
      <c r="R111" s="31">
        <f t="shared" si="222"/>
        <v>-6.6311819556309895E-2</v>
      </c>
      <c r="S111" s="37">
        <f>公交!AJ14-公交!AJ16</f>
        <v>3456.76</v>
      </c>
      <c r="T111" s="31">
        <f t="shared" si="223"/>
        <v>-4.3463582957693002E-2</v>
      </c>
      <c r="U111" s="37">
        <f>公交!AL14-公交!AL16</f>
        <v>2925.45</v>
      </c>
      <c r="V111" s="31">
        <f t="shared" si="224"/>
        <v>-0.22981234006255299</v>
      </c>
      <c r="W111" s="37">
        <f>公交!AN14-公交!AN16</f>
        <v>2844.5</v>
      </c>
      <c r="X111" s="31">
        <f t="shared" si="225"/>
        <v>-0.25921778398170803</v>
      </c>
      <c r="Y111" s="30">
        <f t="shared" si="258"/>
        <v>32913.980000000003</v>
      </c>
      <c r="Z111" s="31">
        <f t="shared" si="259"/>
        <v>-2.7400008805826701E-2</v>
      </c>
      <c r="AA111" s="32"/>
      <c r="AB111" s="33">
        <f t="shared" si="260"/>
        <v>7098.01</v>
      </c>
      <c r="AC111" s="30">
        <v>3888.65</v>
      </c>
      <c r="AD111" s="31"/>
      <c r="AE111" s="30">
        <v>3209.36</v>
      </c>
      <c r="AF111" s="31"/>
      <c r="AG111" s="30">
        <v>3914.72</v>
      </c>
      <c r="AH111" s="31"/>
      <c r="AI111" s="30">
        <v>4082.18</v>
      </c>
      <c r="AJ111" s="31"/>
      <c r="AK111" s="30">
        <v>4049.55</v>
      </c>
      <c r="AL111" s="31"/>
      <c r="AM111" s="30">
        <v>3810.76</v>
      </c>
      <c r="AN111" s="31"/>
      <c r="AO111" s="30">
        <v>3713.84</v>
      </c>
      <c r="AP111" s="31"/>
      <c r="AQ111" s="30">
        <v>3558.34</v>
      </c>
      <c r="AR111" s="31"/>
      <c r="AS111" s="30">
        <v>3613.83</v>
      </c>
      <c r="AT111" s="31"/>
      <c r="AU111" s="30">
        <v>3798.36</v>
      </c>
      <c r="AV111" s="31"/>
      <c r="AW111" s="30">
        <v>3839.86</v>
      </c>
      <c r="AX111" s="31"/>
      <c r="AY111" s="30">
        <v>3753.36</v>
      </c>
      <c r="AZ111" s="31"/>
      <c r="BA111" s="30">
        <f t="shared" si="242"/>
        <v>45232.81</v>
      </c>
      <c r="BB111" s="31"/>
      <c r="BC111" s="35"/>
      <c r="BD111" s="36"/>
      <c r="BE111" s="36"/>
      <c r="BF111" s="36"/>
      <c r="BG111" s="36"/>
      <c r="BH111" s="36"/>
      <c r="BI111" s="36"/>
      <c r="BJ111" s="39"/>
      <c r="BK111" s="36"/>
      <c r="BL111" s="39"/>
      <c r="BM111" s="39"/>
      <c r="BN111" s="39"/>
      <c r="BO111" s="39"/>
      <c r="BP111" s="30"/>
    </row>
    <row r="112" spans="1:68" ht="28.8">
      <c r="A112" s="401"/>
      <c r="B112" s="29" t="s">
        <v>397</v>
      </c>
      <c r="C112" s="37">
        <v>255.89</v>
      </c>
      <c r="D112" s="31">
        <f t="shared" si="288"/>
        <v>-0.16389478843326299</v>
      </c>
      <c r="E112" s="37">
        <v>300.68</v>
      </c>
      <c r="F112" s="31">
        <f t="shared" si="286"/>
        <v>6.2173237247421298E-2</v>
      </c>
      <c r="G112" s="37">
        <f>出租!X14-出租!X16</f>
        <v>264.08999999999997</v>
      </c>
      <c r="H112" s="31">
        <f t="shared" si="249"/>
        <v>-8.32118308685693E-2</v>
      </c>
      <c r="I112" s="37">
        <f>出租!Z14-出租!Z16</f>
        <v>282.42</v>
      </c>
      <c r="J112" s="31">
        <f t="shared" si="217"/>
        <v>-7.6515597410241304E-2</v>
      </c>
      <c r="K112" s="37">
        <f>出租!AB14-出租!AB16</f>
        <v>269.64999999999998</v>
      </c>
      <c r="L112" s="31">
        <f t="shared" si="218"/>
        <v>1.89492457457119E-3</v>
      </c>
      <c r="M112" s="37">
        <f>出租!AD14-出租!AD16</f>
        <v>245.63</v>
      </c>
      <c r="N112" s="31">
        <f t="shared" si="219"/>
        <v>-0.28487830441364898</v>
      </c>
      <c r="O112" s="37">
        <f>出租!AF14-出租!AF16</f>
        <v>267.58</v>
      </c>
      <c r="P112" s="31">
        <f t="shared" si="221"/>
        <v>-0.29511867442902001</v>
      </c>
      <c r="Q112" s="37">
        <f>出租!AH14-出租!AH16</f>
        <v>312.99</v>
      </c>
      <c r="R112" s="31">
        <f t="shared" si="222"/>
        <v>0.274129859556279</v>
      </c>
      <c r="S112" s="37">
        <f>出租!AJ14-出租!AJ16</f>
        <v>253.77</v>
      </c>
      <c r="T112" s="31">
        <f t="shared" si="223"/>
        <v>-0.23318426300840001</v>
      </c>
      <c r="U112" s="37">
        <f>出租!AL14-出租!AL16</f>
        <v>250.41</v>
      </c>
      <c r="V112" s="31">
        <f t="shared" si="224"/>
        <v>1.6480617008321801E-2</v>
      </c>
      <c r="W112" s="37">
        <f>出租!AN14-出租!AN16</f>
        <v>247.6</v>
      </c>
      <c r="X112" s="31">
        <f t="shared" si="225"/>
        <v>-6.4919370066845894E-2</v>
      </c>
      <c r="Y112" s="30">
        <f t="shared" si="258"/>
        <v>2452.6999999999998</v>
      </c>
      <c r="Z112" s="31">
        <f t="shared" si="259"/>
        <v>-0.108702209075416</v>
      </c>
      <c r="AA112" s="32"/>
      <c r="AB112" s="33">
        <f t="shared" si="260"/>
        <v>589.13</v>
      </c>
      <c r="AC112" s="30">
        <v>306.05</v>
      </c>
      <c r="AD112" s="31"/>
      <c r="AE112" s="30">
        <v>283.08</v>
      </c>
      <c r="AF112" s="31"/>
      <c r="AG112" s="30">
        <v>288.06</v>
      </c>
      <c r="AH112" s="31"/>
      <c r="AI112" s="30">
        <v>305.82</v>
      </c>
      <c r="AJ112" s="31"/>
      <c r="AK112" s="30">
        <v>269.14</v>
      </c>
      <c r="AL112" s="31"/>
      <c r="AM112" s="30">
        <v>343.48</v>
      </c>
      <c r="AN112" s="31"/>
      <c r="AO112" s="30">
        <v>379.61</v>
      </c>
      <c r="AP112" s="31"/>
      <c r="AQ112" s="30">
        <v>245.65</v>
      </c>
      <c r="AR112" s="31"/>
      <c r="AS112" s="30">
        <v>330.94</v>
      </c>
      <c r="AT112" s="31"/>
      <c r="AU112" s="30">
        <v>246.35</v>
      </c>
      <c r="AV112" s="31"/>
      <c r="AW112" s="30">
        <v>264.79000000000002</v>
      </c>
      <c r="AX112" s="31"/>
      <c r="AY112" s="30">
        <v>299.2</v>
      </c>
      <c r="AZ112" s="31"/>
      <c r="BA112" s="30">
        <f t="shared" si="242"/>
        <v>3562.17</v>
      </c>
      <c r="BB112" s="31"/>
      <c r="BC112" s="35"/>
      <c r="BD112" s="36"/>
      <c r="BE112" s="36"/>
      <c r="BF112" s="36"/>
      <c r="BG112" s="36"/>
      <c r="BH112" s="36"/>
      <c r="BI112" s="36"/>
      <c r="BJ112" s="39"/>
      <c r="BK112" s="36"/>
      <c r="BL112" s="39"/>
      <c r="BM112" s="39"/>
      <c r="BN112" s="39"/>
      <c r="BO112" s="39"/>
      <c r="BP112" s="30"/>
    </row>
    <row r="113" spans="1:68" ht="28.8">
      <c r="A113" s="398"/>
      <c r="B113" s="29" t="s">
        <v>398</v>
      </c>
      <c r="C113" s="30">
        <v>85.913297357258799</v>
      </c>
      <c r="D113" s="31">
        <f t="shared" si="288"/>
        <v>-0.49013567072741199</v>
      </c>
      <c r="E113" s="30">
        <v>94.741946853675401</v>
      </c>
      <c r="F113" s="31">
        <f t="shared" si="286"/>
        <v>-0.28019192037207702</v>
      </c>
      <c r="G113" s="30">
        <v>149.80042059856601</v>
      </c>
      <c r="H113" s="31">
        <f t="shared" si="249"/>
        <v>-0.102672502087322</v>
      </c>
      <c r="I113" s="30">
        <f>网约车!X14-网约车!X16</f>
        <v>175.48385721584501</v>
      </c>
      <c r="J113" s="31">
        <f t="shared" si="217"/>
        <v>-4.6447181483304997E-2</v>
      </c>
      <c r="K113" s="30">
        <f>网约车!Z14-网约车!Z16</f>
        <v>196.903994422625</v>
      </c>
      <c r="L113" s="31">
        <f t="shared" si="218"/>
        <v>4.9088794993195101E-2</v>
      </c>
      <c r="M113" s="30">
        <f>网约车!AB14-网约车!AB16</f>
        <v>182.265698454519</v>
      </c>
      <c r="N113" s="31">
        <f t="shared" si="219"/>
        <v>-0.14577068053057701</v>
      </c>
      <c r="O113" s="30">
        <f>网约车!AD14-网约车!AD16</f>
        <v>201.817374345388</v>
      </c>
      <c r="P113" s="31">
        <f t="shared" si="221"/>
        <v>-0.15837577552645901</v>
      </c>
      <c r="Q113" s="30">
        <f>网约车!AF14-网约车!AF16</f>
        <v>215.521193112617</v>
      </c>
      <c r="R113" s="31">
        <f t="shared" si="222"/>
        <v>0.22834940723000899</v>
      </c>
      <c r="S113" s="30">
        <f>网约车!AH14-网约车!AH16</f>
        <v>188.834459191452</v>
      </c>
      <c r="T113" s="31">
        <f t="shared" si="223"/>
        <v>-0.172495116980353</v>
      </c>
      <c r="U113" s="30">
        <f>网约车!AJ14-网约车!AJ16</f>
        <v>205.54437298235499</v>
      </c>
      <c r="V113" s="31">
        <f t="shared" si="224"/>
        <v>1.4719861405361899E-2</v>
      </c>
      <c r="W113" s="30">
        <f>网约车!AL14-网约车!AL16</f>
        <v>153.508806183882</v>
      </c>
      <c r="X113" s="31">
        <f t="shared" si="225"/>
        <v>-0.19959669353020301</v>
      </c>
      <c r="Y113" s="30">
        <f t="shared" si="258"/>
        <v>1491.2822415519499</v>
      </c>
      <c r="Z113" s="31">
        <f t="shared" si="259"/>
        <v>-0.120500429658369</v>
      </c>
      <c r="AA113" s="32"/>
      <c r="AB113" s="33">
        <f t="shared" si="260"/>
        <v>300.12339265292798</v>
      </c>
      <c r="AC113" s="30">
        <v>168.502270946919</v>
      </c>
      <c r="AD113" s="31"/>
      <c r="AE113" s="30">
        <v>131.62112170600901</v>
      </c>
      <c r="AF113" s="31"/>
      <c r="AG113" s="30">
        <v>166.940633098869</v>
      </c>
      <c r="AH113" s="31"/>
      <c r="AI113" s="30">
        <v>184.03160664851299</v>
      </c>
      <c r="AJ113" s="31"/>
      <c r="AK113" s="30">
        <v>187.69049422923499</v>
      </c>
      <c r="AL113" s="31"/>
      <c r="AM113" s="30">
        <v>213.36858183201599</v>
      </c>
      <c r="AN113" s="31"/>
      <c r="AO113" s="30">
        <v>239.79511102075301</v>
      </c>
      <c r="AP113" s="31"/>
      <c r="AQ113" s="30">
        <v>175.45593447928499</v>
      </c>
      <c r="AR113" s="31"/>
      <c r="AS113" s="30">
        <v>228.19739564844201</v>
      </c>
      <c r="AT113" s="31"/>
      <c r="AU113" s="30">
        <v>202.56267842996701</v>
      </c>
      <c r="AV113" s="31"/>
      <c r="AW113" s="30">
        <v>191.78932038766399</v>
      </c>
      <c r="AX113" s="31"/>
      <c r="AY113" s="30">
        <v>185.14450957506801</v>
      </c>
      <c r="AZ113" s="31"/>
      <c r="BA113" s="30">
        <f t="shared" si="242"/>
        <v>2275.0996580027399</v>
      </c>
      <c r="BB113" s="31"/>
      <c r="BC113" s="35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0"/>
    </row>
    <row r="114" spans="1:68" s="24" customFormat="1" ht="28.8">
      <c r="A114" s="395" t="s">
        <v>110</v>
      </c>
      <c r="B114" s="29" t="s">
        <v>394</v>
      </c>
      <c r="C114" s="30">
        <f t="shared" ref="C114:G114" si="295">C115+C116+C117+C118</f>
        <v>8994.6001715606108</v>
      </c>
      <c r="D114" s="31">
        <f t="shared" si="288"/>
        <v>-0.17242488038548201</v>
      </c>
      <c r="E114" s="30">
        <f t="shared" si="295"/>
        <v>10166.111749559301</v>
      </c>
      <c r="F114" s="31">
        <f t="shared" si="286"/>
        <v>-0.10970302426423301</v>
      </c>
      <c r="G114" s="30">
        <f t="shared" si="295"/>
        <v>9144.72109690457</v>
      </c>
      <c r="H114" s="31">
        <f t="shared" si="249"/>
        <v>-0.16437159668448301</v>
      </c>
      <c r="I114" s="30" t="e">
        <f t="shared" ref="I114:M114" si="296">I115+I116+I117+I118</f>
        <v>#REF!</v>
      </c>
      <c r="J114" s="31" t="e">
        <f t="shared" si="217"/>
        <v>#REF!</v>
      </c>
      <c r="K114" s="30" t="e">
        <f t="shared" si="296"/>
        <v>#REF!</v>
      </c>
      <c r="L114" s="31" t="e">
        <f t="shared" si="218"/>
        <v>#REF!</v>
      </c>
      <c r="M114" s="30" t="e">
        <f t="shared" si="296"/>
        <v>#REF!</v>
      </c>
      <c r="N114" s="31" t="e">
        <f t="shared" si="219"/>
        <v>#REF!</v>
      </c>
      <c r="O114" s="30" t="e">
        <f t="shared" ref="O114:S114" si="297">O115+O116+O117+O118</f>
        <v>#REF!</v>
      </c>
      <c r="P114" s="31" t="e">
        <f t="shared" si="221"/>
        <v>#REF!</v>
      </c>
      <c r="Q114" s="30" t="e">
        <f t="shared" si="297"/>
        <v>#REF!</v>
      </c>
      <c r="R114" s="31" t="e">
        <f t="shared" si="222"/>
        <v>#REF!</v>
      </c>
      <c r="S114" s="30" t="e">
        <f t="shared" si="297"/>
        <v>#REF!</v>
      </c>
      <c r="T114" s="31" t="e">
        <f t="shared" si="223"/>
        <v>#REF!</v>
      </c>
      <c r="U114" s="30" t="e">
        <f>U115+U116+U117+U118</f>
        <v>#REF!</v>
      </c>
      <c r="V114" s="31" t="e">
        <f t="shared" si="224"/>
        <v>#REF!</v>
      </c>
      <c r="W114" s="30" t="e">
        <f>W115+W116+W117+W118</f>
        <v>#REF!</v>
      </c>
      <c r="X114" s="31" t="e">
        <f t="shared" si="225"/>
        <v>#REF!</v>
      </c>
      <c r="Y114" s="30" t="e">
        <f t="shared" si="258"/>
        <v>#REF!</v>
      </c>
      <c r="Z114" s="31" t="e">
        <f t="shared" si="259"/>
        <v>#REF!</v>
      </c>
      <c r="AA114" s="32"/>
      <c r="AB114" s="33">
        <f t="shared" si="260"/>
        <v>22287.408059268801</v>
      </c>
      <c r="AC114" s="33">
        <f t="shared" ref="AC114:AG114" si="298">AC115+AC116+AC117+AC118</f>
        <v>10868.6208156551</v>
      </c>
      <c r="AD114" s="32"/>
      <c r="AE114" s="33">
        <f t="shared" si="298"/>
        <v>11418.7872436136</v>
      </c>
      <c r="AF114" s="32"/>
      <c r="AG114" s="33">
        <f t="shared" si="298"/>
        <v>10943.525926860701</v>
      </c>
      <c r="AH114" s="32"/>
      <c r="AI114" s="33">
        <f t="shared" ref="AI114:AM114" si="299">AI115+AI116+AI117+AI118</f>
        <v>11909.923463561699</v>
      </c>
      <c r="AJ114" s="32"/>
      <c r="AK114" s="33">
        <f t="shared" si="299"/>
        <v>11348.4746199085</v>
      </c>
      <c r="AL114" s="32"/>
      <c r="AM114" s="33">
        <f t="shared" si="299"/>
        <v>9756.9185849681107</v>
      </c>
      <c r="AN114" s="32"/>
      <c r="AO114" s="33">
        <f t="shared" ref="AO114:AS114" si="300">AO115+AO116+AO117+AO118</f>
        <v>10419.412321243701</v>
      </c>
      <c r="AP114" s="32"/>
      <c r="AQ114" s="33">
        <f t="shared" si="300"/>
        <v>10029.7202718114</v>
      </c>
      <c r="AR114" s="32"/>
      <c r="AS114" s="33">
        <f t="shared" si="300"/>
        <v>11012.8968024961</v>
      </c>
      <c r="AT114" s="32"/>
      <c r="AU114" s="33">
        <f t="shared" ref="AU114:AY114" si="301">AU115+AU116+AU117+AU118</f>
        <v>10809.3363253805</v>
      </c>
      <c r="AV114" s="32"/>
      <c r="AW114" s="33">
        <f t="shared" si="301"/>
        <v>8711.0395400715806</v>
      </c>
      <c r="AX114" s="32"/>
      <c r="AY114" s="33">
        <f t="shared" si="301"/>
        <v>8438.8294761827892</v>
      </c>
      <c r="AZ114" s="32"/>
      <c r="BA114" s="33">
        <f t="shared" si="242"/>
        <v>125667.485391754</v>
      </c>
      <c r="BB114" s="32"/>
      <c r="BC114" s="34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</row>
    <row r="115" spans="1:68" ht="28.8">
      <c r="A115" s="396"/>
      <c r="B115" s="29" t="s">
        <v>395</v>
      </c>
      <c r="C115" s="30">
        <v>5320.1229000000003</v>
      </c>
      <c r="D115" s="31">
        <f t="shared" si="288"/>
        <v>-1.66716694496187E-2</v>
      </c>
      <c r="E115" s="38">
        <v>6744.4993999999997</v>
      </c>
      <c r="F115" s="31">
        <f t="shared" si="286"/>
        <v>-1.3559120692855E-2</v>
      </c>
      <c r="G115" s="37">
        <v>5182.7867999999999</v>
      </c>
      <c r="H115" s="31">
        <f t="shared" si="249"/>
        <v>-0.1095356725612</v>
      </c>
      <c r="I115" s="37" t="e">
        <f>#REF!</f>
        <v>#REF!</v>
      </c>
      <c r="J115" s="31" t="e">
        <f t="shared" si="217"/>
        <v>#REF!</v>
      </c>
      <c r="K115" s="37" t="e">
        <f>#REF!</f>
        <v>#REF!</v>
      </c>
      <c r="L115" s="31" t="e">
        <f t="shared" si="218"/>
        <v>#REF!</v>
      </c>
      <c r="M115" s="37" t="e">
        <f>#REF!</f>
        <v>#REF!</v>
      </c>
      <c r="N115" s="31" t="e">
        <f t="shared" si="219"/>
        <v>#REF!</v>
      </c>
      <c r="O115" s="37" t="e">
        <f>#REF!</f>
        <v>#REF!</v>
      </c>
      <c r="P115" s="31" t="e">
        <f t="shared" si="221"/>
        <v>#REF!</v>
      </c>
      <c r="Q115" s="37" t="e">
        <f>#REF!</f>
        <v>#REF!</v>
      </c>
      <c r="R115" s="31" t="e">
        <f t="shared" si="222"/>
        <v>#REF!</v>
      </c>
      <c r="S115" s="37" t="e">
        <f>#REF!</f>
        <v>#REF!</v>
      </c>
      <c r="T115" s="31" t="e">
        <f t="shared" si="223"/>
        <v>#REF!</v>
      </c>
      <c r="U115" s="37" t="e">
        <f>#REF!</f>
        <v>#REF!</v>
      </c>
      <c r="V115" s="31" t="e">
        <f t="shared" si="224"/>
        <v>#REF!</v>
      </c>
      <c r="W115" s="37" t="e">
        <f>#REF!</f>
        <v>#REF!</v>
      </c>
      <c r="X115" s="31" t="e">
        <f t="shared" si="225"/>
        <v>#REF!</v>
      </c>
      <c r="Y115" s="30" t="e">
        <f t="shared" si="258"/>
        <v>#REF!</v>
      </c>
      <c r="Z115" s="31" t="e">
        <f t="shared" si="259"/>
        <v>#REF!</v>
      </c>
      <c r="AA115" s="32"/>
      <c r="AB115" s="33">
        <f t="shared" si="260"/>
        <v>12247.527899999999</v>
      </c>
      <c r="AC115" s="38">
        <v>5410.3220000000001</v>
      </c>
      <c r="AD115" s="31"/>
      <c r="AE115" s="30">
        <v>6837.2058999999999</v>
      </c>
      <c r="AF115" s="31"/>
      <c r="AG115" s="37">
        <v>5820.3194000000003</v>
      </c>
      <c r="AH115" s="31"/>
      <c r="AI115" s="38">
        <v>6457.9305000000004</v>
      </c>
      <c r="AJ115" s="31"/>
      <c r="AK115" s="38">
        <v>6167.0852999999997</v>
      </c>
      <c r="AL115" s="31"/>
      <c r="AM115" s="38">
        <v>5630.9224999999997</v>
      </c>
      <c r="AN115" s="31"/>
      <c r="AO115" s="38">
        <v>6134.0335999999998</v>
      </c>
      <c r="AP115" s="31"/>
      <c r="AQ115" s="38">
        <v>6349.3922000000002</v>
      </c>
      <c r="AR115" s="31"/>
      <c r="AS115" s="38">
        <v>5674.0201999999999</v>
      </c>
      <c r="AT115" s="31"/>
      <c r="AU115" s="38">
        <v>7098.5023000000001</v>
      </c>
      <c r="AV115" s="31"/>
      <c r="AW115" s="38">
        <v>5144.7536</v>
      </c>
      <c r="AX115" s="31"/>
      <c r="AY115" s="38">
        <v>4684.5145000000002</v>
      </c>
      <c r="AZ115" s="31"/>
      <c r="BA115" s="30">
        <f t="shared" si="242"/>
        <v>71409.001999999993</v>
      </c>
      <c r="BB115" s="31"/>
      <c r="BC115" s="35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0"/>
    </row>
    <row r="116" spans="1:68" ht="28.8">
      <c r="A116" s="397"/>
      <c r="B116" s="29" t="s">
        <v>396</v>
      </c>
      <c r="C116" s="37">
        <v>2646.92</v>
      </c>
      <c r="D116" s="31">
        <f t="shared" si="288"/>
        <v>-0.36540831347427299</v>
      </c>
      <c r="E116" s="37">
        <v>2419.38</v>
      </c>
      <c r="F116" s="31">
        <f t="shared" si="286"/>
        <v>-0.29316590901123002</v>
      </c>
      <c r="G116" s="37">
        <f>公交!X18-公交!X20</f>
        <v>2949.21</v>
      </c>
      <c r="H116" s="31">
        <f t="shared" si="249"/>
        <v>-0.26604068468127701</v>
      </c>
      <c r="I116" s="37">
        <f>公交!Z18-公交!Z20</f>
        <v>2649</v>
      </c>
      <c r="J116" s="31">
        <f t="shared" si="217"/>
        <v>-0.38199022942650401</v>
      </c>
      <c r="K116" s="37">
        <f>公交!AB18-公交!AB20</f>
        <v>2487.12</v>
      </c>
      <c r="L116" s="31">
        <f t="shared" si="218"/>
        <v>-0.38363171355498699</v>
      </c>
      <c r="M116" s="37">
        <f>公交!AD18-公交!AD20</f>
        <v>2534.71</v>
      </c>
      <c r="N116" s="31">
        <f t="shared" si="219"/>
        <v>-0.172188220539919</v>
      </c>
      <c r="O116" s="37">
        <f>公交!AF18-公交!AF20</f>
        <v>2570.6799999999998</v>
      </c>
      <c r="P116" s="31">
        <f t="shared" si="221"/>
        <v>-0.15822219020455999</v>
      </c>
      <c r="Q116" s="37">
        <f>公交!AH18-公交!AH20</f>
        <v>2182.9</v>
      </c>
      <c r="R116" s="31">
        <f t="shared" si="222"/>
        <v>-0.119059533802544</v>
      </c>
      <c r="S116" s="37">
        <f>公交!AJ18-公交!AJ20</f>
        <v>2341.65</v>
      </c>
      <c r="T116" s="31">
        <f t="shared" si="223"/>
        <v>-0.44612120452346798</v>
      </c>
      <c r="U116" s="37">
        <f>公交!AL18-公交!AL20</f>
        <v>2162.9</v>
      </c>
      <c r="V116" s="31">
        <f t="shared" si="224"/>
        <v>-0.17040952136207899</v>
      </c>
      <c r="W116" s="37">
        <f>公交!AN18-公交!AN20</f>
        <v>2386.54</v>
      </c>
      <c r="X116" s="31">
        <f t="shared" si="225"/>
        <v>-6.9799892423663704E-2</v>
      </c>
      <c r="Y116" s="30">
        <f t="shared" si="258"/>
        <v>22781.57</v>
      </c>
      <c r="Z116" s="31">
        <f t="shared" si="259"/>
        <v>-0.304486576722239</v>
      </c>
      <c r="AA116" s="32"/>
      <c r="AB116" s="33">
        <f t="shared" si="260"/>
        <v>7593.9</v>
      </c>
      <c r="AC116" s="30">
        <v>4171.0600000000004</v>
      </c>
      <c r="AD116" s="31"/>
      <c r="AE116" s="30">
        <v>3422.84</v>
      </c>
      <c r="AF116" s="31"/>
      <c r="AG116" s="30">
        <v>4018.22</v>
      </c>
      <c r="AH116" s="31"/>
      <c r="AI116" s="30">
        <v>4286.34</v>
      </c>
      <c r="AJ116" s="31"/>
      <c r="AK116" s="30">
        <v>4035.12</v>
      </c>
      <c r="AL116" s="31"/>
      <c r="AM116" s="30">
        <v>3061.94</v>
      </c>
      <c r="AN116" s="31"/>
      <c r="AO116" s="30">
        <v>3053.87</v>
      </c>
      <c r="AP116" s="31"/>
      <c r="AQ116" s="30">
        <v>2477.92</v>
      </c>
      <c r="AR116" s="31"/>
      <c r="AS116" s="30">
        <v>4227.7299999999996</v>
      </c>
      <c r="AT116" s="31"/>
      <c r="AU116" s="30">
        <v>2607.19</v>
      </c>
      <c r="AV116" s="31"/>
      <c r="AW116" s="30">
        <v>2565.62</v>
      </c>
      <c r="AX116" s="31"/>
      <c r="AY116" s="30">
        <v>2600.2600000000002</v>
      </c>
      <c r="AZ116" s="31"/>
      <c r="BA116" s="30">
        <f t="shared" si="242"/>
        <v>40528.11</v>
      </c>
      <c r="BB116" s="31"/>
      <c r="BC116" s="35"/>
      <c r="BD116" s="36"/>
      <c r="BE116" s="36"/>
      <c r="BF116" s="36"/>
      <c r="BG116" s="36"/>
      <c r="BH116" s="36"/>
      <c r="BI116" s="36"/>
      <c r="BJ116" s="39"/>
      <c r="BK116" s="36"/>
      <c r="BL116" s="39"/>
      <c r="BM116" s="39"/>
      <c r="BN116" s="39"/>
      <c r="BO116" s="39"/>
      <c r="BP116" s="30"/>
    </row>
    <row r="117" spans="1:68" ht="28.8">
      <c r="A117" s="401"/>
      <c r="B117" s="29" t="s">
        <v>397</v>
      </c>
      <c r="C117" s="37">
        <v>725.59</v>
      </c>
      <c r="D117" s="31">
        <f t="shared" si="288"/>
        <v>-0.12360948389356601</v>
      </c>
      <c r="E117" s="37">
        <v>698.62</v>
      </c>
      <c r="F117" s="31">
        <f t="shared" si="286"/>
        <v>-9.9832495812395297E-2</v>
      </c>
      <c r="G117" s="37">
        <f>出租!X18-出租!X20</f>
        <v>666.99</v>
      </c>
      <c r="H117" s="31">
        <f t="shared" si="249"/>
        <v>-6.5091754051480599E-3</v>
      </c>
      <c r="I117" s="37">
        <f>出租!Z18-出租!Z20</f>
        <v>612.53</v>
      </c>
      <c r="J117" s="31">
        <f t="shared" si="217"/>
        <v>-0.13115079646519801</v>
      </c>
      <c r="K117" s="37">
        <f>出租!AB18-出租!AB20</f>
        <v>622.85</v>
      </c>
      <c r="L117" s="31">
        <f t="shared" si="218"/>
        <v>-9.5207658449425206E-2</v>
      </c>
      <c r="M117" s="37">
        <f>出租!AD18-出租!AD20</f>
        <v>624.73</v>
      </c>
      <c r="N117" s="31">
        <f t="shared" si="219"/>
        <v>-1.32681117718514E-3</v>
      </c>
      <c r="O117" s="37">
        <f>出租!AF18-出租!AF20</f>
        <v>403.7</v>
      </c>
      <c r="P117" s="31">
        <f t="shared" si="221"/>
        <v>-0.44088195781338702</v>
      </c>
      <c r="Q117" s="37">
        <f>出租!AH18-出租!AH20</f>
        <v>139.99</v>
      </c>
      <c r="R117" s="31">
        <f t="shared" si="222"/>
        <v>-0.80324942727438797</v>
      </c>
      <c r="S117" s="37">
        <f>出租!AJ18-出租!AJ20</f>
        <v>137.21</v>
      </c>
      <c r="T117" s="31">
        <f t="shared" si="223"/>
        <v>-0.79193582628211001</v>
      </c>
      <c r="U117" s="37">
        <f>出租!AL18-出租!AL20</f>
        <v>147.52000000000001</v>
      </c>
      <c r="V117" s="31">
        <f t="shared" si="224"/>
        <v>-0.787789861326889</v>
      </c>
      <c r="W117" s="37">
        <f>出租!AN18-出租!AN20</f>
        <v>133.75</v>
      </c>
      <c r="X117" s="31">
        <f t="shared" si="225"/>
        <v>-0.78435419118714</v>
      </c>
      <c r="Y117" s="30">
        <f t="shared" si="258"/>
        <v>4632.21</v>
      </c>
      <c r="Z117" s="31">
        <f t="shared" si="259"/>
        <v>-0.27478148146408599</v>
      </c>
      <c r="AA117" s="32"/>
      <c r="AB117" s="33">
        <f t="shared" si="260"/>
        <v>1604.03</v>
      </c>
      <c r="AC117" s="30">
        <v>827.93</v>
      </c>
      <c r="AD117" s="31"/>
      <c r="AE117" s="30">
        <v>776.1</v>
      </c>
      <c r="AF117" s="31"/>
      <c r="AG117" s="30">
        <v>671.36</v>
      </c>
      <c r="AH117" s="31"/>
      <c r="AI117" s="30">
        <v>704.99</v>
      </c>
      <c r="AJ117" s="31"/>
      <c r="AK117" s="30">
        <v>688.39</v>
      </c>
      <c r="AL117" s="31"/>
      <c r="AM117" s="30">
        <v>625.55999999999995</v>
      </c>
      <c r="AN117" s="31"/>
      <c r="AO117" s="30">
        <v>722.03</v>
      </c>
      <c r="AP117" s="31"/>
      <c r="AQ117" s="30">
        <v>711.51</v>
      </c>
      <c r="AR117" s="31"/>
      <c r="AS117" s="30">
        <v>659.46</v>
      </c>
      <c r="AT117" s="31"/>
      <c r="AU117" s="30">
        <v>695.16</v>
      </c>
      <c r="AV117" s="31"/>
      <c r="AW117" s="30">
        <v>620.23</v>
      </c>
      <c r="AX117" s="31"/>
      <c r="AY117" s="30">
        <v>700.61</v>
      </c>
      <c r="AZ117" s="31"/>
      <c r="BA117" s="30">
        <f t="shared" si="242"/>
        <v>8403.33</v>
      </c>
      <c r="BB117" s="31"/>
      <c r="BC117" s="35"/>
      <c r="BD117" s="36"/>
      <c r="BE117" s="36"/>
      <c r="BF117" s="36"/>
      <c r="BG117" s="36"/>
      <c r="BH117" s="36"/>
      <c r="BI117" s="36"/>
      <c r="BJ117" s="39"/>
      <c r="BK117" s="36"/>
      <c r="BL117" s="39"/>
      <c r="BM117" s="39"/>
      <c r="BN117" s="39"/>
      <c r="BO117" s="39"/>
      <c r="BP117" s="30"/>
    </row>
    <row r="118" spans="1:68" ht="28.8">
      <c r="A118" s="398"/>
      <c r="B118" s="29" t="s">
        <v>398</v>
      </c>
      <c r="C118" s="30">
        <v>301.96727156060598</v>
      </c>
      <c r="D118" s="31">
        <f t="shared" si="288"/>
        <v>-0.34256155930750998</v>
      </c>
      <c r="E118" s="30">
        <v>303.61234955934498</v>
      </c>
      <c r="F118" s="31">
        <f t="shared" si="286"/>
        <v>-0.20653542899456601</v>
      </c>
      <c r="G118" s="30">
        <v>345.73429690457402</v>
      </c>
      <c r="H118" s="31">
        <f t="shared" si="249"/>
        <v>-0.20269108209879899</v>
      </c>
      <c r="I118" s="30">
        <f>网约车!X18-网约车!X20</f>
        <v>366.83888717298601</v>
      </c>
      <c r="J118" s="31">
        <f t="shared" si="217"/>
        <v>-0.20367184646948699</v>
      </c>
      <c r="K118" s="30">
        <f>网约车!Z18-网约车!Z20</f>
        <v>405.56742114865898</v>
      </c>
      <c r="L118" s="31">
        <f t="shared" si="218"/>
        <v>-0.11424822324426499</v>
      </c>
      <c r="M118" s="30">
        <f>网约车!AB18-网约车!AB20</f>
        <v>401.61106065428999</v>
      </c>
      <c r="N118" s="31">
        <f t="shared" si="219"/>
        <v>-8.41171120524387E-2</v>
      </c>
      <c r="O118" s="30">
        <f>网约车!AD18-网约车!AD20</f>
        <v>321.640308458459</v>
      </c>
      <c r="P118" s="31">
        <f t="shared" si="221"/>
        <v>-0.368687454358611</v>
      </c>
      <c r="Q118" s="30">
        <f>网约车!AF18-网约车!AF20</f>
        <v>263.508605555641</v>
      </c>
      <c r="R118" s="31">
        <f t="shared" si="222"/>
        <v>-0.46321116197647499</v>
      </c>
      <c r="S118" s="30">
        <f>网约车!AH18-网约车!AH20</f>
        <v>290.758282707798</v>
      </c>
      <c r="T118" s="31">
        <f t="shared" si="223"/>
        <v>-0.356283137243813</v>
      </c>
      <c r="U118" s="30">
        <f>网约车!AJ18-网约车!AJ20</f>
        <v>241.88772384743899</v>
      </c>
      <c r="V118" s="31">
        <f t="shared" si="224"/>
        <v>-0.40784043238380202</v>
      </c>
      <c r="W118" s="30">
        <f>网约车!AL18-网约车!AL20</f>
        <v>182.98957599580299</v>
      </c>
      <c r="X118" s="31">
        <f t="shared" si="225"/>
        <v>-0.51900029224007305</v>
      </c>
      <c r="Y118" s="30">
        <f t="shared" si="258"/>
        <v>3001.2384837223599</v>
      </c>
      <c r="Z118" s="31">
        <f t="shared" si="259"/>
        <v>-0.26524486067319702</v>
      </c>
      <c r="AA118" s="32"/>
      <c r="AB118" s="33">
        <f t="shared" si="260"/>
        <v>841.95015926875101</v>
      </c>
      <c r="AC118" s="30">
        <v>459.30881565510401</v>
      </c>
      <c r="AD118" s="31"/>
      <c r="AE118" s="30">
        <v>382.641343613647</v>
      </c>
      <c r="AF118" s="31"/>
      <c r="AG118" s="30">
        <v>433.62652686071698</v>
      </c>
      <c r="AH118" s="31"/>
      <c r="AI118" s="30">
        <v>460.662963561705</v>
      </c>
      <c r="AJ118" s="31"/>
      <c r="AK118" s="30">
        <v>457.879319908497</v>
      </c>
      <c r="AL118" s="31"/>
      <c r="AM118" s="30">
        <v>438.49608496810799</v>
      </c>
      <c r="AN118" s="31"/>
      <c r="AO118" s="30">
        <v>509.478721243667</v>
      </c>
      <c r="AP118" s="31"/>
      <c r="AQ118" s="30">
        <v>490.89807181141998</v>
      </c>
      <c r="AR118" s="31"/>
      <c r="AS118" s="30">
        <v>451.68660249611202</v>
      </c>
      <c r="AT118" s="31"/>
      <c r="AU118" s="30">
        <v>408.48402538049697</v>
      </c>
      <c r="AV118" s="31"/>
      <c r="AW118" s="30">
        <v>380.43594007157998</v>
      </c>
      <c r="AX118" s="31"/>
      <c r="AY118" s="30">
        <v>453.44497618278899</v>
      </c>
      <c r="AZ118" s="31"/>
      <c r="BA118" s="30">
        <f t="shared" si="242"/>
        <v>5327.0433917538403</v>
      </c>
      <c r="BB118" s="31"/>
      <c r="BC118" s="35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0"/>
    </row>
    <row r="119" spans="1:68" s="24" customFormat="1" ht="28.8">
      <c r="A119" s="395" t="s">
        <v>111</v>
      </c>
      <c r="B119" s="29" t="s">
        <v>394</v>
      </c>
      <c r="C119" s="30">
        <f t="shared" ref="C119:G119" si="302">C120+C121+C122+C123</f>
        <v>17363.957272257001</v>
      </c>
      <c r="D119" s="31">
        <f t="shared" si="288"/>
        <v>0.22811279899477499</v>
      </c>
      <c r="E119" s="30">
        <f t="shared" si="302"/>
        <v>17817.3017637472</v>
      </c>
      <c r="F119" s="31">
        <f t="shared" si="286"/>
        <v>0.130048219255152</v>
      </c>
      <c r="G119" s="30">
        <f t="shared" si="302"/>
        <v>18477.880826838398</v>
      </c>
      <c r="H119" s="31">
        <f t="shared" si="249"/>
        <v>9.56676136653936E-2</v>
      </c>
      <c r="I119" s="30" t="e">
        <f t="shared" ref="I119:M119" si="303">I120+I121+I122+I123</f>
        <v>#REF!</v>
      </c>
      <c r="J119" s="31" t="e">
        <f t="shared" si="217"/>
        <v>#REF!</v>
      </c>
      <c r="K119" s="30" t="e">
        <f t="shared" si="303"/>
        <v>#REF!</v>
      </c>
      <c r="L119" s="31" t="e">
        <f t="shared" si="218"/>
        <v>#REF!</v>
      </c>
      <c r="M119" s="30" t="e">
        <f t="shared" si="303"/>
        <v>#REF!</v>
      </c>
      <c r="N119" s="31" t="e">
        <f t="shared" si="219"/>
        <v>#REF!</v>
      </c>
      <c r="O119" s="30" t="e">
        <f t="shared" ref="O119:S119" si="304">O120+O121+O122+O123</f>
        <v>#REF!</v>
      </c>
      <c r="P119" s="31" t="e">
        <f t="shared" si="221"/>
        <v>#REF!</v>
      </c>
      <c r="Q119" s="30" t="e">
        <f t="shared" si="304"/>
        <v>#REF!</v>
      </c>
      <c r="R119" s="31" t="e">
        <f t="shared" si="222"/>
        <v>#REF!</v>
      </c>
      <c r="S119" s="30" t="e">
        <f t="shared" si="304"/>
        <v>#REF!</v>
      </c>
      <c r="T119" s="31" t="e">
        <f t="shared" si="223"/>
        <v>#REF!</v>
      </c>
      <c r="U119" s="30" t="e">
        <f>U120+U121+U122+U123</f>
        <v>#REF!</v>
      </c>
      <c r="V119" s="31" t="e">
        <f t="shared" si="224"/>
        <v>#REF!</v>
      </c>
      <c r="W119" s="30" t="e">
        <f>W120+W121+W122+W123</f>
        <v>#REF!</v>
      </c>
      <c r="X119" s="31" t="e">
        <f t="shared" si="225"/>
        <v>#REF!</v>
      </c>
      <c r="Y119" s="30" t="e">
        <f t="shared" si="258"/>
        <v>#REF!</v>
      </c>
      <c r="Z119" s="31" t="e">
        <f t="shared" si="259"/>
        <v>#REF!</v>
      </c>
      <c r="AA119" s="32"/>
      <c r="AB119" s="33">
        <f t="shared" si="260"/>
        <v>29905.582509797099</v>
      </c>
      <c r="AC119" s="33">
        <f t="shared" ref="AC119:AG119" si="305">AC120+AC121+AC122+AC123</f>
        <v>14138.731626663</v>
      </c>
      <c r="AD119" s="32"/>
      <c r="AE119" s="33">
        <f t="shared" si="305"/>
        <v>15766.850883134101</v>
      </c>
      <c r="AF119" s="32"/>
      <c r="AG119" s="33">
        <f t="shared" si="305"/>
        <v>16864.4948489655</v>
      </c>
      <c r="AH119" s="32"/>
      <c r="AI119" s="33">
        <f t="shared" ref="AI119:AM119" si="306">AI120+AI121+AI122+AI123</f>
        <v>20293.451446937299</v>
      </c>
      <c r="AJ119" s="32"/>
      <c r="AK119" s="33">
        <f t="shared" si="306"/>
        <v>19914.110951930699</v>
      </c>
      <c r="AL119" s="32"/>
      <c r="AM119" s="33">
        <f t="shared" si="306"/>
        <v>18434.839765006502</v>
      </c>
      <c r="AN119" s="32"/>
      <c r="AO119" s="33">
        <f t="shared" ref="AO119:AS119" si="307">AO120+AO121+AO122+AO123</f>
        <v>19907.1743595513</v>
      </c>
      <c r="AP119" s="32"/>
      <c r="AQ119" s="33">
        <f t="shared" si="307"/>
        <v>20843.2938488086</v>
      </c>
      <c r="AR119" s="32"/>
      <c r="AS119" s="33">
        <f t="shared" si="307"/>
        <v>19601.291959789301</v>
      </c>
      <c r="AT119" s="32"/>
      <c r="AU119" s="33">
        <f t="shared" ref="AU119:AY119" si="308">AU120+AU121+AU122+AU123</f>
        <v>21063.342777262598</v>
      </c>
      <c r="AV119" s="32"/>
      <c r="AW119" s="33">
        <f t="shared" si="308"/>
        <v>20222.760683521101</v>
      </c>
      <c r="AX119" s="32"/>
      <c r="AY119" s="33">
        <f t="shared" si="308"/>
        <v>14697.074229666099</v>
      </c>
      <c r="AZ119" s="32"/>
      <c r="BA119" s="33">
        <f t="shared" si="242"/>
        <v>221747.41738123601</v>
      </c>
      <c r="BB119" s="32"/>
      <c r="BC119" s="34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</row>
    <row r="120" spans="1:68" ht="28.8">
      <c r="A120" s="396"/>
      <c r="B120" s="29" t="s">
        <v>395</v>
      </c>
      <c r="C120" s="30">
        <v>15716.3557</v>
      </c>
      <c r="D120" s="31">
        <f t="shared" si="288"/>
        <v>0.20404956772028701</v>
      </c>
      <c r="E120" s="38">
        <v>16022.275299999999</v>
      </c>
      <c r="F120" s="31">
        <f t="shared" si="286"/>
        <v>8.5602647908888302E-2</v>
      </c>
      <c r="G120" s="37">
        <v>16622.2817</v>
      </c>
      <c r="H120" s="31">
        <f t="shared" si="249"/>
        <v>4.9703449592177297E-2</v>
      </c>
      <c r="I120" s="37" t="e">
        <f>#REF!</f>
        <v>#REF!</v>
      </c>
      <c r="J120" s="31" t="e">
        <f t="shared" si="217"/>
        <v>#REF!</v>
      </c>
      <c r="K120" s="37" t="e">
        <f>#REF!</f>
        <v>#REF!</v>
      </c>
      <c r="L120" s="31" t="e">
        <f t="shared" si="218"/>
        <v>#REF!</v>
      </c>
      <c r="M120" s="37" t="e">
        <f>#REF!</f>
        <v>#REF!</v>
      </c>
      <c r="N120" s="31" t="e">
        <f t="shared" si="219"/>
        <v>#REF!</v>
      </c>
      <c r="O120" s="37" t="e">
        <f>#REF!</f>
        <v>#REF!</v>
      </c>
      <c r="P120" s="31" t="e">
        <f t="shared" si="221"/>
        <v>#REF!</v>
      </c>
      <c r="Q120" s="37" t="e">
        <f>#REF!</f>
        <v>#REF!</v>
      </c>
      <c r="R120" s="31" t="e">
        <f t="shared" si="222"/>
        <v>#REF!</v>
      </c>
      <c r="S120" s="37" t="e">
        <f>#REF!</f>
        <v>#REF!</v>
      </c>
      <c r="T120" s="31" t="e">
        <f t="shared" si="223"/>
        <v>#REF!</v>
      </c>
      <c r="U120" s="37" t="e">
        <f>#REF!</f>
        <v>#REF!</v>
      </c>
      <c r="V120" s="31" t="e">
        <f t="shared" si="224"/>
        <v>#REF!</v>
      </c>
      <c r="W120" s="37" t="e">
        <f>#REF!</f>
        <v>#REF!</v>
      </c>
      <c r="X120" s="31" t="e">
        <f t="shared" si="225"/>
        <v>#REF!</v>
      </c>
      <c r="Y120" s="30" t="e">
        <f t="shared" si="258"/>
        <v>#REF!</v>
      </c>
      <c r="Z120" s="31" t="e">
        <f t="shared" si="259"/>
        <v>#REF!</v>
      </c>
      <c r="AA120" s="32"/>
      <c r="AB120" s="33">
        <f t="shared" si="260"/>
        <v>27811.7906</v>
      </c>
      <c r="AC120" s="38">
        <v>13052.914199999999</v>
      </c>
      <c r="AD120" s="31"/>
      <c r="AE120" s="30">
        <v>14758.876399999999</v>
      </c>
      <c r="AF120" s="31"/>
      <c r="AG120" s="37">
        <v>15835.2168</v>
      </c>
      <c r="AH120" s="31"/>
      <c r="AI120" s="38">
        <v>19270.274399999998</v>
      </c>
      <c r="AJ120" s="31"/>
      <c r="AK120" s="38">
        <v>18831.695199999998</v>
      </c>
      <c r="AL120" s="31"/>
      <c r="AM120" s="38">
        <v>17440.1711</v>
      </c>
      <c r="AN120" s="31"/>
      <c r="AO120" s="38">
        <v>18894.036</v>
      </c>
      <c r="AP120" s="31"/>
      <c r="AQ120" s="38">
        <v>19904.609799999998</v>
      </c>
      <c r="AR120" s="31"/>
      <c r="AS120" s="38">
        <v>18647.486799999999</v>
      </c>
      <c r="AT120" s="31"/>
      <c r="AU120" s="38">
        <v>20086.459900000002</v>
      </c>
      <c r="AV120" s="31"/>
      <c r="AW120" s="38">
        <v>18932.3259</v>
      </c>
      <c r="AX120" s="31"/>
      <c r="AY120" s="38">
        <v>13402.5978</v>
      </c>
      <c r="AZ120" s="31"/>
      <c r="BA120" s="30">
        <f t="shared" si="242"/>
        <v>209056.6643</v>
      </c>
      <c r="BB120" s="31"/>
      <c r="BC120" s="35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0"/>
    </row>
    <row r="121" spans="1:68" ht="28.8">
      <c r="A121" s="396"/>
      <c r="B121" s="29" t="s">
        <v>396</v>
      </c>
      <c r="C121" s="37">
        <v>803.75</v>
      </c>
      <c r="D121" s="31">
        <f t="shared" si="288"/>
        <v>1.91594108257147</v>
      </c>
      <c r="E121" s="37">
        <v>839.04</v>
      </c>
      <c r="F121" s="31">
        <f t="shared" si="286"/>
        <v>1.88310081781321</v>
      </c>
      <c r="G121" s="37">
        <f>公交!X22-公交!X24</f>
        <v>869.39</v>
      </c>
      <c r="H121" s="31">
        <f t="shared" si="249"/>
        <v>2.0989876666429002</v>
      </c>
      <c r="I121" s="37">
        <f>公交!Z22-公交!Z24</f>
        <v>831.98</v>
      </c>
      <c r="J121" s="31">
        <f t="shared" si="217"/>
        <v>1.9586770981507799</v>
      </c>
      <c r="K121" s="37">
        <f>公交!AB22-公交!AB24</f>
        <v>852.32</v>
      </c>
      <c r="L121" s="31">
        <f t="shared" si="218"/>
        <v>1.71872408293461</v>
      </c>
      <c r="M121" s="37">
        <f>公交!AD22-公交!AD24</f>
        <v>860.94</v>
      </c>
      <c r="N121" s="31">
        <f t="shared" si="219"/>
        <v>1.7721286666452001</v>
      </c>
      <c r="O121" s="37">
        <f>公交!AF22-公交!AF24</f>
        <v>793.31</v>
      </c>
      <c r="P121" s="31">
        <f t="shared" si="221"/>
        <v>1.9862977602108001</v>
      </c>
      <c r="Q121" s="37">
        <f>公交!AH22-公交!AH24</f>
        <v>847.27</v>
      </c>
      <c r="R121" s="31">
        <f t="shared" si="222"/>
        <v>1.9991858407079599</v>
      </c>
      <c r="S121" s="37">
        <f>公交!AJ22-公交!AJ24</f>
        <v>935.68</v>
      </c>
      <c r="T121" s="31">
        <f t="shared" si="223"/>
        <v>2.37024096819508</v>
      </c>
      <c r="U121" s="37">
        <f>公交!AL22-公交!AL24</f>
        <v>959.04</v>
      </c>
      <c r="V121" s="31">
        <f t="shared" si="224"/>
        <v>2.1768914800583001</v>
      </c>
      <c r="W121" s="37">
        <f>公交!AN22-公交!AN24</f>
        <v>887.24</v>
      </c>
      <c r="X121" s="31">
        <f t="shared" si="225"/>
        <v>0.318394579253161</v>
      </c>
      <c r="Y121" s="30">
        <f t="shared" si="258"/>
        <v>7633.68</v>
      </c>
      <c r="Z121" s="31">
        <f t="shared" si="259"/>
        <v>1.96079899156405</v>
      </c>
      <c r="AA121" s="32"/>
      <c r="AB121" s="33">
        <f t="shared" si="260"/>
        <v>566.66</v>
      </c>
      <c r="AC121" s="30">
        <v>275.64</v>
      </c>
      <c r="AD121" s="31"/>
      <c r="AE121" s="30">
        <v>291.02</v>
      </c>
      <c r="AF121" s="31"/>
      <c r="AG121" s="30">
        <v>280.54000000000002</v>
      </c>
      <c r="AH121" s="31"/>
      <c r="AI121" s="30">
        <v>281.2</v>
      </c>
      <c r="AJ121" s="31"/>
      <c r="AK121" s="30">
        <v>313.5</v>
      </c>
      <c r="AL121" s="31"/>
      <c r="AM121" s="30">
        <v>310.57</v>
      </c>
      <c r="AN121" s="31"/>
      <c r="AO121" s="30">
        <v>265.64999999999998</v>
      </c>
      <c r="AP121" s="31"/>
      <c r="AQ121" s="30">
        <v>282.5</v>
      </c>
      <c r="AR121" s="31"/>
      <c r="AS121" s="30">
        <v>277.63</v>
      </c>
      <c r="AT121" s="31"/>
      <c r="AU121" s="30">
        <v>301.88</v>
      </c>
      <c r="AV121" s="31"/>
      <c r="AW121" s="30">
        <v>672.97</v>
      </c>
      <c r="AX121" s="31"/>
      <c r="AY121" s="30">
        <v>708.55</v>
      </c>
      <c r="AZ121" s="31"/>
      <c r="BA121" s="30">
        <f t="shared" si="242"/>
        <v>4261.6499999999996</v>
      </c>
      <c r="BB121" s="31"/>
      <c r="BC121" s="35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0"/>
    </row>
    <row r="122" spans="1:68" ht="28.8">
      <c r="A122" s="397"/>
      <c r="B122" s="29" t="s">
        <v>397</v>
      </c>
      <c r="C122" s="37">
        <v>413.23</v>
      </c>
      <c r="D122" s="31">
        <f t="shared" si="288"/>
        <v>-4.6384972192093699E-2</v>
      </c>
      <c r="E122" s="37">
        <v>572.13</v>
      </c>
      <c r="F122" s="31">
        <f t="shared" si="286"/>
        <v>0.256075874333136</v>
      </c>
      <c r="G122" s="37">
        <f>出租!X22-出租!X24</f>
        <v>569.22</v>
      </c>
      <c r="H122" s="31">
        <f t="shared" si="249"/>
        <v>0.52116515232495897</v>
      </c>
      <c r="I122" s="37">
        <f>出租!Z22-出租!Z24</f>
        <v>583.41999999999996</v>
      </c>
      <c r="J122" s="31">
        <f t="shared" si="217"/>
        <v>0.63007459975971603</v>
      </c>
      <c r="K122" s="37">
        <f>出租!AB22-出租!AB24</f>
        <v>606.29</v>
      </c>
      <c r="L122" s="31">
        <f t="shared" si="218"/>
        <v>0.65039743031358899</v>
      </c>
      <c r="M122" s="37">
        <f>出租!AD22-出租!AD24</f>
        <v>537.12</v>
      </c>
      <c r="N122" s="31">
        <f t="shared" si="219"/>
        <v>0.61273082119801903</v>
      </c>
      <c r="O122" s="37">
        <f>出租!AF22-出租!AF24</f>
        <v>606.73</v>
      </c>
      <c r="P122" s="31">
        <f t="shared" si="221"/>
        <v>0.71078528126321705</v>
      </c>
      <c r="Q122" s="37">
        <f>出租!AH22-出租!AH24</f>
        <v>556.51</v>
      </c>
      <c r="R122" s="31">
        <f t="shared" si="222"/>
        <v>0.65815505631368898</v>
      </c>
      <c r="S122" s="37">
        <f>出租!AJ22-出租!AJ24</f>
        <v>531</v>
      </c>
      <c r="T122" s="31">
        <f t="shared" si="223"/>
        <v>0.63883830745964598</v>
      </c>
      <c r="U122" s="37">
        <f>出租!AL22-出租!AL24</f>
        <v>572.89</v>
      </c>
      <c r="V122" s="31">
        <f t="shared" si="224"/>
        <v>0.76561777668197295</v>
      </c>
      <c r="W122" s="37">
        <f>出租!AN22-出租!AN24</f>
        <v>467.55</v>
      </c>
      <c r="X122" s="31">
        <f t="shared" si="225"/>
        <v>0.54618208274083102</v>
      </c>
      <c r="Y122" s="30">
        <f t="shared" si="258"/>
        <v>4975.6499999999996</v>
      </c>
      <c r="Z122" s="31">
        <f t="shared" si="259"/>
        <v>0.49167171320474201</v>
      </c>
      <c r="AA122" s="32"/>
      <c r="AB122" s="33">
        <f t="shared" si="260"/>
        <v>888.82</v>
      </c>
      <c r="AC122" s="30">
        <v>433.33</v>
      </c>
      <c r="AD122" s="31"/>
      <c r="AE122" s="30">
        <v>455.49</v>
      </c>
      <c r="AF122" s="31"/>
      <c r="AG122" s="30">
        <v>374.2</v>
      </c>
      <c r="AH122" s="31"/>
      <c r="AI122" s="30">
        <v>357.91</v>
      </c>
      <c r="AJ122" s="31"/>
      <c r="AK122" s="30">
        <v>367.36</v>
      </c>
      <c r="AL122" s="31"/>
      <c r="AM122" s="30">
        <v>333.05</v>
      </c>
      <c r="AN122" s="31"/>
      <c r="AO122" s="30">
        <v>354.65</v>
      </c>
      <c r="AP122" s="31"/>
      <c r="AQ122" s="30">
        <v>335.62</v>
      </c>
      <c r="AR122" s="31"/>
      <c r="AS122" s="30">
        <v>324.01</v>
      </c>
      <c r="AT122" s="31"/>
      <c r="AU122" s="30">
        <v>324.47000000000003</v>
      </c>
      <c r="AV122" s="31"/>
      <c r="AW122" s="30">
        <v>302.39</v>
      </c>
      <c r="AX122" s="31"/>
      <c r="AY122" s="30">
        <v>316.97000000000003</v>
      </c>
      <c r="AZ122" s="31"/>
      <c r="BA122" s="30">
        <f t="shared" si="242"/>
        <v>4279.45</v>
      </c>
      <c r="BB122" s="31"/>
      <c r="BC122" s="35"/>
      <c r="BD122" s="41"/>
      <c r="BE122" s="41"/>
      <c r="BF122" s="41"/>
      <c r="BG122" s="41"/>
      <c r="BH122" s="41"/>
      <c r="BI122" s="41"/>
      <c r="BJ122" s="42"/>
      <c r="BK122" s="41"/>
      <c r="BL122" s="42"/>
      <c r="BM122" s="42"/>
      <c r="BN122" s="42"/>
      <c r="BO122" s="42"/>
      <c r="BP122" s="30"/>
    </row>
    <row r="123" spans="1:68" ht="28.8">
      <c r="A123" s="398"/>
      <c r="B123" s="29" t="s">
        <v>398</v>
      </c>
      <c r="C123" s="30">
        <v>430.621572257048</v>
      </c>
      <c r="D123" s="31">
        <f t="shared" si="288"/>
        <v>0.142694740070791</v>
      </c>
      <c r="E123" s="30">
        <v>383.85646374721603</v>
      </c>
      <c r="F123" s="31">
        <f t="shared" si="286"/>
        <v>0.46810174424477502</v>
      </c>
      <c r="G123" s="30">
        <v>416.98912683835101</v>
      </c>
      <c r="H123" s="31">
        <f t="shared" si="249"/>
        <v>0.113342497484703</v>
      </c>
      <c r="I123" s="30">
        <f>网约车!X22-网约车!X24</f>
        <v>506.93949102928599</v>
      </c>
      <c r="J123" s="31">
        <f t="shared" si="217"/>
        <v>0.31992446389713702</v>
      </c>
      <c r="K123" s="30">
        <f>网约车!Z22-网约车!Z24</f>
        <v>566.76558332251795</v>
      </c>
      <c r="L123" s="31">
        <f t="shared" si="218"/>
        <v>0.41142439274612203</v>
      </c>
      <c r="M123" s="30">
        <f>网约车!AB22-网约车!AB24</f>
        <v>474.020183590187</v>
      </c>
      <c r="N123" s="31">
        <f t="shared" si="219"/>
        <v>0.350297639164661</v>
      </c>
      <c r="O123" s="30">
        <f>网约车!AD22-网约车!AD24</f>
        <v>533.030728801534</v>
      </c>
      <c r="P123" s="31">
        <f t="shared" si="221"/>
        <v>0.35687036625045898</v>
      </c>
      <c r="Q123" s="30">
        <f>网约车!AF22-网约车!AF24</f>
        <v>499.817441907214</v>
      </c>
      <c r="R123" s="31">
        <f t="shared" si="222"/>
        <v>0.55918121125827003</v>
      </c>
      <c r="S123" s="30">
        <f>网约车!AH22-网约车!AH24</f>
        <v>415.95643142630502</v>
      </c>
      <c r="T123" s="31">
        <f t="shared" si="223"/>
        <v>0.18114021181206399</v>
      </c>
      <c r="U123" s="30">
        <f>网约车!AJ22-网约车!AJ24</f>
        <v>392.98729890463602</v>
      </c>
      <c r="V123" s="31">
        <f t="shared" si="224"/>
        <v>0.12111395077565</v>
      </c>
      <c r="W123" s="30">
        <f>网约车!AL22-网约车!AL24</f>
        <v>316.99774024559201</v>
      </c>
      <c r="X123" s="31">
        <f t="shared" si="225"/>
        <v>6.1031755794795899E-3</v>
      </c>
      <c r="Y123" s="30">
        <f t="shared" si="258"/>
        <v>4227.9970229196597</v>
      </c>
      <c r="Z123" s="31">
        <f t="shared" si="259"/>
        <v>0.31504821018521301</v>
      </c>
      <c r="AA123" s="32"/>
      <c r="AB123" s="33">
        <f t="shared" si="260"/>
        <v>638.31190979711198</v>
      </c>
      <c r="AC123" s="30">
        <v>376.84742666302202</v>
      </c>
      <c r="AD123" s="31"/>
      <c r="AE123" s="30">
        <v>261.46448313409002</v>
      </c>
      <c r="AF123" s="31"/>
      <c r="AG123" s="30">
        <v>374.538048965548</v>
      </c>
      <c r="AH123" s="31"/>
      <c r="AI123" s="30">
        <v>384.06704693731001</v>
      </c>
      <c r="AJ123" s="31"/>
      <c r="AK123" s="30">
        <v>401.55575193071201</v>
      </c>
      <c r="AL123" s="31"/>
      <c r="AM123" s="30">
        <v>351.04866500650297</v>
      </c>
      <c r="AN123" s="31"/>
      <c r="AO123" s="30">
        <v>392.83835955124999</v>
      </c>
      <c r="AP123" s="31"/>
      <c r="AQ123" s="30">
        <v>320.56404880857798</v>
      </c>
      <c r="AR123" s="31"/>
      <c r="AS123" s="30">
        <v>352.16515978925099</v>
      </c>
      <c r="AT123" s="31"/>
      <c r="AU123" s="30">
        <v>350.53287726260601</v>
      </c>
      <c r="AV123" s="31"/>
      <c r="AW123" s="30">
        <v>315.07478352109598</v>
      </c>
      <c r="AX123" s="31"/>
      <c r="AY123" s="30">
        <v>268.95642966606499</v>
      </c>
      <c r="AZ123" s="31"/>
      <c r="BA123" s="30">
        <f t="shared" si="242"/>
        <v>4149.6530812360297</v>
      </c>
      <c r="BB123" s="31"/>
      <c r="BC123" s="35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30"/>
    </row>
    <row r="124" spans="1:68" s="24" customFormat="1" ht="28.8">
      <c r="A124" s="395" t="s">
        <v>112</v>
      </c>
      <c r="B124" s="29" t="s">
        <v>394</v>
      </c>
      <c r="C124" s="30">
        <f t="shared" ref="C124:G124" si="309">C125+C126+C127+C128</f>
        <v>17460.891963255999</v>
      </c>
      <c r="D124" s="31">
        <f t="shared" si="288"/>
        <v>0.30948504773362401</v>
      </c>
      <c r="E124" s="30">
        <f t="shared" si="309"/>
        <v>18059.001673410901</v>
      </c>
      <c r="F124" s="31">
        <f t="shared" si="286"/>
        <v>0.15818997400349599</v>
      </c>
      <c r="G124" s="30">
        <f t="shared" si="309"/>
        <v>18399.063548039001</v>
      </c>
      <c r="H124" s="31">
        <f t="shared" si="249"/>
        <v>0.25808473682455002</v>
      </c>
      <c r="I124" s="30" t="e">
        <f t="shared" ref="I124:M124" si="310">I125+I126+I127+I128</f>
        <v>#REF!</v>
      </c>
      <c r="J124" s="31" t="e">
        <f t="shared" si="217"/>
        <v>#REF!</v>
      </c>
      <c r="K124" s="30" t="e">
        <f t="shared" si="310"/>
        <v>#REF!</v>
      </c>
      <c r="L124" s="31" t="e">
        <f t="shared" si="218"/>
        <v>#REF!</v>
      </c>
      <c r="M124" s="30" t="e">
        <f t="shared" si="310"/>
        <v>#REF!</v>
      </c>
      <c r="N124" s="31" t="e">
        <f t="shared" si="219"/>
        <v>#REF!</v>
      </c>
      <c r="O124" s="30" t="e">
        <f t="shared" ref="O124:S124" si="311">O125+O126+O127+O128</f>
        <v>#REF!</v>
      </c>
      <c r="P124" s="31" t="e">
        <f t="shared" si="221"/>
        <v>#REF!</v>
      </c>
      <c r="Q124" s="30" t="e">
        <f t="shared" si="311"/>
        <v>#REF!</v>
      </c>
      <c r="R124" s="31" t="e">
        <f t="shared" si="222"/>
        <v>#REF!</v>
      </c>
      <c r="S124" s="30" t="e">
        <f t="shared" si="311"/>
        <v>#REF!</v>
      </c>
      <c r="T124" s="31" t="e">
        <f t="shared" si="223"/>
        <v>#REF!</v>
      </c>
      <c r="U124" s="30" t="e">
        <f>U125+U126+U127+U128</f>
        <v>#REF!</v>
      </c>
      <c r="V124" s="31" t="e">
        <f t="shared" si="224"/>
        <v>#REF!</v>
      </c>
      <c r="W124" s="30" t="e">
        <f>W125+W126+W127+W128</f>
        <v>#REF!</v>
      </c>
      <c r="X124" s="31" t="e">
        <f t="shared" si="225"/>
        <v>#REF!</v>
      </c>
      <c r="Y124" s="30" t="e">
        <f t="shared" si="258"/>
        <v>#REF!</v>
      </c>
      <c r="Z124" s="31" t="e">
        <f t="shared" si="259"/>
        <v>#REF!</v>
      </c>
      <c r="AA124" s="32"/>
      <c r="AB124" s="33">
        <f t="shared" si="260"/>
        <v>28926.6015501605</v>
      </c>
      <c r="AC124" s="33">
        <f t="shared" ref="AC124:AG124" si="312">AC125+AC126+AC127+AC128</f>
        <v>13334.166734836899</v>
      </c>
      <c r="AD124" s="32"/>
      <c r="AE124" s="33">
        <f t="shared" si="312"/>
        <v>15592.434815323601</v>
      </c>
      <c r="AF124" s="32"/>
      <c r="AG124" s="33">
        <f t="shared" si="312"/>
        <v>14624.661606243501</v>
      </c>
      <c r="AH124" s="32"/>
      <c r="AI124" s="33">
        <f t="shared" ref="AI124:AM124" si="313">AI125+AI126+AI127+AI128</f>
        <v>15472.3723394634</v>
      </c>
      <c r="AJ124" s="32"/>
      <c r="AK124" s="33">
        <f t="shared" si="313"/>
        <v>14734.0503246525</v>
      </c>
      <c r="AL124" s="32"/>
      <c r="AM124" s="33">
        <f t="shared" si="313"/>
        <v>13345.072248865101</v>
      </c>
      <c r="AN124" s="32"/>
      <c r="AO124" s="33">
        <f t="shared" ref="AO124:AS124" si="314">AO125+AO126+AO127+AO128</f>
        <v>14537.628705569799</v>
      </c>
      <c r="AP124" s="32"/>
      <c r="AQ124" s="33">
        <f t="shared" si="314"/>
        <v>14999.688988096501</v>
      </c>
      <c r="AR124" s="32"/>
      <c r="AS124" s="33">
        <f t="shared" si="314"/>
        <v>12847.861616627401</v>
      </c>
      <c r="AT124" s="32"/>
      <c r="AU124" s="33">
        <f t="shared" ref="AU124:AY124" si="315">AU125+AU126+AU127+AU128</f>
        <v>14573.9809081148</v>
      </c>
      <c r="AV124" s="32"/>
      <c r="AW124" s="33">
        <f t="shared" si="315"/>
        <v>14381.316833151899</v>
      </c>
      <c r="AX124" s="32"/>
      <c r="AY124" s="33">
        <f t="shared" si="315"/>
        <v>12788.8277460439</v>
      </c>
      <c r="AZ124" s="32"/>
      <c r="BA124" s="33">
        <f t="shared" si="242"/>
        <v>171232.062866989</v>
      </c>
      <c r="BB124" s="32"/>
      <c r="BC124" s="34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</row>
    <row r="125" spans="1:68" ht="28.8">
      <c r="A125" s="396"/>
      <c r="B125" s="29" t="s">
        <v>395</v>
      </c>
      <c r="C125" s="30">
        <v>15253.401099999999</v>
      </c>
      <c r="D125" s="31">
        <f t="shared" si="288"/>
        <v>0.36609719295321203</v>
      </c>
      <c r="E125" s="30">
        <v>15922.813</v>
      </c>
      <c r="F125" s="31">
        <f t="shared" si="286"/>
        <v>0.169993199419713</v>
      </c>
      <c r="G125" s="37">
        <v>14136.326800000001</v>
      </c>
      <c r="H125" s="31">
        <f t="shared" si="249"/>
        <v>0.11600455479750101</v>
      </c>
      <c r="I125" s="37" t="e">
        <f>#REF!</f>
        <v>#REF!</v>
      </c>
      <c r="J125" s="31" t="e">
        <f t="shared" si="217"/>
        <v>#REF!</v>
      </c>
      <c r="K125" s="37" t="e">
        <f>#REF!</f>
        <v>#REF!</v>
      </c>
      <c r="L125" s="31" t="e">
        <f t="shared" si="218"/>
        <v>#REF!</v>
      </c>
      <c r="M125" s="37" t="e">
        <f>#REF!</f>
        <v>#REF!</v>
      </c>
      <c r="N125" s="31" t="e">
        <f t="shared" si="219"/>
        <v>#REF!</v>
      </c>
      <c r="O125" s="37" t="e">
        <f>#REF!</f>
        <v>#REF!</v>
      </c>
      <c r="P125" s="31" t="e">
        <f t="shared" si="221"/>
        <v>#REF!</v>
      </c>
      <c r="Q125" s="37" t="e">
        <f>#REF!</f>
        <v>#REF!</v>
      </c>
      <c r="R125" s="31" t="e">
        <f t="shared" si="222"/>
        <v>#REF!</v>
      </c>
      <c r="S125" s="37" t="e">
        <f>#REF!</f>
        <v>#REF!</v>
      </c>
      <c r="T125" s="31" t="e">
        <f t="shared" si="223"/>
        <v>#REF!</v>
      </c>
      <c r="U125" s="37" t="e">
        <f>#REF!</f>
        <v>#REF!</v>
      </c>
      <c r="V125" s="31" t="e">
        <f t="shared" si="224"/>
        <v>#REF!</v>
      </c>
      <c r="W125" s="37" t="e">
        <f>#REF!</f>
        <v>#REF!</v>
      </c>
      <c r="X125" s="31" t="e">
        <f t="shared" si="225"/>
        <v>#REF!</v>
      </c>
      <c r="Y125" s="30" t="e">
        <f t="shared" si="258"/>
        <v>#REF!</v>
      </c>
      <c r="Z125" s="31" t="e">
        <f t="shared" si="259"/>
        <v>#REF!</v>
      </c>
      <c r="AA125" s="32"/>
      <c r="AB125" s="33">
        <f t="shared" si="260"/>
        <v>24774.998783999999</v>
      </c>
      <c r="AC125" s="38">
        <v>11165.677799999999</v>
      </c>
      <c r="AD125" s="31"/>
      <c r="AE125" s="30">
        <v>13609.320984</v>
      </c>
      <c r="AF125" s="31"/>
      <c r="AG125" s="37">
        <v>12666.907800000001</v>
      </c>
      <c r="AH125" s="31"/>
      <c r="AI125" s="38">
        <v>13484.066999999999</v>
      </c>
      <c r="AJ125" s="31"/>
      <c r="AK125" s="38">
        <v>12790.887412</v>
      </c>
      <c r="AL125" s="31"/>
      <c r="AM125" s="38">
        <v>11384.6373</v>
      </c>
      <c r="AN125" s="31"/>
      <c r="AO125" s="38">
        <v>12548.169223999999</v>
      </c>
      <c r="AP125" s="31"/>
      <c r="AQ125" s="38">
        <v>13070.535760000001</v>
      </c>
      <c r="AR125" s="31"/>
      <c r="AS125" s="38">
        <v>10952.70528</v>
      </c>
      <c r="AT125" s="31"/>
      <c r="AU125" s="38">
        <v>12583.925824</v>
      </c>
      <c r="AV125" s="31"/>
      <c r="AW125" s="38">
        <v>12494.690492</v>
      </c>
      <c r="AX125" s="31"/>
      <c r="AY125" s="38">
        <v>10871.255708000001</v>
      </c>
      <c r="AZ125" s="31"/>
      <c r="BA125" s="30">
        <f t="shared" si="242"/>
        <v>147622.78058399999</v>
      </c>
      <c r="BB125" s="31"/>
      <c r="BC125" s="35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0"/>
    </row>
    <row r="126" spans="1:68" ht="28.8">
      <c r="A126" s="396"/>
      <c r="B126" s="29" t="s">
        <v>396</v>
      </c>
      <c r="C126" s="37">
        <v>1025.3</v>
      </c>
      <c r="D126" s="31">
        <f t="shared" si="288"/>
        <v>-8.0011126364998603E-2</v>
      </c>
      <c r="E126" s="37">
        <v>1022.67</v>
      </c>
      <c r="F126" s="31">
        <f t="shared" si="286"/>
        <v>-2.3405718214633699E-2</v>
      </c>
      <c r="G126" s="37">
        <f>公交!X26-公交!X28</f>
        <v>3144.69</v>
      </c>
      <c r="H126" s="31">
        <f t="shared" si="249"/>
        <v>2.22621649072051</v>
      </c>
      <c r="I126" s="37">
        <f>公交!Z26-公交!Z28</f>
        <v>2953.46</v>
      </c>
      <c r="J126" s="31">
        <f t="shared" si="217"/>
        <v>1.9497727840199801</v>
      </c>
      <c r="K126" s="37">
        <f>公交!AB26-公交!AB28</f>
        <v>3402.47</v>
      </c>
      <c r="L126" s="31">
        <f t="shared" si="218"/>
        <v>2.4762357220213</v>
      </c>
      <c r="M126" s="37">
        <f>公交!AD26-公交!AD28</f>
        <v>3148.61</v>
      </c>
      <c r="N126" s="31">
        <f t="shared" si="219"/>
        <v>2.1597956766955</v>
      </c>
      <c r="O126" s="37">
        <f>公交!AF26-公交!AF28</f>
        <v>3109.53</v>
      </c>
      <c r="P126" s="31">
        <f t="shared" si="221"/>
        <v>2.1476480174918202</v>
      </c>
      <c r="Q126" s="37">
        <f>公交!AH26-公交!AH28</f>
        <v>3104.48</v>
      </c>
      <c r="R126" s="31">
        <f t="shared" si="222"/>
        <v>2.2812057412222302</v>
      </c>
      <c r="S126" s="37">
        <f>公交!AJ26-公交!AJ28</f>
        <v>3017.04</v>
      </c>
      <c r="T126" s="31">
        <f t="shared" si="223"/>
        <v>2.1957122731943</v>
      </c>
      <c r="U126" s="37">
        <f>公交!AL26-公交!AL28</f>
        <v>3256.3</v>
      </c>
      <c r="V126" s="31">
        <f t="shared" si="224"/>
        <v>2.2801797082762501</v>
      </c>
      <c r="W126" s="37">
        <f>公交!AN26-公交!AN28</f>
        <v>3458.13</v>
      </c>
      <c r="X126" s="31">
        <f t="shared" si="225"/>
        <v>2.66564199323716</v>
      </c>
      <c r="Y126" s="30">
        <f t="shared" si="258"/>
        <v>23928.25</v>
      </c>
      <c r="Z126" s="31">
        <f t="shared" si="259"/>
        <v>1.66135876027</v>
      </c>
      <c r="AA126" s="32"/>
      <c r="AB126" s="33">
        <f t="shared" si="260"/>
        <v>2161.65</v>
      </c>
      <c r="AC126" s="30">
        <v>1114.47</v>
      </c>
      <c r="AD126" s="31"/>
      <c r="AE126" s="30">
        <v>1047.18</v>
      </c>
      <c r="AF126" s="31"/>
      <c r="AG126" s="30">
        <v>974.73</v>
      </c>
      <c r="AH126" s="31"/>
      <c r="AI126" s="30">
        <v>1001.25</v>
      </c>
      <c r="AJ126" s="31"/>
      <c r="AK126" s="30">
        <v>978.77999999999895</v>
      </c>
      <c r="AL126" s="31"/>
      <c r="AM126" s="30">
        <v>996.46000000000095</v>
      </c>
      <c r="AN126" s="31"/>
      <c r="AO126" s="30">
        <v>987.89000000000101</v>
      </c>
      <c r="AP126" s="31"/>
      <c r="AQ126" s="30">
        <v>946.13999999999896</v>
      </c>
      <c r="AR126" s="31"/>
      <c r="AS126" s="30">
        <v>944.08999999999799</v>
      </c>
      <c r="AT126" s="31"/>
      <c r="AU126" s="30">
        <v>992.719999999999</v>
      </c>
      <c r="AV126" s="31"/>
      <c r="AW126" s="30">
        <v>943.38999999999896</v>
      </c>
      <c r="AX126" s="31"/>
      <c r="AY126" s="30">
        <v>979.95999999999901</v>
      </c>
      <c r="AZ126" s="31"/>
      <c r="BA126" s="30">
        <f t="shared" si="242"/>
        <v>11907.06</v>
      </c>
      <c r="BB126" s="31"/>
      <c r="BC126" s="35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0"/>
    </row>
    <row r="127" spans="1:68" ht="28.8">
      <c r="A127" s="397"/>
      <c r="B127" s="29" t="s">
        <v>397</v>
      </c>
      <c r="C127" s="37">
        <v>571.97</v>
      </c>
      <c r="D127" s="31">
        <f t="shared" si="288"/>
        <v>-0.101918728802914</v>
      </c>
      <c r="E127" s="37">
        <v>549.69000000000005</v>
      </c>
      <c r="F127" s="31">
        <f t="shared" si="286"/>
        <v>-0.11619718309859201</v>
      </c>
      <c r="G127" s="37">
        <f>出租!X26-出租!X28</f>
        <v>556.58000000000004</v>
      </c>
      <c r="H127" s="31">
        <f t="shared" si="249"/>
        <v>-8.4436840979750002E-2</v>
      </c>
      <c r="I127" s="37">
        <f>出租!Z26-出租!Z28</f>
        <v>532.79999999999995</v>
      </c>
      <c r="J127" s="31">
        <f t="shared" si="217"/>
        <v>-8.7155413161546694E-2</v>
      </c>
      <c r="K127" s="37">
        <f>出租!AB26-出租!AB28</f>
        <v>560.94000000000005</v>
      </c>
      <c r="L127" s="31">
        <f t="shared" si="218"/>
        <v>-1.34543344061629E-2</v>
      </c>
      <c r="M127" s="37">
        <f>出租!AD26-出租!AD28</f>
        <v>552.21</v>
      </c>
      <c r="N127" s="31">
        <f t="shared" si="219"/>
        <v>-3.2924116915640698E-2</v>
      </c>
      <c r="O127" s="37">
        <f>出租!AF26-出租!AF28</f>
        <v>541.39</v>
      </c>
      <c r="P127" s="31">
        <f t="shared" si="221"/>
        <v>-6.9344885084145796E-2</v>
      </c>
      <c r="Q127" s="37">
        <f>出租!AH26-出租!AH28</f>
        <v>531.26</v>
      </c>
      <c r="R127" s="31">
        <f t="shared" si="222"/>
        <v>-7.2099765955217096E-2</v>
      </c>
      <c r="S127" s="37">
        <f>出租!AJ26-出租!AJ28</f>
        <v>533.21</v>
      </c>
      <c r="T127" s="31">
        <f t="shared" si="223"/>
        <v>-3.96246465301422E-2</v>
      </c>
      <c r="U127" s="37">
        <f>出租!AL26-出租!AL28</f>
        <v>540.62</v>
      </c>
      <c r="V127" s="31">
        <f t="shared" si="224"/>
        <v>-3.9614865344986899E-2</v>
      </c>
      <c r="W127" s="37">
        <f>出租!AN26-出租!AN28</f>
        <v>531.87</v>
      </c>
      <c r="X127" s="31">
        <f t="shared" si="225"/>
        <v>-8.7962876684245499E-3</v>
      </c>
      <c r="Y127" s="30">
        <f t="shared" si="258"/>
        <v>4930.05</v>
      </c>
      <c r="Z127" s="31">
        <f t="shared" si="259"/>
        <v>-6.9714123973959805E-2</v>
      </c>
      <c r="AA127" s="32"/>
      <c r="AB127" s="33">
        <f t="shared" si="260"/>
        <v>1258.8399999999999</v>
      </c>
      <c r="AC127" s="30">
        <v>636.88</v>
      </c>
      <c r="AD127" s="31"/>
      <c r="AE127" s="30">
        <v>621.96</v>
      </c>
      <c r="AF127" s="31"/>
      <c r="AG127" s="30">
        <v>607.91</v>
      </c>
      <c r="AH127" s="31"/>
      <c r="AI127" s="30">
        <v>583.66999999999996</v>
      </c>
      <c r="AJ127" s="31"/>
      <c r="AK127" s="30">
        <v>568.59</v>
      </c>
      <c r="AL127" s="31"/>
      <c r="AM127" s="30">
        <v>571.01</v>
      </c>
      <c r="AN127" s="31"/>
      <c r="AO127" s="30">
        <v>581.73</v>
      </c>
      <c r="AP127" s="31"/>
      <c r="AQ127" s="30">
        <v>572.54</v>
      </c>
      <c r="AR127" s="31"/>
      <c r="AS127" s="30">
        <v>555.21</v>
      </c>
      <c r="AT127" s="31"/>
      <c r="AU127" s="30">
        <v>562.91999999999996</v>
      </c>
      <c r="AV127" s="31"/>
      <c r="AW127" s="30">
        <v>536.59</v>
      </c>
      <c r="AX127" s="31"/>
      <c r="AY127" s="30">
        <v>536.74</v>
      </c>
      <c r="AZ127" s="31"/>
      <c r="BA127" s="30">
        <f t="shared" si="242"/>
        <v>6935.75</v>
      </c>
      <c r="BB127" s="31"/>
      <c r="BC127" s="35"/>
      <c r="BD127" s="41"/>
      <c r="BE127" s="41"/>
      <c r="BF127" s="41"/>
      <c r="BG127" s="41"/>
      <c r="BH127" s="41"/>
      <c r="BI127" s="41"/>
      <c r="BJ127" s="42"/>
      <c r="BK127" s="41"/>
      <c r="BL127" s="42"/>
      <c r="BM127" s="42"/>
      <c r="BN127" s="42"/>
      <c r="BO127" s="42"/>
      <c r="BP127" s="30"/>
    </row>
    <row r="128" spans="1:68" ht="28.8">
      <c r="A128" s="398"/>
      <c r="B128" s="29" t="s">
        <v>398</v>
      </c>
      <c r="C128" s="30">
        <v>610.22086325599196</v>
      </c>
      <c r="D128" s="31">
        <f t="shared" si="288"/>
        <v>0.46287198890853998</v>
      </c>
      <c r="E128" s="30">
        <v>563.828673410855</v>
      </c>
      <c r="F128" s="31">
        <f t="shared" si="286"/>
        <v>0.79578237789420303</v>
      </c>
      <c r="G128" s="30">
        <v>561.46674803895303</v>
      </c>
      <c r="H128" s="31">
        <f t="shared" si="249"/>
        <v>0.49679041052019401</v>
      </c>
      <c r="I128" s="30">
        <f>网约车!X26-网约车!X28</f>
        <v>614.37700615271694</v>
      </c>
      <c r="J128" s="31">
        <f t="shared" si="217"/>
        <v>0.52305239196328901</v>
      </c>
      <c r="K128" s="30">
        <f>网约车!Z26-网约车!Z28</f>
        <v>689.82893494904295</v>
      </c>
      <c r="L128" s="31">
        <f t="shared" si="218"/>
        <v>0.74290370771438896</v>
      </c>
      <c r="M128" s="30">
        <f>网约车!AB26-网约车!AB28</f>
        <v>620.61598845894002</v>
      </c>
      <c r="N128" s="31">
        <f t="shared" si="219"/>
        <v>0.57931640023172903</v>
      </c>
      <c r="O128" s="30">
        <f>网约车!AD26-网约车!AD28</f>
        <v>701.01649309586605</v>
      </c>
      <c r="P128" s="31">
        <f t="shared" si="221"/>
        <v>0.66972503508898595</v>
      </c>
      <c r="Q128" s="30">
        <f>网约车!AF26-网约车!AF28</f>
        <v>694.13946891475098</v>
      </c>
      <c r="R128" s="31">
        <f t="shared" si="222"/>
        <v>0.69107123534874604</v>
      </c>
      <c r="S128" s="30">
        <f>网约车!AH26-网约车!AH28</f>
        <v>700.69083347912704</v>
      </c>
      <c r="T128" s="31">
        <f t="shared" si="223"/>
        <v>0.77006345142507504</v>
      </c>
      <c r="U128" s="30">
        <f>网约车!AJ26-网约车!AJ28</f>
        <v>756.57734342450999</v>
      </c>
      <c r="V128" s="31">
        <f t="shared" si="224"/>
        <v>0.74160007580329801</v>
      </c>
      <c r="W128" s="30">
        <f>网约车!AL26-网约车!AL28</f>
        <v>659.54866583563398</v>
      </c>
      <c r="X128" s="31">
        <f t="shared" si="225"/>
        <v>0.62192204648249005</v>
      </c>
      <c r="Y128" s="30">
        <f t="shared" si="258"/>
        <v>5756.1850097562401</v>
      </c>
      <c r="Z128" s="31">
        <f t="shared" si="259"/>
        <v>0.63317395672239296</v>
      </c>
      <c r="AA128" s="32"/>
      <c r="AB128" s="33">
        <f t="shared" si="260"/>
        <v>731.112766160467</v>
      </c>
      <c r="AC128" s="30">
        <v>417.13893483686297</v>
      </c>
      <c r="AD128" s="31"/>
      <c r="AE128" s="30">
        <v>313.97383132360397</v>
      </c>
      <c r="AF128" s="31"/>
      <c r="AG128" s="30">
        <v>375.11380624346799</v>
      </c>
      <c r="AH128" s="31"/>
      <c r="AI128" s="30">
        <v>403.38533946344103</v>
      </c>
      <c r="AJ128" s="31"/>
      <c r="AK128" s="30">
        <v>395.79291265245598</v>
      </c>
      <c r="AL128" s="31"/>
      <c r="AM128" s="30">
        <v>392.96494886514103</v>
      </c>
      <c r="AN128" s="31"/>
      <c r="AO128" s="30">
        <v>419.83948156979397</v>
      </c>
      <c r="AP128" s="31"/>
      <c r="AQ128" s="30">
        <v>410.47322809650899</v>
      </c>
      <c r="AR128" s="31"/>
      <c r="AS128" s="30">
        <v>395.85633662736899</v>
      </c>
      <c r="AT128" s="31"/>
      <c r="AU128" s="30">
        <v>434.415084114845</v>
      </c>
      <c r="AV128" s="31"/>
      <c r="AW128" s="30">
        <v>406.64634115185498</v>
      </c>
      <c r="AX128" s="31"/>
      <c r="AY128" s="30">
        <v>400.87203804387099</v>
      </c>
      <c r="AZ128" s="31"/>
      <c r="BA128" s="30">
        <f t="shared" si="242"/>
        <v>4766.4722829892198</v>
      </c>
      <c r="BB128" s="31"/>
      <c r="BC128" s="35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30"/>
    </row>
    <row r="129" spans="1:68" s="24" customFormat="1" ht="28.8">
      <c r="A129" s="395" t="s">
        <v>113</v>
      </c>
      <c r="B129" s="29" t="s">
        <v>394</v>
      </c>
      <c r="C129" s="30">
        <f t="shared" ref="C129:G129" si="316">C130+C131+C132+C133</f>
        <v>2799.4080645713102</v>
      </c>
      <c r="D129" s="31">
        <f t="shared" si="288"/>
        <v>7.7292391172536098E-2</v>
      </c>
      <c r="E129" s="30">
        <f t="shared" si="316"/>
        <v>2579.6445653590899</v>
      </c>
      <c r="F129" s="31">
        <f t="shared" si="286"/>
        <v>4.3006139723454198E-2</v>
      </c>
      <c r="G129" s="30">
        <f t="shared" si="316"/>
        <v>2691.4455458808002</v>
      </c>
      <c r="H129" s="31">
        <f t="shared" si="249"/>
        <v>1.50115913579436E-2</v>
      </c>
      <c r="I129" s="30" t="e">
        <f t="shared" ref="I129:M129" si="317">I130+I131+I132+I133</f>
        <v>#REF!</v>
      </c>
      <c r="J129" s="31" t="e">
        <f t="shared" si="217"/>
        <v>#REF!</v>
      </c>
      <c r="K129" s="30" t="e">
        <f t="shared" si="317"/>
        <v>#REF!</v>
      </c>
      <c r="L129" s="31" t="e">
        <f t="shared" si="218"/>
        <v>#REF!</v>
      </c>
      <c r="M129" s="30" t="e">
        <f t="shared" si="317"/>
        <v>#REF!</v>
      </c>
      <c r="N129" s="31" t="e">
        <f t="shared" si="219"/>
        <v>#REF!</v>
      </c>
      <c r="O129" s="30" t="e">
        <f t="shared" ref="O129:S129" si="318">O130+O131+O132+O133</f>
        <v>#REF!</v>
      </c>
      <c r="P129" s="31" t="e">
        <f t="shared" si="221"/>
        <v>#REF!</v>
      </c>
      <c r="Q129" s="30" t="e">
        <f t="shared" si="318"/>
        <v>#REF!</v>
      </c>
      <c r="R129" s="31" t="e">
        <f t="shared" si="222"/>
        <v>#REF!</v>
      </c>
      <c r="S129" s="30" t="e">
        <f t="shared" si="318"/>
        <v>#REF!</v>
      </c>
      <c r="T129" s="31" t="e">
        <f t="shared" si="223"/>
        <v>#REF!</v>
      </c>
      <c r="U129" s="30" t="e">
        <f>U130+U131+U132+U133</f>
        <v>#REF!</v>
      </c>
      <c r="V129" s="31" t="e">
        <f t="shared" si="224"/>
        <v>#REF!</v>
      </c>
      <c r="W129" s="30" t="e">
        <f>W130+W131+W132+W133</f>
        <v>#REF!</v>
      </c>
      <c r="X129" s="31" t="e">
        <f t="shared" si="225"/>
        <v>#REF!</v>
      </c>
      <c r="Y129" s="30" t="e">
        <f t="shared" si="258"/>
        <v>#REF!</v>
      </c>
      <c r="Z129" s="31" t="e">
        <f t="shared" si="259"/>
        <v>#REF!</v>
      </c>
      <c r="AA129" s="32"/>
      <c r="AB129" s="33">
        <f t="shared" si="260"/>
        <v>5071.8376181999101</v>
      </c>
      <c r="AC129" s="33">
        <f t="shared" ref="AC129:AG129" si="319">AC130+AC131+AC132+AC133</f>
        <v>2598.5592096537598</v>
      </c>
      <c r="AD129" s="32"/>
      <c r="AE129" s="33">
        <f t="shared" si="319"/>
        <v>2473.2784085461499</v>
      </c>
      <c r="AF129" s="32"/>
      <c r="AG129" s="33">
        <f t="shared" si="319"/>
        <v>2651.6402066699802</v>
      </c>
      <c r="AH129" s="32"/>
      <c r="AI129" s="33">
        <f t="shared" ref="AI129:AM129" si="320">AI130+AI131+AI132+AI133</f>
        <v>2798.75218870049</v>
      </c>
      <c r="AJ129" s="32"/>
      <c r="AK129" s="33">
        <f t="shared" si="320"/>
        <v>2849.6392197372402</v>
      </c>
      <c r="AL129" s="32"/>
      <c r="AM129" s="33">
        <f t="shared" si="320"/>
        <v>3111.25351626254</v>
      </c>
      <c r="AN129" s="32"/>
      <c r="AO129" s="33">
        <f t="shared" ref="AO129:AS129" si="321">AO130+AO131+AO132+AO133</f>
        <v>2936.88006783325</v>
      </c>
      <c r="AP129" s="32"/>
      <c r="AQ129" s="33">
        <f t="shared" si="321"/>
        <v>2907.5687146641499</v>
      </c>
      <c r="AR129" s="32"/>
      <c r="AS129" s="33">
        <f t="shared" si="321"/>
        <v>2906.2747233457098</v>
      </c>
      <c r="AT129" s="32"/>
      <c r="AU129" s="33">
        <f t="shared" ref="AU129:AY129" si="322">AU130+AU131+AU132+AU133</f>
        <v>3055.3278040783498</v>
      </c>
      <c r="AV129" s="32"/>
      <c r="AW129" s="33">
        <f t="shared" si="322"/>
        <v>3277.87629500512</v>
      </c>
      <c r="AX129" s="32"/>
      <c r="AY129" s="33">
        <f t="shared" si="322"/>
        <v>3103.02388421769</v>
      </c>
      <c r="AZ129" s="32"/>
      <c r="BA129" s="33">
        <f t="shared" si="242"/>
        <v>34670.074238714398</v>
      </c>
      <c r="BB129" s="32"/>
      <c r="BC129" s="34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</row>
    <row r="130" spans="1:68" ht="28.8">
      <c r="A130" s="396"/>
      <c r="B130" s="29" t="s">
        <v>395</v>
      </c>
      <c r="C130" s="30">
        <v>2279.1988000000001</v>
      </c>
      <c r="D130" s="31">
        <f t="shared" si="288"/>
        <v>0.14736245436624201</v>
      </c>
      <c r="E130" s="38">
        <v>2077.1293999999998</v>
      </c>
      <c r="F130" s="31">
        <f t="shared" si="286"/>
        <v>0.114477681627351</v>
      </c>
      <c r="G130" s="37">
        <v>2185.5626000000002</v>
      </c>
      <c r="H130" s="31">
        <f t="shared" si="249"/>
        <v>6.4329588230931406E-2</v>
      </c>
      <c r="I130" s="37" t="e">
        <f>#REF!</f>
        <v>#REF!</v>
      </c>
      <c r="J130" s="31" t="e">
        <f t="shared" si="217"/>
        <v>#REF!</v>
      </c>
      <c r="K130" s="37" t="e">
        <f>#REF!</f>
        <v>#REF!</v>
      </c>
      <c r="L130" s="31" t="e">
        <f t="shared" si="218"/>
        <v>#REF!</v>
      </c>
      <c r="M130" s="37" t="e">
        <f>#REF!</f>
        <v>#REF!</v>
      </c>
      <c r="N130" s="31" t="e">
        <f t="shared" si="219"/>
        <v>#REF!</v>
      </c>
      <c r="O130" s="37" t="e">
        <f>#REF!</f>
        <v>#REF!</v>
      </c>
      <c r="P130" s="31" t="e">
        <f t="shared" si="221"/>
        <v>#REF!</v>
      </c>
      <c r="Q130" s="37" t="e">
        <f>#REF!</f>
        <v>#REF!</v>
      </c>
      <c r="R130" s="31" t="e">
        <f t="shared" si="222"/>
        <v>#REF!</v>
      </c>
      <c r="S130" s="37" t="e">
        <f>#REF!</f>
        <v>#REF!</v>
      </c>
      <c r="T130" s="31" t="e">
        <f t="shared" si="223"/>
        <v>#REF!</v>
      </c>
      <c r="U130" s="37" t="e">
        <f>#REF!</f>
        <v>#REF!</v>
      </c>
      <c r="V130" s="31" t="e">
        <f t="shared" si="224"/>
        <v>#REF!</v>
      </c>
      <c r="W130" s="37" t="e">
        <f>#REF!</f>
        <v>#REF!</v>
      </c>
      <c r="X130" s="31" t="e">
        <f t="shared" si="225"/>
        <v>#REF!</v>
      </c>
      <c r="Y130" s="30" t="e">
        <f t="shared" si="258"/>
        <v>#REF!</v>
      </c>
      <c r="Z130" s="31" t="e">
        <f t="shared" si="259"/>
        <v>#REF!</v>
      </c>
      <c r="AA130" s="32"/>
      <c r="AB130" s="33">
        <f t="shared" si="260"/>
        <v>3850.2374</v>
      </c>
      <c r="AC130" s="38">
        <v>1986.4680000000001</v>
      </c>
      <c r="AD130" s="31"/>
      <c r="AE130" s="30">
        <v>1863.7693999999999</v>
      </c>
      <c r="AF130" s="31"/>
      <c r="AG130" s="37">
        <v>2053.4641000000001</v>
      </c>
      <c r="AH130" s="31"/>
      <c r="AI130" s="38">
        <v>2137.3247000000001</v>
      </c>
      <c r="AJ130" s="31"/>
      <c r="AK130" s="38">
        <v>2204.6691999999998</v>
      </c>
      <c r="AL130" s="31"/>
      <c r="AM130" s="38">
        <v>2504.8492000000001</v>
      </c>
      <c r="AN130" s="31"/>
      <c r="AO130" s="38">
        <v>2350.5830000000001</v>
      </c>
      <c r="AP130" s="31"/>
      <c r="AQ130" s="38">
        <v>2350.6280000000002</v>
      </c>
      <c r="AR130" s="31"/>
      <c r="AS130" s="38">
        <v>2335.6248999999998</v>
      </c>
      <c r="AT130" s="31"/>
      <c r="AU130" s="38">
        <v>2435.4038</v>
      </c>
      <c r="AV130" s="31"/>
      <c r="AW130" s="38">
        <v>2712.2854000000002</v>
      </c>
      <c r="AX130" s="31"/>
      <c r="AY130" s="38">
        <v>2533.2784999999999</v>
      </c>
      <c r="AZ130" s="31"/>
      <c r="BA130" s="30">
        <f t="shared" si="242"/>
        <v>27468.3482</v>
      </c>
      <c r="BB130" s="31"/>
      <c r="BC130" s="35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0"/>
    </row>
    <row r="131" spans="1:68" ht="28.8">
      <c r="A131" s="396"/>
      <c r="B131" s="29" t="s">
        <v>396</v>
      </c>
      <c r="C131" s="37">
        <v>251.49</v>
      </c>
      <c r="D131" s="31">
        <f t="shared" si="288"/>
        <v>-0.195721001631008</v>
      </c>
      <c r="E131" s="37">
        <v>218</v>
      </c>
      <c r="F131" s="31">
        <f t="shared" si="286"/>
        <v>-0.35227002614689801</v>
      </c>
      <c r="G131" s="37">
        <f>公交!X30-公交!X32</f>
        <v>203.61</v>
      </c>
      <c r="H131" s="31">
        <f t="shared" si="249"/>
        <v>-0.34886472657499201</v>
      </c>
      <c r="I131" s="37">
        <f>公交!Z30-公交!Z32</f>
        <v>226.66</v>
      </c>
      <c r="J131" s="31">
        <f t="shared" si="217"/>
        <v>-0.38532881355932203</v>
      </c>
      <c r="K131" s="37">
        <f>公交!AB30-公交!AB32</f>
        <v>232.5</v>
      </c>
      <c r="L131" s="31">
        <f t="shared" si="218"/>
        <v>-0.32231549492829698</v>
      </c>
      <c r="M131" s="37">
        <f>公交!AD30-公交!AD32</f>
        <v>227.39</v>
      </c>
      <c r="N131" s="31">
        <f t="shared" si="219"/>
        <v>-0.29199489367001902</v>
      </c>
      <c r="O131" s="37">
        <f>公交!AF30-公交!AF32</f>
        <v>209.81</v>
      </c>
      <c r="P131" s="31">
        <f t="shared" si="221"/>
        <v>-0.32058547326835302</v>
      </c>
      <c r="Q131" s="37">
        <f>公交!AH30-公交!AH32</f>
        <v>199.41</v>
      </c>
      <c r="R131" s="31">
        <f t="shared" si="222"/>
        <v>-0.29479789227994402</v>
      </c>
      <c r="S131" s="37">
        <f>公交!AJ30-公交!AJ32</f>
        <v>199.21</v>
      </c>
      <c r="T131" s="31">
        <f t="shared" si="223"/>
        <v>-0.29247762466259403</v>
      </c>
      <c r="U131" s="37">
        <f>公交!AL30-公交!AL32</f>
        <v>200.55</v>
      </c>
      <c r="V131" s="31">
        <f t="shared" si="224"/>
        <v>-0.37680618998788101</v>
      </c>
      <c r="W131" s="37">
        <f>公交!AN30-公交!AN32</f>
        <v>192.17</v>
      </c>
      <c r="X131" s="31">
        <f t="shared" si="225"/>
        <v>-0.33768740306737899</v>
      </c>
      <c r="Y131" s="30">
        <f t="shared" si="258"/>
        <v>1968.08</v>
      </c>
      <c r="Z131" s="31">
        <f t="shared" si="259"/>
        <v>-0.31380117081402598</v>
      </c>
      <c r="AA131" s="32"/>
      <c r="AB131" s="33">
        <f t="shared" si="260"/>
        <v>649.25</v>
      </c>
      <c r="AC131" s="30">
        <v>312.69</v>
      </c>
      <c r="AD131" s="31"/>
      <c r="AE131" s="30">
        <v>336.56</v>
      </c>
      <c r="AF131" s="31"/>
      <c r="AG131" s="30">
        <v>312.7</v>
      </c>
      <c r="AH131" s="31"/>
      <c r="AI131" s="30">
        <v>368.75</v>
      </c>
      <c r="AJ131" s="31"/>
      <c r="AK131" s="30">
        <v>343.08</v>
      </c>
      <c r="AL131" s="31"/>
      <c r="AM131" s="30">
        <v>321.17</v>
      </c>
      <c r="AN131" s="31"/>
      <c r="AO131" s="30">
        <v>308.81</v>
      </c>
      <c r="AP131" s="31"/>
      <c r="AQ131" s="30">
        <v>282.77</v>
      </c>
      <c r="AR131" s="31"/>
      <c r="AS131" s="30">
        <v>281.56</v>
      </c>
      <c r="AT131" s="31"/>
      <c r="AU131" s="30">
        <v>321.81</v>
      </c>
      <c r="AV131" s="31"/>
      <c r="AW131" s="30">
        <v>290.14999999999998</v>
      </c>
      <c r="AX131" s="31"/>
      <c r="AY131" s="30">
        <v>276.64</v>
      </c>
      <c r="AZ131" s="31"/>
      <c r="BA131" s="30">
        <f t="shared" si="242"/>
        <v>3756.69</v>
      </c>
      <c r="BB131" s="31"/>
      <c r="BC131" s="35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0"/>
    </row>
    <row r="132" spans="1:68" ht="28.8">
      <c r="A132" s="397"/>
      <c r="B132" s="29" t="s">
        <v>397</v>
      </c>
      <c r="C132" s="37">
        <v>212.95</v>
      </c>
      <c r="D132" s="31">
        <f t="shared" si="288"/>
        <v>2.3109445565484801E-2</v>
      </c>
      <c r="E132" s="37">
        <v>187.54</v>
      </c>
      <c r="F132" s="31">
        <f t="shared" si="286"/>
        <v>-5.8534136546184799E-2</v>
      </c>
      <c r="G132" s="37">
        <f>出租!X30-出租!X32</f>
        <v>198.22</v>
      </c>
      <c r="H132" s="31">
        <f t="shared" si="249"/>
        <v>2.2753703797338E-3</v>
      </c>
      <c r="I132" s="37">
        <f>出租!Z30-出租!Z32</f>
        <v>192.24</v>
      </c>
      <c r="J132" s="31">
        <f t="shared" si="217"/>
        <v>-3.0950700675471201E-2</v>
      </c>
      <c r="K132" s="37">
        <f>出租!AB30-出租!AB32</f>
        <v>199.12</v>
      </c>
      <c r="L132" s="31">
        <f t="shared" si="218"/>
        <v>-4.0524261552546598E-2</v>
      </c>
      <c r="M132" s="37">
        <f>出租!AD30-出租!AD32</f>
        <v>191.65</v>
      </c>
      <c r="N132" s="31">
        <f t="shared" si="219"/>
        <v>-1.1144935761828701E-2</v>
      </c>
      <c r="O132" s="37">
        <f>出租!AF30-出租!AF32</f>
        <v>86.17</v>
      </c>
      <c r="P132" s="31">
        <f t="shared" si="221"/>
        <v>-0.54245207879785495</v>
      </c>
      <c r="Q132" s="37">
        <f>出租!AH30-出租!AH32</f>
        <v>85.190000000000097</v>
      </c>
      <c r="R132" s="31">
        <f t="shared" si="222"/>
        <v>-0.54760766820668005</v>
      </c>
      <c r="S132" s="37">
        <f>出租!AJ30-出租!AJ32</f>
        <v>86.999999999999901</v>
      </c>
      <c r="T132" s="31">
        <f t="shared" si="223"/>
        <v>-0.54685139851033904</v>
      </c>
      <c r="U132" s="37">
        <f>出租!AL30-出租!AL32</f>
        <v>85.48</v>
      </c>
      <c r="V132" s="31">
        <f t="shared" si="224"/>
        <v>-0.57051700748630896</v>
      </c>
      <c r="W132" s="37">
        <f>出租!AN30-出租!AN32</f>
        <v>94.95</v>
      </c>
      <c r="X132" s="31">
        <f t="shared" si="225"/>
        <v>-0.49191994863013699</v>
      </c>
      <c r="Y132" s="30">
        <f t="shared" ref="Y132:Y163" si="323">E132+C132+G132+I132+K132+M132+O132+Q132+S132</f>
        <v>1440.08</v>
      </c>
      <c r="Z132" s="31">
        <f t="shared" ref="Z132:Z163" si="324">Y132/SUM(AC132,AE132,AG132,AI132,AK132,AM132,AO132,AQ132,AS132)-1</f>
        <v>-0.187982813257699</v>
      </c>
      <c r="AA132" s="32"/>
      <c r="AB132" s="33">
        <f t="shared" ref="AB132:AB163" si="325">AC132+AE132</f>
        <v>407.34</v>
      </c>
      <c r="AC132" s="30">
        <v>208.14</v>
      </c>
      <c r="AD132" s="31"/>
      <c r="AE132" s="30">
        <v>199.2</v>
      </c>
      <c r="AF132" s="31"/>
      <c r="AG132" s="30">
        <v>197.77</v>
      </c>
      <c r="AH132" s="31"/>
      <c r="AI132" s="30">
        <v>198.38</v>
      </c>
      <c r="AJ132" s="31"/>
      <c r="AK132" s="30">
        <v>207.53</v>
      </c>
      <c r="AL132" s="31"/>
      <c r="AM132" s="30">
        <v>193.81</v>
      </c>
      <c r="AN132" s="31"/>
      <c r="AO132" s="30">
        <v>188.33</v>
      </c>
      <c r="AP132" s="31"/>
      <c r="AQ132" s="30">
        <v>188.31</v>
      </c>
      <c r="AR132" s="31"/>
      <c r="AS132" s="30">
        <v>191.99</v>
      </c>
      <c r="AT132" s="31"/>
      <c r="AU132" s="30">
        <v>199.03</v>
      </c>
      <c r="AV132" s="31"/>
      <c r="AW132" s="30">
        <v>186.88</v>
      </c>
      <c r="AX132" s="31"/>
      <c r="AY132" s="30">
        <v>199.21</v>
      </c>
      <c r="AZ132" s="31"/>
      <c r="BA132" s="30">
        <f t="shared" si="242"/>
        <v>2358.58</v>
      </c>
      <c r="BB132" s="31"/>
      <c r="BC132" s="35"/>
      <c r="BD132" s="41"/>
      <c r="BE132" s="41"/>
      <c r="BF132" s="41"/>
      <c r="BG132" s="41"/>
      <c r="BH132" s="41"/>
      <c r="BI132" s="41"/>
      <c r="BJ132" s="42"/>
      <c r="BK132" s="41"/>
      <c r="BL132" s="42"/>
      <c r="BM132" s="42"/>
      <c r="BN132" s="42"/>
      <c r="BO132" s="42"/>
      <c r="BP132" s="30"/>
    </row>
    <row r="133" spans="1:68" ht="28.8">
      <c r="A133" s="398"/>
      <c r="B133" s="29" t="s">
        <v>398</v>
      </c>
      <c r="C133" s="30">
        <v>55.769264571314501</v>
      </c>
      <c r="D133" s="31">
        <f t="shared" si="288"/>
        <v>-0.388905047578256</v>
      </c>
      <c r="E133" s="30">
        <v>96.975165359088095</v>
      </c>
      <c r="F133" s="31">
        <f t="shared" si="286"/>
        <v>0.314935173649113</v>
      </c>
      <c r="G133" s="30">
        <v>104.052945880804</v>
      </c>
      <c r="H133" s="31">
        <f t="shared" si="249"/>
        <v>0.186381995866467</v>
      </c>
      <c r="I133" s="30">
        <f>网约车!X30-网约车!X32</f>
        <v>106.97024285031701</v>
      </c>
      <c r="J133" s="31">
        <f t="shared" si="217"/>
        <v>0.13439121576273899</v>
      </c>
      <c r="K133" s="30">
        <f>网约车!Z30-网约车!Z32</f>
        <v>120.26071944499201</v>
      </c>
      <c r="L133" s="31">
        <f t="shared" si="218"/>
        <v>0.27448807005214698</v>
      </c>
      <c r="M133" s="30">
        <f>网约车!AB30-网约车!AB32</f>
        <v>130.69349762089499</v>
      </c>
      <c r="N133" s="31">
        <f t="shared" si="219"/>
        <v>0.42952666165513598</v>
      </c>
      <c r="O133" s="30">
        <f>网约车!AD30-网约车!AD32</f>
        <v>80.459302942486005</v>
      </c>
      <c r="P133" s="31">
        <f t="shared" si="221"/>
        <v>-9.7555528710690703E-2</v>
      </c>
      <c r="Q133" s="30">
        <f>网约车!AF30-网约车!AF32</f>
        <v>79.104588943886</v>
      </c>
      <c r="R133" s="31">
        <f t="shared" si="222"/>
        <v>-7.8687042691090101E-2</v>
      </c>
      <c r="S133" s="30">
        <f>网约车!AH30-网约车!AH32</f>
        <v>78.717828788079004</v>
      </c>
      <c r="T133" s="31">
        <f t="shared" si="223"/>
        <v>-0.18931027806488299</v>
      </c>
      <c r="U133" s="30">
        <f>网约车!AJ30-网约车!AJ32</f>
        <v>81.882545861297999</v>
      </c>
      <c r="V133" s="31">
        <f t="shared" si="224"/>
        <v>-0.17360479501260601</v>
      </c>
      <c r="W133" s="30">
        <f>网约车!AL30-网约车!AL32</f>
        <v>81.222969267398895</v>
      </c>
      <c r="X133" s="31">
        <f t="shared" si="225"/>
        <v>-8.2857402663973803E-2</v>
      </c>
      <c r="Y133" s="30">
        <f t="shared" si="323"/>
        <v>853.00355640186206</v>
      </c>
      <c r="Z133" s="31">
        <f t="shared" si="324"/>
        <v>5.9742650911221301E-2</v>
      </c>
      <c r="AA133" s="32"/>
      <c r="AB133" s="33">
        <f t="shared" si="325"/>
        <v>165.01021819991399</v>
      </c>
      <c r="AC133" s="30">
        <v>91.261209653758797</v>
      </c>
      <c r="AD133" s="31"/>
      <c r="AE133" s="30">
        <v>73.749008546154897</v>
      </c>
      <c r="AF133" s="31"/>
      <c r="AG133" s="30">
        <v>87.706106669976407</v>
      </c>
      <c r="AH133" s="31"/>
      <c r="AI133" s="30">
        <v>94.297488700485999</v>
      </c>
      <c r="AJ133" s="31"/>
      <c r="AK133" s="30">
        <v>94.360019737235703</v>
      </c>
      <c r="AL133" s="31"/>
      <c r="AM133" s="30">
        <v>91.424316262542007</v>
      </c>
      <c r="AN133" s="31"/>
      <c r="AO133" s="30">
        <v>89.157067833254004</v>
      </c>
      <c r="AP133" s="31"/>
      <c r="AQ133" s="30">
        <v>85.860714664151601</v>
      </c>
      <c r="AR133" s="31"/>
      <c r="AS133" s="30">
        <v>97.099823345705502</v>
      </c>
      <c r="AT133" s="31"/>
      <c r="AU133" s="30">
        <v>99.084004078347803</v>
      </c>
      <c r="AV133" s="31"/>
      <c r="AW133" s="30">
        <v>88.560895005120003</v>
      </c>
      <c r="AX133" s="31"/>
      <c r="AY133" s="30">
        <v>93.895384217694001</v>
      </c>
      <c r="AZ133" s="31"/>
      <c r="BA133" s="30">
        <f t="shared" si="242"/>
        <v>1086.45603871443</v>
      </c>
      <c r="BB133" s="31"/>
      <c r="BC133" s="35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30"/>
    </row>
    <row r="134" spans="1:68" s="24" customFormat="1" ht="28.8">
      <c r="A134" s="395" t="s">
        <v>114</v>
      </c>
      <c r="B134" s="29" t="s">
        <v>394</v>
      </c>
      <c r="C134" s="30">
        <f t="shared" ref="C134:G134" si="326">C135+C136+C137+C138</f>
        <v>4491.9482405851204</v>
      </c>
      <c r="D134" s="31">
        <f t="shared" si="288"/>
        <v>-2.2443078553324902E-2</v>
      </c>
      <c r="E134" s="30">
        <f t="shared" si="326"/>
        <v>4306.1099305152902</v>
      </c>
      <c r="F134" s="31">
        <f t="shared" si="286"/>
        <v>-5.9525142170905203E-2</v>
      </c>
      <c r="G134" s="30">
        <f t="shared" si="326"/>
        <v>4692.3147799647204</v>
      </c>
      <c r="H134" s="31">
        <f t="shared" si="249"/>
        <v>-1.3949888213896399E-2</v>
      </c>
      <c r="I134" s="30" t="e">
        <f t="shared" ref="I134:M134" si="327">I135+I136+I137+I138</f>
        <v>#REF!</v>
      </c>
      <c r="J134" s="31" t="e">
        <f t="shared" si="217"/>
        <v>#REF!</v>
      </c>
      <c r="K134" s="30" t="e">
        <f t="shared" si="327"/>
        <v>#REF!</v>
      </c>
      <c r="L134" s="31" t="e">
        <f t="shared" si="218"/>
        <v>#REF!</v>
      </c>
      <c r="M134" s="30" t="e">
        <f t="shared" si="327"/>
        <v>#REF!</v>
      </c>
      <c r="N134" s="31" t="e">
        <f t="shared" si="219"/>
        <v>#REF!</v>
      </c>
      <c r="O134" s="30" t="e">
        <f t="shared" ref="O134:S134" si="328">O135+O136+O137+O138</f>
        <v>#REF!</v>
      </c>
      <c r="P134" s="31" t="e">
        <f t="shared" si="221"/>
        <v>#REF!</v>
      </c>
      <c r="Q134" s="30" t="e">
        <f t="shared" si="328"/>
        <v>#REF!</v>
      </c>
      <c r="R134" s="31" t="e">
        <f t="shared" si="222"/>
        <v>#REF!</v>
      </c>
      <c r="S134" s="30" t="e">
        <f t="shared" si="328"/>
        <v>#REF!</v>
      </c>
      <c r="T134" s="31" t="e">
        <f t="shared" si="223"/>
        <v>#REF!</v>
      </c>
      <c r="U134" s="30" t="e">
        <f>U135+U136+U137+U138</f>
        <v>#REF!</v>
      </c>
      <c r="V134" s="31" t="e">
        <f t="shared" si="224"/>
        <v>#REF!</v>
      </c>
      <c r="W134" s="30" t="e">
        <f>W135+W136+W137+W138</f>
        <v>#REF!</v>
      </c>
      <c r="X134" s="31" t="e">
        <f t="shared" si="225"/>
        <v>#REF!</v>
      </c>
      <c r="Y134" s="30" t="e">
        <f t="shared" si="323"/>
        <v>#REF!</v>
      </c>
      <c r="Z134" s="31" t="e">
        <f t="shared" si="324"/>
        <v>#REF!</v>
      </c>
      <c r="AA134" s="32"/>
      <c r="AB134" s="33">
        <f t="shared" si="325"/>
        <v>9173.7309113662795</v>
      </c>
      <c r="AC134" s="33">
        <f t="shared" ref="AC134:AG134" si="329">AC135+AC136+AC137+AC138</f>
        <v>4595.0758897369797</v>
      </c>
      <c r="AD134" s="32"/>
      <c r="AE134" s="33">
        <f t="shared" si="329"/>
        <v>4578.6550216292999</v>
      </c>
      <c r="AF134" s="32"/>
      <c r="AG134" s="33">
        <f t="shared" si="329"/>
        <v>4758.69808631246</v>
      </c>
      <c r="AH134" s="32"/>
      <c r="AI134" s="33">
        <f t="shared" ref="AI134:AM134" si="330">AI135+AI136+AI137+AI138</f>
        <v>5065.4915252655501</v>
      </c>
      <c r="AJ134" s="32"/>
      <c r="AK134" s="33">
        <f t="shared" si="330"/>
        <v>5130.0672715015498</v>
      </c>
      <c r="AL134" s="32"/>
      <c r="AM134" s="33">
        <f t="shared" si="330"/>
        <v>4713.4596338473702</v>
      </c>
      <c r="AN134" s="32"/>
      <c r="AO134" s="33">
        <f t="shared" ref="AO134:AS134" si="331">AO135+AO136+AO137+AO138</f>
        <v>4918.4128453926596</v>
      </c>
      <c r="AP134" s="32"/>
      <c r="AQ134" s="33">
        <f t="shared" si="331"/>
        <v>4973.6318777897304</v>
      </c>
      <c r="AR134" s="32"/>
      <c r="AS134" s="33">
        <f t="shared" si="331"/>
        <v>4815.3863419995396</v>
      </c>
      <c r="AT134" s="32"/>
      <c r="AU134" s="33">
        <f t="shared" ref="AU134:AY134" si="332">AU135+AU136+AU137+AU138</f>
        <v>5772.6128117976004</v>
      </c>
      <c r="AV134" s="32"/>
      <c r="AW134" s="33">
        <f t="shared" si="332"/>
        <v>5122.7050137388096</v>
      </c>
      <c r="AX134" s="32"/>
      <c r="AY134" s="33">
        <f t="shared" si="332"/>
        <v>4483.0758129650803</v>
      </c>
      <c r="AZ134" s="32"/>
      <c r="BA134" s="33">
        <f t="shared" si="242"/>
        <v>58927.272131976599</v>
      </c>
      <c r="BB134" s="32"/>
      <c r="BC134" s="34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</row>
    <row r="135" spans="1:68" ht="28.8">
      <c r="A135" s="396"/>
      <c r="B135" s="29" t="s">
        <v>395</v>
      </c>
      <c r="C135" s="30">
        <v>4097.1010999999999</v>
      </c>
      <c r="D135" s="31">
        <f t="shared" si="288"/>
        <v>-2.819078518468E-2</v>
      </c>
      <c r="E135" s="38">
        <v>3949.0979000000002</v>
      </c>
      <c r="F135" s="31">
        <f t="shared" si="286"/>
        <v>-7.2058629778265604E-2</v>
      </c>
      <c r="G135" s="37">
        <v>4255.7056000000002</v>
      </c>
      <c r="H135" s="31">
        <f t="shared" si="249"/>
        <v>-2.85273636045149E-2</v>
      </c>
      <c r="I135" s="37" t="e">
        <f>#REF!</f>
        <v>#REF!</v>
      </c>
      <c r="J135" s="31" t="e">
        <f t="shared" si="217"/>
        <v>#REF!</v>
      </c>
      <c r="K135" s="37" t="e">
        <f>#REF!</f>
        <v>#REF!</v>
      </c>
      <c r="L135" s="31" t="e">
        <f t="shared" si="218"/>
        <v>#REF!</v>
      </c>
      <c r="M135" s="37" t="e">
        <f>#REF!</f>
        <v>#REF!</v>
      </c>
      <c r="N135" s="31" t="e">
        <f t="shared" si="219"/>
        <v>#REF!</v>
      </c>
      <c r="O135" s="37" t="e">
        <f>#REF!</f>
        <v>#REF!</v>
      </c>
      <c r="P135" s="31" t="e">
        <f t="shared" si="221"/>
        <v>#REF!</v>
      </c>
      <c r="Q135" s="37" t="e">
        <f>#REF!</f>
        <v>#REF!</v>
      </c>
      <c r="R135" s="31" t="e">
        <f t="shared" si="222"/>
        <v>#REF!</v>
      </c>
      <c r="S135" s="37" t="e">
        <f>#REF!</f>
        <v>#REF!</v>
      </c>
      <c r="T135" s="31" t="e">
        <f t="shared" si="223"/>
        <v>#REF!</v>
      </c>
      <c r="U135" s="37" t="e">
        <f>#REF!</f>
        <v>#REF!</v>
      </c>
      <c r="V135" s="31" t="e">
        <f t="shared" si="224"/>
        <v>#REF!</v>
      </c>
      <c r="W135" s="37" t="e">
        <f>#REF!</f>
        <v>#REF!</v>
      </c>
      <c r="X135" s="31" t="e">
        <f t="shared" si="225"/>
        <v>#REF!</v>
      </c>
      <c r="Y135" s="30" t="e">
        <f t="shared" si="323"/>
        <v>#REF!</v>
      </c>
      <c r="Z135" s="31" t="e">
        <f t="shared" si="324"/>
        <v>#REF!</v>
      </c>
      <c r="AA135" s="32"/>
      <c r="AB135" s="33">
        <f t="shared" si="325"/>
        <v>8471.7144000000008</v>
      </c>
      <c r="AC135" s="38">
        <v>4215.9521000000004</v>
      </c>
      <c r="AD135" s="31"/>
      <c r="AE135" s="30">
        <v>4255.7623000000003</v>
      </c>
      <c r="AF135" s="31"/>
      <c r="AG135" s="37">
        <v>4380.6746999999996</v>
      </c>
      <c r="AH135" s="31"/>
      <c r="AI135" s="38">
        <v>4734.1080000000002</v>
      </c>
      <c r="AJ135" s="31"/>
      <c r="AK135" s="38">
        <v>4780.9193999999998</v>
      </c>
      <c r="AL135" s="31"/>
      <c r="AM135" s="38">
        <v>4349.5910999999996</v>
      </c>
      <c r="AN135" s="31"/>
      <c r="AO135" s="38">
        <v>4529.3099000000002</v>
      </c>
      <c r="AP135" s="31"/>
      <c r="AQ135" s="38">
        <v>4600.4985999999999</v>
      </c>
      <c r="AR135" s="31"/>
      <c r="AS135" s="38">
        <v>4446.7466999999997</v>
      </c>
      <c r="AT135" s="31"/>
      <c r="AU135" s="38">
        <v>5381.7577000000001</v>
      </c>
      <c r="AV135" s="31"/>
      <c r="AW135" s="38">
        <v>4748.6247999999996</v>
      </c>
      <c r="AX135" s="31"/>
      <c r="AY135" s="38">
        <v>4083.7239</v>
      </c>
      <c r="AZ135" s="31"/>
      <c r="BA135" s="30">
        <f t="shared" si="242"/>
        <v>54507.669199999997</v>
      </c>
      <c r="BB135" s="31"/>
      <c r="BC135" s="35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0"/>
    </row>
    <row r="136" spans="1:68" ht="28.8">
      <c r="A136" s="396"/>
      <c r="B136" s="29" t="s">
        <v>396</v>
      </c>
      <c r="C136" s="37">
        <v>2.7000000000002702</v>
      </c>
      <c r="D136" s="31">
        <f t="shared" si="288"/>
        <v>1.0930232558142301</v>
      </c>
      <c r="E136" s="37">
        <v>2.48000000000002</v>
      </c>
      <c r="F136" s="31">
        <f t="shared" si="286"/>
        <v>1.0666666666662199</v>
      </c>
      <c r="G136" s="37">
        <f>公交!X34-公交!X36</f>
        <v>66.489999999999796</v>
      </c>
      <c r="H136" s="31">
        <f t="shared" si="249"/>
        <v>33.811518324609899</v>
      </c>
      <c r="I136" s="37">
        <f>公交!Z34-公交!Z36</f>
        <v>65.679999999999794</v>
      </c>
      <c r="J136" s="31">
        <f t="shared" si="217"/>
        <v>27.5565217391337</v>
      </c>
      <c r="K136" s="37">
        <f>公交!AB34-公交!AB36</f>
        <v>65.570000000000206</v>
      </c>
      <c r="L136" s="31">
        <f t="shared" si="218"/>
        <v>23.5580524344563</v>
      </c>
      <c r="M136" s="37">
        <f>公交!AD34-公交!AD36</f>
        <v>66.48</v>
      </c>
      <c r="N136" s="31">
        <f t="shared" si="219"/>
        <v>23.7137546468397</v>
      </c>
      <c r="O136" s="37">
        <f>公交!AF34-公交!AF36</f>
        <v>63.110000000000099</v>
      </c>
      <c r="P136" s="31">
        <f t="shared" si="221"/>
        <v>26.320346320346999</v>
      </c>
      <c r="Q136" s="37">
        <f>公交!AH34-公交!AH36</f>
        <v>65.290000000000006</v>
      </c>
      <c r="R136" s="31">
        <f t="shared" si="222"/>
        <v>23.919847328240898</v>
      </c>
      <c r="S136" s="37">
        <f>公交!AJ34-公交!AJ36</f>
        <v>78.400000000000105</v>
      </c>
      <c r="T136" s="31">
        <f t="shared" si="223"/>
        <v>29.988142292493201</v>
      </c>
      <c r="U136" s="37">
        <f>公交!AL34-公交!AL36</f>
        <v>87.170000000000101</v>
      </c>
      <c r="V136" s="31">
        <f t="shared" si="224"/>
        <v>33.050781250000703</v>
      </c>
      <c r="W136" s="37">
        <f>公交!AN34-公交!AN36</f>
        <v>79.490000000000194</v>
      </c>
      <c r="X136" s="31">
        <f t="shared" si="225"/>
        <v>30.923694779119401</v>
      </c>
      <c r="Y136" s="30">
        <f t="shared" si="323"/>
        <v>476.2</v>
      </c>
      <c r="Z136" s="31">
        <f t="shared" si="324"/>
        <v>23.395491803278698</v>
      </c>
      <c r="AA136" s="32"/>
      <c r="AB136" s="33">
        <f t="shared" si="325"/>
        <v>2.4900000000002298</v>
      </c>
      <c r="AC136" s="30">
        <v>1.2899999999999601</v>
      </c>
      <c r="AD136" s="31"/>
      <c r="AE136" s="30">
        <v>1.20000000000027</v>
      </c>
      <c r="AF136" s="31"/>
      <c r="AG136" s="30">
        <v>1.90999999999985</v>
      </c>
      <c r="AH136" s="31"/>
      <c r="AI136" s="30">
        <v>2.2999999999997298</v>
      </c>
      <c r="AJ136" s="31"/>
      <c r="AK136" s="30">
        <v>2.6700000000000701</v>
      </c>
      <c r="AL136" s="31"/>
      <c r="AM136" s="30">
        <v>2.6900000000000501</v>
      </c>
      <c r="AN136" s="31"/>
      <c r="AO136" s="30">
        <v>2.3099999999999499</v>
      </c>
      <c r="AP136" s="31"/>
      <c r="AQ136" s="30">
        <v>2.62000000000035</v>
      </c>
      <c r="AR136" s="31"/>
      <c r="AS136" s="30">
        <v>2.5299999999997498</v>
      </c>
      <c r="AT136" s="31"/>
      <c r="AU136" s="30">
        <v>2.5599999999999499</v>
      </c>
      <c r="AV136" s="31"/>
      <c r="AW136" s="30">
        <v>2.4899999999997799</v>
      </c>
      <c r="AX136" s="31"/>
      <c r="AY136" s="30">
        <v>2.5999999999999099</v>
      </c>
      <c r="AZ136" s="31"/>
      <c r="BA136" s="30">
        <f t="shared" si="242"/>
        <v>27.1699999999996</v>
      </c>
      <c r="BB136" s="31"/>
      <c r="BC136" s="35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0"/>
    </row>
    <row r="137" spans="1:68" ht="28.8">
      <c r="A137" s="397"/>
      <c r="B137" s="29" t="s">
        <v>397</v>
      </c>
      <c r="C137" s="37">
        <v>324.93</v>
      </c>
      <c r="D137" s="31">
        <f t="shared" si="288"/>
        <v>0.17024418353381801</v>
      </c>
      <c r="E137" s="37">
        <v>284.7</v>
      </c>
      <c r="F137" s="31">
        <f t="shared" si="286"/>
        <v>7.4218013055126E-2</v>
      </c>
      <c r="G137" s="37">
        <f>出租!X34-出租!X36</f>
        <v>286.58999999999997</v>
      </c>
      <c r="H137" s="31">
        <f t="shared" si="249"/>
        <v>2.7992581965774498E-3</v>
      </c>
      <c r="I137" s="37">
        <f>出租!Z34-出租!Z36</f>
        <v>274.14999999999998</v>
      </c>
      <c r="J137" s="31">
        <f t="shared" si="217"/>
        <v>0.18602638979017899</v>
      </c>
      <c r="K137" s="37">
        <f>出租!AB34-出租!AB36</f>
        <v>266.5</v>
      </c>
      <c r="L137" s="31">
        <f t="shared" si="218"/>
        <v>6.4467167279117901E-2</v>
      </c>
      <c r="M137" s="37">
        <f>出租!AD34-出租!AD36</f>
        <v>254.04</v>
      </c>
      <c r="N137" s="31">
        <f t="shared" si="219"/>
        <v>-7.7727355236885204E-2</v>
      </c>
      <c r="O137" s="37">
        <f>出租!AF34-出租!AF36</f>
        <v>269.39</v>
      </c>
      <c r="P137" s="31">
        <f t="shared" si="221"/>
        <v>-6.6627399348624203E-2</v>
      </c>
      <c r="Q137" s="37">
        <f>出租!AH34-出租!AH36</f>
        <v>278.18</v>
      </c>
      <c r="R137" s="31">
        <f t="shared" si="222"/>
        <v>1.16740008000875E-2</v>
      </c>
      <c r="S137" s="37">
        <f>出租!AJ34-出租!AJ36</f>
        <v>254.19</v>
      </c>
      <c r="T137" s="31">
        <f t="shared" si="223"/>
        <v>-5.9426456984273603E-2</v>
      </c>
      <c r="U137" s="37">
        <f>出租!AL34-出租!AL36</f>
        <v>281.83</v>
      </c>
      <c r="V137" s="31">
        <f t="shared" si="224"/>
        <v>-5.7503704226348198E-3</v>
      </c>
      <c r="W137" s="37">
        <f>出租!AN34-出租!AN36</f>
        <v>265.57</v>
      </c>
      <c r="X137" s="31">
        <f t="shared" si="225"/>
        <v>-7.6230335189271196E-3</v>
      </c>
      <c r="Y137" s="30">
        <f t="shared" si="323"/>
        <v>2492.67</v>
      </c>
      <c r="Z137" s="31">
        <f t="shared" si="324"/>
        <v>3.0335471710590999E-2</v>
      </c>
      <c r="AA137" s="32"/>
      <c r="AB137" s="33">
        <f t="shared" si="325"/>
        <v>542.69000000000005</v>
      </c>
      <c r="AC137" s="30">
        <v>277.66000000000003</v>
      </c>
      <c r="AD137" s="31"/>
      <c r="AE137" s="30">
        <v>265.02999999999997</v>
      </c>
      <c r="AF137" s="31"/>
      <c r="AG137" s="30">
        <v>285.79000000000002</v>
      </c>
      <c r="AH137" s="31"/>
      <c r="AI137" s="30">
        <v>231.15</v>
      </c>
      <c r="AJ137" s="31"/>
      <c r="AK137" s="30">
        <v>250.36</v>
      </c>
      <c r="AL137" s="31"/>
      <c r="AM137" s="30">
        <v>275.45</v>
      </c>
      <c r="AN137" s="31"/>
      <c r="AO137" s="30">
        <v>288.62</v>
      </c>
      <c r="AP137" s="31"/>
      <c r="AQ137" s="30">
        <v>274.97000000000003</v>
      </c>
      <c r="AR137" s="31"/>
      <c r="AS137" s="30">
        <v>270.25</v>
      </c>
      <c r="AT137" s="31"/>
      <c r="AU137" s="30">
        <v>283.45999999999998</v>
      </c>
      <c r="AV137" s="31"/>
      <c r="AW137" s="30">
        <v>267.61</v>
      </c>
      <c r="AX137" s="31"/>
      <c r="AY137" s="30">
        <v>286.55</v>
      </c>
      <c r="AZ137" s="31"/>
      <c r="BA137" s="30">
        <f t="shared" si="242"/>
        <v>3256.9</v>
      </c>
      <c r="BB137" s="31"/>
      <c r="BC137" s="35"/>
      <c r="BD137" s="41"/>
      <c r="BE137" s="41"/>
      <c r="BF137" s="41"/>
      <c r="BG137" s="41"/>
      <c r="BH137" s="41"/>
      <c r="BI137" s="41"/>
      <c r="BJ137" s="42"/>
      <c r="BK137" s="41"/>
      <c r="BL137" s="42"/>
      <c r="BM137" s="42"/>
      <c r="BN137" s="42"/>
      <c r="BO137" s="42"/>
      <c r="BP137" s="30"/>
    </row>
    <row r="138" spans="1:68" ht="28.8">
      <c r="A138" s="398"/>
      <c r="B138" s="29" t="s">
        <v>398</v>
      </c>
      <c r="C138" s="30">
        <v>67.217140585122806</v>
      </c>
      <c r="D138" s="31">
        <f t="shared" si="288"/>
        <v>-0.32899473243835498</v>
      </c>
      <c r="E138" s="30">
        <v>69.832030515286604</v>
      </c>
      <c r="F138" s="31">
        <f t="shared" si="286"/>
        <v>0.23241574896703099</v>
      </c>
      <c r="G138" s="30">
        <v>83.529179964718693</v>
      </c>
      <c r="H138" s="31">
        <f t="shared" si="249"/>
        <v>-7.5220899316550502E-2</v>
      </c>
      <c r="I138" s="30">
        <f>网约车!X34-网约车!X36</f>
        <v>92.072196536146095</v>
      </c>
      <c r="J138" s="31">
        <f t="shared" si="217"/>
        <v>-5.9850073950800699E-2</v>
      </c>
      <c r="K138" s="30">
        <f>网约车!Z34-网约车!Z36</f>
        <v>100.286569964983</v>
      </c>
      <c r="L138" s="31">
        <f t="shared" si="218"/>
        <v>4.3370690572999998E-2</v>
      </c>
      <c r="M138" s="30">
        <f>网约车!AB34-网约车!AB36</f>
        <v>94.767363441908998</v>
      </c>
      <c r="N138" s="31">
        <f t="shared" si="219"/>
        <v>0.105435485583254</v>
      </c>
      <c r="O138" s="30">
        <f>网约车!AD34-网约车!AD36</f>
        <v>111.222786226664</v>
      </c>
      <c r="P138" s="31">
        <f t="shared" si="221"/>
        <v>0.132927058282855</v>
      </c>
      <c r="Q138" s="30">
        <f>网约车!AF34-网约车!AF36</f>
        <v>120.302678362538</v>
      </c>
      <c r="R138" s="31">
        <f t="shared" si="222"/>
        <v>0.25914330286325599</v>
      </c>
      <c r="S138" s="30">
        <f>网约车!AH34-网约车!AH36</f>
        <v>111.30170221519801</v>
      </c>
      <c r="T138" s="31">
        <f t="shared" si="223"/>
        <v>0.16109031802698601</v>
      </c>
      <c r="U138" s="30">
        <f>网约车!AJ34-网约车!AJ36</f>
        <v>184.67341475222699</v>
      </c>
      <c r="V138" s="31">
        <f t="shared" si="224"/>
        <v>0.761560717450947</v>
      </c>
      <c r="W138" s="30">
        <f>网约车!AL34-网约车!AL36</f>
        <v>206.40357010144299</v>
      </c>
      <c r="X138" s="31">
        <f t="shared" si="225"/>
        <v>0.98502736895609799</v>
      </c>
      <c r="Y138" s="30">
        <f t="shared" si="323"/>
        <v>850.53164781256601</v>
      </c>
      <c r="Z138" s="31">
        <f t="shared" si="324"/>
        <v>4.1659890445779002E-2</v>
      </c>
      <c r="AA138" s="32"/>
      <c r="AB138" s="33">
        <f t="shared" si="325"/>
        <v>156.83651136627699</v>
      </c>
      <c r="AC138" s="30">
        <v>100.173789736975</v>
      </c>
      <c r="AD138" s="31"/>
      <c r="AE138" s="30">
        <v>56.662721629301998</v>
      </c>
      <c r="AF138" s="31"/>
      <c r="AG138" s="30">
        <v>90.323386312457998</v>
      </c>
      <c r="AH138" s="31"/>
      <c r="AI138" s="30">
        <v>97.933525265552007</v>
      </c>
      <c r="AJ138" s="31"/>
      <c r="AK138" s="30">
        <v>96.117871501554006</v>
      </c>
      <c r="AL138" s="31"/>
      <c r="AM138" s="30">
        <v>85.728533847370997</v>
      </c>
      <c r="AN138" s="31"/>
      <c r="AO138" s="30">
        <v>98.172945392654995</v>
      </c>
      <c r="AP138" s="31"/>
      <c r="AQ138" s="30">
        <v>95.543277789726602</v>
      </c>
      <c r="AR138" s="31"/>
      <c r="AS138" s="30">
        <v>95.859641999539207</v>
      </c>
      <c r="AT138" s="31"/>
      <c r="AU138" s="30">
        <v>104.835111797598</v>
      </c>
      <c r="AV138" s="31"/>
      <c r="AW138" s="30">
        <v>103.98021373880999</v>
      </c>
      <c r="AX138" s="31"/>
      <c r="AY138" s="30">
        <v>110.201912965076</v>
      </c>
      <c r="AZ138" s="31"/>
      <c r="BA138" s="30">
        <f t="shared" si="242"/>
        <v>1135.5329319766199</v>
      </c>
      <c r="BB138" s="31"/>
      <c r="BC138" s="35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30"/>
    </row>
    <row r="139" spans="1:68" s="24" customFormat="1" ht="28.8">
      <c r="A139" s="395" t="s">
        <v>115</v>
      </c>
      <c r="B139" s="29" t="s">
        <v>394</v>
      </c>
      <c r="C139" s="30">
        <f t="shared" ref="C139:G139" si="333">C140+C141+C142+C143</f>
        <v>6744.0090834381799</v>
      </c>
      <c r="D139" s="31">
        <f t="shared" si="288"/>
        <v>-3.6254465534585702E-2</v>
      </c>
      <c r="E139" s="30">
        <f t="shared" si="333"/>
        <v>6733.6157164571996</v>
      </c>
      <c r="F139" s="31">
        <f t="shared" si="286"/>
        <v>9.0157229966507692E-3</v>
      </c>
      <c r="G139" s="30">
        <f t="shared" si="333"/>
        <v>7442.6850553757804</v>
      </c>
      <c r="H139" s="31">
        <f t="shared" si="249"/>
        <v>-2.20533083712913E-2</v>
      </c>
      <c r="I139" s="30" t="e">
        <f t="shared" ref="I139:M139" si="334">I140+I141+I142+I143</f>
        <v>#REF!</v>
      </c>
      <c r="J139" s="31" t="e">
        <f t="shared" si="217"/>
        <v>#REF!</v>
      </c>
      <c r="K139" s="30" t="e">
        <f t="shared" si="334"/>
        <v>#REF!</v>
      </c>
      <c r="L139" s="31" t="e">
        <f t="shared" si="218"/>
        <v>#REF!</v>
      </c>
      <c r="M139" s="30" t="e">
        <f t="shared" si="334"/>
        <v>#REF!</v>
      </c>
      <c r="N139" s="31" t="e">
        <f t="shared" si="219"/>
        <v>#REF!</v>
      </c>
      <c r="O139" s="30" t="e">
        <f t="shared" ref="O139:S139" si="335">O140+O141+O142+O143</f>
        <v>#REF!</v>
      </c>
      <c r="P139" s="31" t="e">
        <f t="shared" si="221"/>
        <v>#REF!</v>
      </c>
      <c r="Q139" s="30" t="e">
        <f t="shared" si="335"/>
        <v>#REF!</v>
      </c>
      <c r="R139" s="31" t="e">
        <f t="shared" si="222"/>
        <v>#REF!</v>
      </c>
      <c r="S139" s="30" t="e">
        <f t="shared" si="335"/>
        <v>#REF!</v>
      </c>
      <c r="T139" s="31" t="e">
        <f t="shared" si="223"/>
        <v>#REF!</v>
      </c>
      <c r="U139" s="30" t="e">
        <f>U140+U141+U142+U143</f>
        <v>#REF!</v>
      </c>
      <c r="V139" s="31" t="e">
        <f t="shared" si="224"/>
        <v>#REF!</v>
      </c>
      <c r="W139" s="30" t="e">
        <f>W140+W141+W142+W143</f>
        <v>#REF!</v>
      </c>
      <c r="X139" s="31" t="e">
        <f t="shared" si="225"/>
        <v>#REF!</v>
      </c>
      <c r="Y139" s="30" t="e">
        <f t="shared" si="323"/>
        <v>#REF!</v>
      </c>
      <c r="Z139" s="31" t="e">
        <f t="shared" si="324"/>
        <v>#REF!</v>
      </c>
      <c r="AA139" s="32"/>
      <c r="AB139" s="33">
        <f t="shared" si="325"/>
        <v>13671.156960766601</v>
      </c>
      <c r="AC139" s="33">
        <f t="shared" ref="AC139:AG139" si="336">AC140+AC141+AC142+AC143</f>
        <v>6997.7072186166397</v>
      </c>
      <c r="AD139" s="32"/>
      <c r="AE139" s="33">
        <f t="shared" si="336"/>
        <v>6673.44974214991</v>
      </c>
      <c r="AF139" s="32"/>
      <c r="AG139" s="33">
        <f t="shared" si="336"/>
        <v>7610.5222494085601</v>
      </c>
      <c r="AH139" s="32"/>
      <c r="AI139" s="33">
        <f t="shared" ref="AI139:AM139" si="337">AI140+AI141+AI142+AI143</f>
        <v>8551.0021668716909</v>
      </c>
      <c r="AJ139" s="32"/>
      <c r="AK139" s="33">
        <f t="shared" si="337"/>
        <v>8252.2794594876996</v>
      </c>
      <c r="AL139" s="32"/>
      <c r="AM139" s="33">
        <f t="shared" si="337"/>
        <v>7371.7213823390102</v>
      </c>
      <c r="AN139" s="32"/>
      <c r="AO139" s="33">
        <f t="shared" ref="AO139:AS139" si="338">AO140+AO141+AO142+AO143</f>
        <v>7243.0381978385303</v>
      </c>
      <c r="AP139" s="32"/>
      <c r="AQ139" s="33">
        <f t="shared" si="338"/>
        <v>6752.0726263340703</v>
      </c>
      <c r="AR139" s="32"/>
      <c r="AS139" s="33">
        <f t="shared" si="338"/>
        <v>6883.2844991827096</v>
      </c>
      <c r="AT139" s="32"/>
      <c r="AU139" s="33">
        <f t="shared" ref="AU139:AY139" si="339">AU140+AU141+AU142+AU143</f>
        <v>8047.0467020025199</v>
      </c>
      <c r="AV139" s="32"/>
      <c r="AW139" s="33">
        <f t="shared" si="339"/>
        <v>7804.2843649890901</v>
      </c>
      <c r="AX139" s="32"/>
      <c r="AY139" s="33">
        <f t="shared" si="339"/>
        <v>6736.5942312159495</v>
      </c>
      <c r="AZ139" s="32"/>
      <c r="BA139" s="33">
        <f t="shared" si="242"/>
        <v>88923.002840436398</v>
      </c>
      <c r="BB139" s="32"/>
      <c r="BC139" s="34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</row>
    <row r="140" spans="1:68" ht="28.8">
      <c r="A140" s="396"/>
      <c r="B140" s="29" t="s">
        <v>395</v>
      </c>
      <c r="C140" s="30">
        <v>3012.1543099999999</v>
      </c>
      <c r="D140" s="31">
        <f t="shared" si="288"/>
        <v>-6.1647764292511099E-2</v>
      </c>
      <c r="E140" s="38">
        <v>3032.9191500000002</v>
      </c>
      <c r="F140" s="31">
        <f t="shared" ref="F140:F171" si="340">E140/AE140-1</f>
        <v>-7.7802815303152806E-2</v>
      </c>
      <c r="G140" s="37">
        <v>3713.6165000000001</v>
      </c>
      <c r="H140" s="31">
        <f t="shared" si="249"/>
        <v>-7.67689692729214E-2</v>
      </c>
      <c r="I140" s="37" t="e">
        <f>#REF!</f>
        <v>#REF!</v>
      </c>
      <c r="J140" s="31" t="e">
        <f t="shared" si="217"/>
        <v>#REF!</v>
      </c>
      <c r="K140" s="37" t="e">
        <f>#REF!</f>
        <v>#REF!</v>
      </c>
      <c r="L140" s="31" t="e">
        <f t="shared" si="218"/>
        <v>#REF!</v>
      </c>
      <c r="M140" s="37" t="e">
        <f>#REF!</f>
        <v>#REF!</v>
      </c>
      <c r="N140" s="31" t="e">
        <f t="shared" si="219"/>
        <v>#REF!</v>
      </c>
      <c r="O140" s="37" t="e">
        <f>#REF!</f>
        <v>#REF!</v>
      </c>
      <c r="P140" s="31" t="e">
        <f t="shared" si="221"/>
        <v>#REF!</v>
      </c>
      <c r="Q140" s="37" t="e">
        <f>#REF!</f>
        <v>#REF!</v>
      </c>
      <c r="R140" s="31" t="e">
        <f t="shared" si="222"/>
        <v>#REF!</v>
      </c>
      <c r="S140" s="37" t="e">
        <f>#REF!</f>
        <v>#REF!</v>
      </c>
      <c r="T140" s="31" t="e">
        <f t="shared" si="223"/>
        <v>#REF!</v>
      </c>
      <c r="U140" s="37" t="e">
        <f>#REF!</f>
        <v>#REF!</v>
      </c>
      <c r="V140" s="31" t="e">
        <f t="shared" si="224"/>
        <v>#REF!</v>
      </c>
      <c r="W140" s="37" t="e">
        <f>#REF!</f>
        <v>#REF!</v>
      </c>
      <c r="X140" s="31" t="e">
        <f t="shared" si="225"/>
        <v>#REF!</v>
      </c>
      <c r="Y140" s="30" t="e">
        <f t="shared" si="323"/>
        <v>#REF!</v>
      </c>
      <c r="Z140" s="31" t="e">
        <f t="shared" si="324"/>
        <v>#REF!</v>
      </c>
      <c r="AA140" s="32"/>
      <c r="AB140" s="33">
        <f t="shared" si="325"/>
        <v>6498.8433000000005</v>
      </c>
      <c r="AC140" s="38">
        <v>3210.0464999999999</v>
      </c>
      <c r="AD140" s="31"/>
      <c r="AE140" s="30">
        <v>3288.7968000000001</v>
      </c>
      <c r="AF140" s="31"/>
      <c r="AG140" s="37">
        <v>4022.413</v>
      </c>
      <c r="AH140" s="31"/>
      <c r="AI140" s="38">
        <v>5019.3146999999999</v>
      </c>
      <c r="AJ140" s="31"/>
      <c r="AK140" s="38">
        <v>4577.8789999999999</v>
      </c>
      <c r="AL140" s="31"/>
      <c r="AM140" s="38">
        <v>3764.2067000000002</v>
      </c>
      <c r="AN140" s="31"/>
      <c r="AO140" s="38">
        <v>3706.5364</v>
      </c>
      <c r="AP140" s="31"/>
      <c r="AQ140" s="38">
        <v>3438.7116999999998</v>
      </c>
      <c r="AR140" s="31"/>
      <c r="AS140" s="38">
        <v>3459.9614999999999</v>
      </c>
      <c r="AT140" s="31"/>
      <c r="AU140" s="38">
        <v>4335.7786999999998</v>
      </c>
      <c r="AV140" s="31"/>
      <c r="AW140" s="38">
        <v>4322.3981000000003</v>
      </c>
      <c r="AX140" s="31"/>
      <c r="AY140" s="38">
        <v>3279.2029000000002</v>
      </c>
      <c r="AZ140" s="31"/>
      <c r="BA140" s="30">
        <f t="shared" si="242"/>
        <v>46425.245999999999</v>
      </c>
      <c r="BB140" s="31"/>
      <c r="BC140" s="35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30"/>
    </row>
    <row r="141" spans="1:68" ht="28.8">
      <c r="A141" s="396"/>
      <c r="B141" s="29" t="s">
        <v>396</v>
      </c>
      <c r="C141" s="37">
        <v>2524.9299999999998</v>
      </c>
      <c r="D141" s="31">
        <f t="shared" ref="D141:D172" si="341">C141/AC141-1</f>
        <v>6.3661371381871196E-2</v>
      </c>
      <c r="E141" s="37">
        <v>2512.84</v>
      </c>
      <c r="F141" s="31">
        <f t="shared" si="340"/>
        <v>0.152129259435866</v>
      </c>
      <c r="G141" s="37">
        <f>公交!X38-公交!X40</f>
        <v>2579.92</v>
      </c>
      <c r="H141" s="31">
        <f t="shared" si="249"/>
        <v>8.0436375819251699E-2</v>
      </c>
      <c r="I141" s="37">
        <f>公交!Z38-公交!Z40</f>
        <v>2561.63</v>
      </c>
      <c r="J141" s="31">
        <f t="shared" si="217"/>
        <v>8.8957094334649794E-2</v>
      </c>
      <c r="K141" s="37">
        <f>公交!AB38-公交!AB40</f>
        <v>3403.49</v>
      </c>
      <c r="L141" s="31">
        <f t="shared" si="218"/>
        <v>0.40927178094216699</v>
      </c>
      <c r="M141" s="37">
        <f>公交!AD38-公交!AD40</f>
        <v>3131.36</v>
      </c>
      <c r="N141" s="31">
        <f t="shared" si="219"/>
        <v>0.33640615930895601</v>
      </c>
      <c r="O141" s="37">
        <f>公交!AF38-公交!AF40</f>
        <v>2956.16</v>
      </c>
      <c r="P141" s="31">
        <f t="shared" si="221"/>
        <v>0.27358657205757497</v>
      </c>
      <c r="Q141" s="37">
        <f>公交!AH38-公交!AH40</f>
        <v>2807.12</v>
      </c>
      <c r="R141" s="31">
        <f t="shared" si="222"/>
        <v>0.29580117434174102</v>
      </c>
      <c r="S141" s="37">
        <f>公交!AJ38-公交!AJ40</f>
        <v>2860.73</v>
      </c>
      <c r="T141" s="31">
        <f t="shared" si="223"/>
        <v>0.253502118579084</v>
      </c>
      <c r="U141" s="37">
        <f>公交!AL38-公交!AL40</f>
        <v>2911.41</v>
      </c>
      <c r="V141" s="31">
        <f t="shared" si="224"/>
        <v>0.161571791066214</v>
      </c>
      <c r="W141" s="37">
        <f>公交!AN38-公交!AN40</f>
        <v>2952.38</v>
      </c>
      <c r="X141" s="31">
        <f t="shared" si="225"/>
        <v>0.25966600960841002</v>
      </c>
      <c r="Y141" s="30">
        <f t="shared" si="323"/>
        <v>25338.18</v>
      </c>
      <c r="Z141" s="31">
        <f t="shared" si="324"/>
        <v>0.216842034490873</v>
      </c>
      <c r="AA141" s="32"/>
      <c r="AB141" s="33">
        <f t="shared" si="325"/>
        <v>4554.8500000000004</v>
      </c>
      <c r="AC141" s="30">
        <v>2373.81</v>
      </c>
      <c r="AD141" s="31"/>
      <c r="AE141" s="30">
        <v>2181.04</v>
      </c>
      <c r="AF141" s="31"/>
      <c r="AG141" s="30">
        <v>2387.85</v>
      </c>
      <c r="AH141" s="31"/>
      <c r="AI141" s="30">
        <v>2352.37</v>
      </c>
      <c r="AJ141" s="31"/>
      <c r="AK141" s="30">
        <v>2415.0700000000002</v>
      </c>
      <c r="AL141" s="31"/>
      <c r="AM141" s="30">
        <v>2343.12</v>
      </c>
      <c r="AN141" s="31"/>
      <c r="AO141" s="30">
        <v>2321.13</v>
      </c>
      <c r="AP141" s="31"/>
      <c r="AQ141" s="30">
        <v>2166.3200000000002</v>
      </c>
      <c r="AR141" s="31"/>
      <c r="AS141" s="30">
        <v>2282.19</v>
      </c>
      <c r="AT141" s="31"/>
      <c r="AU141" s="30">
        <v>2506.44</v>
      </c>
      <c r="AV141" s="31"/>
      <c r="AW141" s="30">
        <v>2343.7800000000002</v>
      </c>
      <c r="AX141" s="31"/>
      <c r="AY141" s="30">
        <v>2289.62</v>
      </c>
      <c r="AZ141" s="31"/>
      <c r="BA141" s="30">
        <f t="shared" si="242"/>
        <v>27962.74</v>
      </c>
      <c r="BB141" s="31"/>
      <c r="BC141" s="35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0"/>
    </row>
    <row r="142" spans="1:68" ht="28.8">
      <c r="A142" s="397"/>
      <c r="B142" s="29" t="s">
        <v>397</v>
      </c>
      <c r="C142" s="37">
        <v>1059.32</v>
      </c>
      <c r="D142" s="31">
        <f t="shared" si="341"/>
        <v>-0.12403664869513401</v>
      </c>
      <c r="E142" s="37">
        <v>1040.3399999999999</v>
      </c>
      <c r="F142" s="31">
        <f t="shared" si="340"/>
        <v>-3.09347491965908E-2</v>
      </c>
      <c r="G142" s="37">
        <f>出租!X38-出租!X40</f>
        <v>976.67</v>
      </c>
      <c r="H142" s="31">
        <f t="shared" si="249"/>
        <v>-5.7532157986663703E-2</v>
      </c>
      <c r="I142" s="37">
        <f>出租!Z38-出租!Z40</f>
        <v>959.45</v>
      </c>
      <c r="J142" s="31">
        <f t="shared" si="217"/>
        <v>-4.3591379413465102E-2</v>
      </c>
      <c r="K142" s="37">
        <f>出租!AB38-出租!AB40</f>
        <v>1419.83</v>
      </c>
      <c r="L142" s="31">
        <f t="shared" si="218"/>
        <v>0.32507396104562702</v>
      </c>
      <c r="M142" s="37">
        <f>出租!AD38-出租!AD40</f>
        <v>1239.8499999999999</v>
      </c>
      <c r="N142" s="31">
        <f t="shared" si="219"/>
        <v>0.13926435049481301</v>
      </c>
      <c r="O142" s="37">
        <f>出租!AF38-出租!AF40</f>
        <v>1169.99</v>
      </c>
      <c r="P142" s="31">
        <f t="shared" si="221"/>
        <v>0.14126437566452399</v>
      </c>
      <c r="Q142" s="37">
        <f>出租!AH38-出租!AH40</f>
        <v>1113.8499999999999</v>
      </c>
      <c r="R142" s="31">
        <f t="shared" si="222"/>
        <v>0.15211162713722701</v>
      </c>
      <c r="S142" s="37">
        <f>出租!AJ38-出租!AJ40</f>
        <v>1128.1099999999999</v>
      </c>
      <c r="T142" s="31">
        <f t="shared" si="223"/>
        <v>0.20627673224978599</v>
      </c>
      <c r="U142" s="37">
        <f>出租!AL38-出租!AL40</f>
        <v>1205.67</v>
      </c>
      <c r="V142" s="31">
        <f t="shared" si="224"/>
        <v>0.23025040305299899</v>
      </c>
      <c r="W142" s="37">
        <f>出租!AN38-出租!AN40</f>
        <v>1154.23</v>
      </c>
      <c r="X142" s="31">
        <f t="shared" si="225"/>
        <v>0.248882829659925</v>
      </c>
      <c r="Y142" s="30">
        <f t="shared" si="323"/>
        <v>10107.41</v>
      </c>
      <c r="Z142" s="31">
        <f t="shared" si="324"/>
        <v>7.4193616953439595E-2</v>
      </c>
      <c r="AA142" s="32"/>
      <c r="AB142" s="33">
        <f t="shared" si="325"/>
        <v>2282.87</v>
      </c>
      <c r="AC142" s="30">
        <v>1209.32</v>
      </c>
      <c r="AD142" s="31"/>
      <c r="AE142" s="30">
        <v>1073.55</v>
      </c>
      <c r="AF142" s="31"/>
      <c r="AG142" s="30">
        <v>1036.29</v>
      </c>
      <c r="AH142" s="31"/>
      <c r="AI142" s="30">
        <v>1003.18</v>
      </c>
      <c r="AJ142" s="31"/>
      <c r="AK142" s="30">
        <v>1071.51</v>
      </c>
      <c r="AL142" s="31"/>
      <c r="AM142" s="30">
        <v>1088.29</v>
      </c>
      <c r="AN142" s="31"/>
      <c r="AO142" s="30">
        <v>1025.17</v>
      </c>
      <c r="AP142" s="31"/>
      <c r="AQ142" s="30">
        <v>966.79</v>
      </c>
      <c r="AR142" s="31"/>
      <c r="AS142" s="30">
        <v>935.2</v>
      </c>
      <c r="AT142" s="31"/>
      <c r="AU142" s="30">
        <v>980.02</v>
      </c>
      <c r="AV142" s="31"/>
      <c r="AW142" s="30">
        <v>924.21</v>
      </c>
      <c r="AX142" s="31"/>
      <c r="AY142" s="30">
        <v>935.11</v>
      </c>
      <c r="AZ142" s="31"/>
      <c r="BA142" s="30">
        <f t="shared" si="242"/>
        <v>12248.64</v>
      </c>
      <c r="BB142" s="31"/>
      <c r="BC142" s="35"/>
      <c r="BD142" s="41"/>
      <c r="BE142" s="41"/>
      <c r="BF142" s="41"/>
      <c r="BG142" s="41"/>
      <c r="BH142" s="41"/>
      <c r="BI142" s="41"/>
      <c r="BJ142" s="42"/>
      <c r="BK142" s="41"/>
      <c r="BL142" s="42"/>
      <c r="BM142" s="42"/>
      <c r="BN142" s="42"/>
      <c r="BO142" s="42"/>
      <c r="BP142" s="30"/>
    </row>
    <row r="143" spans="1:68" ht="28.8">
      <c r="A143" s="398"/>
      <c r="B143" s="29" t="s">
        <v>398</v>
      </c>
      <c r="C143" s="30">
        <v>147.60477343818201</v>
      </c>
      <c r="D143" s="31">
        <f t="shared" si="341"/>
        <v>-0.27832467202716199</v>
      </c>
      <c r="E143" s="30">
        <v>147.51656645720399</v>
      </c>
      <c r="F143" s="31">
        <f t="shared" si="340"/>
        <v>0.13419367591402401</v>
      </c>
      <c r="G143" s="30">
        <v>172.478555375779</v>
      </c>
      <c r="H143" s="31">
        <f t="shared" si="249"/>
        <v>5.1895742634130403E-2</v>
      </c>
      <c r="I143" s="30">
        <f>网约车!X38-网约车!X40</f>
        <v>195.08381325833901</v>
      </c>
      <c r="J143" s="31">
        <f t="shared" si="217"/>
        <v>0.107565679938239</v>
      </c>
      <c r="K143" s="30">
        <f>网约车!Z38-网约车!Z40</f>
        <v>227.82874610307499</v>
      </c>
      <c r="L143" s="31">
        <f t="shared" si="218"/>
        <v>0.21301346362637699</v>
      </c>
      <c r="M143" s="30">
        <f>网约车!AB38-网约车!AB40</f>
        <v>222.66385896307901</v>
      </c>
      <c r="N143" s="31">
        <f t="shared" si="219"/>
        <v>0.264383524649491</v>
      </c>
      <c r="O143" s="30">
        <f>网约车!AD38-网约车!AD40</f>
        <v>242.888139183313</v>
      </c>
      <c r="P143" s="31">
        <f t="shared" si="221"/>
        <v>0.277002330911229</v>
      </c>
      <c r="Q143" s="30">
        <f>网约车!AF38-网约车!AF40</f>
        <v>254.218412230865</v>
      </c>
      <c r="R143" s="31">
        <f t="shared" si="222"/>
        <v>0.41035842312235998</v>
      </c>
      <c r="S143" s="30">
        <f>网约车!AH38-网约车!AH40</f>
        <v>232.986073332064</v>
      </c>
      <c r="T143" s="31">
        <f t="shared" si="223"/>
        <v>0.13136832978063501</v>
      </c>
      <c r="U143" s="30">
        <f>网约车!AJ38-网约车!AJ40</f>
        <v>386.05126300578502</v>
      </c>
      <c r="V143" s="31">
        <f t="shared" si="224"/>
        <v>0.71724876146290695</v>
      </c>
      <c r="W143" s="30">
        <f>网约车!AL38-网约车!AL40</f>
        <v>394.01533447539299</v>
      </c>
      <c r="X143" s="31">
        <f t="shared" si="225"/>
        <v>0.84208609016850799</v>
      </c>
      <c r="Y143" s="30">
        <f t="shared" si="323"/>
        <v>1843.2689383418999</v>
      </c>
      <c r="Z143" s="31">
        <f t="shared" si="324"/>
        <v>0.141335050892932</v>
      </c>
      <c r="AA143" s="32"/>
      <c r="AB143" s="33">
        <f t="shared" si="325"/>
        <v>334.59366076655101</v>
      </c>
      <c r="AC143" s="30">
        <v>204.53071861663699</v>
      </c>
      <c r="AD143" s="31"/>
      <c r="AE143" s="30">
        <v>130.06294214991399</v>
      </c>
      <c r="AF143" s="31"/>
      <c r="AG143" s="30">
        <v>163.96924940856101</v>
      </c>
      <c r="AH143" s="31"/>
      <c r="AI143" s="30">
        <v>176.137466871687</v>
      </c>
      <c r="AJ143" s="31"/>
      <c r="AK143" s="30">
        <v>187.82045948770201</v>
      </c>
      <c r="AL143" s="31"/>
      <c r="AM143" s="30">
        <v>176.10468233901199</v>
      </c>
      <c r="AN143" s="31"/>
      <c r="AO143" s="30">
        <v>190.201797838533</v>
      </c>
      <c r="AP143" s="31"/>
      <c r="AQ143" s="30">
        <v>180.25092633407101</v>
      </c>
      <c r="AR143" s="31"/>
      <c r="AS143" s="30">
        <v>205.93299918271401</v>
      </c>
      <c r="AT143" s="31"/>
      <c r="AU143" s="30">
        <v>224.80800200252401</v>
      </c>
      <c r="AV143" s="31"/>
      <c r="AW143" s="30">
        <v>213.89626498908601</v>
      </c>
      <c r="AX143" s="31"/>
      <c r="AY143" s="30">
        <v>232.661331215952</v>
      </c>
      <c r="AZ143" s="31"/>
      <c r="BA143" s="30">
        <f t="shared" si="242"/>
        <v>2286.37684043639</v>
      </c>
      <c r="BB143" s="31"/>
      <c r="BC143" s="35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30"/>
    </row>
    <row r="144" spans="1:68" s="24" customFormat="1" ht="28.8">
      <c r="A144" s="395" t="s">
        <v>116</v>
      </c>
      <c r="B144" s="29" t="s">
        <v>394</v>
      </c>
      <c r="C144" s="30">
        <f t="shared" ref="C144:G144" si="342">C145+C146+C147+C148</f>
        <v>11898.9286454538</v>
      </c>
      <c r="D144" s="31">
        <f t="shared" si="341"/>
        <v>0.112412651675974</v>
      </c>
      <c r="E144" s="30">
        <f t="shared" si="342"/>
        <v>14244.879014435101</v>
      </c>
      <c r="F144" s="31">
        <f t="shared" si="340"/>
        <v>-3.82830561116956E-2</v>
      </c>
      <c r="G144" s="30">
        <f t="shared" si="342"/>
        <v>11977.128333753901</v>
      </c>
      <c r="H144" s="31">
        <f t="shared" si="249"/>
        <v>4.74166046685989E-2</v>
      </c>
      <c r="I144" s="30" t="e">
        <f t="shared" ref="I144:M144" si="343">I145+I146+I147+I148</f>
        <v>#REF!</v>
      </c>
      <c r="J144" s="31" t="e">
        <f t="shared" si="217"/>
        <v>#REF!</v>
      </c>
      <c r="K144" s="30" t="e">
        <f t="shared" si="343"/>
        <v>#REF!</v>
      </c>
      <c r="L144" s="31" t="e">
        <f t="shared" si="218"/>
        <v>#REF!</v>
      </c>
      <c r="M144" s="30" t="e">
        <f t="shared" si="343"/>
        <v>#REF!</v>
      </c>
      <c r="N144" s="31" t="e">
        <f t="shared" si="219"/>
        <v>#REF!</v>
      </c>
      <c r="O144" s="30" t="e">
        <f t="shared" ref="O144:S144" si="344">O145+O146+O147+O148</f>
        <v>#REF!</v>
      </c>
      <c r="P144" s="31" t="e">
        <f t="shared" si="221"/>
        <v>#REF!</v>
      </c>
      <c r="Q144" s="30" t="e">
        <f t="shared" si="344"/>
        <v>#REF!</v>
      </c>
      <c r="R144" s="31" t="e">
        <f t="shared" si="222"/>
        <v>#REF!</v>
      </c>
      <c r="S144" s="30" t="e">
        <f t="shared" si="344"/>
        <v>#REF!</v>
      </c>
      <c r="T144" s="31" t="e">
        <f t="shared" si="223"/>
        <v>#REF!</v>
      </c>
      <c r="U144" s="30" t="e">
        <f>U145+U146+U147+U148</f>
        <v>#REF!</v>
      </c>
      <c r="V144" s="31" t="e">
        <f t="shared" si="224"/>
        <v>#REF!</v>
      </c>
      <c r="W144" s="30" t="e">
        <f>W145+W146+W147+W148</f>
        <v>#REF!</v>
      </c>
      <c r="X144" s="31" t="e">
        <f t="shared" si="225"/>
        <v>#REF!</v>
      </c>
      <c r="Y144" s="30" t="e">
        <f t="shared" si="323"/>
        <v>#REF!</v>
      </c>
      <c r="Z144" s="31" t="e">
        <f t="shared" si="324"/>
        <v>#REF!</v>
      </c>
      <c r="AA144" s="32"/>
      <c r="AB144" s="33">
        <f t="shared" si="325"/>
        <v>25508.4307992385</v>
      </c>
      <c r="AC144" s="33">
        <f t="shared" ref="AC144:AG144" si="345">AC145+AC146+AC147+AC148</f>
        <v>10696.506038048699</v>
      </c>
      <c r="AD144" s="32"/>
      <c r="AE144" s="33">
        <f t="shared" si="345"/>
        <v>14811.924761189901</v>
      </c>
      <c r="AF144" s="32"/>
      <c r="AG144" s="33">
        <f t="shared" si="345"/>
        <v>11434.9231054471</v>
      </c>
      <c r="AH144" s="32"/>
      <c r="AI144" s="33">
        <f t="shared" ref="AI144:AM144" si="346">AI145+AI146+AI147+AI148</f>
        <v>12353.1233093502</v>
      </c>
      <c r="AJ144" s="32"/>
      <c r="AK144" s="33">
        <f t="shared" si="346"/>
        <v>12919.119055642799</v>
      </c>
      <c r="AL144" s="32"/>
      <c r="AM144" s="33">
        <f t="shared" si="346"/>
        <v>11633.3738394375</v>
      </c>
      <c r="AN144" s="32"/>
      <c r="AO144" s="33">
        <f t="shared" ref="AO144:AS144" si="347">AO145+AO146+AO147+AO148</f>
        <v>12056.158392364499</v>
      </c>
      <c r="AP144" s="32"/>
      <c r="AQ144" s="33">
        <f t="shared" si="347"/>
        <v>11465.839451817999</v>
      </c>
      <c r="AR144" s="32"/>
      <c r="AS144" s="33">
        <f t="shared" si="347"/>
        <v>10859.608624299501</v>
      </c>
      <c r="AT144" s="32"/>
      <c r="AU144" s="33">
        <f t="shared" ref="AU144:AY144" si="348">AU145+AU146+AU147+AU148</f>
        <v>11759.4924782093</v>
      </c>
      <c r="AV144" s="32"/>
      <c r="AW144" s="33">
        <f t="shared" si="348"/>
        <v>10130.718013494399</v>
      </c>
      <c r="AX144" s="32"/>
      <c r="AY144" s="33">
        <f t="shared" si="348"/>
        <v>10113.1790705821</v>
      </c>
      <c r="AZ144" s="32"/>
      <c r="BA144" s="33">
        <f t="shared" si="242"/>
        <v>140233.966139884</v>
      </c>
      <c r="BB144" s="32"/>
      <c r="BC144" s="34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</row>
    <row r="145" spans="1:68" ht="28.8">
      <c r="A145" s="396"/>
      <c r="B145" s="29" t="s">
        <v>395</v>
      </c>
      <c r="C145" s="30">
        <v>10799.777899999999</v>
      </c>
      <c r="D145" s="31">
        <f t="shared" si="341"/>
        <v>0.14250694367585201</v>
      </c>
      <c r="E145" s="38">
        <v>13153.014300000001</v>
      </c>
      <c r="F145" s="31">
        <f t="shared" si="340"/>
        <v>-2.9851774375794001E-2</v>
      </c>
      <c r="G145" s="37">
        <v>10881.1162</v>
      </c>
      <c r="H145" s="31">
        <f t="shared" si="249"/>
        <v>5.9204117794310798E-2</v>
      </c>
      <c r="I145" s="37" t="e">
        <f>#REF!</f>
        <v>#REF!</v>
      </c>
      <c r="J145" s="31" t="e">
        <f t="shared" si="217"/>
        <v>#REF!</v>
      </c>
      <c r="K145" s="37" t="e">
        <f>#REF!</f>
        <v>#REF!</v>
      </c>
      <c r="L145" s="31" t="e">
        <f t="shared" si="218"/>
        <v>#REF!</v>
      </c>
      <c r="M145" s="37" t="e">
        <f>#REF!</f>
        <v>#REF!</v>
      </c>
      <c r="N145" s="31" t="e">
        <f t="shared" si="219"/>
        <v>#REF!</v>
      </c>
      <c r="O145" s="37" t="e">
        <f>#REF!</f>
        <v>#REF!</v>
      </c>
      <c r="P145" s="31" t="e">
        <f t="shared" si="221"/>
        <v>#REF!</v>
      </c>
      <c r="Q145" s="37" t="e">
        <f>#REF!</f>
        <v>#REF!</v>
      </c>
      <c r="R145" s="31" t="e">
        <f t="shared" si="222"/>
        <v>#REF!</v>
      </c>
      <c r="S145" s="37" t="e">
        <f>#REF!</f>
        <v>#REF!</v>
      </c>
      <c r="T145" s="31" t="e">
        <f t="shared" si="223"/>
        <v>#REF!</v>
      </c>
      <c r="U145" s="37" t="e">
        <f>#REF!</f>
        <v>#REF!</v>
      </c>
      <c r="V145" s="31" t="e">
        <f t="shared" si="224"/>
        <v>#REF!</v>
      </c>
      <c r="W145" s="37" t="e">
        <f>#REF!</f>
        <v>#REF!</v>
      </c>
      <c r="X145" s="31" t="e">
        <f t="shared" si="225"/>
        <v>#REF!</v>
      </c>
      <c r="Y145" s="30" t="e">
        <f t="shared" si="323"/>
        <v>#REF!</v>
      </c>
      <c r="Z145" s="31" t="e">
        <f t="shared" si="324"/>
        <v>#REF!</v>
      </c>
      <c r="AA145" s="32"/>
      <c r="AB145" s="33">
        <f t="shared" si="325"/>
        <v>23010.438999999998</v>
      </c>
      <c r="AC145" s="38">
        <v>9452.7021999999997</v>
      </c>
      <c r="AD145" s="31"/>
      <c r="AE145" s="30">
        <v>13557.736800000001</v>
      </c>
      <c r="AF145" s="31"/>
      <c r="AG145" s="37">
        <v>10272.9172</v>
      </c>
      <c r="AH145" s="31"/>
      <c r="AI145" s="38">
        <v>11245.4144</v>
      </c>
      <c r="AJ145" s="31"/>
      <c r="AK145" s="38">
        <v>11804.843500000001</v>
      </c>
      <c r="AL145" s="31"/>
      <c r="AM145" s="38">
        <v>10524.2317</v>
      </c>
      <c r="AN145" s="31"/>
      <c r="AO145" s="38">
        <v>10914.3791</v>
      </c>
      <c r="AP145" s="31"/>
      <c r="AQ145" s="38">
        <v>10387.047699999999</v>
      </c>
      <c r="AR145" s="31"/>
      <c r="AS145" s="38">
        <v>9858.8444999999992</v>
      </c>
      <c r="AT145" s="31"/>
      <c r="AU145" s="38">
        <v>10725.552</v>
      </c>
      <c r="AV145" s="31"/>
      <c r="AW145" s="38">
        <v>9132.6218000000008</v>
      </c>
      <c r="AX145" s="31"/>
      <c r="AY145" s="38">
        <v>9073.5920000000006</v>
      </c>
      <c r="AZ145" s="31"/>
      <c r="BA145" s="30">
        <f t="shared" si="242"/>
        <v>126949.8829</v>
      </c>
      <c r="BB145" s="31"/>
      <c r="BC145" s="35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0"/>
    </row>
    <row r="146" spans="1:68" ht="28.8">
      <c r="A146" s="396"/>
      <c r="B146" s="29" t="s">
        <v>396</v>
      </c>
      <c r="C146" s="37">
        <v>125.16</v>
      </c>
      <c r="D146" s="31">
        <f t="shared" si="341"/>
        <v>9.3548387096773506E-3</v>
      </c>
      <c r="E146" s="37">
        <v>125.13</v>
      </c>
      <c r="F146" s="31">
        <f t="shared" si="340"/>
        <v>1.2870325400679899E-2</v>
      </c>
      <c r="G146" s="37">
        <f>公交!X42-公交!X44</f>
        <v>125.51</v>
      </c>
      <c r="H146" s="31">
        <f t="shared" si="249"/>
        <v>1.5288788221972299E-2</v>
      </c>
      <c r="I146" s="37">
        <f>公交!Z42-公交!Z44</f>
        <v>125.91999999999901</v>
      </c>
      <c r="J146" s="31">
        <f t="shared" si="217"/>
        <v>1.7864360197227501E-2</v>
      </c>
      <c r="K146" s="37">
        <f>公交!AB42-公交!AB44</f>
        <v>125.95</v>
      </c>
      <c r="L146" s="31">
        <f t="shared" si="218"/>
        <v>1.90953960676414E-2</v>
      </c>
      <c r="M146" s="37">
        <f>公交!AD42-公交!AD44</f>
        <v>90.46</v>
      </c>
      <c r="N146" s="31">
        <f t="shared" si="219"/>
        <v>-0.26806375920381897</v>
      </c>
      <c r="O146" s="37">
        <f>公交!AF42-公交!AF44</f>
        <v>96.170000000000101</v>
      </c>
      <c r="P146" s="31">
        <f t="shared" si="221"/>
        <v>-0.246375675887475</v>
      </c>
      <c r="Q146" s="37">
        <f>公交!AH42-公交!AH44</f>
        <v>103.62</v>
      </c>
      <c r="R146" s="31">
        <f t="shared" si="222"/>
        <v>-0.18659235418792799</v>
      </c>
      <c r="S146" s="37">
        <f>公交!AJ42-公交!AJ44</f>
        <v>103.700000000001</v>
      </c>
      <c r="T146" s="31">
        <f t="shared" si="223"/>
        <v>-0.169735788630899</v>
      </c>
      <c r="U146" s="37">
        <f>公交!AL42-公交!AL44</f>
        <v>101.05</v>
      </c>
      <c r="V146" s="31">
        <f t="shared" si="224"/>
        <v>-0.19256891729924</v>
      </c>
      <c r="W146" s="37">
        <f>公交!AN42-公交!AN44</f>
        <v>101.25</v>
      </c>
      <c r="X146" s="31">
        <f t="shared" si="225"/>
        <v>-0.18824661268339599</v>
      </c>
      <c r="Y146" s="30">
        <f t="shared" si="323"/>
        <v>1021.62</v>
      </c>
      <c r="Z146" s="31">
        <f t="shared" si="324"/>
        <v>-8.9424662418112394E-2</v>
      </c>
      <c r="AA146" s="32"/>
      <c r="AB146" s="33">
        <f t="shared" si="325"/>
        <v>247.54</v>
      </c>
      <c r="AC146" s="30">
        <v>124</v>
      </c>
      <c r="AD146" s="31"/>
      <c r="AE146" s="30">
        <v>123.54</v>
      </c>
      <c r="AF146" s="31"/>
      <c r="AG146" s="30">
        <v>123.62</v>
      </c>
      <c r="AH146" s="31"/>
      <c r="AI146" s="30">
        <v>123.71</v>
      </c>
      <c r="AJ146" s="31"/>
      <c r="AK146" s="30">
        <v>123.59</v>
      </c>
      <c r="AL146" s="31"/>
      <c r="AM146" s="30">
        <v>123.59</v>
      </c>
      <c r="AN146" s="31"/>
      <c r="AO146" s="30">
        <v>127.61000000000099</v>
      </c>
      <c r="AP146" s="31"/>
      <c r="AQ146" s="30">
        <v>127.39</v>
      </c>
      <c r="AR146" s="31"/>
      <c r="AS146" s="30">
        <v>124.9</v>
      </c>
      <c r="AT146" s="31"/>
      <c r="AU146" s="30">
        <v>125.15</v>
      </c>
      <c r="AV146" s="31"/>
      <c r="AW146" s="30">
        <v>124.73</v>
      </c>
      <c r="AX146" s="31"/>
      <c r="AY146" s="30">
        <v>124.9</v>
      </c>
      <c r="AZ146" s="31"/>
      <c r="BA146" s="30">
        <f t="shared" si="242"/>
        <v>1496.73</v>
      </c>
      <c r="BB146" s="31"/>
      <c r="BC146" s="35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0"/>
    </row>
    <row r="147" spans="1:68" ht="28.8">
      <c r="A147" s="397"/>
      <c r="B147" s="29" t="s">
        <v>397</v>
      </c>
      <c r="C147" s="37">
        <v>862.91</v>
      </c>
      <c r="D147" s="31">
        <f t="shared" si="341"/>
        <v>-7.3783073042451602E-2</v>
      </c>
      <c r="E147" s="37">
        <v>780.83</v>
      </c>
      <c r="F147" s="31">
        <f t="shared" si="340"/>
        <v>-0.23055774536854501</v>
      </c>
      <c r="G147" s="37">
        <f>出租!X42-出租!X44</f>
        <v>767.65</v>
      </c>
      <c r="H147" s="31">
        <f t="shared" si="249"/>
        <v>-0.114672233242607</v>
      </c>
      <c r="I147" s="37">
        <f>出租!Z42-出租!Z44</f>
        <v>728.9</v>
      </c>
      <c r="J147" s="31">
        <f t="shared" si="217"/>
        <v>-8.6018808777429498E-2</v>
      </c>
      <c r="K147" s="37">
        <f>出租!AB42-出租!AB44</f>
        <v>753</v>
      </c>
      <c r="L147" s="31">
        <f t="shared" si="218"/>
        <v>-5.9631595379331798E-2</v>
      </c>
      <c r="M147" s="37">
        <f>出租!AD42-出租!AD44</f>
        <v>728.19</v>
      </c>
      <c r="N147" s="31">
        <f t="shared" si="219"/>
        <v>-9.1012358007739297E-2</v>
      </c>
      <c r="O147" s="37">
        <f>出租!AF42-出租!AF44</f>
        <v>1360.1</v>
      </c>
      <c r="P147" s="31">
        <f t="shared" si="221"/>
        <v>0.66574812310933096</v>
      </c>
      <c r="Q147" s="37">
        <f>出租!AH42-出租!AH44</f>
        <v>1569.88</v>
      </c>
      <c r="R147" s="31">
        <f t="shared" si="222"/>
        <v>1.0378788862205499</v>
      </c>
      <c r="S147" s="37">
        <f>出租!AJ42-出租!AJ44</f>
        <v>1573.32</v>
      </c>
      <c r="T147" s="31">
        <f t="shared" si="223"/>
        <v>1.25378180151272</v>
      </c>
      <c r="U147" s="37">
        <f>出租!AL42-出租!AL44</f>
        <v>1675.06</v>
      </c>
      <c r="V147" s="31">
        <f t="shared" si="224"/>
        <v>1.3458581331839501</v>
      </c>
      <c r="W147" s="37">
        <f>出租!AN42-出租!AN44</f>
        <v>1457.61</v>
      </c>
      <c r="X147" s="31">
        <f t="shared" si="225"/>
        <v>1.10084748205586</v>
      </c>
      <c r="Y147" s="30">
        <f t="shared" si="323"/>
        <v>9124.7800000000007</v>
      </c>
      <c r="Z147" s="31">
        <f t="shared" si="324"/>
        <v>0.216991072071615</v>
      </c>
      <c r="AA147" s="32"/>
      <c r="AB147" s="33">
        <f t="shared" si="325"/>
        <v>1946.45</v>
      </c>
      <c r="AC147" s="30">
        <v>931.65</v>
      </c>
      <c r="AD147" s="31"/>
      <c r="AE147" s="30">
        <v>1014.8</v>
      </c>
      <c r="AF147" s="31"/>
      <c r="AG147" s="30">
        <v>867.08</v>
      </c>
      <c r="AH147" s="31"/>
      <c r="AI147" s="30">
        <v>797.5</v>
      </c>
      <c r="AJ147" s="31"/>
      <c r="AK147" s="30">
        <v>800.75</v>
      </c>
      <c r="AL147" s="31"/>
      <c r="AM147" s="30">
        <v>801.1</v>
      </c>
      <c r="AN147" s="31"/>
      <c r="AO147" s="30">
        <v>816.51</v>
      </c>
      <c r="AP147" s="31"/>
      <c r="AQ147" s="30">
        <v>770.35</v>
      </c>
      <c r="AR147" s="31"/>
      <c r="AS147" s="30">
        <v>698.08</v>
      </c>
      <c r="AT147" s="31"/>
      <c r="AU147" s="30">
        <v>714.05</v>
      </c>
      <c r="AV147" s="31"/>
      <c r="AW147" s="30">
        <v>693.82</v>
      </c>
      <c r="AX147" s="31"/>
      <c r="AY147" s="30">
        <v>731.73</v>
      </c>
      <c r="AZ147" s="31"/>
      <c r="BA147" s="30">
        <f t="shared" si="242"/>
        <v>9637.42</v>
      </c>
      <c r="BB147" s="31"/>
      <c r="BC147" s="35"/>
      <c r="BD147" s="36"/>
      <c r="BE147" s="36"/>
      <c r="BF147" s="36"/>
      <c r="BG147" s="36"/>
      <c r="BH147" s="36"/>
      <c r="BI147" s="36"/>
      <c r="BJ147" s="39"/>
      <c r="BK147" s="36"/>
      <c r="BL147" s="39"/>
      <c r="BM147" s="39"/>
      <c r="BN147" s="39"/>
      <c r="BO147" s="39"/>
      <c r="BP147" s="30"/>
    </row>
    <row r="148" spans="1:68" ht="28.8">
      <c r="A148" s="398"/>
      <c r="B148" s="29" t="s">
        <v>398</v>
      </c>
      <c r="C148" s="30">
        <v>111.080745453823</v>
      </c>
      <c r="D148" s="31">
        <f t="shared" si="341"/>
        <v>-0.40962806496090998</v>
      </c>
      <c r="E148" s="30">
        <v>185.90471443505601</v>
      </c>
      <c r="F148" s="31">
        <f t="shared" si="340"/>
        <v>0.60473013530530595</v>
      </c>
      <c r="G148" s="30">
        <v>202.85213375391299</v>
      </c>
      <c r="H148" s="31">
        <f t="shared" si="249"/>
        <v>0.18415143496938999</v>
      </c>
      <c r="I148" s="30">
        <f>网约车!X42-网约车!X44</f>
        <v>274.74903578215799</v>
      </c>
      <c r="J148" s="31">
        <f t="shared" si="217"/>
        <v>0.473193793676918</v>
      </c>
      <c r="K148" s="30">
        <f>网约车!Z42-网约车!Z44</f>
        <v>281.80229986279699</v>
      </c>
      <c r="L148" s="31">
        <f t="shared" si="218"/>
        <v>0.48367323279250701</v>
      </c>
      <c r="M148" s="30">
        <f>网约车!AB42-网约车!AB44</f>
        <v>253.194437231129</v>
      </c>
      <c r="N148" s="31">
        <f t="shared" si="219"/>
        <v>0.37268365660206398</v>
      </c>
      <c r="O148" s="30">
        <f>网约车!AD42-网约车!AD44</f>
        <v>361.05814998398898</v>
      </c>
      <c r="P148" s="31">
        <f t="shared" si="221"/>
        <v>0.82666924314491197</v>
      </c>
      <c r="Q148" s="30">
        <f>网约车!AF42-网约车!AF44</f>
        <v>372.32216236787599</v>
      </c>
      <c r="R148" s="31">
        <f t="shared" si="222"/>
        <v>1.05644054050491</v>
      </c>
      <c r="S148" s="30">
        <f>网约车!AH42-网约车!AH44</f>
        <v>329.15413327749201</v>
      </c>
      <c r="T148" s="31">
        <f t="shared" si="223"/>
        <v>0.85142590529062701</v>
      </c>
      <c r="U148" s="30">
        <f>网约车!AJ42-网约车!AJ44</f>
        <v>353.46250197738198</v>
      </c>
      <c r="V148" s="31">
        <f t="shared" si="224"/>
        <v>0.815043822565934</v>
      </c>
      <c r="W148" s="30">
        <f>网约车!AL42-网约车!AL44</f>
        <v>299.43674228382503</v>
      </c>
      <c r="X148" s="31">
        <f t="shared" si="225"/>
        <v>0.66774189472482204</v>
      </c>
      <c r="Y148" s="30">
        <f t="shared" si="323"/>
        <v>2372.1178121482299</v>
      </c>
      <c r="Z148" s="31">
        <f t="shared" si="324"/>
        <v>0.48937871789402998</v>
      </c>
      <c r="AA148" s="32"/>
      <c r="AB148" s="33">
        <f t="shared" si="325"/>
        <v>304.00179923853199</v>
      </c>
      <c r="AC148" s="30">
        <v>188.15383804866701</v>
      </c>
      <c r="AD148" s="31"/>
      <c r="AE148" s="30">
        <v>115.847961189865</v>
      </c>
      <c r="AF148" s="31"/>
      <c r="AG148" s="30">
        <v>171.30590544709901</v>
      </c>
      <c r="AH148" s="31"/>
      <c r="AI148" s="30">
        <v>186.49890935015199</v>
      </c>
      <c r="AJ148" s="31"/>
      <c r="AK148" s="30">
        <v>189.935555642802</v>
      </c>
      <c r="AL148" s="31"/>
      <c r="AM148" s="30">
        <v>184.45213943749101</v>
      </c>
      <c r="AN148" s="31"/>
      <c r="AO148" s="30">
        <v>197.65929236448301</v>
      </c>
      <c r="AP148" s="31"/>
      <c r="AQ148" s="30">
        <v>181.05175181795499</v>
      </c>
      <c r="AR148" s="31"/>
      <c r="AS148" s="30">
        <v>177.78412429949401</v>
      </c>
      <c r="AT148" s="31"/>
      <c r="AU148" s="30">
        <v>194.740478209331</v>
      </c>
      <c r="AV148" s="31"/>
      <c r="AW148" s="30">
        <v>179.54621349440399</v>
      </c>
      <c r="AX148" s="31"/>
      <c r="AY148" s="30">
        <v>182.957070582075</v>
      </c>
      <c r="AZ148" s="31"/>
      <c r="BA148" s="30">
        <f t="shared" si="242"/>
        <v>2149.9332398838201</v>
      </c>
      <c r="BB148" s="31"/>
      <c r="BC148" s="35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0"/>
    </row>
    <row r="149" spans="1:68" s="24" customFormat="1" ht="28.8">
      <c r="A149" s="395" t="s">
        <v>117</v>
      </c>
      <c r="B149" s="29" t="s">
        <v>394</v>
      </c>
      <c r="C149" s="30">
        <f t="shared" ref="C149:G149" si="349">C150+C151+C152+C153</f>
        <v>14007.121022552101</v>
      </c>
      <c r="D149" s="31">
        <f t="shared" si="341"/>
        <v>0.123434508211097</v>
      </c>
      <c r="E149" s="30">
        <f t="shared" si="349"/>
        <v>15427.9773144926</v>
      </c>
      <c r="F149" s="31">
        <f t="shared" si="340"/>
        <v>0.25182460220362601</v>
      </c>
      <c r="G149" s="30">
        <f t="shared" si="349"/>
        <v>15297.004235135701</v>
      </c>
      <c r="H149" s="31">
        <f t="shared" si="249"/>
        <v>0.25767489766767199</v>
      </c>
      <c r="I149" s="30" t="e">
        <f t="shared" ref="I149:M149" si="350">I150+I151+I152+I153</f>
        <v>#REF!</v>
      </c>
      <c r="J149" s="31" t="e">
        <f t="shared" si="217"/>
        <v>#REF!</v>
      </c>
      <c r="K149" s="30" t="e">
        <f t="shared" si="350"/>
        <v>#REF!</v>
      </c>
      <c r="L149" s="31" t="e">
        <f t="shared" si="218"/>
        <v>#REF!</v>
      </c>
      <c r="M149" s="30" t="e">
        <f t="shared" si="350"/>
        <v>#REF!</v>
      </c>
      <c r="N149" s="31" t="e">
        <f t="shared" si="219"/>
        <v>#REF!</v>
      </c>
      <c r="O149" s="30" t="e">
        <f t="shared" ref="O149:S149" si="351">O150+O151+O152+O153</f>
        <v>#REF!</v>
      </c>
      <c r="P149" s="31" t="e">
        <f t="shared" si="221"/>
        <v>#REF!</v>
      </c>
      <c r="Q149" s="30" t="e">
        <f t="shared" si="351"/>
        <v>#REF!</v>
      </c>
      <c r="R149" s="31" t="e">
        <f t="shared" si="222"/>
        <v>#REF!</v>
      </c>
      <c r="S149" s="30" t="e">
        <f t="shared" si="351"/>
        <v>#REF!</v>
      </c>
      <c r="T149" s="31" t="e">
        <f t="shared" si="223"/>
        <v>#REF!</v>
      </c>
      <c r="U149" s="30" t="e">
        <f>U150+U151+U152+U153</f>
        <v>#REF!</v>
      </c>
      <c r="V149" s="31" t="e">
        <f t="shared" si="224"/>
        <v>#REF!</v>
      </c>
      <c r="W149" s="30" t="e">
        <f>W150+W151+W152+W153</f>
        <v>#REF!</v>
      </c>
      <c r="X149" s="31" t="e">
        <f t="shared" si="225"/>
        <v>#REF!</v>
      </c>
      <c r="Y149" s="30" t="e">
        <f t="shared" si="323"/>
        <v>#REF!</v>
      </c>
      <c r="Z149" s="31" t="e">
        <f t="shared" si="324"/>
        <v>#REF!</v>
      </c>
      <c r="AA149" s="32"/>
      <c r="AB149" s="33">
        <f t="shared" si="325"/>
        <v>24792.516399936401</v>
      </c>
      <c r="AC149" s="33">
        <f t="shared" ref="AC149:AG149" si="352">AC150+AC151+AC152+AC153</f>
        <v>12468.1242388187</v>
      </c>
      <c r="AD149" s="32"/>
      <c r="AE149" s="33">
        <f t="shared" si="352"/>
        <v>12324.392161117699</v>
      </c>
      <c r="AF149" s="32"/>
      <c r="AG149" s="33">
        <f t="shared" si="352"/>
        <v>12162.9240302908</v>
      </c>
      <c r="AH149" s="32"/>
      <c r="AI149" s="33">
        <f t="shared" ref="AI149:AM149" si="353">AI150+AI151+AI152+AI153</f>
        <v>12614.177192657</v>
      </c>
      <c r="AJ149" s="32"/>
      <c r="AK149" s="33">
        <f t="shared" si="353"/>
        <v>12193.5005678947</v>
      </c>
      <c r="AL149" s="32"/>
      <c r="AM149" s="33">
        <f t="shared" si="353"/>
        <v>11689.659934446599</v>
      </c>
      <c r="AN149" s="32"/>
      <c r="AO149" s="33">
        <f t="shared" ref="AO149:AS149" si="354">AO150+AO151+AO152+AO153</f>
        <v>11452.110357690601</v>
      </c>
      <c r="AP149" s="32"/>
      <c r="AQ149" s="33">
        <f t="shared" si="354"/>
        <v>14135.408771655701</v>
      </c>
      <c r="AR149" s="32"/>
      <c r="AS149" s="33">
        <f t="shared" si="354"/>
        <v>15958.854107048201</v>
      </c>
      <c r="AT149" s="32"/>
      <c r="AU149" s="33">
        <f t="shared" ref="AU149:AY149" si="355">AU150+AU151+AU152+AU153</f>
        <v>17055.821440685399</v>
      </c>
      <c r="AV149" s="32"/>
      <c r="AW149" s="33">
        <f t="shared" si="355"/>
        <v>15005.6123463533</v>
      </c>
      <c r="AX149" s="32"/>
      <c r="AY149" s="33">
        <f t="shared" si="355"/>
        <v>13853.959466204</v>
      </c>
      <c r="AZ149" s="32"/>
      <c r="BA149" s="33">
        <f t="shared" si="242"/>
        <v>160914.544614863</v>
      </c>
      <c r="BB149" s="32"/>
      <c r="BC149" s="34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</row>
    <row r="150" spans="1:68" ht="28.8">
      <c r="A150" s="396"/>
      <c r="B150" s="29" t="s">
        <v>395</v>
      </c>
      <c r="C150" s="30">
        <v>8652.7026999999998</v>
      </c>
      <c r="D150" s="31">
        <f t="shared" si="341"/>
        <v>0.267291043395115</v>
      </c>
      <c r="E150" s="38">
        <v>8874.8860000000004</v>
      </c>
      <c r="F150" s="31">
        <f t="shared" si="340"/>
        <v>0.22018191131804701</v>
      </c>
      <c r="G150" s="37">
        <v>8663.1026999999995</v>
      </c>
      <c r="H150" s="31">
        <f t="shared" si="249"/>
        <v>0.238947473182783</v>
      </c>
      <c r="I150" s="37" t="e">
        <f>#REF!</f>
        <v>#REF!</v>
      </c>
      <c r="J150" s="31" t="e">
        <f t="shared" si="217"/>
        <v>#REF!</v>
      </c>
      <c r="K150" s="37" t="e">
        <f>#REF!</f>
        <v>#REF!</v>
      </c>
      <c r="L150" s="31" t="e">
        <f t="shared" si="218"/>
        <v>#REF!</v>
      </c>
      <c r="M150" s="37" t="e">
        <f>#REF!</f>
        <v>#REF!</v>
      </c>
      <c r="N150" s="31" t="e">
        <f t="shared" si="219"/>
        <v>#REF!</v>
      </c>
      <c r="O150" s="37" t="e">
        <f>#REF!</f>
        <v>#REF!</v>
      </c>
      <c r="P150" s="31" t="e">
        <f t="shared" si="221"/>
        <v>#REF!</v>
      </c>
      <c r="Q150" s="37" t="e">
        <f>#REF!</f>
        <v>#REF!</v>
      </c>
      <c r="R150" s="31" t="e">
        <f t="shared" si="222"/>
        <v>#REF!</v>
      </c>
      <c r="S150" s="37" t="e">
        <f>#REF!</f>
        <v>#REF!</v>
      </c>
      <c r="T150" s="31" t="e">
        <f t="shared" si="223"/>
        <v>#REF!</v>
      </c>
      <c r="U150" s="37" t="e">
        <f>#REF!</f>
        <v>#REF!</v>
      </c>
      <c r="V150" s="31" t="e">
        <f t="shared" si="224"/>
        <v>#REF!</v>
      </c>
      <c r="W150" s="37" t="e">
        <f>#REF!</f>
        <v>#REF!</v>
      </c>
      <c r="X150" s="31" t="e">
        <f t="shared" si="225"/>
        <v>#REF!</v>
      </c>
      <c r="Y150" s="30" t="e">
        <f t="shared" si="323"/>
        <v>#REF!</v>
      </c>
      <c r="Z150" s="31" t="e">
        <f t="shared" si="324"/>
        <v>#REF!</v>
      </c>
      <c r="AA150" s="32"/>
      <c r="AB150" s="33">
        <f t="shared" si="325"/>
        <v>14101.127699999999</v>
      </c>
      <c r="AC150" s="38">
        <v>6827.7155000000002</v>
      </c>
      <c r="AD150" s="31"/>
      <c r="AE150" s="30">
        <v>7273.4121999999998</v>
      </c>
      <c r="AF150" s="31"/>
      <c r="AG150" s="37">
        <v>6992.3082999999997</v>
      </c>
      <c r="AH150" s="31"/>
      <c r="AI150" s="38">
        <v>7303.4141</v>
      </c>
      <c r="AJ150" s="31"/>
      <c r="AK150" s="38">
        <v>7190.1009000000004</v>
      </c>
      <c r="AL150" s="31"/>
      <c r="AM150" s="38">
        <v>6705.5897999999997</v>
      </c>
      <c r="AN150" s="31"/>
      <c r="AO150" s="38">
        <v>6622.5096999999996</v>
      </c>
      <c r="AP150" s="31"/>
      <c r="AQ150" s="38">
        <v>9086.3997999999992</v>
      </c>
      <c r="AR150" s="31"/>
      <c r="AS150" s="38">
        <v>10672.3079</v>
      </c>
      <c r="AT150" s="31"/>
      <c r="AU150" s="38">
        <v>11591.1821</v>
      </c>
      <c r="AV150" s="31"/>
      <c r="AW150" s="38">
        <v>9597.0210000000006</v>
      </c>
      <c r="AX150" s="31"/>
      <c r="AY150" s="38">
        <v>8521.7628999999997</v>
      </c>
      <c r="AZ150" s="31"/>
      <c r="BA150" s="30">
        <f t="shared" si="242"/>
        <v>98383.724199999997</v>
      </c>
      <c r="BB150" s="31"/>
      <c r="BC150" s="35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0"/>
    </row>
    <row r="151" spans="1:68" ht="28.8">
      <c r="A151" s="396"/>
      <c r="B151" s="29" t="s">
        <v>396</v>
      </c>
      <c r="C151" s="37">
        <v>4789.3900000000003</v>
      </c>
      <c r="D151" s="31">
        <f t="shared" si="341"/>
        <v>6.2674731302086603E-2</v>
      </c>
      <c r="E151" s="37">
        <v>5985.38</v>
      </c>
      <c r="F151" s="31">
        <f t="shared" si="340"/>
        <v>0.489700933835095</v>
      </c>
      <c r="G151" s="37">
        <f>公交!X46-公交!X48</f>
        <v>6160.08</v>
      </c>
      <c r="H151" s="31">
        <f t="shared" si="249"/>
        <v>0.41827525233920299</v>
      </c>
      <c r="I151" s="37">
        <f>公交!Z46-公交!Z48</f>
        <v>5866.16</v>
      </c>
      <c r="J151" s="31">
        <f t="shared" si="217"/>
        <v>0.30413884942787101</v>
      </c>
      <c r="K151" s="37">
        <f>公交!AB46-公交!AB48</f>
        <v>5906.85</v>
      </c>
      <c r="L151" s="31">
        <f t="shared" si="218"/>
        <v>0.32259097382067597</v>
      </c>
      <c r="M151" s="37">
        <f>公交!AD46-公交!AD48</f>
        <v>5895.57</v>
      </c>
      <c r="N151" s="31">
        <f t="shared" si="219"/>
        <v>0.33456703768344298</v>
      </c>
      <c r="O151" s="37">
        <f>公交!AF46-公交!AF48</f>
        <v>5278.18</v>
      </c>
      <c r="P151" s="31">
        <f t="shared" si="221"/>
        <v>0.23535841257878701</v>
      </c>
      <c r="Q151" s="37">
        <f>公交!AH46-公交!AH48</f>
        <v>5025.74</v>
      </c>
      <c r="R151" s="31">
        <f t="shared" si="222"/>
        <v>0.100716619797279</v>
      </c>
      <c r="S151" s="37">
        <f>公交!AJ46-公交!AJ48</f>
        <v>5273.14</v>
      </c>
      <c r="T151" s="31">
        <f t="shared" si="223"/>
        <v>9.8838675260427999E-2</v>
      </c>
      <c r="U151" s="37">
        <f>公交!AL46-公交!AL48</f>
        <v>5435.17</v>
      </c>
      <c r="V151" s="31">
        <f t="shared" si="224"/>
        <v>0.107489327886056</v>
      </c>
      <c r="W151" s="37">
        <f>公交!AN46-公交!AN48</f>
        <v>5196.3900000000003</v>
      </c>
      <c r="X151" s="31">
        <f t="shared" si="225"/>
        <v>8.4076371996378199E-2</v>
      </c>
      <c r="Y151" s="30">
        <f t="shared" si="323"/>
        <v>50180.49</v>
      </c>
      <c r="Z151" s="31">
        <f t="shared" si="324"/>
        <v>0.258058717524702</v>
      </c>
      <c r="AA151" s="32"/>
      <c r="AB151" s="33">
        <f t="shared" si="325"/>
        <v>8524.76</v>
      </c>
      <c r="AC151" s="30">
        <v>4506.92</v>
      </c>
      <c r="AD151" s="31"/>
      <c r="AE151" s="30">
        <v>4017.84</v>
      </c>
      <c r="AF151" s="31"/>
      <c r="AG151" s="30">
        <v>4343.3599999999997</v>
      </c>
      <c r="AH151" s="31"/>
      <c r="AI151" s="30">
        <v>4498.1099999999997</v>
      </c>
      <c r="AJ151" s="31"/>
      <c r="AK151" s="30">
        <v>4466.12</v>
      </c>
      <c r="AL151" s="31"/>
      <c r="AM151" s="30">
        <v>4417.59</v>
      </c>
      <c r="AN151" s="31"/>
      <c r="AO151" s="30">
        <v>4272.59</v>
      </c>
      <c r="AP151" s="31"/>
      <c r="AQ151" s="30">
        <v>4565.88</v>
      </c>
      <c r="AR151" s="31"/>
      <c r="AS151" s="30">
        <v>4798.83</v>
      </c>
      <c r="AT151" s="31"/>
      <c r="AU151" s="30">
        <v>4907.6499999999996</v>
      </c>
      <c r="AV151" s="31"/>
      <c r="AW151" s="30">
        <v>4793.38</v>
      </c>
      <c r="AX151" s="31"/>
      <c r="AY151" s="30">
        <v>4775.4399999999996</v>
      </c>
      <c r="AZ151" s="31"/>
      <c r="BA151" s="30">
        <f t="shared" si="242"/>
        <v>54363.71</v>
      </c>
      <c r="BB151" s="31"/>
      <c r="BC151" s="35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0"/>
    </row>
    <row r="152" spans="1:68" ht="28.8">
      <c r="A152" s="397"/>
      <c r="B152" s="29" t="s">
        <v>397</v>
      </c>
      <c r="C152" s="37">
        <v>457.49</v>
      </c>
      <c r="D152" s="31">
        <f t="shared" si="341"/>
        <v>-0.48480855855855898</v>
      </c>
      <c r="E152" s="37">
        <v>447.38</v>
      </c>
      <c r="F152" s="31">
        <f t="shared" si="340"/>
        <v>-0.46884646435864602</v>
      </c>
      <c r="G152" s="37">
        <f>出租!X46-出租!X48</f>
        <v>355.66</v>
      </c>
      <c r="H152" s="31">
        <f t="shared" si="249"/>
        <v>-0.45908869692176701</v>
      </c>
      <c r="I152" s="37">
        <f>出租!Z46-出租!Z48</f>
        <v>350.32</v>
      </c>
      <c r="J152" s="31">
        <f t="shared" si="217"/>
        <v>-0.44038338658147003</v>
      </c>
      <c r="K152" s="37">
        <f>出租!AB46-出租!AB48</f>
        <v>316.95</v>
      </c>
      <c r="L152" s="31">
        <f t="shared" si="218"/>
        <v>-0.13467838811838001</v>
      </c>
      <c r="M152" s="37">
        <f>出租!AD46-出租!AD48</f>
        <v>376.14</v>
      </c>
      <c r="N152" s="31">
        <f t="shared" si="219"/>
        <v>-7.4549749040448504E-2</v>
      </c>
      <c r="O152" s="37">
        <f>出租!AF46-出租!AF48</f>
        <v>386.16</v>
      </c>
      <c r="P152" s="31">
        <f t="shared" si="221"/>
        <v>-2.9773121278360199E-2</v>
      </c>
      <c r="Q152" s="37">
        <f>出租!AH46-出租!AH48</f>
        <v>422.01</v>
      </c>
      <c r="R152" s="31">
        <f t="shared" si="222"/>
        <v>0.228451663610165</v>
      </c>
      <c r="S152" s="37">
        <f>出租!AJ46-出租!AJ48</f>
        <v>429.95</v>
      </c>
      <c r="T152" s="31">
        <f t="shared" si="223"/>
        <v>0.24148186648186701</v>
      </c>
      <c r="U152" s="37">
        <f>出租!AL46-出租!AL48</f>
        <v>571.04999999999995</v>
      </c>
      <c r="V152" s="31">
        <f t="shared" si="224"/>
        <v>0.43848556602347699</v>
      </c>
      <c r="W152" s="37">
        <f>出租!AN46-出租!AN48</f>
        <v>419.81</v>
      </c>
      <c r="X152" s="31">
        <f t="shared" si="225"/>
        <v>-6.2002859951737897E-2</v>
      </c>
      <c r="Y152" s="30">
        <f t="shared" si="323"/>
        <v>3542.06</v>
      </c>
      <c r="Z152" s="31">
        <f t="shared" si="324"/>
        <v>-0.27333117237474303</v>
      </c>
      <c r="AA152" s="32"/>
      <c r="AB152" s="33">
        <f t="shared" si="325"/>
        <v>1730.28</v>
      </c>
      <c r="AC152" s="30">
        <v>888</v>
      </c>
      <c r="AD152" s="31"/>
      <c r="AE152" s="30">
        <v>842.28</v>
      </c>
      <c r="AF152" s="31"/>
      <c r="AG152" s="30">
        <v>657.52</v>
      </c>
      <c r="AH152" s="31"/>
      <c r="AI152" s="30">
        <v>626</v>
      </c>
      <c r="AJ152" s="31"/>
      <c r="AK152" s="30">
        <v>366.28</v>
      </c>
      <c r="AL152" s="31"/>
      <c r="AM152" s="30">
        <v>406.44</v>
      </c>
      <c r="AN152" s="31"/>
      <c r="AO152" s="30">
        <v>398.01</v>
      </c>
      <c r="AP152" s="31"/>
      <c r="AQ152" s="30">
        <v>343.53</v>
      </c>
      <c r="AR152" s="31"/>
      <c r="AS152" s="30">
        <v>346.32</v>
      </c>
      <c r="AT152" s="31"/>
      <c r="AU152" s="30">
        <v>396.98</v>
      </c>
      <c r="AV152" s="31"/>
      <c r="AW152" s="30">
        <v>447.56</v>
      </c>
      <c r="AX152" s="31"/>
      <c r="AY152" s="30">
        <v>389.36</v>
      </c>
      <c r="AZ152" s="31"/>
      <c r="BA152" s="30">
        <f t="shared" si="242"/>
        <v>6108.28</v>
      </c>
      <c r="BB152" s="31"/>
      <c r="BC152" s="35"/>
      <c r="BD152" s="41"/>
      <c r="BE152" s="41"/>
      <c r="BF152" s="41"/>
      <c r="BG152" s="41"/>
      <c r="BH152" s="41"/>
      <c r="BI152" s="41"/>
      <c r="BJ152" s="42"/>
      <c r="BK152" s="41"/>
      <c r="BL152" s="42"/>
      <c r="BM152" s="42"/>
      <c r="BN152" s="42"/>
      <c r="BO152" s="42"/>
      <c r="BP152" s="30"/>
    </row>
    <row r="153" spans="1:68" ht="28.8">
      <c r="A153" s="398"/>
      <c r="B153" s="29" t="s">
        <v>398</v>
      </c>
      <c r="C153" s="30">
        <v>107.538322552146</v>
      </c>
      <c r="D153" s="31">
        <f t="shared" si="341"/>
        <v>-0.56194193236874601</v>
      </c>
      <c r="E153" s="30">
        <v>120.331314492651</v>
      </c>
      <c r="F153" s="31">
        <f t="shared" si="340"/>
        <v>-0.36953086552070102</v>
      </c>
      <c r="G153" s="30">
        <v>118.161535135653</v>
      </c>
      <c r="H153" s="31">
        <f t="shared" si="249"/>
        <v>-0.30384996174216999</v>
      </c>
      <c r="I153" s="30">
        <f>网约车!X46-网约车!X48</f>
        <v>138.05113714609101</v>
      </c>
      <c r="J153" s="31">
        <f t="shared" si="217"/>
        <v>-0.26038655357416202</v>
      </c>
      <c r="K153" s="30">
        <f>网约车!Z46-网约车!Z48</f>
        <v>152.808624093313</v>
      </c>
      <c r="L153" s="31">
        <f t="shared" si="218"/>
        <v>-0.10638057971287</v>
      </c>
      <c r="M153" s="30">
        <f>网约车!AB46-网约车!AB48</f>
        <v>155.19368002963199</v>
      </c>
      <c r="N153" s="31">
        <f t="shared" si="219"/>
        <v>-3.02827439740103E-2</v>
      </c>
      <c r="O153" s="30">
        <f>网约车!AD46-网约车!AD48</f>
        <v>167.18061437683099</v>
      </c>
      <c r="P153" s="31">
        <f t="shared" si="221"/>
        <v>5.1446055664135001E-2</v>
      </c>
      <c r="Q153" s="30">
        <f>网约车!AF46-网约车!AF48</f>
        <v>180.86116884970099</v>
      </c>
      <c r="R153" s="31">
        <f t="shared" si="222"/>
        <v>0.29557665579238401</v>
      </c>
      <c r="S153" s="30">
        <f>网约车!AH46-网约车!AH48</f>
        <v>161.02340918698201</v>
      </c>
      <c r="T153" s="31">
        <f t="shared" si="223"/>
        <v>0.13880996208111501</v>
      </c>
      <c r="U153" s="30">
        <f>网约车!AJ46-网约车!AJ48</f>
        <v>208.584091965662</v>
      </c>
      <c r="V153" s="31">
        <f t="shared" si="224"/>
        <v>0.30357447304128798</v>
      </c>
      <c r="W153" s="30">
        <f>网约车!AL46-网约车!AL48</f>
        <v>158.55903526550301</v>
      </c>
      <c r="X153" s="31">
        <f t="shared" si="225"/>
        <v>-5.4233451060924497E-2</v>
      </c>
      <c r="Y153" s="30">
        <f t="shared" si="323"/>
        <v>1301.149805863</v>
      </c>
      <c r="Z153" s="31">
        <f t="shared" si="324"/>
        <v>-0.16794210452170599</v>
      </c>
      <c r="AA153" s="32"/>
      <c r="AB153" s="33">
        <f t="shared" si="325"/>
        <v>436.34869993641797</v>
      </c>
      <c r="AC153" s="30">
        <v>245.488738818683</v>
      </c>
      <c r="AD153" s="31"/>
      <c r="AE153" s="30">
        <v>190.859961117735</v>
      </c>
      <c r="AF153" s="31"/>
      <c r="AG153" s="30">
        <v>169.73573029078801</v>
      </c>
      <c r="AH153" s="31"/>
      <c r="AI153" s="30">
        <v>186.65309265700799</v>
      </c>
      <c r="AJ153" s="31"/>
      <c r="AK153" s="30">
        <v>170.999667894655</v>
      </c>
      <c r="AL153" s="31"/>
      <c r="AM153" s="30">
        <v>160.04013444664599</v>
      </c>
      <c r="AN153" s="31"/>
      <c r="AO153" s="30">
        <v>159.000657690644</v>
      </c>
      <c r="AP153" s="31"/>
      <c r="AQ153" s="30">
        <v>139.598971655664</v>
      </c>
      <c r="AR153" s="31"/>
      <c r="AS153" s="30">
        <v>141.396207048207</v>
      </c>
      <c r="AT153" s="31"/>
      <c r="AU153" s="30">
        <v>160.00934068540599</v>
      </c>
      <c r="AV153" s="31"/>
      <c r="AW153" s="30">
        <v>167.65134635325001</v>
      </c>
      <c r="AX153" s="31"/>
      <c r="AY153" s="30">
        <v>167.39656620402999</v>
      </c>
      <c r="AZ153" s="31"/>
      <c r="BA153" s="30">
        <f t="shared" si="242"/>
        <v>2058.8304148627199</v>
      </c>
      <c r="BB153" s="31"/>
      <c r="BC153" s="35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30"/>
    </row>
    <row r="154" spans="1:68" s="24" customFormat="1" ht="28.8">
      <c r="A154" s="395" t="s">
        <v>118</v>
      </c>
      <c r="B154" s="29" t="s">
        <v>394</v>
      </c>
      <c r="C154" s="30">
        <f t="shared" ref="C154:G154" si="356">C155+C156+C157+C158</f>
        <v>11886.284706152501</v>
      </c>
      <c r="D154" s="31">
        <f t="shared" si="341"/>
        <v>0.17357628265244299</v>
      </c>
      <c r="E154" s="30">
        <f t="shared" si="356"/>
        <v>11824.3385457433</v>
      </c>
      <c r="F154" s="31">
        <f t="shared" si="340"/>
        <v>0.31595729488187901</v>
      </c>
      <c r="G154" s="30">
        <f t="shared" si="356"/>
        <v>12559.687317055301</v>
      </c>
      <c r="H154" s="31">
        <f t="shared" si="249"/>
        <v>0.33800255721647299</v>
      </c>
      <c r="I154" s="30" t="e">
        <f t="shared" ref="I154:M154" si="357">I155+I156+I157+I158</f>
        <v>#REF!</v>
      </c>
      <c r="J154" s="31" t="e">
        <f t="shared" si="217"/>
        <v>#REF!</v>
      </c>
      <c r="K154" s="30" t="e">
        <f t="shared" si="357"/>
        <v>#REF!</v>
      </c>
      <c r="L154" s="31" t="e">
        <f t="shared" si="218"/>
        <v>#REF!</v>
      </c>
      <c r="M154" s="30" t="e">
        <f t="shared" si="357"/>
        <v>#REF!</v>
      </c>
      <c r="N154" s="31" t="e">
        <f t="shared" si="219"/>
        <v>#REF!</v>
      </c>
      <c r="O154" s="30" t="e">
        <f t="shared" ref="O154:S154" si="358">O155+O156+O157+O158</f>
        <v>#REF!</v>
      </c>
      <c r="P154" s="31" t="e">
        <f t="shared" si="221"/>
        <v>#REF!</v>
      </c>
      <c r="Q154" s="30" t="e">
        <f t="shared" si="358"/>
        <v>#REF!</v>
      </c>
      <c r="R154" s="31" t="e">
        <f t="shared" si="222"/>
        <v>#REF!</v>
      </c>
      <c r="S154" s="30" t="e">
        <f t="shared" si="358"/>
        <v>#REF!</v>
      </c>
      <c r="T154" s="31" t="e">
        <f t="shared" si="223"/>
        <v>#REF!</v>
      </c>
      <c r="U154" s="30" t="e">
        <f>U155+U156+U157+U158</f>
        <v>#REF!</v>
      </c>
      <c r="V154" s="31" t="e">
        <f t="shared" si="224"/>
        <v>#REF!</v>
      </c>
      <c r="W154" s="30" t="e">
        <f>W155+W156+W157+W158</f>
        <v>#REF!</v>
      </c>
      <c r="X154" s="31" t="e">
        <f t="shared" si="225"/>
        <v>#REF!</v>
      </c>
      <c r="Y154" s="30" t="e">
        <f t="shared" si="323"/>
        <v>#REF!</v>
      </c>
      <c r="Z154" s="31" t="e">
        <f t="shared" si="324"/>
        <v>#REF!</v>
      </c>
      <c r="AA154" s="32"/>
      <c r="AB154" s="33">
        <f t="shared" si="325"/>
        <v>19113.610401778998</v>
      </c>
      <c r="AC154" s="33">
        <f t="shared" ref="AC154:AG154" si="359">AC155+AC156+AC157+AC158</f>
        <v>10128.2591356464</v>
      </c>
      <c r="AD154" s="32"/>
      <c r="AE154" s="33">
        <f t="shared" si="359"/>
        <v>8985.3512661326004</v>
      </c>
      <c r="AF154" s="32"/>
      <c r="AG154" s="33">
        <f t="shared" si="359"/>
        <v>9386.8933578004398</v>
      </c>
      <c r="AH154" s="32"/>
      <c r="AI154" s="33">
        <f t="shared" ref="AI154:AM154" si="360">AI155+AI156+AI157+AI158</f>
        <v>10210.3646431916</v>
      </c>
      <c r="AJ154" s="32"/>
      <c r="AK154" s="33">
        <f t="shared" si="360"/>
        <v>10347.618139869701</v>
      </c>
      <c r="AL154" s="32"/>
      <c r="AM154" s="33">
        <f t="shared" si="360"/>
        <v>9742.8753110275902</v>
      </c>
      <c r="AN154" s="32"/>
      <c r="AO154" s="33">
        <f t="shared" ref="AO154:AS154" si="361">AO155+AO156+AO157+AO158</f>
        <v>9410.2700214845008</v>
      </c>
      <c r="AP154" s="32"/>
      <c r="AQ154" s="33">
        <f t="shared" si="361"/>
        <v>9687.1334209461693</v>
      </c>
      <c r="AR154" s="32"/>
      <c r="AS154" s="33">
        <f t="shared" si="361"/>
        <v>9965.9937486217405</v>
      </c>
      <c r="AT154" s="32"/>
      <c r="AU154" s="33">
        <f t="shared" ref="AU154:AY154" si="362">AU155+AU156+AU157+AU158</f>
        <v>12282.905542234899</v>
      </c>
      <c r="AV154" s="32"/>
      <c r="AW154" s="33">
        <f t="shared" si="362"/>
        <v>12009.787004091801</v>
      </c>
      <c r="AX154" s="32"/>
      <c r="AY154" s="33">
        <f t="shared" si="362"/>
        <v>11271.7920701237</v>
      </c>
      <c r="AZ154" s="32"/>
      <c r="BA154" s="33">
        <f t="shared" si="242"/>
        <v>123429.243661171</v>
      </c>
      <c r="BB154" s="32"/>
      <c r="BC154" s="34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</row>
    <row r="155" spans="1:68" ht="28.8">
      <c r="A155" s="396"/>
      <c r="B155" s="29" t="s">
        <v>395</v>
      </c>
      <c r="C155" s="30">
        <v>5287.1867000000002</v>
      </c>
      <c r="D155" s="31">
        <f t="shared" si="341"/>
        <v>0.41869735767489102</v>
      </c>
      <c r="E155" s="38">
        <v>5754.2622000000001</v>
      </c>
      <c r="F155" s="31">
        <f t="shared" si="340"/>
        <v>0.37710533873237401</v>
      </c>
      <c r="G155" s="37">
        <v>6140.7334000000001</v>
      </c>
      <c r="H155" s="31">
        <f t="shared" si="249"/>
        <v>0.351694653162898</v>
      </c>
      <c r="I155" s="37" t="e">
        <f>#REF!</f>
        <v>#REF!</v>
      </c>
      <c r="J155" s="31" t="e">
        <f t="shared" si="217"/>
        <v>#REF!</v>
      </c>
      <c r="K155" s="37" t="e">
        <f>#REF!</f>
        <v>#REF!</v>
      </c>
      <c r="L155" s="31" t="e">
        <f t="shared" si="218"/>
        <v>#REF!</v>
      </c>
      <c r="M155" s="37" t="e">
        <f>#REF!</f>
        <v>#REF!</v>
      </c>
      <c r="N155" s="31" t="e">
        <f t="shared" si="219"/>
        <v>#REF!</v>
      </c>
      <c r="O155" s="37" t="e">
        <f>#REF!</f>
        <v>#REF!</v>
      </c>
      <c r="P155" s="31" t="e">
        <f t="shared" si="221"/>
        <v>#REF!</v>
      </c>
      <c r="Q155" s="37" t="e">
        <f>#REF!</f>
        <v>#REF!</v>
      </c>
      <c r="R155" s="31" t="e">
        <f t="shared" si="222"/>
        <v>#REF!</v>
      </c>
      <c r="S155" s="37" t="e">
        <f>#REF!</f>
        <v>#REF!</v>
      </c>
      <c r="T155" s="31" t="e">
        <f t="shared" si="223"/>
        <v>#REF!</v>
      </c>
      <c r="U155" s="37" t="e">
        <f>#REF!</f>
        <v>#REF!</v>
      </c>
      <c r="V155" s="31" t="e">
        <f t="shared" si="224"/>
        <v>#REF!</v>
      </c>
      <c r="W155" s="37" t="e">
        <f>#REF!</f>
        <v>#REF!</v>
      </c>
      <c r="X155" s="31" t="e">
        <f t="shared" si="225"/>
        <v>#REF!</v>
      </c>
      <c r="Y155" s="30" t="e">
        <f t="shared" si="323"/>
        <v>#REF!</v>
      </c>
      <c r="Z155" s="31" t="e">
        <f t="shared" si="324"/>
        <v>#REF!</v>
      </c>
      <c r="AA155" s="32"/>
      <c r="AB155" s="33">
        <f t="shared" si="325"/>
        <v>7905.3096999999998</v>
      </c>
      <c r="AC155" s="38">
        <v>3726.7896999999998</v>
      </c>
      <c r="AD155" s="31"/>
      <c r="AE155" s="30">
        <v>4178.5200000000004</v>
      </c>
      <c r="AF155" s="31"/>
      <c r="AG155" s="37">
        <v>4542.9885999999997</v>
      </c>
      <c r="AH155" s="31"/>
      <c r="AI155" s="38">
        <v>4760.5370000000003</v>
      </c>
      <c r="AJ155" s="31"/>
      <c r="AK155" s="38">
        <v>4872.6035000000002</v>
      </c>
      <c r="AL155" s="31"/>
      <c r="AM155" s="38">
        <v>4438.5218999999997</v>
      </c>
      <c r="AN155" s="31"/>
      <c r="AO155" s="38">
        <v>4442.0205999999998</v>
      </c>
      <c r="AP155" s="31"/>
      <c r="AQ155" s="38">
        <v>4687.1809000000003</v>
      </c>
      <c r="AR155" s="31"/>
      <c r="AS155" s="38">
        <v>4871.8678</v>
      </c>
      <c r="AT155" s="31"/>
      <c r="AU155" s="38">
        <v>5821.2918</v>
      </c>
      <c r="AV155" s="31"/>
      <c r="AW155" s="38">
        <v>5871.4326000000001</v>
      </c>
      <c r="AX155" s="31"/>
      <c r="AY155" s="38">
        <v>5196.9255999999996</v>
      </c>
      <c r="AZ155" s="31"/>
      <c r="BA155" s="30">
        <f t="shared" si="242"/>
        <v>57410.68</v>
      </c>
      <c r="BB155" s="31"/>
      <c r="BC155" s="35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0"/>
    </row>
    <row r="156" spans="1:68" ht="28.8">
      <c r="A156" s="397"/>
      <c r="B156" s="29" t="s">
        <v>396</v>
      </c>
      <c r="C156" s="37">
        <v>5443.93</v>
      </c>
      <c r="D156" s="31">
        <f t="shared" si="341"/>
        <v>0.15645970926687899</v>
      </c>
      <c r="E156" s="37">
        <v>5134.49</v>
      </c>
      <c r="F156" s="31">
        <f t="shared" si="340"/>
        <v>0.27218870402259698</v>
      </c>
      <c r="G156" s="37">
        <f>公交!X50-公交!X52</f>
        <v>5508.88</v>
      </c>
      <c r="H156" s="31">
        <f t="shared" si="249"/>
        <v>0.36554797865246802</v>
      </c>
      <c r="I156" s="37">
        <f>公交!Z50-公交!Z52</f>
        <v>5767.15</v>
      </c>
      <c r="J156" s="31">
        <f t="shared" si="217"/>
        <v>0.29161468913141297</v>
      </c>
      <c r="K156" s="37">
        <f>公交!AB50-公交!AB52</f>
        <v>5706.22</v>
      </c>
      <c r="L156" s="31">
        <f t="shared" si="218"/>
        <v>0.26968819742823502</v>
      </c>
      <c r="M156" s="37">
        <f>公交!AD50-公交!AD52</f>
        <v>5508.42</v>
      </c>
      <c r="N156" s="31">
        <f t="shared" si="219"/>
        <v>0.30029648654007801</v>
      </c>
      <c r="O156" s="37">
        <f>公交!AF50-公交!AF52</f>
        <v>3899.87</v>
      </c>
      <c r="P156" s="31">
        <f t="shared" si="221"/>
        <v>-1.9807503819470099E-3</v>
      </c>
      <c r="Q156" s="37">
        <f>公交!AH50-公交!AH52</f>
        <v>3522.37</v>
      </c>
      <c r="R156" s="31">
        <f t="shared" si="222"/>
        <v>-0.121914434290102</v>
      </c>
      <c r="S156" s="37">
        <f>公交!AJ50-公交!AJ52</f>
        <v>4052.78</v>
      </c>
      <c r="T156" s="31">
        <f t="shared" si="223"/>
        <v>-1.1574932199090801E-2</v>
      </c>
      <c r="U156" s="37">
        <f>公交!AL50-公交!AL52</f>
        <v>4338.1099999999997</v>
      </c>
      <c r="V156" s="31">
        <f t="shared" si="224"/>
        <v>-0.19007843232434901</v>
      </c>
      <c r="W156" s="37">
        <f>公交!AN50-公交!AN52</f>
        <v>4413.38</v>
      </c>
      <c r="X156" s="31">
        <f t="shared" si="225"/>
        <v>-0.139168461130356</v>
      </c>
      <c r="Y156" s="30">
        <f t="shared" si="323"/>
        <v>44544.11</v>
      </c>
      <c r="Z156" s="31">
        <f t="shared" si="324"/>
        <v>0.17244914503863401</v>
      </c>
      <c r="AA156" s="32"/>
      <c r="AB156" s="33">
        <f t="shared" si="325"/>
        <v>8743.36</v>
      </c>
      <c r="AC156" s="30">
        <v>4707.41</v>
      </c>
      <c r="AD156" s="31"/>
      <c r="AE156" s="30">
        <v>4035.95</v>
      </c>
      <c r="AF156" s="31"/>
      <c r="AG156" s="30">
        <v>4034.19</v>
      </c>
      <c r="AH156" s="31"/>
      <c r="AI156" s="30">
        <v>4465.07</v>
      </c>
      <c r="AJ156" s="31"/>
      <c r="AK156" s="30">
        <v>4494.1899999999996</v>
      </c>
      <c r="AL156" s="31"/>
      <c r="AM156" s="30">
        <v>4236.28</v>
      </c>
      <c r="AN156" s="31"/>
      <c r="AO156" s="30">
        <v>3907.61</v>
      </c>
      <c r="AP156" s="31"/>
      <c r="AQ156" s="30">
        <v>4011.42</v>
      </c>
      <c r="AR156" s="31"/>
      <c r="AS156" s="30">
        <v>4100.24</v>
      </c>
      <c r="AT156" s="31"/>
      <c r="AU156" s="30">
        <v>5356.21</v>
      </c>
      <c r="AV156" s="31"/>
      <c r="AW156" s="30">
        <v>5126.88</v>
      </c>
      <c r="AX156" s="31"/>
      <c r="AY156" s="30">
        <v>5230.58</v>
      </c>
      <c r="AZ156" s="31"/>
      <c r="BA156" s="30">
        <f t="shared" si="242"/>
        <v>53706.03</v>
      </c>
      <c r="BB156" s="31"/>
      <c r="BC156" s="35"/>
      <c r="BD156" s="41"/>
      <c r="BE156" s="41"/>
      <c r="BF156" s="41"/>
      <c r="BG156" s="41"/>
      <c r="BH156" s="41"/>
      <c r="BI156" s="41"/>
      <c r="BJ156" s="42"/>
      <c r="BK156" s="41"/>
      <c r="BL156" s="42"/>
      <c r="BM156" s="42"/>
      <c r="BN156" s="42"/>
      <c r="BO156" s="42"/>
      <c r="BP156" s="30"/>
    </row>
    <row r="157" spans="1:68" ht="28.8">
      <c r="A157" s="401"/>
      <c r="B157" s="29" t="s">
        <v>397</v>
      </c>
      <c r="C157" s="37">
        <v>637.58000000000004</v>
      </c>
      <c r="D157" s="31">
        <f t="shared" si="341"/>
        <v>-0.43384598991262302</v>
      </c>
      <c r="E157" s="37">
        <v>618.17999999999995</v>
      </c>
      <c r="F157" s="31">
        <f t="shared" si="340"/>
        <v>0.200722554580063</v>
      </c>
      <c r="G157" s="37">
        <f>出租!X50-出租!X52</f>
        <v>578.39</v>
      </c>
      <c r="H157" s="31">
        <f t="shared" si="249"/>
        <v>0.17344288902414301</v>
      </c>
      <c r="I157" s="37">
        <f>出租!Z50-出租!Z52</f>
        <v>571.97</v>
      </c>
      <c r="J157" s="31">
        <f t="shared" si="217"/>
        <v>-4.0061090225563901E-2</v>
      </c>
      <c r="K157" s="37">
        <f>出租!AB50-出租!AB52</f>
        <v>571.57000000000005</v>
      </c>
      <c r="L157" s="31">
        <f t="shared" si="218"/>
        <v>-4.3573568046050302E-2</v>
      </c>
      <c r="M157" s="37">
        <f>出租!AD50-出租!AD52</f>
        <v>571.5</v>
      </c>
      <c r="N157" s="31">
        <f t="shared" si="219"/>
        <v>-4.1718367483819102E-2</v>
      </c>
      <c r="O157" s="37">
        <f>出租!AF50-出租!AF52</f>
        <v>581.70000000000005</v>
      </c>
      <c r="P157" s="31">
        <f t="shared" si="221"/>
        <v>-2.8524666822539201E-2</v>
      </c>
      <c r="Q157" s="37">
        <f>出租!AH50-出租!AH52</f>
        <v>575.09</v>
      </c>
      <c r="R157" s="31">
        <f t="shared" si="222"/>
        <v>3.2051397089173199E-2</v>
      </c>
      <c r="S157" s="37">
        <f>出租!AJ50-出租!AJ52</f>
        <v>563.44000000000005</v>
      </c>
      <c r="T157" s="31">
        <f t="shared" si="223"/>
        <v>8.9896493678593998E-3</v>
      </c>
      <c r="U157" s="37">
        <f>出租!AL50-出租!AL52</f>
        <v>558.33000000000004</v>
      </c>
      <c r="V157" s="31">
        <f t="shared" si="224"/>
        <v>-0.119381092079114</v>
      </c>
      <c r="W157" s="37">
        <f>出租!AN50-出租!AN52</f>
        <v>531.37</v>
      </c>
      <c r="X157" s="31">
        <f t="shared" si="225"/>
        <v>-6.9616374555705102E-2</v>
      </c>
      <c r="Y157" s="30">
        <f t="shared" si="323"/>
        <v>5269.42</v>
      </c>
      <c r="Z157" s="31">
        <f t="shared" si="324"/>
        <v>-6.5400769045220394E-2</v>
      </c>
      <c r="AA157" s="32"/>
      <c r="AB157" s="33">
        <f t="shared" si="325"/>
        <v>1641</v>
      </c>
      <c r="AC157" s="30">
        <v>1126.1600000000001</v>
      </c>
      <c r="AD157" s="31"/>
      <c r="AE157" s="30">
        <v>514.84</v>
      </c>
      <c r="AF157" s="31"/>
      <c r="AG157" s="30">
        <v>492.9</v>
      </c>
      <c r="AH157" s="31"/>
      <c r="AI157" s="30">
        <v>595.84</v>
      </c>
      <c r="AJ157" s="31"/>
      <c r="AK157" s="30">
        <v>597.61</v>
      </c>
      <c r="AL157" s="31"/>
      <c r="AM157" s="30">
        <v>596.38</v>
      </c>
      <c r="AN157" s="31"/>
      <c r="AO157" s="30">
        <v>598.78</v>
      </c>
      <c r="AP157" s="31"/>
      <c r="AQ157" s="30">
        <v>557.23</v>
      </c>
      <c r="AR157" s="31"/>
      <c r="AS157" s="30">
        <v>558.41999999999996</v>
      </c>
      <c r="AT157" s="31"/>
      <c r="AU157" s="30">
        <v>634.02</v>
      </c>
      <c r="AV157" s="31"/>
      <c r="AW157" s="30">
        <v>571.13</v>
      </c>
      <c r="AX157" s="31"/>
      <c r="AY157" s="30">
        <v>460.91</v>
      </c>
      <c r="AZ157" s="31"/>
      <c r="BA157" s="30">
        <f t="shared" si="242"/>
        <v>7304.22</v>
      </c>
      <c r="BB157" s="31"/>
      <c r="BC157" s="35"/>
      <c r="BD157" s="41"/>
      <c r="BE157" s="41"/>
      <c r="BF157" s="41"/>
      <c r="BG157" s="41"/>
      <c r="BH157" s="41"/>
      <c r="BI157" s="41"/>
      <c r="BJ157" s="42"/>
      <c r="BK157" s="41"/>
      <c r="BL157" s="42"/>
      <c r="BM157" s="42"/>
      <c r="BN157" s="42"/>
      <c r="BO157" s="42"/>
      <c r="BP157" s="30"/>
    </row>
    <row r="158" spans="1:68" ht="28.8">
      <c r="A158" s="398"/>
      <c r="B158" s="29" t="s">
        <v>398</v>
      </c>
      <c r="C158" s="30">
        <v>517.58800615254404</v>
      </c>
      <c r="D158" s="31">
        <f t="shared" si="341"/>
        <v>-8.8592145608662395E-2</v>
      </c>
      <c r="E158" s="30">
        <v>317.40634574332103</v>
      </c>
      <c r="F158" s="31">
        <f t="shared" si="340"/>
        <v>0.23966870863287601</v>
      </c>
      <c r="G158" s="30">
        <v>331.683917055309</v>
      </c>
      <c r="H158" s="31">
        <f t="shared" si="249"/>
        <v>4.6933291107096799E-2</v>
      </c>
      <c r="I158" s="30">
        <f>网约车!X50-网约车!X52</f>
        <v>338.68174553603302</v>
      </c>
      <c r="J158" s="31">
        <f t="shared" si="217"/>
        <v>-0.129168471873256</v>
      </c>
      <c r="K158" s="30">
        <f>网约车!Z50-网约车!Z52</f>
        <v>358.70781412814802</v>
      </c>
      <c r="L158" s="31">
        <f t="shared" si="218"/>
        <v>-6.3950651128228703E-2</v>
      </c>
      <c r="M158" s="30">
        <f>网约车!AB50-网约车!AB52</f>
        <v>343.33222950930099</v>
      </c>
      <c r="N158" s="31">
        <f t="shared" si="219"/>
        <v>-0.27212841756397699</v>
      </c>
      <c r="O158" s="30">
        <f>网约车!AD50-网约车!AD52</f>
        <v>337.69157387180599</v>
      </c>
      <c r="P158" s="31">
        <f t="shared" si="221"/>
        <v>-0.268843379255082</v>
      </c>
      <c r="Q158" s="30">
        <f>网约车!AF50-网约车!AF52</f>
        <v>329.72114942715899</v>
      </c>
      <c r="R158" s="31">
        <f t="shared" si="222"/>
        <v>-0.23552232269861001</v>
      </c>
      <c r="S158" s="30">
        <f>网约车!AH50-网约车!AH52</f>
        <v>302.10306122913403</v>
      </c>
      <c r="T158" s="31">
        <f t="shared" si="223"/>
        <v>-0.30625330824304903</v>
      </c>
      <c r="U158" s="30">
        <f>网约车!AJ50-网约车!AJ52</f>
        <v>424.749761580403</v>
      </c>
      <c r="V158" s="31">
        <f t="shared" si="224"/>
        <v>-9.89299724963493E-2</v>
      </c>
      <c r="W158" s="30">
        <f>网约车!AL50-网约车!AL52</f>
        <v>422.67088346650098</v>
      </c>
      <c r="X158" s="31">
        <f t="shared" si="225"/>
        <v>-4.0135676668162902E-2</v>
      </c>
      <c r="Y158" s="30">
        <f t="shared" si="323"/>
        <v>3176.9158426527601</v>
      </c>
      <c r="Z158" s="31">
        <f t="shared" si="324"/>
        <v>-0.14442849718641099</v>
      </c>
      <c r="AA158" s="32"/>
      <c r="AB158" s="33">
        <f t="shared" si="325"/>
        <v>823.94070177900301</v>
      </c>
      <c r="AC158" s="30">
        <v>567.89943564640805</v>
      </c>
      <c r="AD158" s="31"/>
      <c r="AE158" s="30">
        <v>256.04126613259501</v>
      </c>
      <c r="AF158" s="31"/>
      <c r="AG158" s="30">
        <v>316.81475780043701</v>
      </c>
      <c r="AH158" s="31"/>
      <c r="AI158" s="30">
        <v>388.91764319164599</v>
      </c>
      <c r="AJ158" s="31"/>
      <c r="AK158" s="30">
        <v>383.21463986968399</v>
      </c>
      <c r="AL158" s="31"/>
      <c r="AM158" s="30">
        <v>471.693411027595</v>
      </c>
      <c r="AN158" s="31"/>
      <c r="AO158" s="30">
        <v>461.85942148449499</v>
      </c>
      <c r="AP158" s="31"/>
      <c r="AQ158" s="30">
        <v>431.302520946166</v>
      </c>
      <c r="AR158" s="31"/>
      <c r="AS158" s="30">
        <v>435.46594862173902</v>
      </c>
      <c r="AT158" s="31"/>
      <c r="AU158" s="30">
        <v>471.38374223493099</v>
      </c>
      <c r="AV158" s="31"/>
      <c r="AW158" s="30">
        <v>440.34440409176301</v>
      </c>
      <c r="AX158" s="31"/>
      <c r="AY158" s="30">
        <v>383.37647012373299</v>
      </c>
      <c r="AZ158" s="31"/>
      <c r="BA158" s="30">
        <f t="shared" si="242"/>
        <v>5008.3136611711898</v>
      </c>
      <c r="BB158" s="31"/>
      <c r="BC158" s="35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30"/>
    </row>
    <row r="159" spans="1:68" s="24" customFormat="1" ht="28.8">
      <c r="A159" s="395" t="s">
        <v>119</v>
      </c>
      <c r="B159" s="29" t="s">
        <v>394</v>
      </c>
      <c r="C159" s="30">
        <f t="shared" ref="C159:G159" si="363">C160+C161+C162+C163</f>
        <v>7533.0573590104104</v>
      </c>
      <c r="D159" s="31">
        <f t="shared" si="341"/>
        <v>5.6780164012398798E-2</v>
      </c>
      <c r="E159" s="30">
        <f t="shared" si="363"/>
        <v>7683.2152891672604</v>
      </c>
      <c r="F159" s="31">
        <f t="shared" si="340"/>
        <v>4.7205321921806299E-2</v>
      </c>
      <c r="G159" s="30">
        <f t="shared" si="363"/>
        <v>7655.0418934721001</v>
      </c>
      <c r="H159" s="31">
        <f t="shared" si="249"/>
        <v>4.5211682586000501E-2</v>
      </c>
      <c r="I159" s="30" t="e">
        <f t="shared" ref="I159:M159" si="364">I160+I161+I162+I163</f>
        <v>#REF!</v>
      </c>
      <c r="J159" s="31" t="e">
        <f t="shared" si="217"/>
        <v>#REF!</v>
      </c>
      <c r="K159" s="30" t="e">
        <f t="shared" si="364"/>
        <v>#REF!</v>
      </c>
      <c r="L159" s="31" t="e">
        <f t="shared" si="218"/>
        <v>#REF!</v>
      </c>
      <c r="M159" s="30" t="e">
        <f t="shared" si="364"/>
        <v>#REF!</v>
      </c>
      <c r="N159" s="31" t="e">
        <f t="shared" si="219"/>
        <v>#REF!</v>
      </c>
      <c r="O159" s="30" t="e">
        <f t="shared" ref="O159:S159" si="365">O160+O161+O162+O163</f>
        <v>#REF!</v>
      </c>
      <c r="P159" s="31" t="e">
        <f t="shared" si="221"/>
        <v>#REF!</v>
      </c>
      <c r="Q159" s="30" t="e">
        <f t="shared" si="365"/>
        <v>#REF!</v>
      </c>
      <c r="R159" s="31" t="e">
        <f t="shared" si="222"/>
        <v>#REF!</v>
      </c>
      <c r="S159" s="30" t="e">
        <f t="shared" si="365"/>
        <v>#REF!</v>
      </c>
      <c r="T159" s="31" t="e">
        <f t="shared" si="223"/>
        <v>#REF!</v>
      </c>
      <c r="U159" s="30" t="e">
        <f>U160+U161+U162+U163</f>
        <v>#REF!</v>
      </c>
      <c r="V159" s="31" t="e">
        <f t="shared" si="224"/>
        <v>#REF!</v>
      </c>
      <c r="W159" s="30" t="e">
        <f>W160+W161+W162+W163</f>
        <v>#REF!</v>
      </c>
      <c r="X159" s="31" t="e">
        <f t="shared" si="225"/>
        <v>#REF!</v>
      </c>
      <c r="Y159" s="30" t="e">
        <f t="shared" si="323"/>
        <v>#REF!</v>
      </c>
      <c r="Z159" s="31" t="e">
        <f t="shared" si="324"/>
        <v>#REF!</v>
      </c>
      <c r="AA159" s="32"/>
      <c r="AB159" s="33">
        <f t="shared" si="325"/>
        <v>14465.1864172899</v>
      </c>
      <c r="AC159" s="33">
        <f t="shared" ref="AC159:AG159" si="366">AC160+AC161+AC162+AC163</f>
        <v>7128.31070788534</v>
      </c>
      <c r="AD159" s="32"/>
      <c r="AE159" s="33">
        <f t="shared" si="366"/>
        <v>7336.8757094045404</v>
      </c>
      <c r="AF159" s="32"/>
      <c r="AG159" s="33">
        <f t="shared" si="366"/>
        <v>7323.9153570618801</v>
      </c>
      <c r="AH159" s="32"/>
      <c r="AI159" s="33">
        <f t="shared" ref="AI159:AM159" si="367">AI160+AI161+AI162+AI163</f>
        <v>7676.6504909462301</v>
      </c>
      <c r="AJ159" s="32"/>
      <c r="AK159" s="33">
        <f t="shared" si="367"/>
        <v>7946.2293072143102</v>
      </c>
      <c r="AL159" s="32"/>
      <c r="AM159" s="33">
        <f t="shared" si="367"/>
        <v>7631.1381730090598</v>
      </c>
      <c r="AN159" s="32"/>
      <c r="AO159" s="33">
        <f t="shared" ref="AO159:AS159" si="368">AO160+AO161+AO162+AO163</f>
        <v>7602.4797745773403</v>
      </c>
      <c r="AP159" s="32"/>
      <c r="AQ159" s="33">
        <f t="shared" si="368"/>
        <v>7426.1569417682103</v>
      </c>
      <c r="AR159" s="32"/>
      <c r="AS159" s="33">
        <f t="shared" si="368"/>
        <v>7151.0473020246</v>
      </c>
      <c r="AT159" s="32"/>
      <c r="AU159" s="33">
        <f t="shared" ref="AU159:AY159" si="369">AU160+AU161+AU162+AU163</f>
        <v>7636.76854316154</v>
      </c>
      <c r="AV159" s="32"/>
      <c r="AW159" s="33">
        <f t="shared" si="369"/>
        <v>7414.2717165231197</v>
      </c>
      <c r="AX159" s="32"/>
      <c r="AY159" s="33">
        <f t="shared" si="369"/>
        <v>7195.8417371970399</v>
      </c>
      <c r="AZ159" s="32"/>
      <c r="BA159" s="33">
        <f t="shared" si="242"/>
        <v>89469.685760773194</v>
      </c>
      <c r="BB159" s="32"/>
      <c r="BC159" s="34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</row>
    <row r="160" spans="1:68" ht="28.8">
      <c r="A160" s="396"/>
      <c r="B160" s="29" t="s">
        <v>395</v>
      </c>
      <c r="C160" s="30">
        <v>6597.7430000000004</v>
      </c>
      <c r="D160" s="31">
        <f t="shared" si="341"/>
        <v>7.4807390531864901E-2</v>
      </c>
      <c r="E160" s="38">
        <v>6737.6004000000003</v>
      </c>
      <c r="F160" s="31">
        <f t="shared" si="340"/>
        <v>6.4716241981719796E-2</v>
      </c>
      <c r="G160" s="37">
        <v>6751.7551000000003</v>
      </c>
      <c r="H160" s="31">
        <f t="shared" si="249"/>
        <v>6.99416361481104E-2</v>
      </c>
      <c r="I160" s="37" t="e">
        <f>#REF!</f>
        <v>#REF!</v>
      </c>
      <c r="J160" s="31" t="e">
        <f t="shared" si="217"/>
        <v>#REF!</v>
      </c>
      <c r="K160" s="37" t="e">
        <f>#REF!</f>
        <v>#REF!</v>
      </c>
      <c r="L160" s="31" t="e">
        <f t="shared" si="218"/>
        <v>#REF!</v>
      </c>
      <c r="M160" s="37" t="e">
        <f>#REF!</f>
        <v>#REF!</v>
      </c>
      <c r="N160" s="31" t="e">
        <f t="shared" si="219"/>
        <v>#REF!</v>
      </c>
      <c r="O160" s="37" t="e">
        <f>#REF!</f>
        <v>#REF!</v>
      </c>
      <c r="P160" s="31" t="e">
        <f t="shared" si="221"/>
        <v>#REF!</v>
      </c>
      <c r="Q160" s="37" t="e">
        <f>#REF!</f>
        <v>#REF!</v>
      </c>
      <c r="R160" s="31" t="e">
        <f t="shared" si="222"/>
        <v>#REF!</v>
      </c>
      <c r="S160" s="37" t="e">
        <f>#REF!</f>
        <v>#REF!</v>
      </c>
      <c r="T160" s="31" t="e">
        <f t="shared" si="223"/>
        <v>#REF!</v>
      </c>
      <c r="U160" s="37" t="e">
        <f>#REF!</f>
        <v>#REF!</v>
      </c>
      <c r="V160" s="31" t="e">
        <f t="shared" si="224"/>
        <v>#REF!</v>
      </c>
      <c r="W160" s="37" t="e">
        <f>#REF!</f>
        <v>#REF!</v>
      </c>
      <c r="X160" s="31" t="e">
        <f t="shared" si="225"/>
        <v>#REF!</v>
      </c>
      <c r="Y160" s="30" t="e">
        <f t="shared" si="323"/>
        <v>#REF!</v>
      </c>
      <c r="Z160" s="31" t="e">
        <f t="shared" si="324"/>
        <v>#REF!</v>
      </c>
      <c r="AA160" s="32"/>
      <c r="AB160" s="33">
        <f t="shared" si="325"/>
        <v>12466.606599999999</v>
      </c>
      <c r="AC160" s="38">
        <v>6138.5352000000003</v>
      </c>
      <c r="AD160" s="31"/>
      <c r="AE160" s="30">
        <v>6328.0713999999998</v>
      </c>
      <c r="AF160" s="31"/>
      <c r="AG160" s="37">
        <v>6310.3957</v>
      </c>
      <c r="AH160" s="31"/>
      <c r="AI160" s="38">
        <v>6759.9480999999996</v>
      </c>
      <c r="AJ160" s="31"/>
      <c r="AK160" s="38">
        <v>7072.0342000000001</v>
      </c>
      <c r="AL160" s="31"/>
      <c r="AM160" s="38">
        <v>6747.0181000000002</v>
      </c>
      <c r="AN160" s="31"/>
      <c r="AO160" s="38">
        <v>6760.5358999999999</v>
      </c>
      <c r="AP160" s="31"/>
      <c r="AQ160" s="38">
        <v>6636.8642</v>
      </c>
      <c r="AR160" s="31"/>
      <c r="AS160" s="38">
        <v>6377.6778000000004</v>
      </c>
      <c r="AT160" s="31"/>
      <c r="AU160" s="38">
        <v>6780.4748</v>
      </c>
      <c r="AV160" s="31"/>
      <c r="AW160" s="38">
        <v>6563.4148999999998</v>
      </c>
      <c r="AX160" s="31"/>
      <c r="AY160" s="38">
        <v>6261.3783999999996</v>
      </c>
      <c r="AZ160" s="31"/>
      <c r="BA160" s="30">
        <f t="shared" si="242"/>
        <v>78736.348700000002</v>
      </c>
      <c r="BB160" s="31"/>
      <c r="BC160" s="35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0"/>
    </row>
    <row r="161" spans="1:68" ht="28.8">
      <c r="A161" s="397"/>
      <c r="B161" s="29" t="s">
        <v>396</v>
      </c>
      <c r="C161" s="37">
        <v>628.16999999999996</v>
      </c>
      <c r="D161" s="31">
        <f t="shared" si="341"/>
        <v>6.0345700685324501E-2</v>
      </c>
      <c r="E161" s="37">
        <v>643.70000000000005</v>
      </c>
      <c r="F161" s="31">
        <f t="shared" si="340"/>
        <v>4.8182284461995001E-4</v>
      </c>
      <c r="G161" s="37">
        <f>公交!X54-公交!X56</f>
        <v>604.92999999999995</v>
      </c>
      <c r="H161" s="31">
        <f t="shared" si="249"/>
        <v>-8.6387869451618401E-2</v>
      </c>
      <c r="I161" s="37">
        <f>公交!Z54-公交!Z56</f>
        <v>585.23</v>
      </c>
      <c r="J161" s="31">
        <f t="shared" si="217"/>
        <v>2.8885372714486698E-2</v>
      </c>
      <c r="K161" s="37">
        <f>公交!AB54-公交!AB56</f>
        <v>548.41</v>
      </c>
      <c r="L161" s="31">
        <f t="shared" si="218"/>
        <v>2.89890423296306E-2</v>
      </c>
      <c r="M161" s="37">
        <f>公交!AD54-公交!AD56</f>
        <v>498.05</v>
      </c>
      <c r="N161" s="31">
        <f t="shared" si="219"/>
        <v>-3.7658924914016297E-2</v>
      </c>
      <c r="O161" s="37">
        <f>公交!AF54-公交!AF56</f>
        <v>466.28</v>
      </c>
      <c r="P161" s="31">
        <f t="shared" si="221"/>
        <v>-5.2295685047052003E-2</v>
      </c>
      <c r="Q161" s="37">
        <f>公交!AH54-公交!AH56</f>
        <v>464.79</v>
      </c>
      <c r="R161" s="31">
        <f t="shared" si="222"/>
        <v>5.1275671763322303E-2</v>
      </c>
      <c r="S161" s="37">
        <f>公交!AJ54-公交!AJ56</f>
        <v>475.35</v>
      </c>
      <c r="T161" s="31">
        <f t="shared" si="223"/>
        <v>8.8006408789196494E-2</v>
      </c>
      <c r="U161" s="37">
        <f>公交!AL54-公交!AL56</f>
        <v>547.91</v>
      </c>
      <c r="V161" s="31">
        <f t="shared" si="224"/>
        <v>8.6562487605600105E-2</v>
      </c>
      <c r="W161" s="37">
        <f>公交!AN54-公交!AN56</f>
        <v>546.39</v>
      </c>
      <c r="X161" s="31">
        <f t="shared" si="225"/>
        <v>8.4688225835268804E-2</v>
      </c>
      <c r="Y161" s="30">
        <f t="shared" si="323"/>
        <v>4914.91</v>
      </c>
      <c r="Z161" s="31">
        <f t="shared" si="324"/>
        <v>5.4497808017970302E-3</v>
      </c>
      <c r="AA161" s="32"/>
      <c r="AB161" s="33">
        <f t="shared" si="325"/>
        <v>1235.81</v>
      </c>
      <c r="AC161" s="30">
        <v>592.41999999999996</v>
      </c>
      <c r="AD161" s="31"/>
      <c r="AE161" s="30">
        <v>643.39</v>
      </c>
      <c r="AF161" s="31"/>
      <c r="AG161" s="30">
        <v>662.13</v>
      </c>
      <c r="AH161" s="31"/>
      <c r="AI161" s="30">
        <v>568.79999999999995</v>
      </c>
      <c r="AJ161" s="31"/>
      <c r="AK161" s="30">
        <v>532.96</v>
      </c>
      <c r="AL161" s="31"/>
      <c r="AM161" s="30">
        <v>517.54</v>
      </c>
      <c r="AN161" s="31"/>
      <c r="AO161" s="30">
        <v>492.01</v>
      </c>
      <c r="AP161" s="31"/>
      <c r="AQ161" s="30">
        <v>442.12</v>
      </c>
      <c r="AR161" s="31"/>
      <c r="AS161" s="30">
        <v>436.9</v>
      </c>
      <c r="AT161" s="31"/>
      <c r="AU161" s="30">
        <v>504.26</v>
      </c>
      <c r="AV161" s="31"/>
      <c r="AW161" s="30">
        <v>503.73</v>
      </c>
      <c r="AX161" s="31"/>
      <c r="AY161" s="30">
        <v>578.85</v>
      </c>
      <c r="AZ161" s="31"/>
      <c r="BA161" s="30">
        <f t="shared" si="242"/>
        <v>6475.11</v>
      </c>
      <c r="BB161" s="31"/>
      <c r="BC161" s="35"/>
      <c r="BD161" s="41"/>
      <c r="BE161" s="41"/>
      <c r="BF161" s="41"/>
      <c r="BG161" s="41"/>
      <c r="BH161" s="41"/>
      <c r="BI161" s="41"/>
      <c r="BJ161" s="42"/>
      <c r="BK161" s="41"/>
      <c r="BL161" s="42"/>
      <c r="BM161" s="42"/>
      <c r="BN161" s="42"/>
      <c r="BO161" s="42"/>
      <c r="BP161" s="30"/>
    </row>
    <row r="162" spans="1:68" ht="28.8">
      <c r="A162" s="401"/>
      <c r="B162" s="29" t="s">
        <v>397</v>
      </c>
      <c r="C162" s="37">
        <v>269.97000000000003</v>
      </c>
      <c r="D162" s="31">
        <f t="shared" si="341"/>
        <v>2.7858257187429701E-3</v>
      </c>
      <c r="E162" s="37">
        <v>261.43</v>
      </c>
      <c r="F162" s="31">
        <f t="shared" si="340"/>
        <v>-5.7026403116433401E-2</v>
      </c>
      <c r="G162" s="37">
        <f>出租!X54-出租!X56</f>
        <v>255.72</v>
      </c>
      <c r="H162" s="31">
        <f t="shared" si="249"/>
        <v>-1.41485793592663E-2</v>
      </c>
      <c r="I162" s="37">
        <f>出租!Z54-出租!Z56</f>
        <v>251.54</v>
      </c>
      <c r="J162" s="31">
        <f t="shared" si="217"/>
        <v>3.5507680031916498E-3</v>
      </c>
      <c r="K162" s="37">
        <f>出租!AB54-出租!AB56</f>
        <v>276.61</v>
      </c>
      <c r="L162" s="31">
        <f t="shared" si="218"/>
        <v>8.1775518185373694E-2</v>
      </c>
      <c r="M162" s="37">
        <f>出租!AD54-出租!AD56</f>
        <v>269.77</v>
      </c>
      <c r="N162" s="31">
        <f t="shared" si="219"/>
        <v>-3.5122858471333E-2</v>
      </c>
      <c r="O162" s="37">
        <f>出租!AF54-出租!AF56</f>
        <v>264.39999999999998</v>
      </c>
      <c r="P162" s="31">
        <f t="shared" si="221"/>
        <v>6.02718851505799E-2</v>
      </c>
      <c r="Q162" s="37">
        <f>出租!AH54-出租!AH56</f>
        <v>265.25</v>
      </c>
      <c r="R162" s="31">
        <f t="shared" si="222"/>
        <v>5.17446471054719E-2</v>
      </c>
      <c r="S162" s="37">
        <f>出租!AJ54-出租!AJ56</f>
        <v>259.37</v>
      </c>
      <c r="T162" s="31">
        <f t="shared" si="223"/>
        <v>2.3317288724058902E-2</v>
      </c>
      <c r="U162" s="37">
        <f>出租!AL54-出租!AL56</f>
        <v>257.48</v>
      </c>
      <c r="V162" s="31">
        <f t="shared" si="224"/>
        <v>-3.3289463497714299E-3</v>
      </c>
      <c r="W162" s="37">
        <f>出租!AN54-出租!AN56</f>
        <v>248.7</v>
      </c>
      <c r="X162" s="31">
        <f t="shared" si="225"/>
        <v>-7.8193568977896807E-3</v>
      </c>
      <c r="Y162" s="30">
        <f t="shared" si="323"/>
        <v>2374.06</v>
      </c>
      <c r="Z162" s="31">
        <f t="shared" si="324"/>
        <v>1.1607196120707999E-2</v>
      </c>
      <c r="AA162" s="32"/>
      <c r="AB162" s="33">
        <f t="shared" si="325"/>
        <v>546.46</v>
      </c>
      <c r="AC162" s="30">
        <v>269.22000000000003</v>
      </c>
      <c r="AD162" s="31"/>
      <c r="AE162" s="30">
        <v>277.24</v>
      </c>
      <c r="AF162" s="31"/>
      <c r="AG162" s="30">
        <v>259.39</v>
      </c>
      <c r="AH162" s="31"/>
      <c r="AI162" s="30">
        <v>250.65</v>
      </c>
      <c r="AJ162" s="31"/>
      <c r="AK162" s="30">
        <v>255.7</v>
      </c>
      <c r="AL162" s="31"/>
      <c r="AM162" s="30">
        <v>279.58999999999997</v>
      </c>
      <c r="AN162" s="31"/>
      <c r="AO162" s="30">
        <v>249.37</v>
      </c>
      <c r="AP162" s="31"/>
      <c r="AQ162" s="30">
        <v>252.2</v>
      </c>
      <c r="AR162" s="31"/>
      <c r="AS162" s="30">
        <v>253.46</v>
      </c>
      <c r="AT162" s="31"/>
      <c r="AU162" s="30">
        <v>258.33999999999997</v>
      </c>
      <c r="AV162" s="31"/>
      <c r="AW162" s="30">
        <v>250.66</v>
      </c>
      <c r="AX162" s="31"/>
      <c r="AY162" s="30">
        <v>253.66</v>
      </c>
      <c r="AZ162" s="31"/>
      <c r="BA162" s="30">
        <f t="shared" si="242"/>
        <v>3109.48</v>
      </c>
      <c r="BB162" s="31"/>
      <c r="BC162" s="35"/>
      <c r="BD162" s="41"/>
      <c r="BE162" s="41"/>
      <c r="BF162" s="41"/>
      <c r="BG162" s="41"/>
      <c r="BH162" s="41"/>
      <c r="BI162" s="41"/>
      <c r="BJ162" s="42"/>
      <c r="BK162" s="41"/>
      <c r="BL162" s="42"/>
      <c r="BM162" s="42"/>
      <c r="BN162" s="42"/>
      <c r="BO162" s="42"/>
      <c r="BP162" s="30"/>
    </row>
    <row r="163" spans="1:68" ht="28.8">
      <c r="A163" s="398"/>
      <c r="B163" s="29" t="s">
        <v>398</v>
      </c>
      <c r="C163" s="30">
        <v>37.174359010407798</v>
      </c>
      <c r="D163" s="31">
        <f t="shared" si="341"/>
        <v>-0.70988245472385803</v>
      </c>
      <c r="E163" s="30">
        <v>40.484889167262303</v>
      </c>
      <c r="F163" s="31">
        <f t="shared" si="340"/>
        <v>-0.54085391265704297</v>
      </c>
      <c r="G163" s="30">
        <v>42.636793472094702</v>
      </c>
      <c r="H163" s="31">
        <f t="shared" si="249"/>
        <v>-0.53655486516198403</v>
      </c>
      <c r="I163" s="30">
        <f>网约车!X54-网约车!X56</f>
        <v>49.260054272144799</v>
      </c>
      <c r="J163" s="31">
        <f t="shared" ref="J163:J188" si="370">I163/AI163-1</f>
        <v>-0.49348233197290198</v>
      </c>
      <c r="K163" s="30">
        <f>网约车!Z54-网约车!Z56</f>
        <v>53.441867917098001</v>
      </c>
      <c r="L163" s="31">
        <f t="shared" ref="L163:L188" si="371">K163/AK163-1</f>
        <v>-0.37520546056959703</v>
      </c>
      <c r="M163" s="30">
        <f>网约车!AB54-网约车!AB56</f>
        <v>53.615711770919198</v>
      </c>
      <c r="N163" s="31">
        <f t="shared" ref="N163:N188" si="372">M163/AM163-1</f>
        <v>-0.38365712412568098</v>
      </c>
      <c r="O163" s="30">
        <f>网约车!AD54-网约车!AD56</f>
        <v>64.840658215656603</v>
      </c>
      <c r="P163" s="31">
        <f t="shared" ref="P163:P188" si="373">O163/AO163-1</f>
        <v>-0.35522911693515902</v>
      </c>
      <c r="Q163" s="30">
        <f>网约车!AF54-网约车!AF56</f>
        <v>72.343456406556797</v>
      </c>
      <c r="R163" s="31">
        <f t="shared" ref="R163:R188" si="374">Q163/AQ163-1</f>
        <v>-0.23827137071483101</v>
      </c>
      <c r="S163" s="30">
        <f>网约车!AH54-网约车!AH56</f>
        <v>67.651478059733805</v>
      </c>
      <c r="T163" s="31">
        <f t="shared" ref="T163:T188" si="375">S163/AS163-1</f>
        <v>-0.18501525235402699</v>
      </c>
      <c r="U163" s="30">
        <f>网约车!AJ54-网约车!AJ56</f>
        <v>84.624621130251001</v>
      </c>
      <c r="V163" s="31">
        <f t="shared" ref="V163:V188" si="376">U163/AU163-1</f>
        <v>-9.6795385959219105E-2</v>
      </c>
      <c r="W163" s="30">
        <f>网约车!AL54-网约车!AL56</f>
        <v>107.21996735860399</v>
      </c>
      <c r="X163" s="31">
        <f t="shared" ref="X163:X188" si="377">W163/AW163-1</f>
        <v>0.11146994607114701</v>
      </c>
      <c r="Y163" s="30">
        <f t="shared" si="323"/>
        <v>481.44926829187398</v>
      </c>
      <c r="Z163" s="31">
        <f t="shared" si="324"/>
        <v>-0.437974983241673</v>
      </c>
      <c r="AA163" s="32"/>
      <c r="AB163" s="33">
        <f t="shared" si="325"/>
        <v>216.30981728988499</v>
      </c>
      <c r="AC163" s="30">
        <v>128.135507885344</v>
      </c>
      <c r="AD163" s="31"/>
      <c r="AE163" s="30">
        <v>88.174309404541006</v>
      </c>
      <c r="AF163" s="31"/>
      <c r="AG163" s="30">
        <v>91.999657061881095</v>
      </c>
      <c r="AH163" s="31"/>
      <c r="AI163" s="30">
        <v>97.252390946231401</v>
      </c>
      <c r="AJ163" s="31"/>
      <c r="AK163" s="30">
        <v>85.535107214314905</v>
      </c>
      <c r="AL163" s="31"/>
      <c r="AM163" s="30">
        <v>86.990073009056999</v>
      </c>
      <c r="AN163" s="31"/>
      <c r="AO163" s="30">
        <v>100.563874577345</v>
      </c>
      <c r="AP163" s="31"/>
      <c r="AQ163" s="30">
        <v>94.972741768215101</v>
      </c>
      <c r="AR163" s="31"/>
      <c r="AS163" s="30">
        <v>83.009502024596699</v>
      </c>
      <c r="AT163" s="31"/>
      <c r="AU163" s="30">
        <v>93.693743161535807</v>
      </c>
      <c r="AV163" s="31"/>
      <c r="AW163" s="30">
        <v>96.466816523117004</v>
      </c>
      <c r="AX163" s="31"/>
      <c r="AY163" s="30">
        <v>101.95333719703601</v>
      </c>
      <c r="AZ163" s="31"/>
      <c r="BA163" s="30">
        <f t="shared" ref="BA163:BA188" si="378">AC163+AE163+AG163+AI163+AK163+AM163+AO163+AQ163+AS163+AU163+AW163+AY163</f>
        <v>1148.74706077322</v>
      </c>
      <c r="BB163" s="31"/>
      <c r="BC163" s="35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30"/>
    </row>
    <row r="164" spans="1:68" s="24" customFormat="1" ht="28.8">
      <c r="A164" s="395" t="s">
        <v>313</v>
      </c>
      <c r="B164" s="29" t="s">
        <v>394</v>
      </c>
      <c r="C164" s="30">
        <f t="shared" ref="C164:G164" si="379">C165+C166+C167+C168</f>
        <v>14819.404781692099</v>
      </c>
      <c r="D164" s="31">
        <f t="shared" si="341"/>
        <v>-3.8000276957733697E-2</v>
      </c>
      <c r="E164" s="30">
        <f t="shared" si="379"/>
        <v>15964.874726477599</v>
      </c>
      <c r="F164" s="31">
        <f t="shared" si="340"/>
        <v>-3.0695181826085501E-2</v>
      </c>
      <c r="G164" s="30">
        <f t="shared" si="379"/>
        <v>16440.948635139601</v>
      </c>
      <c r="H164" s="31">
        <f t="shared" ref="H164:H188" si="380">G164/AG164-1</f>
        <v>-7.3638693278832402E-4</v>
      </c>
      <c r="I164" s="30" t="e">
        <f t="shared" ref="I164:M164" si="381">I165+I166+I167+I168</f>
        <v>#REF!</v>
      </c>
      <c r="J164" s="31" t="e">
        <f t="shared" si="370"/>
        <v>#REF!</v>
      </c>
      <c r="K164" s="30" t="e">
        <f t="shared" si="381"/>
        <v>#REF!</v>
      </c>
      <c r="L164" s="31" t="e">
        <f t="shared" si="371"/>
        <v>#REF!</v>
      </c>
      <c r="M164" s="30" t="e">
        <f t="shared" si="381"/>
        <v>#REF!</v>
      </c>
      <c r="N164" s="31" t="e">
        <f t="shared" si="372"/>
        <v>#REF!</v>
      </c>
      <c r="O164" s="30" t="e">
        <f t="shared" ref="O164:S164" si="382">O165+O166+O167+O168</f>
        <v>#REF!</v>
      </c>
      <c r="P164" s="31" t="e">
        <f t="shared" si="373"/>
        <v>#REF!</v>
      </c>
      <c r="Q164" s="30" t="e">
        <f t="shared" si="382"/>
        <v>#REF!</v>
      </c>
      <c r="R164" s="31" t="e">
        <f t="shared" si="374"/>
        <v>#REF!</v>
      </c>
      <c r="S164" s="30" t="e">
        <f t="shared" si="382"/>
        <v>#REF!</v>
      </c>
      <c r="T164" s="31" t="e">
        <f t="shared" si="375"/>
        <v>#REF!</v>
      </c>
      <c r="U164" s="30" t="e">
        <f>U165+U166+U167+U168</f>
        <v>#REF!</v>
      </c>
      <c r="V164" s="31" t="e">
        <f t="shared" si="376"/>
        <v>#REF!</v>
      </c>
      <c r="W164" s="30" t="e">
        <f>W165+W166+W167+W168</f>
        <v>#REF!</v>
      </c>
      <c r="X164" s="31" t="e">
        <f t="shared" si="377"/>
        <v>#REF!</v>
      </c>
      <c r="Y164" s="30" t="e">
        <f t="shared" ref="Y164:Y188" si="383">E164+C164+G164+I164+K164+M164+O164+Q164+S164</f>
        <v>#REF!</v>
      </c>
      <c r="Z164" s="31" t="e">
        <f t="shared" ref="Z164:Z188" si="384">Y164/SUM(AC164,AE164,AG164,AI164,AK164,AM164,AO164,AQ164,AS164)-1</f>
        <v>#REF!</v>
      </c>
      <c r="AA164" s="32"/>
      <c r="AB164" s="33">
        <f t="shared" ref="AB164:AB188" si="385">AC164+AE164</f>
        <v>31875.228920166599</v>
      </c>
      <c r="AC164" s="33">
        <f t="shared" ref="AC164:AG164" si="386">AC165+AC166+AC167+AC168</f>
        <v>15404.791110361901</v>
      </c>
      <c r="AD164" s="32"/>
      <c r="AE164" s="33">
        <f t="shared" si="386"/>
        <v>16470.4378098048</v>
      </c>
      <c r="AF164" s="32"/>
      <c r="AG164" s="33">
        <f t="shared" si="386"/>
        <v>16453.064456809901</v>
      </c>
      <c r="AH164" s="32"/>
      <c r="AI164" s="33">
        <f t="shared" ref="AI164:AM164" si="387">AI165+AI166+AI167+AI168</f>
        <v>18699.421857187499</v>
      </c>
      <c r="AJ164" s="32"/>
      <c r="AK164" s="33">
        <f t="shared" si="387"/>
        <v>19632.092588158801</v>
      </c>
      <c r="AL164" s="32"/>
      <c r="AM164" s="33">
        <f t="shared" si="387"/>
        <v>18917.460514901199</v>
      </c>
      <c r="AN164" s="32"/>
      <c r="AO164" s="33">
        <f t="shared" ref="AO164:AS164" si="388">AO165+AO166+AO167+AO168</f>
        <v>21188.249314754201</v>
      </c>
      <c r="AP164" s="32"/>
      <c r="AQ164" s="33">
        <f t="shared" si="388"/>
        <v>20659.029542018401</v>
      </c>
      <c r="AR164" s="32"/>
      <c r="AS164" s="33">
        <f t="shared" si="388"/>
        <v>18406.0403125464</v>
      </c>
      <c r="AT164" s="32"/>
      <c r="AU164" s="33">
        <f t="shared" ref="AU164:AY164" si="389">AU165+AU166+AU167+AU168</f>
        <v>18089.716610232401</v>
      </c>
      <c r="AV164" s="32"/>
      <c r="AW164" s="33">
        <f t="shared" si="389"/>
        <v>16630.2363587074</v>
      </c>
      <c r="AX164" s="32"/>
      <c r="AY164" s="33">
        <f t="shared" si="389"/>
        <v>14718.1068320959</v>
      </c>
      <c r="AZ164" s="32"/>
      <c r="BA164" s="33">
        <f t="shared" si="378"/>
        <v>215268.647307579</v>
      </c>
      <c r="BB164" s="32"/>
      <c r="BC164" s="34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</row>
    <row r="165" spans="1:68" ht="28.8">
      <c r="A165" s="396"/>
      <c r="B165" s="29" t="s">
        <v>395</v>
      </c>
      <c r="C165" s="30">
        <v>9809.9542999999994</v>
      </c>
      <c r="D165" s="31">
        <f t="shared" si="341"/>
        <v>-7.8987904951822493E-2</v>
      </c>
      <c r="E165" s="38">
        <v>11856.920899999999</v>
      </c>
      <c r="F165" s="31">
        <f t="shared" si="340"/>
        <v>-7.5982222954562806E-2</v>
      </c>
      <c r="G165" s="37">
        <v>11735.940500000001</v>
      </c>
      <c r="H165" s="31">
        <f t="shared" si="380"/>
        <v>-1.6051792895022801E-2</v>
      </c>
      <c r="I165" s="37" t="e">
        <f>#REF!</f>
        <v>#REF!</v>
      </c>
      <c r="J165" s="31" t="e">
        <f t="shared" si="370"/>
        <v>#REF!</v>
      </c>
      <c r="K165" s="37" t="e">
        <f>#REF!</f>
        <v>#REF!</v>
      </c>
      <c r="L165" s="31" t="e">
        <f t="shared" si="371"/>
        <v>#REF!</v>
      </c>
      <c r="M165" s="37" t="e">
        <f>#REF!</f>
        <v>#REF!</v>
      </c>
      <c r="N165" s="31" t="e">
        <f t="shared" si="372"/>
        <v>#REF!</v>
      </c>
      <c r="O165" s="37" t="e">
        <f>#REF!</f>
        <v>#REF!</v>
      </c>
      <c r="P165" s="31" t="e">
        <f t="shared" si="373"/>
        <v>#REF!</v>
      </c>
      <c r="Q165" s="37" t="e">
        <f>#REF!</f>
        <v>#REF!</v>
      </c>
      <c r="R165" s="31" t="e">
        <f t="shared" si="374"/>
        <v>#REF!</v>
      </c>
      <c r="S165" s="37" t="e">
        <f>#REF!</f>
        <v>#REF!</v>
      </c>
      <c r="T165" s="31" t="e">
        <f t="shared" si="375"/>
        <v>#REF!</v>
      </c>
      <c r="U165" s="37" t="e">
        <f>#REF!</f>
        <v>#REF!</v>
      </c>
      <c r="V165" s="31" t="e">
        <f t="shared" si="376"/>
        <v>#REF!</v>
      </c>
      <c r="W165" s="37" t="e">
        <f>#REF!</f>
        <v>#REF!</v>
      </c>
      <c r="X165" s="31" t="e">
        <f t="shared" si="377"/>
        <v>#REF!</v>
      </c>
      <c r="Y165" s="30" t="e">
        <f t="shared" si="383"/>
        <v>#REF!</v>
      </c>
      <c r="Z165" s="31" t="e">
        <f t="shared" si="384"/>
        <v>#REF!</v>
      </c>
      <c r="AA165" s="32"/>
      <c r="AB165" s="33">
        <f t="shared" si="385"/>
        <v>23483.194899999999</v>
      </c>
      <c r="AC165" s="38">
        <v>10651.2763</v>
      </c>
      <c r="AD165" s="31"/>
      <c r="AE165" s="30">
        <v>12831.918600000001</v>
      </c>
      <c r="AF165" s="31"/>
      <c r="AG165" s="37">
        <v>11927.3966</v>
      </c>
      <c r="AH165" s="31"/>
      <c r="AI165" s="38">
        <v>13740.3788</v>
      </c>
      <c r="AJ165" s="31"/>
      <c r="AK165" s="38">
        <v>14673.047699999999</v>
      </c>
      <c r="AL165" s="31"/>
      <c r="AM165" s="38">
        <v>13984.320400000001</v>
      </c>
      <c r="AN165" s="31"/>
      <c r="AO165" s="38">
        <v>15494.052600000001</v>
      </c>
      <c r="AP165" s="31"/>
      <c r="AQ165" s="38">
        <v>15198.819799999999</v>
      </c>
      <c r="AR165" s="31"/>
      <c r="AS165" s="38">
        <v>13182.4573</v>
      </c>
      <c r="AT165" s="31"/>
      <c r="AU165" s="38">
        <v>12795.906000000001</v>
      </c>
      <c r="AV165" s="31"/>
      <c r="AW165" s="38">
        <v>11270.3966</v>
      </c>
      <c r="AX165" s="31"/>
      <c r="AY165" s="38">
        <v>9456.6697000000004</v>
      </c>
      <c r="AZ165" s="31"/>
      <c r="BA165" s="30">
        <f t="shared" si="378"/>
        <v>155206.6404</v>
      </c>
      <c r="BB165" s="31"/>
      <c r="BC165" s="35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0"/>
    </row>
    <row r="166" spans="1:68" ht="28.8">
      <c r="A166" s="396"/>
      <c r="B166" s="29" t="s">
        <v>396</v>
      </c>
      <c r="C166" s="37">
        <v>3503.52</v>
      </c>
      <c r="D166" s="31">
        <f t="shared" si="341"/>
        <v>-6.1928183763029401E-2</v>
      </c>
      <c r="E166" s="37">
        <v>2722.58</v>
      </c>
      <c r="F166" s="31">
        <f t="shared" si="340"/>
        <v>-9.5747389865037408E-3</v>
      </c>
      <c r="G166" s="37">
        <f>公交!X58-公交!X60</f>
        <v>3359.39</v>
      </c>
      <c r="H166" s="31">
        <f t="shared" si="380"/>
        <v>-8.2249225507176699E-2</v>
      </c>
      <c r="I166" s="37">
        <f>公交!Z58-公交!Z60</f>
        <v>3436.97</v>
      </c>
      <c r="J166" s="31">
        <f t="shared" si="370"/>
        <v>-0.113922647375775</v>
      </c>
      <c r="K166" s="37">
        <f>公交!AB58-公交!AB60</f>
        <v>3378.45</v>
      </c>
      <c r="L166" s="31">
        <f t="shared" si="371"/>
        <v>-0.11855177883762399</v>
      </c>
      <c r="M166" s="37">
        <f>公交!AD58-公交!AD60</f>
        <v>3156.96</v>
      </c>
      <c r="N166" s="31">
        <f t="shared" si="372"/>
        <v>-0.175489502179483</v>
      </c>
      <c r="O166" s="37">
        <f>公交!AF58-公交!AF60</f>
        <v>3291.04</v>
      </c>
      <c r="P166" s="31">
        <f t="shared" si="373"/>
        <v>-0.174671163997944</v>
      </c>
      <c r="Q166" s="37">
        <f>公交!AH58-公交!AH60</f>
        <v>1961.26</v>
      </c>
      <c r="R166" s="31">
        <f t="shared" si="374"/>
        <v>-0.47258107890066098</v>
      </c>
      <c r="S166" s="37">
        <f>公交!AJ58-公交!AJ60</f>
        <v>1754.73</v>
      </c>
      <c r="T166" s="31">
        <f t="shared" si="375"/>
        <v>-0.49473638745716902</v>
      </c>
      <c r="U166" s="37">
        <f>公交!AL58-公交!AL60</f>
        <v>926.36</v>
      </c>
      <c r="V166" s="31">
        <f t="shared" si="376"/>
        <v>-0.73550254972389895</v>
      </c>
      <c r="W166" s="37">
        <f>公交!AN58-公交!AN60</f>
        <v>966.26</v>
      </c>
      <c r="X166" s="31">
        <f t="shared" si="377"/>
        <v>-0.73117776998792605</v>
      </c>
      <c r="Y166" s="30">
        <f t="shared" si="383"/>
        <v>26564.9</v>
      </c>
      <c r="Z166" s="31">
        <f t="shared" si="384"/>
        <v>-0.19166706477429099</v>
      </c>
      <c r="AA166" s="32"/>
      <c r="AB166" s="33">
        <f t="shared" si="385"/>
        <v>6483.71</v>
      </c>
      <c r="AC166" s="30">
        <v>3734.81</v>
      </c>
      <c r="AD166" s="31"/>
      <c r="AE166" s="30">
        <v>2748.9</v>
      </c>
      <c r="AF166" s="31"/>
      <c r="AG166" s="30">
        <v>3660.46</v>
      </c>
      <c r="AH166" s="31"/>
      <c r="AI166" s="30">
        <v>3878.86</v>
      </c>
      <c r="AJ166" s="31"/>
      <c r="AK166" s="30">
        <v>3832.84</v>
      </c>
      <c r="AL166" s="31"/>
      <c r="AM166" s="30">
        <v>3828.89</v>
      </c>
      <c r="AN166" s="31"/>
      <c r="AO166" s="30">
        <v>3987.55</v>
      </c>
      <c r="AP166" s="31"/>
      <c r="AQ166" s="30">
        <v>3718.6</v>
      </c>
      <c r="AR166" s="31"/>
      <c r="AS166" s="30">
        <v>3472.9</v>
      </c>
      <c r="AT166" s="31"/>
      <c r="AU166" s="30">
        <v>3502.34</v>
      </c>
      <c r="AV166" s="31"/>
      <c r="AW166" s="30">
        <v>3594.42</v>
      </c>
      <c r="AX166" s="31"/>
      <c r="AY166" s="30">
        <v>3566.72</v>
      </c>
      <c r="AZ166" s="31"/>
      <c r="BA166" s="30">
        <f t="shared" si="378"/>
        <v>43527.29</v>
      </c>
      <c r="BB166" s="31"/>
      <c r="BC166" s="35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0"/>
    </row>
    <row r="167" spans="1:68" ht="28.8">
      <c r="A167" s="397"/>
      <c r="B167" s="29" t="s">
        <v>397</v>
      </c>
      <c r="C167" s="37">
        <v>1328.69</v>
      </c>
      <c r="D167" s="31">
        <f t="shared" si="341"/>
        <v>0.51526452039641002</v>
      </c>
      <c r="E167" s="37">
        <v>1200.9100000000001</v>
      </c>
      <c r="F167" s="31">
        <f t="shared" si="340"/>
        <v>0.54910155695729002</v>
      </c>
      <c r="G167" s="37">
        <f>出租!X58-出租!X60</f>
        <v>1123.7</v>
      </c>
      <c r="H167" s="31">
        <f t="shared" si="380"/>
        <v>0.50579564489112205</v>
      </c>
      <c r="I167" s="37">
        <f>出租!Z58-出租!Z60</f>
        <v>1157</v>
      </c>
      <c r="J167" s="31">
        <f t="shared" si="370"/>
        <v>0.28394349316968698</v>
      </c>
      <c r="K167" s="37">
        <f>出租!AB58-出租!AB60</f>
        <v>1170.23</v>
      </c>
      <c r="L167" s="31">
        <f t="shared" si="371"/>
        <v>0.27990506502171097</v>
      </c>
      <c r="M167" s="37">
        <f>出租!AD58-出租!AD60</f>
        <v>1151.9100000000001</v>
      </c>
      <c r="N167" s="31">
        <f t="shared" si="372"/>
        <v>0.32924451009127698</v>
      </c>
      <c r="O167" s="37">
        <f>出租!AF58-出租!AF60</f>
        <v>1198.98</v>
      </c>
      <c r="P167" s="31">
        <f t="shared" si="373"/>
        <v>-0.13508483379501399</v>
      </c>
      <c r="Q167" s="37">
        <f>出租!AH58-出租!AH60</f>
        <v>1210.96</v>
      </c>
      <c r="R167" s="31">
        <f t="shared" si="374"/>
        <v>-0.164739964132984</v>
      </c>
      <c r="S167" s="37">
        <f>出租!AJ58-出租!AJ60</f>
        <v>1229.4100000000001</v>
      </c>
      <c r="T167" s="31">
        <f t="shared" si="375"/>
        <v>-0.14957389114855699</v>
      </c>
      <c r="U167" s="37">
        <f>出租!AL58-出租!AL60</f>
        <v>1250.6099999999999</v>
      </c>
      <c r="V167" s="31">
        <f t="shared" si="376"/>
        <v>-0.15276065307228501</v>
      </c>
      <c r="W167" s="37">
        <f>出租!AN58-出租!AN60</f>
        <v>1359.49</v>
      </c>
      <c r="X167" s="31">
        <f t="shared" si="377"/>
        <v>-5.81988223068928E-2</v>
      </c>
      <c r="Y167" s="30">
        <f t="shared" si="383"/>
        <v>10771.79</v>
      </c>
      <c r="Z167" s="31">
        <f t="shared" si="384"/>
        <v>0.15057903922854601</v>
      </c>
      <c r="AA167" s="32"/>
      <c r="AB167" s="33">
        <f t="shared" si="385"/>
        <v>1652.1</v>
      </c>
      <c r="AC167" s="30">
        <v>876.87</v>
      </c>
      <c r="AD167" s="31"/>
      <c r="AE167" s="30">
        <v>775.23</v>
      </c>
      <c r="AF167" s="31"/>
      <c r="AG167" s="30">
        <v>746.25</v>
      </c>
      <c r="AH167" s="31"/>
      <c r="AI167" s="30">
        <v>901.13</v>
      </c>
      <c r="AJ167" s="31"/>
      <c r="AK167" s="30">
        <v>914.31</v>
      </c>
      <c r="AL167" s="31"/>
      <c r="AM167" s="30">
        <v>866.59</v>
      </c>
      <c r="AN167" s="31"/>
      <c r="AO167" s="30">
        <v>1386.24</v>
      </c>
      <c r="AP167" s="31"/>
      <c r="AQ167" s="30">
        <v>1449.8</v>
      </c>
      <c r="AR167" s="31"/>
      <c r="AS167" s="30">
        <v>1445.64</v>
      </c>
      <c r="AT167" s="31"/>
      <c r="AU167" s="30">
        <v>1476.1</v>
      </c>
      <c r="AV167" s="31"/>
      <c r="AW167" s="30">
        <v>1443.5</v>
      </c>
      <c r="AX167" s="31"/>
      <c r="AY167" s="30">
        <v>1366.34</v>
      </c>
      <c r="AZ167" s="31"/>
      <c r="BA167" s="30">
        <f t="shared" si="378"/>
        <v>13648</v>
      </c>
      <c r="BB167" s="31"/>
      <c r="BC167" s="35"/>
      <c r="BD167" s="41"/>
      <c r="BE167" s="41"/>
      <c r="BF167" s="41"/>
      <c r="BG167" s="41"/>
      <c r="BH167" s="41"/>
      <c r="BI167" s="41"/>
      <c r="BJ167" s="42"/>
      <c r="BK167" s="41"/>
      <c r="BL167" s="42"/>
      <c r="BM167" s="42"/>
      <c r="BN167" s="42"/>
      <c r="BO167" s="42"/>
      <c r="BP167" s="30"/>
    </row>
    <row r="168" spans="1:68" ht="28.8">
      <c r="A168" s="398"/>
      <c r="B168" s="29" t="s">
        <v>398</v>
      </c>
      <c r="C168" s="30">
        <v>177.240481692115</v>
      </c>
      <c r="D168" s="31">
        <f t="shared" si="341"/>
        <v>0.249626105466801</v>
      </c>
      <c r="E168" s="30">
        <v>184.463826477608</v>
      </c>
      <c r="F168" s="31">
        <f t="shared" si="340"/>
        <v>0.61259813571930199</v>
      </c>
      <c r="G168" s="30">
        <v>221.91813513958201</v>
      </c>
      <c r="H168" s="31">
        <f t="shared" si="380"/>
        <v>0.86551894167189503</v>
      </c>
      <c r="I168" s="30">
        <f>网约车!X58-网约车!X60</f>
        <v>276.30380657855198</v>
      </c>
      <c r="J168" s="31">
        <f t="shared" si="370"/>
        <v>0.54313928462715799</v>
      </c>
      <c r="K168" s="30">
        <f>网约车!Z58-网约车!Z60</f>
        <v>342.46154245264</v>
      </c>
      <c r="L168" s="31">
        <f t="shared" si="371"/>
        <v>0.61618595629348105</v>
      </c>
      <c r="M168" s="30">
        <f>网约车!AB58-网约车!AB60</f>
        <v>400.581541121079</v>
      </c>
      <c r="N168" s="31">
        <f t="shared" si="372"/>
        <v>0.685522794969885</v>
      </c>
      <c r="O168" s="30">
        <f>网约车!AD58-网约车!AD60</f>
        <v>430.32017173888602</v>
      </c>
      <c r="P168" s="31">
        <f t="shared" si="373"/>
        <v>0.343043550348274</v>
      </c>
      <c r="Q168" s="30">
        <f>网约车!AF58-网约车!AF60</f>
        <v>458.53520772241802</v>
      </c>
      <c r="R168" s="31">
        <f t="shared" si="374"/>
        <v>0.57134989582871298</v>
      </c>
      <c r="S168" s="30">
        <f>网约车!AH58-网约车!AH60</f>
        <v>392.575210868005</v>
      </c>
      <c r="T168" s="31">
        <f t="shared" si="375"/>
        <v>0.28695034707042</v>
      </c>
      <c r="U168" s="30">
        <f>网约车!AJ58-网约车!AJ60</f>
        <v>625.01284276873696</v>
      </c>
      <c r="V168" s="31">
        <f t="shared" si="376"/>
        <v>0.98183604460821206</v>
      </c>
      <c r="W168" s="30">
        <f>网约车!AL58-网约车!AL60</f>
        <v>663.43555442191905</v>
      </c>
      <c r="X168" s="31">
        <f t="shared" si="377"/>
        <v>1.0608724269856</v>
      </c>
      <c r="Y168" s="30">
        <f t="shared" si="383"/>
        <v>2884.3999237908902</v>
      </c>
      <c r="Z168" s="31">
        <f t="shared" si="384"/>
        <v>0.50147097412840602</v>
      </c>
      <c r="AA168" s="32"/>
      <c r="AB168" s="33">
        <f t="shared" si="385"/>
        <v>256.22402016665097</v>
      </c>
      <c r="AC168" s="30">
        <v>141.834810361861</v>
      </c>
      <c r="AD168" s="31"/>
      <c r="AE168" s="30">
        <v>114.38920980479</v>
      </c>
      <c r="AF168" s="31"/>
      <c r="AG168" s="30">
        <v>118.95785680991099</v>
      </c>
      <c r="AH168" s="31"/>
      <c r="AI168" s="30">
        <v>179.05305718745299</v>
      </c>
      <c r="AJ168" s="31"/>
      <c r="AK168" s="30">
        <v>211.894888158806</v>
      </c>
      <c r="AL168" s="31"/>
      <c r="AM168" s="30">
        <v>237.66011490116699</v>
      </c>
      <c r="AN168" s="31"/>
      <c r="AO168" s="30">
        <v>320.40671475418401</v>
      </c>
      <c r="AP168" s="31"/>
      <c r="AQ168" s="30">
        <v>291.80974201840098</v>
      </c>
      <c r="AR168" s="31"/>
      <c r="AS168" s="30">
        <v>305.043012546407</v>
      </c>
      <c r="AT168" s="31"/>
      <c r="AU168" s="30">
        <v>315.37061023244001</v>
      </c>
      <c r="AV168" s="31"/>
      <c r="AW168" s="30">
        <v>321.919758707391</v>
      </c>
      <c r="AX168" s="31"/>
      <c r="AY168" s="30">
        <v>328.37713209590601</v>
      </c>
      <c r="AZ168" s="31"/>
      <c r="BA168" s="30">
        <f t="shared" si="378"/>
        <v>2886.7169075787201</v>
      </c>
      <c r="BB168" s="31"/>
      <c r="BC168" s="35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30"/>
    </row>
    <row r="169" spans="1:68" s="24" customFormat="1" ht="28.8">
      <c r="A169" s="395" t="s">
        <v>121</v>
      </c>
      <c r="B169" s="29" t="s">
        <v>394</v>
      </c>
      <c r="C169" s="30">
        <f t="shared" ref="C169:G169" si="390">C170+C171+C172+C173</f>
        <v>1052.83835010239</v>
      </c>
      <c r="D169" s="31">
        <f t="shared" si="341"/>
        <v>-6.4444681152737396E-2</v>
      </c>
      <c r="E169" s="30">
        <f t="shared" si="390"/>
        <v>1054.90795261523</v>
      </c>
      <c r="F169" s="31">
        <f t="shared" si="340"/>
        <v>-4.3391251029062203E-2</v>
      </c>
      <c r="G169" s="30">
        <f t="shared" si="390"/>
        <v>1046.2996482680101</v>
      </c>
      <c r="H169" s="31">
        <f t="shared" si="380"/>
        <v>-3.9026522610867802E-2</v>
      </c>
      <c r="I169" s="30" t="e">
        <f t="shared" ref="I169:M169" si="391">I170+I171+I172+I173</f>
        <v>#REF!</v>
      </c>
      <c r="J169" s="31" t="e">
        <f t="shared" si="370"/>
        <v>#REF!</v>
      </c>
      <c r="K169" s="30" t="e">
        <f t="shared" si="391"/>
        <v>#REF!</v>
      </c>
      <c r="L169" s="31" t="e">
        <f t="shared" si="371"/>
        <v>#REF!</v>
      </c>
      <c r="M169" s="30" t="e">
        <f t="shared" si="391"/>
        <v>#REF!</v>
      </c>
      <c r="N169" s="31" t="e">
        <f t="shared" si="372"/>
        <v>#REF!</v>
      </c>
      <c r="O169" s="30" t="e">
        <f t="shared" ref="O169:S169" si="392">O170+O171+O172+O173</f>
        <v>#REF!</v>
      </c>
      <c r="P169" s="31" t="e">
        <f t="shared" si="373"/>
        <v>#REF!</v>
      </c>
      <c r="Q169" s="30" t="e">
        <f t="shared" si="392"/>
        <v>#REF!</v>
      </c>
      <c r="R169" s="31" t="e">
        <f t="shared" si="374"/>
        <v>#REF!</v>
      </c>
      <c r="S169" s="30" t="e">
        <f t="shared" si="392"/>
        <v>#REF!</v>
      </c>
      <c r="T169" s="31" t="e">
        <f t="shared" si="375"/>
        <v>#REF!</v>
      </c>
      <c r="U169" s="30" t="e">
        <f>U170+U171+U172+U173</f>
        <v>#REF!</v>
      </c>
      <c r="V169" s="31" t="e">
        <f t="shared" si="376"/>
        <v>#REF!</v>
      </c>
      <c r="W169" s="30" t="e">
        <f>W170+W171+W172+W173</f>
        <v>#REF!</v>
      </c>
      <c r="X169" s="31" t="e">
        <f t="shared" si="377"/>
        <v>#REF!</v>
      </c>
      <c r="Y169" s="30" t="e">
        <f t="shared" si="383"/>
        <v>#REF!</v>
      </c>
      <c r="Z169" s="31" t="e">
        <f t="shared" si="384"/>
        <v>#REF!</v>
      </c>
      <c r="AA169" s="32"/>
      <c r="AB169" s="33">
        <f t="shared" si="385"/>
        <v>2228.1199435109102</v>
      </c>
      <c r="AC169" s="33">
        <f t="shared" ref="AC169:AG169" si="393">AC170+AC171+AC172+AC173</f>
        <v>1125.36194161093</v>
      </c>
      <c r="AD169" s="32"/>
      <c r="AE169" s="33">
        <f t="shared" si="393"/>
        <v>1102.7580018999799</v>
      </c>
      <c r="AF169" s="32"/>
      <c r="AG169" s="33">
        <f t="shared" si="393"/>
        <v>1088.7913900711401</v>
      </c>
      <c r="AH169" s="32"/>
      <c r="AI169" s="33">
        <f t="shared" ref="AI169:AM169" si="394">AI170+AI171+AI172+AI173</f>
        <v>1101.0095912700399</v>
      </c>
      <c r="AJ169" s="32"/>
      <c r="AK169" s="33">
        <f t="shared" si="394"/>
        <v>1100.76109778213</v>
      </c>
      <c r="AL169" s="32"/>
      <c r="AM169" s="33">
        <f t="shared" si="394"/>
        <v>1182.8942451144501</v>
      </c>
      <c r="AN169" s="32"/>
      <c r="AO169" s="33">
        <f t="shared" ref="AO169:AS169" si="395">AO170+AO171+AO172+AO173</f>
        <v>1051.92111327469</v>
      </c>
      <c r="AP169" s="32"/>
      <c r="AQ169" s="33">
        <f t="shared" si="395"/>
        <v>1117.5433804603699</v>
      </c>
      <c r="AR169" s="32"/>
      <c r="AS169" s="33">
        <f t="shared" si="395"/>
        <v>998.91017630223303</v>
      </c>
      <c r="AT169" s="32"/>
      <c r="AU169" s="33">
        <f t="shared" ref="AU169:AY169" si="396">AU170+AU171+AU172+AU173</f>
        <v>1118.7778316696899</v>
      </c>
      <c r="AV169" s="32"/>
      <c r="AW169" s="33">
        <f t="shared" si="396"/>
        <v>1037.7232442680299</v>
      </c>
      <c r="AX169" s="32"/>
      <c r="AY169" s="33">
        <f t="shared" si="396"/>
        <v>1059.0146841355199</v>
      </c>
      <c r="AZ169" s="32"/>
      <c r="BA169" s="33">
        <f t="shared" si="378"/>
        <v>13085.466697859199</v>
      </c>
      <c r="BB169" s="32"/>
      <c r="BC169" s="34"/>
      <c r="BD169" s="33"/>
      <c r="BE169" s="33"/>
      <c r="BF169" s="33"/>
      <c r="BG169" s="33"/>
      <c r="BH169" s="33"/>
      <c r="BI169" s="33"/>
      <c r="BJ169" s="33"/>
      <c r="BK169" s="33"/>
      <c r="BL169" s="33"/>
      <c r="BM169" s="33"/>
      <c r="BN169" s="33"/>
      <c r="BO169" s="33"/>
      <c r="BP169" s="33"/>
    </row>
    <row r="170" spans="1:68" ht="28.8">
      <c r="A170" s="396"/>
      <c r="B170" s="29" t="s">
        <v>395</v>
      </c>
      <c r="C170" s="30">
        <v>320.13760000000002</v>
      </c>
      <c r="D170" s="31">
        <f t="shared" si="341"/>
        <v>-0.167136858645826</v>
      </c>
      <c r="E170" s="38">
        <v>322.21159999999998</v>
      </c>
      <c r="F170" s="31">
        <f t="shared" si="340"/>
        <v>-9.5939224163086603E-2</v>
      </c>
      <c r="G170" s="37">
        <v>316.21769999999998</v>
      </c>
      <c r="H170" s="31">
        <f t="shared" si="380"/>
        <v>-8.5016111148405502E-2</v>
      </c>
      <c r="I170" s="37" t="e">
        <f>#REF!</f>
        <v>#REF!</v>
      </c>
      <c r="J170" s="31" t="e">
        <f t="shared" si="370"/>
        <v>#REF!</v>
      </c>
      <c r="K170" s="37" t="e">
        <f>#REF!</f>
        <v>#REF!</v>
      </c>
      <c r="L170" s="31" t="e">
        <f t="shared" si="371"/>
        <v>#REF!</v>
      </c>
      <c r="M170" s="37" t="e">
        <f>#REF!</f>
        <v>#REF!</v>
      </c>
      <c r="N170" s="31" t="e">
        <f t="shared" si="372"/>
        <v>#REF!</v>
      </c>
      <c r="O170" s="37" t="e">
        <f>#REF!</f>
        <v>#REF!</v>
      </c>
      <c r="P170" s="31" t="e">
        <f t="shared" si="373"/>
        <v>#REF!</v>
      </c>
      <c r="Q170" s="37" t="e">
        <f>#REF!</f>
        <v>#REF!</v>
      </c>
      <c r="R170" s="31" t="e">
        <f t="shared" si="374"/>
        <v>#REF!</v>
      </c>
      <c r="S170" s="37" t="e">
        <f>#REF!</f>
        <v>#REF!</v>
      </c>
      <c r="T170" s="31" t="e">
        <f t="shared" si="375"/>
        <v>#REF!</v>
      </c>
      <c r="U170" s="37" t="e">
        <f>#REF!</f>
        <v>#REF!</v>
      </c>
      <c r="V170" s="31" t="e">
        <f t="shared" si="376"/>
        <v>#REF!</v>
      </c>
      <c r="W170" s="37" t="e">
        <f>#REF!</f>
        <v>#REF!</v>
      </c>
      <c r="X170" s="31" t="e">
        <f t="shared" si="377"/>
        <v>#REF!</v>
      </c>
      <c r="Y170" s="30" t="e">
        <f t="shared" si="383"/>
        <v>#REF!</v>
      </c>
      <c r="Z170" s="31" t="e">
        <f t="shared" si="384"/>
        <v>#REF!</v>
      </c>
      <c r="AA170" s="32"/>
      <c r="AB170" s="33">
        <f t="shared" si="385"/>
        <v>740.78679999999997</v>
      </c>
      <c r="AC170" s="38">
        <v>384.38200000000001</v>
      </c>
      <c r="AD170" s="31"/>
      <c r="AE170" s="30">
        <v>356.40480000000002</v>
      </c>
      <c r="AF170" s="31"/>
      <c r="AG170" s="37">
        <v>345.5992</v>
      </c>
      <c r="AH170" s="31"/>
      <c r="AI170" s="38">
        <v>350.98649999999998</v>
      </c>
      <c r="AJ170" s="31"/>
      <c r="AK170" s="38">
        <v>354.19900000000001</v>
      </c>
      <c r="AL170" s="31"/>
      <c r="AM170" s="38">
        <v>369.32279999999997</v>
      </c>
      <c r="AN170" s="31"/>
      <c r="AO170" s="38">
        <v>372.21339999999998</v>
      </c>
      <c r="AP170" s="31"/>
      <c r="AQ170" s="38">
        <v>371.48239999999998</v>
      </c>
      <c r="AR170" s="31"/>
      <c r="AS170" s="38">
        <v>376.30200000000002</v>
      </c>
      <c r="AT170" s="31"/>
      <c r="AU170" s="38">
        <v>391.26990000000001</v>
      </c>
      <c r="AV170" s="31"/>
      <c r="AW170" s="38">
        <v>397.55270000000002</v>
      </c>
      <c r="AX170" s="31"/>
      <c r="AY170" s="38">
        <v>405.19909999999999</v>
      </c>
      <c r="AZ170" s="31"/>
      <c r="BA170" s="30">
        <f t="shared" si="378"/>
        <v>4474.9138000000003</v>
      </c>
      <c r="BB170" s="31"/>
      <c r="BC170" s="35"/>
      <c r="BD170" s="36"/>
      <c r="BE170" s="36"/>
      <c r="BF170" s="36"/>
      <c r="BG170" s="36"/>
      <c r="BH170" s="36"/>
      <c r="BI170" s="36"/>
      <c r="BJ170" s="36"/>
      <c r="BK170" s="36"/>
      <c r="BL170" s="36"/>
      <c r="BM170" s="36"/>
      <c r="BN170" s="36"/>
      <c r="BO170" s="36"/>
      <c r="BP170" s="30"/>
    </row>
    <row r="171" spans="1:68" ht="28.8">
      <c r="A171" s="397"/>
      <c r="B171" s="29" t="s">
        <v>396</v>
      </c>
      <c r="C171" s="37">
        <v>675.3</v>
      </c>
      <c r="D171" s="31">
        <f t="shared" si="341"/>
        <v>0.29169854628921199</v>
      </c>
      <c r="E171" s="37">
        <v>661.8</v>
      </c>
      <c r="F171" s="31">
        <f t="shared" si="340"/>
        <v>0.103183863977329</v>
      </c>
      <c r="G171" s="37">
        <f>公交!X62-公交!X64</f>
        <v>647.9</v>
      </c>
      <c r="H171" s="31">
        <f t="shared" si="380"/>
        <v>4.7365017782088799E-2</v>
      </c>
      <c r="I171" s="37">
        <f>公交!Z62-公交!Z64</f>
        <v>638.4</v>
      </c>
      <c r="J171" s="31">
        <f t="shared" si="370"/>
        <v>2.3733162283515099E-2</v>
      </c>
      <c r="K171" s="37">
        <f>公交!AB62-公交!AB64</f>
        <v>657.9</v>
      </c>
      <c r="L171" s="31">
        <f t="shared" si="371"/>
        <v>6.0103126007089697E-2</v>
      </c>
      <c r="M171" s="37">
        <f>公交!AD62-公交!AD64</f>
        <v>686</v>
      </c>
      <c r="N171" s="31">
        <f t="shared" si="372"/>
        <v>0.10752340975137201</v>
      </c>
      <c r="O171" s="37">
        <f>公交!AF62-公交!AF64</f>
        <v>290.68</v>
      </c>
      <c r="P171" s="31">
        <f t="shared" si="373"/>
        <v>-0.47158698418469402</v>
      </c>
      <c r="Q171" s="37">
        <f>公交!AH62-公交!AH64</f>
        <v>284.10000000000002</v>
      </c>
      <c r="R171" s="31">
        <f t="shared" si="374"/>
        <v>-0.492497320471597</v>
      </c>
      <c r="S171" s="37">
        <f>公交!AJ62-公交!AJ64</f>
        <v>277.39999999999998</v>
      </c>
      <c r="T171" s="31">
        <f t="shared" si="375"/>
        <v>-0.45361433917667898</v>
      </c>
      <c r="U171" s="37">
        <f>公交!AL62-公交!AL64</f>
        <v>290.2</v>
      </c>
      <c r="V171" s="31">
        <f t="shared" si="376"/>
        <v>-0.51463455427328997</v>
      </c>
      <c r="W171" s="37">
        <f>公交!AN62-公交!AN64</f>
        <v>268.2</v>
      </c>
      <c r="X171" s="31">
        <f t="shared" si="377"/>
        <v>-0.49329302852824503</v>
      </c>
      <c r="Y171" s="30">
        <f t="shared" si="383"/>
        <v>4819.4799999999996</v>
      </c>
      <c r="Z171" s="31">
        <f t="shared" si="384"/>
        <v>-7.7169937769267297E-2</v>
      </c>
      <c r="AA171" s="32"/>
      <c r="AB171" s="33">
        <f t="shared" si="385"/>
        <v>1122.7</v>
      </c>
      <c r="AC171" s="30">
        <v>522.79999999999995</v>
      </c>
      <c r="AD171" s="31"/>
      <c r="AE171" s="30">
        <v>599.9</v>
      </c>
      <c r="AF171" s="31"/>
      <c r="AG171" s="30">
        <v>618.6</v>
      </c>
      <c r="AH171" s="31"/>
      <c r="AI171" s="30">
        <v>623.6</v>
      </c>
      <c r="AJ171" s="31"/>
      <c r="AK171" s="30">
        <v>620.6</v>
      </c>
      <c r="AL171" s="31"/>
      <c r="AM171" s="30">
        <v>619.4</v>
      </c>
      <c r="AN171" s="31"/>
      <c r="AO171" s="30">
        <v>550.1</v>
      </c>
      <c r="AP171" s="31"/>
      <c r="AQ171" s="30">
        <v>559.79999999999995</v>
      </c>
      <c r="AR171" s="31"/>
      <c r="AS171" s="30">
        <v>507.7</v>
      </c>
      <c r="AT171" s="31"/>
      <c r="AU171" s="30">
        <v>597.9</v>
      </c>
      <c r="AV171" s="31"/>
      <c r="AW171" s="30">
        <v>529.29999999999995</v>
      </c>
      <c r="AX171" s="31"/>
      <c r="AY171" s="30">
        <v>542.79999999999995</v>
      </c>
      <c r="AZ171" s="31"/>
      <c r="BA171" s="30">
        <f t="shared" si="378"/>
        <v>6892.5</v>
      </c>
      <c r="BB171" s="31"/>
      <c r="BC171" s="35"/>
      <c r="BD171" s="41"/>
      <c r="BE171" s="41"/>
      <c r="BF171" s="41"/>
      <c r="BG171" s="41"/>
      <c r="BH171" s="41"/>
      <c r="BI171" s="41"/>
      <c r="BJ171" s="42"/>
      <c r="BK171" s="41"/>
      <c r="BL171" s="42"/>
      <c r="BM171" s="42"/>
      <c r="BN171" s="42"/>
      <c r="BO171" s="42"/>
      <c r="BP171" s="30"/>
    </row>
    <row r="172" spans="1:68" ht="28.8">
      <c r="A172" s="401"/>
      <c r="B172" s="29" t="s">
        <v>397</v>
      </c>
      <c r="C172" s="37">
        <v>46</v>
      </c>
      <c r="D172" s="31">
        <f t="shared" si="341"/>
        <v>-0.51680672268907601</v>
      </c>
      <c r="E172" s="37">
        <v>54.4</v>
      </c>
      <c r="F172" s="31">
        <f t="shared" ref="F172:F188" si="397">E172/AE172-1</f>
        <v>-0.32397166645955</v>
      </c>
      <c r="G172" s="37">
        <f>出租!X62-出租!X64</f>
        <v>56</v>
      </c>
      <c r="H172" s="31">
        <f t="shared" si="380"/>
        <v>3.9346696362286999E-2</v>
      </c>
      <c r="I172" s="37">
        <f>出租!Z62-出租!Z64</f>
        <v>43.6</v>
      </c>
      <c r="J172" s="31">
        <f t="shared" si="370"/>
        <v>-0.116514690982776</v>
      </c>
      <c r="K172" s="37">
        <f>出租!AB62-出租!AB64</f>
        <v>42.8</v>
      </c>
      <c r="L172" s="31">
        <f t="shared" si="371"/>
        <v>-8.1347928740072795E-2</v>
      </c>
      <c r="M172" s="37">
        <f>出租!AD62-出租!AD64</f>
        <v>43.6</v>
      </c>
      <c r="N172" s="31">
        <f t="shared" si="372"/>
        <v>-8.2877576777450696E-2</v>
      </c>
      <c r="O172" s="37">
        <f>出租!AF62-出租!AF64</f>
        <v>45.88</v>
      </c>
      <c r="P172" s="31">
        <f t="shared" si="373"/>
        <v>-6.6341066341066401E-2</v>
      </c>
      <c r="Q172" s="37">
        <f>出租!AH62-出租!AH64</f>
        <v>47.36</v>
      </c>
      <c r="R172" s="31">
        <f t="shared" si="374"/>
        <v>-0.103200151486461</v>
      </c>
      <c r="S172" s="37">
        <f>出租!AJ62-出租!AJ64</f>
        <v>48.68</v>
      </c>
      <c r="T172" s="31">
        <f t="shared" si="375"/>
        <v>5.16208961387576E-3</v>
      </c>
      <c r="U172" s="37">
        <f>出租!AL62-出租!AL64</f>
        <v>48.42</v>
      </c>
      <c r="V172" s="31">
        <f t="shared" si="376"/>
        <v>-0.12882331774019501</v>
      </c>
      <c r="W172" s="37">
        <f>出租!AN62-出租!AN64</f>
        <v>47.52</v>
      </c>
      <c r="X172" s="31">
        <f t="shared" si="377"/>
        <v>3.3043478260869702E-2</v>
      </c>
      <c r="Y172" s="30">
        <f t="shared" si="383"/>
        <v>428.32</v>
      </c>
      <c r="Z172" s="31">
        <f t="shared" si="384"/>
        <v>-0.181674022276991</v>
      </c>
      <c r="AA172" s="32"/>
      <c r="AB172" s="33">
        <f t="shared" si="385"/>
        <v>175.67</v>
      </c>
      <c r="AC172" s="30">
        <v>95.2</v>
      </c>
      <c r="AD172" s="31"/>
      <c r="AE172" s="30">
        <v>80.47</v>
      </c>
      <c r="AF172" s="31"/>
      <c r="AG172" s="30">
        <v>53.88</v>
      </c>
      <c r="AH172" s="31"/>
      <c r="AI172" s="30">
        <v>49.35</v>
      </c>
      <c r="AJ172" s="31"/>
      <c r="AK172" s="30">
        <v>46.59</v>
      </c>
      <c r="AL172" s="31"/>
      <c r="AM172" s="30">
        <v>47.54</v>
      </c>
      <c r="AN172" s="31"/>
      <c r="AO172" s="30">
        <v>49.14</v>
      </c>
      <c r="AP172" s="31"/>
      <c r="AQ172" s="30">
        <v>52.81</v>
      </c>
      <c r="AR172" s="31"/>
      <c r="AS172" s="30">
        <v>48.43</v>
      </c>
      <c r="AT172" s="31"/>
      <c r="AU172" s="30">
        <v>55.58</v>
      </c>
      <c r="AV172" s="31"/>
      <c r="AW172" s="30">
        <v>46</v>
      </c>
      <c r="AX172" s="31"/>
      <c r="AY172" s="30">
        <v>45.2</v>
      </c>
      <c r="AZ172" s="31"/>
      <c r="BA172" s="30">
        <f t="shared" si="378"/>
        <v>670.19</v>
      </c>
      <c r="BB172" s="31"/>
      <c r="BC172" s="35"/>
      <c r="BD172" s="41"/>
      <c r="BE172" s="41"/>
      <c r="BF172" s="41"/>
      <c r="BG172" s="41"/>
      <c r="BH172" s="41"/>
      <c r="BI172" s="41"/>
      <c r="BJ172" s="42"/>
      <c r="BK172" s="41"/>
      <c r="BL172" s="42"/>
      <c r="BM172" s="42"/>
      <c r="BN172" s="42"/>
      <c r="BO172" s="42"/>
      <c r="BP172" s="30"/>
    </row>
    <row r="173" spans="1:68" ht="28.8">
      <c r="A173" s="398"/>
      <c r="B173" s="29" t="s">
        <v>398</v>
      </c>
      <c r="C173" s="30">
        <v>11.4007501023882</v>
      </c>
      <c r="D173" s="31">
        <f t="shared" ref="D173:D188" si="398">C173/AC173-1</f>
        <v>-0.90729585692554304</v>
      </c>
      <c r="E173" s="30">
        <v>16.496352615231</v>
      </c>
      <c r="F173" s="31">
        <f t="shared" si="397"/>
        <v>-0.74999163210906905</v>
      </c>
      <c r="G173" s="30">
        <v>26.181948268010601</v>
      </c>
      <c r="H173" s="31">
        <f t="shared" si="380"/>
        <v>-0.62973925370335304</v>
      </c>
      <c r="I173" s="30">
        <f>网约车!X62-网约车!X64</f>
        <v>16.363160918867901</v>
      </c>
      <c r="J173" s="31">
        <f t="shared" si="370"/>
        <v>-0.78769294640673304</v>
      </c>
      <c r="K173" s="30">
        <f>网约车!Z62-网约车!Z64</f>
        <v>21.081261414674401</v>
      </c>
      <c r="L173" s="31">
        <f t="shared" si="371"/>
        <v>-0.73439959376479302</v>
      </c>
      <c r="M173" s="30">
        <f>网约车!AB62-网约车!AB64</f>
        <v>22.6203283718012</v>
      </c>
      <c r="N173" s="31">
        <f t="shared" si="372"/>
        <v>-0.84573344173109999</v>
      </c>
      <c r="O173" s="30">
        <f>网约车!AD62-网约车!AD64</f>
        <v>28.368211198550799</v>
      </c>
      <c r="P173" s="31">
        <f t="shared" si="373"/>
        <v>-0.64745846446872701</v>
      </c>
      <c r="Q173" s="30">
        <f>网约车!AF62-网约车!AF64</f>
        <v>25.998429949296899</v>
      </c>
      <c r="R173" s="31">
        <f t="shared" si="374"/>
        <v>-0.80518367223972498</v>
      </c>
      <c r="S173" s="30">
        <f>网约车!AH62-网约车!AH64</f>
        <v>25.111866273298698</v>
      </c>
      <c r="T173" s="31">
        <f t="shared" si="375"/>
        <v>-0.62225398363620299</v>
      </c>
      <c r="U173" s="30">
        <f>网约车!AJ62-网约车!AJ64</f>
        <v>31.2205596311783</v>
      </c>
      <c r="V173" s="31">
        <f t="shared" si="376"/>
        <v>-0.57825973349512305</v>
      </c>
      <c r="W173" s="30">
        <f>网约车!AL62-网约车!AL64</f>
        <v>50.007100063620001</v>
      </c>
      <c r="X173" s="31">
        <f t="shared" si="377"/>
        <v>-0.22912470323972101</v>
      </c>
      <c r="Y173" s="30">
        <f t="shared" si="383"/>
        <v>193.62230911212001</v>
      </c>
      <c r="Z173" s="31">
        <f t="shared" si="384"/>
        <v>-0.77035809048784898</v>
      </c>
      <c r="AA173" s="32"/>
      <c r="AB173" s="33">
        <f t="shared" si="385"/>
        <v>188.963143510908</v>
      </c>
      <c r="AC173" s="30">
        <v>122.97994161093099</v>
      </c>
      <c r="AD173" s="31"/>
      <c r="AE173" s="30">
        <v>65.983201899977004</v>
      </c>
      <c r="AF173" s="31"/>
      <c r="AG173" s="30">
        <v>70.712190071139801</v>
      </c>
      <c r="AH173" s="31"/>
      <c r="AI173" s="30">
        <v>77.073091270043705</v>
      </c>
      <c r="AJ173" s="31"/>
      <c r="AK173" s="30">
        <v>79.372097782130098</v>
      </c>
      <c r="AL173" s="31"/>
      <c r="AM173" s="30">
        <v>146.63144511444901</v>
      </c>
      <c r="AN173" s="31"/>
      <c r="AO173" s="30">
        <v>80.467713274694006</v>
      </c>
      <c r="AP173" s="31"/>
      <c r="AQ173" s="30">
        <v>133.45098046036699</v>
      </c>
      <c r="AR173" s="31"/>
      <c r="AS173" s="30">
        <v>66.478176302232995</v>
      </c>
      <c r="AT173" s="31"/>
      <c r="AU173" s="30">
        <v>74.027931669686296</v>
      </c>
      <c r="AV173" s="31"/>
      <c r="AW173" s="30">
        <v>64.870544268032006</v>
      </c>
      <c r="AX173" s="31"/>
      <c r="AY173" s="30">
        <v>65.815584135516602</v>
      </c>
      <c r="AZ173" s="31"/>
      <c r="BA173" s="30">
        <f t="shared" si="378"/>
        <v>1047.8628978592001</v>
      </c>
      <c r="BB173" s="31"/>
      <c r="BC173" s="35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30"/>
    </row>
    <row r="174" spans="1:68" s="24" customFormat="1" ht="28.8">
      <c r="A174" s="395" t="s">
        <v>122</v>
      </c>
      <c r="B174" s="29" t="s">
        <v>394</v>
      </c>
      <c r="C174" s="30">
        <f t="shared" ref="C174:G174" si="399">C175+C176+C177+C178</f>
        <v>2480.1663213985898</v>
      </c>
      <c r="D174" s="31">
        <f t="shared" si="398"/>
        <v>5.5125425000723798E-3</v>
      </c>
      <c r="E174" s="30">
        <f t="shared" si="399"/>
        <v>2303.32326924575</v>
      </c>
      <c r="F174" s="31">
        <f t="shared" si="397"/>
        <v>6.5141404017037302E-2</v>
      </c>
      <c r="G174" s="30">
        <f t="shared" si="399"/>
        <v>2087.3400563314499</v>
      </c>
      <c r="H174" s="31">
        <f t="shared" si="380"/>
        <v>7.1520018172330294E-2</v>
      </c>
      <c r="I174" s="30" t="e">
        <f t="shared" ref="I174:M174" si="400">I175+I176+I177+I178</f>
        <v>#REF!</v>
      </c>
      <c r="J174" s="31" t="e">
        <f t="shared" si="370"/>
        <v>#REF!</v>
      </c>
      <c r="K174" s="30" t="e">
        <f t="shared" si="400"/>
        <v>#REF!</v>
      </c>
      <c r="L174" s="31" t="e">
        <f t="shared" si="371"/>
        <v>#REF!</v>
      </c>
      <c r="M174" s="30" t="e">
        <f t="shared" si="400"/>
        <v>#REF!</v>
      </c>
      <c r="N174" s="31" t="e">
        <f t="shared" si="372"/>
        <v>#REF!</v>
      </c>
      <c r="O174" s="30" t="e">
        <f t="shared" ref="O174:S174" si="401">O175+O176+O177+O178</f>
        <v>#REF!</v>
      </c>
      <c r="P174" s="31" t="e">
        <f t="shared" si="373"/>
        <v>#REF!</v>
      </c>
      <c r="Q174" s="30" t="e">
        <f t="shared" si="401"/>
        <v>#REF!</v>
      </c>
      <c r="R174" s="31" t="e">
        <f t="shared" si="374"/>
        <v>#REF!</v>
      </c>
      <c r="S174" s="30" t="e">
        <f t="shared" si="401"/>
        <v>#REF!</v>
      </c>
      <c r="T174" s="31" t="e">
        <f t="shared" si="375"/>
        <v>#REF!</v>
      </c>
      <c r="U174" s="30" t="e">
        <f>U175+U176+U177+U178</f>
        <v>#REF!</v>
      </c>
      <c r="V174" s="31" t="e">
        <f t="shared" si="376"/>
        <v>#REF!</v>
      </c>
      <c r="W174" s="30" t="e">
        <f>W175+W176+W177+W178</f>
        <v>#REF!</v>
      </c>
      <c r="X174" s="31" t="e">
        <f t="shared" si="377"/>
        <v>#REF!</v>
      </c>
      <c r="Y174" s="30" t="e">
        <f t="shared" si="383"/>
        <v>#REF!</v>
      </c>
      <c r="Z174" s="31" t="e">
        <f t="shared" si="384"/>
        <v>#REF!</v>
      </c>
      <c r="AA174" s="32"/>
      <c r="AB174" s="33">
        <f t="shared" si="385"/>
        <v>4629.0269897422404</v>
      </c>
      <c r="AC174" s="33">
        <f t="shared" ref="AC174:AG174" si="402">AC175+AC176+AC177+AC178</f>
        <v>2466.5692535589701</v>
      </c>
      <c r="AD174" s="32"/>
      <c r="AE174" s="33">
        <f t="shared" si="402"/>
        <v>2162.4577361832698</v>
      </c>
      <c r="AF174" s="32"/>
      <c r="AG174" s="33">
        <f t="shared" si="402"/>
        <v>1948.0177886847</v>
      </c>
      <c r="AH174" s="32"/>
      <c r="AI174" s="33">
        <f t="shared" ref="AI174:AM174" si="403">AI175+AI176+AI177+AI178</f>
        <v>2242.40713259631</v>
      </c>
      <c r="AJ174" s="32"/>
      <c r="AK174" s="33">
        <f t="shared" si="403"/>
        <v>2479.7257149686702</v>
      </c>
      <c r="AL174" s="32"/>
      <c r="AM174" s="33">
        <f t="shared" si="403"/>
        <v>2699.8131587103799</v>
      </c>
      <c r="AN174" s="32"/>
      <c r="AO174" s="33">
        <f t="shared" ref="AO174:AS174" si="404">AO175+AO176+AO177+AO178</f>
        <v>2769.4456606457102</v>
      </c>
      <c r="AP174" s="32"/>
      <c r="AQ174" s="33">
        <f t="shared" si="404"/>
        <v>2737.8070333762098</v>
      </c>
      <c r="AR174" s="32"/>
      <c r="AS174" s="33">
        <f t="shared" si="404"/>
        <v>2546.6434462805601</v>
      </c>
      <c r="AT174" s="32"/>
      <c r="AU174" s="33">
        <f t="shared" ref="AU174:AY174" si="405">AU175+AU176+AU177+AU178</f>
        <v>2757.7008149503899</v>
      </c>
      <c r="AV174" s="32"/>
      <c r="AW174" s="33">
        <f t="shared" si="405"/>
        <v>2474.9774341294101</v>
      </c>
      <c r="AX174" s="32"/>
      <c r="AY174" s="33">
        <f t="shared" si="405"/>
        <v>2476.44070355952</v>
      </c>
      <c r="AZ174" s="32"/>
      <c r="BA174" s="33">
        <f t="shared" si="378"/>
        <v>29762.0058776441</v>
      </c>
      <c r="BB174" s="32"/>
      <c r="BC174" s="34"/>
      <c r="BD174" s="33"/>
      <c r="BE174" s="33"/>
      <c r="BF174" s="33"/>
      <c r="BG174" s="33"/>
      <c r="BH174" s="33"/>
      <c r="BI174" s="33"/>
      <c r="BJ174" s="33"/>
      <c r="BK174" s="33"/>
      <c r="BL174" s="33"/>
      <c r="BM174" s="33"/>
      <c r="BN174" s="33"/>
      <c r="BO174" s="33"/>
      <c r="BP174" s="33"/>
    </row>
    <row r="175" spans="1:68" ht="28.8">
      <c r="A175" s="396"/>
      <c r="B175" s="29" t="s">
        <v>395</v>
      </c>
      <c r="C175" s="30">
        <v>265.87790000000001</v>
      </c>
      <c r="D175" s="31">
        <f t="shared" si="398"/>
        <v>7.6763980364737097E-2</v>
      </c>
      <c r="E175" s="38">
        <v>196.60769999999999</v>
      </c>
      <c r="F175" s="31">
        <f t="shared" si="397"/>
        <v>0.55751077381329595</v>
      </c>
      <c r="G175" s="37">
        <v>161.124</v>
      </c>
      <c r="H175" s="31">
        <f t="shared" si="380"/>
        <v>0.19542112842519499</v>
      </c>
      <c r="I175" s="37" t="e">
        <f>#REF!</f>
        <v>#REF!</v>
      </c>
      <c r="J175" s="31" t="e">
        <f t="shared" si="370"/>
        <v>#REF!</v>
      </c>
      <c r="K175" s="37" t="e">
        <f>#REF!</f>
        <v>#REF!</v>
      </c>
      <c r="L175" s="31" t="e">
        <f t="shared" si="371"/>
        <v>#REF!</v>
      </c>
      <c r="M175" s="37" t="e">
        <f>#REF!</f>
        <v>#REF!</v>
      </c>
      <c r="N175" s="31" t="e">
        <f t="shared" si="372"/>
        <v>#REF!</v>
      </c>
      <c r="O175" s="37" t="e">
        <f>#REF!</f>
        <v>#REF!</v>
      </c>
      <c r="P175" s="31" t="e">
        <f t="shared" si="373"/>
        <v>#REF!</v>
      </c>
      <c r="Q175" s="37" t="e">
        <f>#REF!</f>
        <v>#REF!</v>
      </c>
      <c r="R175" s="31" t="e">
        <f t="shared" si="374"/>
        <v>#REF!</v>
      </c>
      <c r="S175" s="37" t="e">
        <f>#REF!</f>
        <v>#REF!</v>
      </c>
      <c r="T175" s="31" t="e">
        <f t="shared" si="375"/>
        <v>#REF!</v>
      </c>
      <c r="U175" s="37" t="e">
        <f>#REF!</f>
        <v>#REF!</v>
      </c>
      <c r="V175" s="31" t="e">
        <f t="shared" si="376"/>
        <v>#REF!</v>
      </c>
      <c r="W175" s="37" t="e">
        <f>#REF!</f>
        <v>#REF!</v>
      </c>
      <c r="X175" s="31" t="e">
        <f t="shared" si="377"/>
        <v>#REF!</v>
      </c>
      <c r="Y175" s="30" t="e">
        <f t="shared" si="383"/>
        <v>#REF!</v>
      </c>
      <c r="Z175" s="31" t="e">
        <f t="shared" si="384"/>
        <v>#REF!</v>
      </c>
      <c r="AA175" s="32"/>
      <c r="AB175" s="33">
        <f t="shared" si="385"/>
        <v>373.1551</v>
      </c>
      <c r="AC175" s="38">
        <v>246.92310000000001</v>
      </c>
      <c r="AD175" s="31"/>
      <c r="AE175" s="30">
        <v>126.232</v>
      </c>
      <c r="AF175" s="31"/>
      <c r="AG175" s="37">
        <v>134.7843</v>
      </c>
      <c r="AH175" s="31"/>
      <c r="AI175" s="38">
        <v>161.68369999999999</v>
      </c>
      <c r="AJ175" s="31"/>
      <c r="AK175" s="38">
        <v>187.8493</v>
      </c>
      <c r="AL175" s="31"/>
      <c r="AM175" s="38">
        <v>204.0684</v>
      </c>
      <c r="AN175" s="31"/>
      <c r="AO175" s="38">
        <v>261.7629</v>
      </c>
      <c r="AP175" s="31"/>
      <c r="AQ175" s="38">
        <v>258.22519999999997</v>
      </c>
      <c r="AR175" s="31"/>
      <c r="AS175" s="38">
        <v>249.89089999999999</v>
      </c>
      <c r="AT175" s="31"/>
      <c r="AU175" s="38">
        <v>220.68279999999999</v>
      </c>
      <c r="AV175" s="31"/>
      <c r="AW175" s="38">
        <v>228.00059999999999</v>
      </c>
      <c r="AX175" s="31"/>
      <c r="AY175" s="38">
        <v>227.05009999999999</v>
      </c>
      <c r="AZ175" s="31"/>
      <c r="BA175" s="30">
        <f t="shared" si="378"/>
        <v>2507.1532999999999</v>
      </c>
      <c r="BB175" s="31"/>
      <c r="BC175" s="35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0"/>
    </row>
    <row r="176" spans="1:68" ht="28.8">
      <c r="A176" s="396"/>
      <c r="B176" s="29" t="s">
        <v>396</v>
      </c>
      <c r="C176" s="37">
        <v>1787.57</v>
      </c>
      <c r="D176" s="31">
        <f t="shared" si="398"/>
        <v>1.71674063958118E-2</v>
      </c>
      <c r="E176" s="37">
        <v>1692.74</v>
      </c>
      <c r="F176" s="31">
        <f t="shared" si="397"/>
        <v>5.4929577464788902E-2</v>
      </c>
      <c r="G176" s="37">
        <f>公交!X66-公交!X68</f>
        <v>1497.83</v>
      </c>
      <c r="H176" s="31">
        <f t="shared" si="380"/>
        <v>5.93756188644015E-2</v>
      </c>
      <c r="I176" s="37">
        <f>公交!Z66-公交!Z68</f>
        <v>1740.47</v>
      </c>
      <c r="J176" s="31">
        <f t="shared" si="370"/>
        <v>5.6289903624402199E-2</v>
      </c>
      <c r="K176" s="37">
        <f>公交!AB66-公交!AB68</f>
        <v>1822.16</v>
      </c>
      <c r="L176" s="31">
        <f t="shared" si="371"/>
        <v>3.7794737441622102E-2</v>
      </c>
      <c r="M176" s="37">
        <f>公交!AD66-公交!AD68</f>
        <v>2023.59</v>
      </c>
      <c r="N176" s="31">
        <f t="shared" si="372"/>
        <v>3.0278190741909801E-2</v>
      </c>
      <c r="O176" s="37">
        <f>公交!AF66-公交!AF68</f>
        <v>2137.4699999999998</v>
      </c>
      <c r="P176" s="31">
        <f t="shared" si="373"/>
        <v>4.22005734012054E-2</v>
      </c>
      <c r="Q176" s="37">
        <f>公交!AH66-公交!AH68</f>
        <v>2015.55</v>
      </c>
      <c r="R176" s="31">
        <f t="shared" si="374"/>
        <v>2.70527806936194E-2</v>
      </c>
      <c r="S176" s="37">
        <f>公交!AJ66-公交!AJ68</f>
        <v>1942.77</v>
      </c>
      <c r="T176" s="31">
        <f t="shared" si="375"/>
        <v>3.0286477944061901E-2</v>
      </c>
      <c r="U176" s="37">
        <f>公交!AL66-公交!AL68</f>
        <v>2127.6</v>
      </c>
      <c r="V176" s="31">
        <f t="shared" si="376"/>
        <v>3.2054018394194597E-2</v>
      </c>
      <c r="W176" s="37">
        <f>公交!AN66-公交!AN68</f>
        <v>1904.04</v>
      </c>
      <c r="X176" s="31">
        <f t="shared" si="377"/>
        <v>3.7284811505774701E-2</v>
      </c>
      <c r="Y176" s="30">
        <f t="shared" si="383"/>
        <v>16660.150000000001</v>
      </c>
      <c r="Z176" s="31">
        <f t="shared" si="384"/>
        <v>3.8496973051682197E-2</v>
      </c>
      <c r="AA176" s="32"/>
      <c r="AB176" s="33">
        <f t="shared" si="385"/>
        <v>3362</v>
      </c>
      <c r="AC176" s="30">
        <v>1757.4</v>
      </c>
      <c r="AD176" s="31"/>
      <c r="AE176" s="30">
        <v>1604.6</v>
      </c>
      <c r="AF176" s="31"/>
      <c r="AG176" s="30">
        <v>1413.88</v>
      </c>
      <c r="AH176" s="31"/>
      <c r="AI176" s="30">
        <v>1647.72</v>
      </c>
      <c r="AJ176" s="31"/>
      <c r="AK176" s="30">
        <v>1755.8</v>
      </c>
      <c r="AL176" s="31"/>
      <c r="AM176" s="30">
        <v>1964.12</v>
      </c>
      <c r="AN176" s="31"/>
      <c r="AO176" s="30">
        <v>2050.92</v>
      </c>
      <c r="AP176" s="31"/>
      <c r="AQ176" s="30">
        <v>1962.46</v>
      </c>
      <c r="AR176" s="31"/>
      <c r="AS176" s="30">
        <v>1885.66</v>
      </c>
      <c r="AT176" s="31"/>
      <c r="AU176" s="30">
        <v>2061.52</v>
      </c>
      <c r="AV176" s="31"/>
      <c r="AW176" s="30">
        <v>1835.6</v>
      </c>
      <c r="AX176" s="31"/>
      <c r="AY176" s="30">
        <v>1835.94</v>
      </c>
      <c r="AZ176" s="31"/>
      <c r="BA176" s="30">
        <f t="shared" si="378"/>
        <v>21775.62</v>
      </c>
      <c r="BB176" s="31"/>
      <c r="BC176" s="35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0"/>
    </row>
    <row r="177" spans="1:68" ht="28.8">
      <c r="A177" s="397"/>
      <c r="B177" s="29" t="s">
        <v>397</v>
      </c>
      <c r="C177" s="37">
        <v>397.71</v>
      </c>
      <c r="D177" s="31">
        <f t="shared" si="398"/>
        <v>1.5732345805133299E-2</v>
      </c>
      <c r="E177" s="37">
        <v>381.38</v>
      </c>
      <c r="F177" s="31">
        <f t="shared" si="397"/>
        <v>-7.5465806182990498E-3</v>
      </c>
      <c r="G177" s="37">
        <f>出租!X66-出租!X68</f>
        <v>361.92</v>
      </c>
      <c r="H177" s="31">
        <f t="shared" si="380"/>
        <v>7.4552418277366903E-2</v>
      </c>
      <c r="I177" s="37">
        <f>出租!Z66-出租!Z68</f>
        <v>361.34</v>
      </c>
      <c r="J177" s="31">
        <f t="shared" si="370"/>
        <v>2.6360331862704798E-3</v>
      </c>
      <c r="K177" s="37">
        <f>出租!AB66-出租!AB68</f>
        <v>439.94</v>
      </c>
      <c r="L177" s="31">
        <f t="shared" si="371"/>
        <v>-3.31201512054679E-2</v>
      </c>
      <c r="M177" s="37">
        <f>出租!AD66-出租!AD68</f>
        <v>338.47</v>
      </c>
      <c r="N177" s="31">
        <f t="shared" si="372"/>
        <v>-1.7989854901496701E-3</v>
      </c>
      <c r="O177" s="37">
        <f>出租!AF66-出租!AF68</f>
        <v>351.06</v>
      </c>
      <c r="P177" s="31">
        <f t="shared" si="373"/>
        <v>9.4089470532865405E-4</v>
      </c>
      <c r="Q177" s="37">
        <f>出租!AH66-出租!AH68</f>
        <v>293.45</v>
      </c>
      <c r="R177" s="31">
        <f t="shared" si="374"/>
        <v>-6.21604346436559E-2</v>
      </c>
      <c r="S177" s="37">
        <f>出租!AJ66-出租!AJ68</f>
        <v>278.52999999999997</v>
      </c>
      <c r="T177" s="31">
        <f t="shared" si="375"/>
        <v>-9.8170632993362594E-2</v>
      </c>
      <c r="U177" s="37">
        <f>出租!AL66-出租!AL68</f>
        <v>311.47000000000003</v>
      </c>
      <c r="V177" s="31">
        <f t="shared" si="376"/>
        <v>-0.15172395010621501</v>
      </c>
      <c r="W177" s="37">
        <f>出租!AN66-出租!AN68</f>
        <v>284.55</v>
      </c>
      <c r="X177" s="31">
        <f t="shared" si="377"/>
        <v>-0.125699010631107</v>
      </c>
      <c r="Y177" s="30">
        <f t="shared" si="383"/>
        <v>3203.8</v>
      </c>
      <c r="Z177" s="31">
        <f t="shared" si="384"/>
        <v>-1.1050747005803101E-2</v>
      </c>
      <c r="AA177" s="32"/>
      <c r="AB177" s="33">
        <f t="shared" si="385"/>
        <v>775.83</v>
      </c>
      <c r="AC177" s="30">
        <v>391.55</v>
      </c>
      <c r="AD177" s="31"/>
      <c r="AE177" s="30">
        <v>384.28</v>
      </c>
      <c r="AF177" s="31"/>
      <c r="AG177" s="30">
        <v>336.81</v>
      </c>
      <c r="AH177" s="31"/>
      <c r="AI177" s="30">
        <v>360.39</v>
      </c>
      <c r="AJ177" s="31"/>
      <c r="AK177" s="30">
        <v>455.01</v>
      </c>
      <c r="AL177" s="31"/>
      <c r="AM177" s="30">
        <v>339.08</v>
      </c>
      <c r="AN177" s="31"/>
      <c r="AO177" s="30">
        <v>350.73</v>
      </c>
      <c r="AP177" s="31"/>
      <c r="AQ177" s="30">
        <v>312.89999999999998</v>
      </c>
      <c r="AR177" s="31"/>
      <c r="AS177" s="30">
        <v>308.85000000000002</v>
      </c>
      <c r="AT177" s="31"/>
      <c r="AU177" s="30">
        <v>367.18</v>
      </c>
      <c r="AV177" s="31"/>
      <c r="AW177" s="30">
        <v>325.45999999999998</v>
      </c>
      <c r="AX177" s="31"/>
      <c r="AY177" s="30">
        <v>326.19</v>
      </c>
      <c r="AZ177" s="31"/>
      <c r="BA177" s="30">
        <f t="shared" si="378"/>
        <v>4258.43</v>
      </c>
      <c r="BB177" s="31"/>
      <c r="BC177" s="35"/>
      <c r="BD177" s="41"/>
      <c r="BE177" s="41"/>
      <c r="BF177" s="41"/>
      <c r="BG177" s="41"/>
      <c r="BH177" s="41"/>
      <c r="BI177" s="41"/>
      <c r="BJ177" s="42"/>
      <c r="BK177" s="41"/>
      <c r="BL177" s="42"/>
      <c r="BM177" s="42"/>
      <c r="BN177" s="42"/>
      <c r="BO177" s="42"/>
      <c r="BP177" s="30"/>
    </row>
    <row r="178" spans="1:68" ht="28.8">
      <c r="A178" s="398"/>
      <c r="B178" s="29" t="s">
        <v>398</v>
      </c>
      <c r="C178" s="30">
        <v>29.008421398585501</v>
      </c>
      <c r="D178" s="31">
        <f t="shared" si="398"/>
        <v>-0.58967468612858298</v>
      </c>
      <c r="E178" s="30">
        <v>32.595569245751904</v>
      </c>
      <c r="F178" s="31">
        <f t="shared" si="397"/>
        <v>-0.31154161127463598</v>
      </c>
      <c r="G178" s="30">
        <v>66.466056331452805</v>
      </c>
      <c r="H178" s="31">
        <f t="shared" si="380"/>
        <v>6.2717442362786993E-2</v>
      </c>
      <c r="I178" s="30">
        <f>网约车!X66-网约车!X68</f>
        <v>42.067563088656399</v>
      </c>
      <c r="J178" s="31">
        <f t="shared" si="370"/>
        <v>-0.42066417211638202</v>
      </c>
      <c r="K178" s="30">
        <f>网约车!Z66-网约车!Z68</f>
        <v>52.910466302451802</v>
      </c>
      <c r="L178" s="31">
        <f t="shared" si="371"/>
        <v>-0.34731952408523697</v>
      </c>
      <c r="M178" s="30">
        <f>网约车!AB66-网约车!AB68</f>
        <v>57.5394439707228</v>
      </c>
      <c r="N178" s="31">
        <f t="shared" si="372"/>
        <v>-0.70116328091137303</v>
      </c>
      <c r="O178" s="30">
        <f>网约车!AD66-网约车!AD68</f>
        <v>65.553173659870893</v>
      </c>
      <c r="P178" s="31">
        <f t="shared" si="373"/>
        <v>-0.381764906801702</v>
      </c>
      <c r="Q178" s="30">
        <f>网约车!AF66-网约车!AF68</f>
        <v>58.057537392779999</v>
      </c>
      <c r="R178" s="31">
        <f t="shared" si="374"/>
        <v>-0.71571336701385202</v>
      </c>
      <c r="S178" s="30">
        <f>网约车!AH66-网约车!AH68</f>
        <v>53.574803878723799</v>
      </c>
      <c r="T178" s="31">
        <f t="shared" si="375"/>
        <v>-0.47600284003381799</v>
      </c>
      <c r="U178" s="30">
        <f>网约车!AJ66-网约车!AJ68</f>
        <v>74.284174447591795</v>
      </c>
      <c r="V178" s="31">
        <f t="shared" si="376"/>
        <v>-0.31420295616002403</v>
      </c>
      <c r="W178" s="30">
        <f>网约车!AL66-网约车!AL68</f>
        <v>81.740136541316602</v>
      </c>
      <c r="X178" s="31">
        <f t="shared" si="377"/>
        <v>-4.8613262236846901E-2</v>
      </c>
      <c r="Y178" s="30">
        <f t="shared" si="383"/>
        <v>457.77303526899601</v>
      </c>
      <c r="Z178" s="31">
        <f t="shared" si="384"/>
        <v>-0.51264818174708604</v>
      </c>
      <c r="AA178" s="32"/>
      <c r="AB178" s="33">
        <f t="shared" si="385"/>
        <v>118.041889742241</v>
      </c>
      <c r="AC178" s="30">
        <v>70.696153558968206</v>
      </c>
      <c r="AD178" s="31"/>
      <c r="AE178" s="30">
        <v>47.3457361832724</v>
      </c>
      <c r="AF178" s="31"/>
      <c r="AG178" s="30">
        <v>62.543488684702403</v>
      </c>
      <c r="AH178" s="31"/>
      <c r="AI178" s="30">
        <v>72.613432596313203</v>
      </c>
      <c r="AJ178" s="31"/>
      <c r="AK178" s="30">
        <v>81.066414968664802</v>
      </c>
      <c r="AL178" s="31"/>
      <c r="AM178" s="30">
        <v>192.544758710385</v>
      </c>
      <c r="AN178" s="31"/>
      <c r="AO178" s="30">
        <v>106.03276064570601</v>
      </c>
      <c r="AP178" s="31"/>
      <c r="AQ178" s="30">
        <v>204.221833376207</v>
      </c>
      <c r="AR178" s="31"/>
      <c r="AS178" s="30">
        <v>102.242546280559</v>
      </c>
      <c r="AT178" s="31"/>
      <c r="AU178" s="30">
        <v>108.31801495038999</v>
      </c>
      <c r="AV178" s="31"/>
      <c r="AW178" s="30">
        <v>85.916834129409295</v>
      </c>
      <c r="AX178" s="31"/>
      <c r="AY178" s="30">
        <v>87.260603559521002</v>
      </c>
      <c r="AZ178" s="31"/>
      <c r="BA178" s="30">
        <f t="shared" si="378"/>
        <v>1220.8025776441</v>
      </c>
      <c r="BB178" s="31"/>
      <c r="BC178" s="35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30"/>
    </row>
    <row r="179" spans="1:68" s="24" customFormat="1" ht="28.8">
      <c r="A179" s="395" t="s">
        <v>341</v>
      </c>
      <c r="B179" s="29" t="s">
        <v>394</v>
      </c>
      <c r="C179" s="30">
        <f t="shared" ref="C179:G179" si="406">C180+C181+C182+C183</f>
        <v>2644.4676052023301</v>
      </c>
      <c r="D179" s="31">
        <f t="shared" si="398"/>
        <v>-4.5585247273846503E-2</v>
      </c>
      <c r="E179" s="30">
        <f t="shared" si="406"/>
        <v>2895.90315226958</v>
      </c>
      <c r="F179" s="31">
        <f t="shared" si="397"/>
        <v>-2.06939404635633E-2</v>
      </c>
      <c r="G179" s="30">
        <f t="shared" si="406"/>
        <v>2292.7721459846198</v>
      </c>
      <c r="H179" s="31">
        <f t="shared" si="380"/>
        <v>-9.6406000125224697E-2</v>
      </c>
      <c r="I179" s="30" t="e">
        <f t="shared" ref="I179:M179" si="407">I180+I181+I182+I183</f>
        <v>#REF!</v>
      </c>
      <c r="J179" s="31" t="e">
        <f t="shared" si="370"/>
        <v>#REF!</v>
      </c>
      <c r="K179" s="30" t="e">
        <f t="shared" si="407"/>
        <v>#REF!</v>
      </c>
      <c r="L179" s="31" t="e">
        <f t="shared" si="371"/>
        <v>#REF!</v>
      </c>
      <c r="M179" s="30" t="e">
        <f t="shared" si="407"/>
        <v>#REF!</v>
      </c>
      <c r="N179" s="31" t="e">
        <f t="shared" si="372"/>
        <v>#REF!</v>
      </c>
      <c r="O179" s="30" t="e">
        <f t="shared" ref="O179:S179" si="408">O180+O181+O182+O183</f>
        <v>#REF!</v>
      </c>
      <c r="P179" s="31" t="e">
        <f t="shared" si="373"/>
        <v>#REF!</v>
      </c>
      <c r="Q179" s="30" t="e">
        <f t="shared" si="408"/>
        <v>#REF!</v>
      </c>
      <c r="R179" s="31" t="e">
        <f t="shared" si="374"/>
        <v>#REF!</v>
      </c>
      <c r="S179" s="30" t="e">
        <f t="shared" si="408"/>
        <v>#REF!</v>
      </c>
      <c r="T179" s="31" t="e">
        <f t="shared" si="375"/>
        <v>#REF!</v>
      </c>
      <c r="U179" s="30" t="e">
        <f>U180+U181+U182+U183</f>
        <v>#REF!</v>
      </c>
      <c r="V179" s="31" t="e">
        <f t="shared" si="376"/>
        <v>#REF!</v>
      </c>
      <c r="W179" s="30" t="e">
        <f>W180+W181+W182+W183</f>
        <v>#REF!</v>
      </c>
      <c r="X179" s="31" t="e">
        <f t="shared" si="377"/>
        <v>#REF!</v>
      </c>
      <c r="Y179" s="30" t="e">
        <f t="shared" si="383"/>
        <v>#REF!</v>
      </c>
      <c r="Z179" s="31" t="e">
        <f t="shared" si="384"/>
        <v>#REF!</v>
      </c>
      <c r="AA179" s="32"/>
      <c r="AB179" s="33">
        <f t="shared" si="385"/>
        <v>5727.87116876045</v>
      </c>
      <c r="AC179" s="33">
        <f t="shared" ref="AC179:AG179" si="409">AC180+AC181+AC182+AC183</f>
        <v>2770.7740242371301</v>
      </c>
      <c r="AD179" s="32"/>
      <c r="AE179" s="33">
        <f t="shared" si="409"/>
        <v>2957.0971445233199</v>
      </c>
      <c r="AF179" s="32"/>
      <c r="AG179" s="33">
        <f t="shared" si="409"/>
        <v>2537.3919551284798</v>
      </c>
      <c r="AH179" s="32"/>
      <c r="AI179" s="33">
        <f t="shared" ref="AI179:AM179" si="410">AI180+AI181+AI182+AI183</f>
        <v>2275.4280649502698</v>
      </c>
      <c r="AJ179" s="32"/>
      <c r="AK179" s="33">
        <f t="shared" si="410"/>
        <v>2474.9679378753199</v>
      </c>
      <c r="AL179" s="32"/>
      <c r="AM179" s="33">
        <f t="shared" si="410"/>
        <v>2385.0969336028202</v>
      </c>
      <c r="AN179" s="32"/>
      <c r="AO179" s="33">
        <f t="shared" ref="AO179:AS179" si="411">AO180+AO181+AO182+AO183</f>
        <v>2227.76030608973</v>
      </c>
      <c r="AP179" s="32"/>
      <c r="AQ179" s="33">
        <f t="shared" si="411"/>
        <v>2433.2119322917702</v>
      </c>
      <c r="AR179" s="32"/>
      <c r="AS179" s="33">
        <f t="shared" si="411"/>
        <v>2281.0630301890901</v>
      </c>
      <c r="AT179" s="32"/>
      <c r="AU179" s="33">
        <f t="shared" ref="AU179:AY179" si="412">AU180+AU181+AU182+AU183</f>
        <v>2398.39756638268</v>
      </c>
      <c r="AV179" s="32"/>
      <c r="AW179" s="33">
        <f t="shared" si="412"/>
        <v>2274.86999218645</v>
      </c>
      <c r="AX179" s="32"/>
      <c r="AY179" s="33">
        <f t="shared" si="412"/>
        <v>1954.1731094874101</v>
      </c>
      <c r="AZ179" s="32"/>
      <c r="BA179" s="33">
        <f t="shared" si="378"/>
        <v>28970.231996944502</v>
      </c>
      <c r="BB179" s="32"/>
      <c r="BC179" s="34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</row>
    <row r="180" spans="1:68" ht="28.8">
      <c r="A180" s="396"/>
      <c r="B180" s="29" t="s">
        <v>395</v>
      </c>
      <c r="C180" s="30">
        <v>928.40750000000003</v>
      </c>
      <c r="D180" s="31">
        <f t="shared" si="398"/>
        <v>-7.1306648186311702E-2</v>
      </c>
      <c r="E180" s="38">
        <v>1134.5599</v>
      </c>
      <c r="F180" s="31">
        <f t="shared" si="397"/>
        <v>-4.0924211145808097E-2</v>
      </c>
      <c r="G180" s="37">
        <v>661.13499999999999</v>
      </c>
      <c r="H180" s="31">
        <f t="shared" si="380"/>
        <v>-0.31043010258099901</v>
      </c>
      <c r="I180" s="37" t="e">
        <f>#REF!</f>
        <v>#REF!</v>
      </c>
      <c r="J180" s="31" t="e">
        <f t="shared" si="370"/>
        <v>#REF!</v>
      </c>
      <c r="K180" s="37" t="e">
        <f>#REF!</f>
        <v>#REF!</v>
      </c>
      <c r="L180" s="31" t="e">
        <f t="shared" si="371"/>
        <v>#REF!</v>
      </c>
      <c r="M180" s="37" t="e">
        <f>#REF!</f>
        <v>#REF!</v>
      </c>
      <c r="N180" s="31" t="e">
        <f t="shared" si="372"/>
        <v>#REF!</v>
      </c>
      <c r="O180" s="37" t="e">
        <f>#REF!</f>
        <v>#REF!</v>
      </c>
      <c r="P180" s="31" t="e">
        <f t="shared" si="373"/>
        <v>#REF!</v>
      </c>
      <c r="Q180" s="37" t="e">
        <f>#REF!</f>
        <v>#REF!</v>
      </c>
      <c r="R180" s="31" t="e">
        <f t="shared" si="374"/>
        <v>#REF!</v>
      </c>
      <c r="S180" s="37" t="e">
        <f>#REF!</f>
        <v>#REF!</v>
      </c>
      <c r="T180" s="31" t="e">
        <f t="shared" si="375"/>
        <v>#REF!</v>
      </c>
      <c r="U180" s="37" t="e">
        <f>#REF!</f>
        <v>#REF!</v>
      </c>
      <c r="V180" s="31" t="e">
        <f t="shared" si="376"/>
        <v>#REF!</v>
      </c>
      <c r="W180" s="37" t="e">
        <f>#REF!</f>
        <v>#REF!</v>
      </c>
      <c r="X180" s="31" t="e">
        <f t="shared" si="377"/>
        <v>#REF!</v>
      </c>
      <c r="Y180" s="30" t="e">
        <f t="shared" si="383"/>
        <v>#REF!</v>
      </c>
      <c r="Z180" s="31" t="e">
        <f t="shared" si="384"/>
        <v>#REF!</v>
      </c>
      <c r="AA180" s="32"/>
      <c r="AB180" s="33">
        <f t="shared" si="385"/>
        <v>2182.6642999999999</v>
      </c>
      <c r="AC180" s="38">
        <v>999.69219999999996</v>
      </c>
      <c r="AD180" s="31"/>
      <c r="AE180" s="30">
        <v>1182.9721</v>
      </c>
      <c r="AF180" s="31"/>
      <c r="AG180" s="37">
        <v>958.76430000000005</v>
      </c>
      <c r="AH180" s="31"/>
      <c r="AI180" s="38">
        <v>777.15909999999997</v>
      </c>
      <c r="AJ180" s="31"/>
      <c r="AK180" s="38">
        <v>924.62900000000002</v>
      </c>
      <c r="AL180" s="31"/>
      <c r="AM180" s="38">
        <v>742.52020000000005</v>
      </c>
      <c r="AN180" s="31"/>
      <c r="AO180" s="38">
        <v>670.89970000000005</v>
      </c>
      <c r="AP180" s="31"/>
      <c r="AQ180" s="38">
        <v>806.43050000000005</v>
      </c>
      <c r="AR180" s="31"/>
      <c r="AS180" s="38">
        <v>742.28189999999995</v>
      </c>
      <c r="AT180" s="31"/>
      <c r="AU180" s="38">
        <v>765.74919999999997</v>
      </c>
      <c r="AV180" s="31"/>
      <c r="AW180" s="38">
        <v>737.25319999999999</v>
      </c>
      <c r="AX180" s="31"/>
      <c r="AY180" s="38">
        <v>408.55829999999997</v>
      </c>
      <c r="AZ180" s="31"/>
      <c r="BA180" s="30">
        <f t="shared" si="378"/>
        <v>9716.9097000000002</v>
      </c>
      <c r="BB180" s="31"/>
      <c r="BC180" s="35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0"/>
    </row>
    <row r="181" spans="1:68" ht="28.8">
      <c r="A181" s="396"/>
      <c r="B181" s="29" t="s">
        <v>396</v>
      </c>
      <c r="C181" s="37">
        <v>1498.51</v>
      </c>
      <c r="D181" s="31">
        <f t="shared" si="398"/>
        <v>1.1065305544122999E-2</v>
      </c>
      <c r="E181" s="37">
        <v>1544.21</v>
      </c>
      <c r="F181" s="31">
        <f t="shared" si="397"/>
        <v>2.4351575456053001E-2</v>
      </c>
      <c r="G181" s="37">
        <f>公交!X70-公交!X72</f>
        <v>1389.57</v>
      </c>
      <c r="H181" s="31">
        <f t="shared" si="380"/>
        <v>6.0311477036008497E-2</v>
      </c>
      <c r="I181" s="37">
        <f>公交!Z70-公交!Z72</f>
        <v>1353.25</v>
      </c>
      <c r="J181" s="31">
        <f t="shared" si="370"/>
        <v>0.100230086912689</v>
      </c>
      <c r="K181" s="37">
        <f>公交!AB70-公交!AB72</f>
        <v>1405.98</v>
      </c>
      <c r="L181" s="31">
        <f t="shared" si="371"/>
        <v>0.10513904827781401</v>
      </c>
      <c r="M181" s="37">
        <f>公交!AD70-公交!AD72</f>
        <v>1275.8800000000001</v>
      </c>
      <c r="N181" s="31">
        <f t="shared" si="372"/>
        <v>-9.04833285438E-3</v>
      </c>
      <c r="O181" s="37">
        <f>公交!AF70-公交!AF72</f>
        <v>1235.55</v>
      </c>
      <c r="P181" s="31">
        <f t="shared" si="373"/>
        <v>-3.0986777092842501E-2</v>
      </c>
      <c r="Q181" s="37">
        <f>公交!AH70-公交!AH72</f>
        <v>1067.92</v>
      </c>
      <c r="R181" s="31">
        <f t="shared" si="374"/>
        <v>-0.14897279377779199</v>
      </c>
      <c r="S181" s="37">
        <f>公交!AJ70-公交!AJ72</f>
        <v>1029.0899999999999</v>
      </c>
      <c r="T181" s="31">
        <f t="shared" si="375"/>
        <v>-0.191907214875773</v>
      </c>
      <c r="U181" s="37">
        <f>公交!AL70-公交!AL72</f>
        <v>1134.22</v>
      </c>
      <c r="V181" s="31">
        <f t="shared" si="376"/>
        <v>-0.158147095280155</v>
      </c>
      <c r="W181" s="37">
        <f>公交!AN70-公交!AN72</f>
        <v>1068.77</v>
      </c>
      <c r="X181" s="31">
        <f t="shared" si="377"/>
        <v>-0.16230091547529499</v>
      </c>
      <c r="Y181" s="30">
        <f t="shared" si="383"/>
        <v>11799.96</v>
      </c>
      <c r="Z181" s="31">
        <f t="shared" si="384"/>
        <v>-7.8447793119800196E-3</v>
      </c>
      <c r="AA181" s="32"/>
      <c r="AB181" s="33">
        <f t="shared" si="385"/>
        <v>2989.61</v>
      </c>
      <c r="AC181" s="30">
        <v>1482.11</v>
      </c>
      <c r="AD181" s="31"/>
      <c r="AE181" s="30">
        <v>1507.5</v>
      </c>
      <c r="AF181" s="31"/>
      <c r="AG181" s="30">
        <v>1310.53</v>
      </c>
      <c r="AH181" s="31"/>
      <c r="AI181" s="30">
        <v>1229.97</v>
      </c>
      <c r="AJ181" s="31"/>
      <c r="AK181" s="30">
        <v>1272.22</v>
      </c>
      <c r="AL181" s="31"/>
      <c r="AM181" s="30">
        <v>1287.53</v>
      </c>
      <c r="AN181" s="31"/>
      <c r="AO181" s="30">
        <v>1275.06</v>
      </c>
      <c r="AP181" s="31"/>
      <c r="AQ181" s="30">
        <v>1254.8599999999999</v>
      </c>
      <c r="AR181" s="31"/>
      <c r="AS181" s="30">
        <v>1273.48</v>
      </c>
      <c r="AT181" s="31"/>
      <c r="AU181" s="30">
        <v>1347.29</v>
      </c>
      <c r="AV181" s="31"/>
      <c r="AW181" s="30">
        <v>1275.8399999999999</v>
      </c>
      <c r="AX181" s="31"/>
      <c r="AY181" s="30">
        <v>1296.55</v>
      </c>
      <c r="AZ181" s="31"/>
      <c r="BA181" s="30">
        <f t="shared" si="378"/>
        <v>15812.94</v>
      </c>
      <c r="BB181" s="31"/>
      <c r="BC181" s="35"/>
      <c r="BD181" s="36"/>
      <c r="BE181" s="36"/>
      <c r="BF181" s="36"/>
      <c r="BG181" s="36"/>
      <c r="BH181" s="36"/>
      <c r="BI181" s="36"/>
      <c r="BJ181" s="36"/>
      <c r="BK181" s="36"/>
      <c r="BL181" s="36"/>
      <c r="BM181" s="36"/>
      <c r="BN181" s="36"/>
      <c r="BO181" s="36"/>
      <c r="BP181" s="30"/>
    </row>
    <row r="182" spans="1:68" ht="28.8">
      <c r="A182" s="397"/>
      <c r="B182" s="29" t="s">
        <v>397</v>
      </c>
      <c r="C182" s="37">
        <v>200.11</v>
      </c>
      <c r="D182" s="31">
        <f t="shared" si="398"/>
        <v>2.2036359993991002E-3</v>
      </c>
      <c r="E182" s="37">
        <v>195.78</v>
      </c>
      <c r="F182" s="31">
        <f t="shared" si="397"/>
        <v>-0.11174629100312999</v>
      </c>
      <c r="G182" s="37">
        <f>出租!X70-出租!X72</f>
        <v>196.44</v>
      </c>
      <c r="H182" s="31">
        <f t="shared" si="380"/>
        <v>-1.38554216867469E-2</v>
      </c>
      <c r="I182" s="37">
        <f>出租!Z70-出租!Z72</f>
        <v>192.84</v>
      </c>
      <c r="J182" s="31">
        <f t="shared" si="370"/>
        <v>-8.6876060247776908E-3</v>
      </c>
      <c r="K182" s="37">
        <f>出租!AB70-出租!AB72</f>
        <v>199.5</v>
      </c>
      <c r="L182" s="31">
        <f t="shared" si="371"/>
        <v>-7.6601671309192198E-3</v>
      </c>
      <c r="M182" s="37">
        <f>出租!AD70-出租!AD72</f>
        <v>185.25</v>
      </c>
      <c r="N182" s="31">
        <f t="shared" si="372"/>
        <v>9.0968515088789594E-3</v>
      </c>
      <c r="O182" s="37">
        <f>出租!AF70-出租!AF72</f>
        <v>185.02</v>
      </c>
      <c r="P182" s="31">
        <f t="shared" si="373"/>
        <v>-1.2415654520917499E-3</v>
      </c>
      <c r="Q182" s="37">
        <f>出租!AH70-出租!AH72</f>
        <v>183.67</v>
      </c>
      <c r="R182" s="31">
        <f t="shared" si="374"/>
        <v>1.6906631762652099E-3</v>
      </c>
      <c r="S182" s="37">
        <f>出租!AJ70-出租!AJ72</f>
        <v>182.29</v>
      </c>
      <c r="T182" s="31">
        <f t="shared" si="375"/>
        <v>-1.2620517820387899E-2</v>
      </c>
      <c r="U182" s="37">
        <f>出租!AL70-出租!AL72</f>
        <v>198.01</v>
      </c>
      <c r="V182" s="31">
        <f t="shared" si="376"/>
        <v>-1.0444777611194399E-2</v>
      </c>
      <c r="W182" s="37">
        <f>出租!AN70-出租!AN72</f>
        <v>179.94</v>
      </c>
      <c r="X182" s="31">
        <f t="shared" si="377"/>
        <v>-1.08839050131927E-2</v>
      </c>
      <c r="Y182" s="30">
        <f t="shared" si="383"/>
        <v>1720.9</v>
      </c>
      <c r="Z182" s="31">
        <f t="shared" si="384"/>
        <v>-1.7560485482342299E-2</v>
      </c>
      <c r="AA182" s="32"/>
      <c r="AB182" s="33">
        <f t="shared" si="385"/>
        <v>420.08</v>
      </c>
      <c r="AC182" s="30">
        <v>199.67</v>
      </c>
      <c r="AD182" s="31"/>
      <c r="AE182" s="30">
        <v>220.41</v>
      </c>
      <c r="AF182" s="31"/>
      <c r="AG182" s="30">
        <v>199.2</v>
      </c>
      <c r="AH182" s="31"/>
      <c r="AI182" s="30">
        <v>194.53</v>
      </c>
      <c r="AJ182" s="31"/>
      <c r="AK182" s="30">
        <v>201.04</v>
      </c>
      <c r="AL182" s="31"/>
      <c r="AM182" s="30">
        <v>183.58</v>
      </c>
      <c r="AN182" s="31"/>
      <c r="AO182" s="30">
        <v>185.25</v>
      </c>
      <c r="AP182" s="31"/>
      <c r="AQ182" s="30">
        <v>183.36</v>
      </c>
      <c r="AR182" s="31"/>
      <c r="AS182" s="30">
        <v>184.62</v>
      </c>
      <c r="AT182" s="31"/>
      <c r="AU182" s="30">
        <v>200.1</v>
      </c>
      <c r="AV182" s="31"/>
      <c r="AW182" s="30">
        <v>181.92</v>
      </c>
      <c r="AX182" s="31"/>
      <c r="AY182" s="30">
        <v>165.21</v>
      </c>
      <c r="AZ182" s="31"/>
      <c r="BA182" s="30">
        <f t="shared" si="378"/>
        <v>2298.89</v>
      </c>
      <c r="BB182" s="31"/>
      <c r="BC182" s="35"/>
      <c r="BD182" s="41"/>
      <c r="BE182" s="41"/>
      <c r="BF182" s="41"/>
      <c r="BG182" s="41"/>
      <c r="BH182" s="41"/>
      <c r="BI182" s="41"/>
      <c r="BJ182" s="42"/>
      <c r="BK182" s="41"/>
      <c r="BL182" s="42"/>
      <c r="BM182" s="42"/>
      <c r="BN182" s="42"/>
      <c r="BO182" s="42"/>
      <c r="BP182" s="30"/>
    </row>
    <row r="183" spans="1:68" ht="28.8">
      <c r="A183" s="398"/>
      <c r="B183" s="29" t="s">
        <v>398</v>
      </c>
      <c r="C183" s="30">
        <v>17.440105202329701</v>
      </c>
      <c r="D183" s="31">
        <f t="shared" si="398"/>
        <v>-0.80470605890402203</v>
      </c>
      <c r="E183" s="30">
        <v>21.353252269580999</v>
      </c>
      <c r="F183" s="31">
        <f t="shared" si="397"/>
        <v>-0.53795885106624297</v>
      </c>
      <c r="G183" s="30">
        <v>45.627145984619503</v>
      </c>
      <c r="H183" s="31">
        <f t="shared" si="380"/>
        <v>-0.33775473345889301</v>
      </c>
      <c r="I183" s="30">
        <f>网约车!X70-网约车!X72</f>
        <v>29.298393296380802</v>
      </c>
      <c r="J183" s="31">
        <f t="shared" si="370"/>
        <v>-0.60283578173920704</v>
      </c>
      <c r="K183" s="30">
        <f>网约车!Z70-网约车!Z72</f>
        <v>37.311662786216502</v>
      </c>
      <c r="L183" s="31">
        <f t="shared" si="371"/>
        <v>-0.51592920433635203</v>
      </c>
      <c r="M183" s="30">
        <f>网约车!AB70-网约车!AB72</f>
        <v>41.555041296458903</v>
      </c>
      <c r="N183" s="31">
        <f t="shared" si="372"/>
        <v>-0.757649542722865</v>
      </c>
      <c r="O183" s="30">
        <f>网约车!AD70-网约车!AD72</f>
        <v>50.643617957309601</v>
      </c>
      <c r="P183" s="31">
        <f t="shared" si="373"/>
        <v>-0.47547074007755502</v>
      </c>
      <c r="Q183" s="30">
        <f>网约车!AF70-网约车!AF72</f>
        <v>52.559058334590603</v>
      </c>
      <c r="R183" s="31">
        <f t="shared" si="374"/>
        <v>-0.72126294494165799</v>
      </c>
      <c r="S183" s="30">
        <f>网约车!AH70-网约车!AH72</f>
        <v>45.179319357456798</v>
      </c>
      <c r="T183" s="31">
        <f t="shared" si="375"/>
        <v>-0.44002619631665402</v>
      </c>
      <c r="U183" s="30">
        <f>网约车!AJ70-网约车!AJ72</f>
        <v>63.283058522745797</v>
      </c>
      <c r="V183" s="31">
        <f t="shared" si="376"/>
        <v>-0.257749576872012</v>
      </c>
      <c r="W183" s="30">
        <f>网约车!AL70-网约车!AL72</f>
        <v>87.564140717247597</v>
      </c>
      <c r="X183" s="31">
        <f t="shared" si="377"/>
        <v>9.6514627244234499E-2</v>
      </c>
      <c r="Y183" s="30">
        <f t="shared" si="383"/>
        <v>340.96759648494299</v>
      </c>
      <c r="Z183" s="31">
        <f t="shared" si="384"/>
        <v>-0.61797303501663303</v>
      </c>
      <c r="AA183" s="32"/>
      <c r="AB183" s="33">
        <f t="shared" si="385"/>
        <v>135.516868760455</v>
      </c>
      <c r="AC183" s="30">
        <v>89.301824237131399</v>
      </c>
      <c r="AD183" s="31"/>
      <c r="AE183" s="30">
        <v>46.2150445233233</v>
      </c>
      <c r="AF183" s="31"/>
      <c r="AG183" s="30">
        <v>68.897655128482995</v>
      </c>
      <c r="AH183" s="31"/>
      <c r="AI183" s="30">
        <v>73.768964950267502</v>
      </c>
      <c r="AJ183" s="31"/>
      <c r="AK183" s="30">
        <v>77.078937875322893</v>
      </c>
      <c r="AL183" s="31"/>
      <c r="AM183" s="30">
        <v>171.466733602815</v>
      </c>
      <c r="AN183" s="31"/>
      <c r="AO183" s="30">
        <v>96.550606089729996</v>
      </c>
      <c r="AP183" s="31"/>
      <c r="AQ183" s="30">
        <v>188.56143229176899</v>
      </c>
      <c r="AR183" s="31"/>
      <c r="AS183" s="30">
        <v>80.681130189091505</v>
      </c>
      <c r="AT183" s="31"/>
      <c r="AU183" s="30">
        <v>85.258366382680705</v>
      </c>
      <c r="AV183" s="31"/>
      <c r="AW183" s="30">
        <v>79.856792186451898</v>
      </c>
      <c r="AX183" s="31"/>
      <c r="AY183" s="30">
        <v>83.854809487408005</v>
      </c>
      <c r="AZ183" s="31"/>
      <c r="BA183" s="30">
        <f t="shared" si="378"/>
        <v>1141.4922969444699</v>
      </c>
      <c r="BB183" s="31"/>
      <c r="BC183" s="35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30"/>
    </row>
    <row r="184" spans="1:68" s="24" customFormat="1" ht="28.8">
      <c r="A184" s="395" t="s">
        <v>124</v>
      </c>
      <c r="B184" s="29" t="s">
        <v>394</v>
      </c>
      <c r="C184" s="30">
        <f t="shared" ref="C184:G184" si="413">C185+C186+C187+C188</f>
        <v>434.40522541014002</v>
      </c>
      <c r="D184" s="31">
        <f t="shared" si="398"/>
        <v>-2.5836021146835499E-2</v>
      </c>
      <c r="E184" s="30">
        <f t="shared" si="413"/>
        <v>371.04963965086699</v>
      </c>
      <c r="F184" s="31">
        <f t="shared" si="397"/>
        <v>-0.28810931449361399</v>
      </c>
      <c r="G184" s="30">
        <f t="shared" si="413"/>
        <v>202.59976125762199</v>
      </c>
      <c r="H184" s="31">
        <f t="shared" si="380"/>
        <v>0.10935152679115701</v>
      </c>
      <c r="I184" s="30" t="e">
        <f t="shared" ref="I184:M184" si="414">I185+I186+I187+I188</f>
        <v>#REF!</v>
      </c>
      <c r="J184" s="31" t="e">
        <f t="shared" si="370"/>
        <v>#REF!</v>
      </c>
      <c r="K184" s="30" t="e">
        <f t="shared" si="414"/>
        <v>#REF!</v>
      </c>
      <c r="L184" s="31" t="e">
        <f t="shared" si="371"/>
        <v>#REF!</v>
      </c>
      <c r="M184" s="30" t="e">
        <f t="shared" si="414"/>
        <v>#REF!</v>
      </c>
      <c r="N184" s="31" t="e">
        <f t="shared" si="372"/>
        <v>#REF!</v>
      </c>
      <c r="O184" s="30" t="e">
        <f t="shared" ref="O184:S184" si="415">O185+O186+O187+O188</f>
        <v>#REF!</v>
      </c>
      <c r="P184" s="31" t="e">
        <f t="shared" si="373"/>
        <v>#REF!</v>
      </c>
      <c r="Q184" s="30" t="e">
        <f t="shared" si="415"/>
        <v>#REF!</v>
      </c>
      <c r="R184" s="31" t="e">
        <f t="shared" si="374"/>
        <v>#REF!</v>
      </c>
      <c r="S184" s="30" t="e">
        <f t="shared" si="415"/>
        <v>#REF!</v>
      </c>
      <c r="T184" s="31" t="e">
        <f t="shared" si="375"/>
        <v>#REF!</v>
      </c>
      <c r="U184" s="30" t="e">
        <f>U185+U186+U187+U188</f>
        <v>#REF!</v>
      </c>
      <c r="V184" s="31" t="e">
        <f t="shared" si="376"/>
        <v>#REF!</v>
      </c>
      <c r="W184" s="30" t="e">
        <f>W185+W186+W187+W188</f>
        <v>#REF!</v>
      </c>
      <c r="X184" s="31" t="e">
        <f t="shared" si="377"/>
        <v>#REF!</v>
      </c>
      <c r="Y184" s="30" t="e">
        <f t="shared" si="383"/>
        <v>#REF!</v>
      </c>
      <c r="Z184" s="31" t="e">
        <f t="shared" si="384"/>
        <v>#REF!</v>
      </c>
      <c r="AA184" s="32"/>
      <c r="AB184" s="33">
        <f t="shared" si="385"/>
        <v>967.14334136390403</v>
      </c>
      <c r="AC184" s="33">
        <f t="shared" ref="AC184:AG184" si="416">AC185+AC186+AC187+AC188</f>
        <v>445.92618372272801</v>
      </c>
      <c r="AD184" s="32"/>
      <c r="AE184" s="33">
        <f t="shared" si="416"/>
        <v>521.21715764117596</v>
      </c>
      <c r="AF184" s="32"/>
      <c r="AG184" s="33">
        <f t="shared" si="416"/>
        <v>182.62900114596701</v>
      </c>
      <c r="AH184" s="32"/>
      <c r="AI184" s="33">
        <f t="shared" ref="AI184:AM184" si="417">AI185+AI186+AI187+AI188</f>
        <v>268.34368040219999</v>
      </c>
      <c r="AJ184" s="32"/>
      <c r="AK184" s="33">
        <f t="shared" si="417"/>
        <v>355.448061146236</v>
      </c>
      <c r="AL184" s="32"/>
      <c r="AM184" s="33">
        <f t="shared" si="417"/>
        <v>322.68617662969098</v>
      </c>
      <c r="AN184" s="32"/>
      <c r="AO184" s="33">
        <f t="shared" ref="AO184:AS184" si="418">AO185+AO186+AO187+AO188</f>
        <v>550.70427466881904</v>
      </c>
      <c r="AP184" s="32"/>
      <c r="AQ184" s="33">
        <f t="shared" si="418"/>
        <v>833.09292368151705</v>
      </c>
      <c r="AR184" s="32"/>
      <c r="AS184" s="33">
        <f t="shared" si="418"/>
        <v>288.632893598534</v>
      </c>
      <c r="AT184" s="32"/>
      <c r="AU184" s="33">
        <f t="shared" ref="AU184:AY184" si="419">AU185+AU186+AU187+AU188</f>
        <v>408.76998940721501</v>
      </c>
      <c r="AV184" s="32"/>
      <c r="AW184" s="33">
        <f t="shared" si="419"/>
        <v>184.87523138097001</v>
      </c>
      <c r="AX184" s="32"/>
      <c r="AY184" s="33">
        <f t="shared" si="419"/>
        <v>183.95674474826001</v>
      </c>
      <c r="AZ184" s="32"/>
      <c r="BA184" s="33">
        <f t="shared" si="378"/>
        <v>4546.2823181733102</v>
      </c>
      <c r="BB184" s="32"/>
      <c r="BC184" s="34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</row>
    <row r="185" spans="1:68" ht="28.8">
      <c r="A185" s="396"/>
      <c r="B185" s="29" t="s">
        <v>395</v>
      </c>
      <c r="C185" s="30">
        <v>399.04059999999998</v>
      </c>
      <c r="D185" s="31">
        <f t="shared" si="398"/>
        <v>-2.9947034176423699E-2</v>
      </c>
      <c r="E185" s="38">
        <v>338.78910000000002</v>
      </c>
      <c r="F185" s="31">
        <f t="shared" si="397"/>
        <v>-0.30722126465632998</v>
      </c>
      <c r="G185" s="37">
        <v>162.34870000000001</v>
      </c>
      <c r="H185" s="31">
        <f t="shared" si="380"/>
        <v>7.8628566113451107E-2</v>
      </c>
      <c r="I185" s="37" t="e">
        <f>#REF!</f>
        <v>#REF!</v>
      </c>
      <c r="J185" s="31" t="e">
        <f t="shared" si="370"/>
        <v>#REF!</v>
      </c>
      <c r="K185" s="37" t="e">
        <f>#REF!</f>
        <v>#REF!</v>
      </c>
      <c r="L185" s="31" t="e">
        <f t="shared" si="371"/>
        <v>#REF!</v>
      </c>
      <c r="M185" s="37" t="e">
        <f>#REF!</f>
        <v>#REF!</v>
      </c>
      <c r="N185" s="31" t="e">
        <f t="shared" si="372"/>
        <v>#REF!</v>
      </c>
      <c r="O185" s="37" t="e">
        <f>#REF!</f>
        <v>#REF!</v>
      </c>
      <c r="P185" s="31" t="e">
        <f t="shared" si="373"/>
        <v>#REF!</v>
      </c>
      <c r="Q185" s="37" t="e">
        <f>#REF!</f>
        <v>#REF!</v>
      </c>
      <c r="R185" s="31" t="e">
        <f t="shared" si="374"/>
        <v>#REF!</v>
      </c>
      <c r="S185" s="37" t="e">
        <f>#REF!</f>
        <v>#REF!</v>
      </c>
      <c r="T185" s="31" t="e">
        <f t="shared" si="375"/>
        <v>#REF!</v>
      </c>
      <c r="U185" s="37" t="e">
        <f>#REF!</f>
        <v>#REF!</v>
      </c>
      <c r="V185" s="31" t="e">
        <f t="shared" si="376"/>
        <v>#REF!</v>
      </c>
      <c r="W185" s="37" t="e">
        <f>#REF!</f>
        <v>#REF!</v>
      </c>
      <c r="X185" s="31" t="e">
        <f t="shared" si="377"/>
        <v>#REF!</v>
      </c>
      <c r="Y185" s="30" t="e">
        <f t="shared" si="383"/>
        <v>#REF!</v>
      </c>
      <c r="Z185" s="31" t="e">
        <f t="shared" si="384"/>
        <v>#REF!</v>
      </c>
      <c r="AA185" s="32"/>
      <c r="AB185" s="33">
        <f t="shared" si="385"/>
        <v>900.38890000000004</v>
      </c>
      <c r="AC185" s="38">
        <v>411.3596</v>
      </c>
      <c r="AD185" s="31"/>
      <c r="AE185" s="30">
        <v>489.02929999999998</v>
      </c>
      <c r="AF185" s="31"/>
      <c r="AG185" s="37">
        <v>150.51400000000001</v>
      </c>
      <c r="AH185" s="31"/>
      <c r="AI185" s="38">
        <v>232.93969999999999</v>
      </c>
      <c r="AJ185" s="31"/>
      <c r="AK185" s="38">
        <v>317.8922</v>
      </c>
      <c r="AL185" s="31"/>
      <c r="AM185" s="38">
        <v>286.1508</v>
      </c>
      <c r="AN185" s="31"/>
      <c r="AO185" s="38">
        <v>485.58879999999999</v>
      </c>
      <c r="AP185" s="31"/>
      <c r="AQ185" s="38">
        <v>771.76909999999998</v>
      </c>
      <c r="AR185" s="31"/>
      <c r="AS185" s="38">
        <v>252.5915</v>
      </c>
      <c r="AT185" s="31"/>
      <c r="AU185" s="38">
        <v>373.35399999999998</v>
      </c>
      <c r="AV185" s="31"/>
      <c r="AW185" s="38">
        <v>150.30170000000001</v>
      </c>
      <c r="AX185" s="31"/>
      <c r="AY185" s="38">
        <v>148.81489999999999</v>
      </c>
      <c r="AZ185" s="31"/>
      <c r="BA185" s="30">
        <f t="shared" si="378"/>
        <v>4070.3056000000001</v>
      </c>
      <c r="BB185" s="31"/>
      <c r="BC185" s="35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30"/>
    </row>
    <row r="186" spans="1:68" ht="28.8">
      <c r="A186" s="396"/>
      <c r="B186" s="29" t="s">
        <v>396</v>
      </c>
      <c r="C186" s="37">
        <v>18.75</v>
      </c>
      <c r="D186" s="31">
        <f t="shared" si="398"/>
        <v>-6.8855932203388797E-3</v>
      </c>
      <c r="E186" s="37">
        <v>15.65</v>
      </c>
      <c r="F186" s="31">
        <f t="shared" si="397"/>
        <v>-5.15151515151515E-2</v>
      </c>
      <c r="G186" s="37">
        <f>公交!X74-公交!X76</f>
        <v>23.43</v>
      </c>
      <c r="H186" s="31">
        <f t="shared" si="380"/>
        <v>0.42865853658536601</v>
      </c>
      <c r="I186" s="37">
        <f>公交!Z74-公交!Z76</f>
        <v>23.35</v>
      </c>
      <c r="J186" s="31">
        <f t="shared" si="370"/>
        <v>0.18168016194332001</v>
      </c>
      <c r="K186" s="37">
        <f>公交!AB74-公交!AB76</f>
        <v>26.25</v>
      </c>
      <c r="L186" s="31">
        <f t="shared" si="371"/>
        <v>0.198630136986301</v>
      </c>
      <c r="M186" s="37">
        <f>公交!AD74-公交!AD76</f>
        <v>25.33</v>
      </c>
      <c r="N186" s="31">
        <f t="shared" si="372"/>
        <v>0.213122605363985</v>
      </c>
      <c r="O186" s="37">
        <f>公交!AF74-公交!AF76</f>
        <v>27.2</v>
      </c>
      <c r="P186" s="31">
        <f t="shared" si="373"/>
        <v>0.14093959731543601</v>
      </c>
      <c r="Q186" s="37">
        <f>公交!AH74-公交!AH76</f>
        <v>23.91</v>
      </c>
      <c r="R186" s="31">
        <f t="shared" si="374"/>
        <v>0.19669669669669701</v>
      </c>
      <c r="S186" s="37">
        <f>公交!AJ74-公交!AJ76</f>
        <v>23.22</v>
      </c>
      <c r="T186" s="31">
        <f t="shared" si="375"/>
        <v>0.15810473815461301</v>
      </c>
      <c r="U186" s="37">
        <f>公交!AL74-公交!AL76</f>
        <v>25.95</v>
      </c>
      <c r="V186" s="31">
        <f t="shared" si="376"/>
        <v>0.32061068702290102</v>
      </c>
      <c r="W186" s="37">
        <f>公交!AN74-公交!AN76</f>
        <v>24.13</v>
      </c>
      <c r="X186" s="31">
        <f t="shared" si="377"/>
        <v>0.28693333333333298</v>
      </c>
      <c r="Y186" s="30">
        <f t="shared" si="383"/>
        <v>207.09</v>
      </c>
      <c r="Z186" s="31">
        <f t="shared" si="384"/>
        <v>0.162186430214939</v>
      </c>
      <c r="AA186" s="32"/>
      <c r="AB186" s="33">
        <f t="shared" si="385"/>
        <v>35.380000000000003</v>
      </c>
      <c r="AC186" s="30">
        <v>18.88</v>
      </c>
      <c r="AD186" s="31"/>
      <c r="AE186" s="30">
        <v>16.5</v>
      </c>
      <c r="AF186" s="31"/>
      <c r="AG186" s="30">
        <v>16.399999999999999</v>
      </c>
      <c r="AH186" s="31"/>
      <c r="AI186" s="30">
        <v>19.760000000000002</v>
      </c>
      <c r="AJ186" s="31"/>
      <c r="AK186" s="30">
        <v>21.9</v>
      </c>
      <c r="AL186" s="31"/>
      <c r="AM186" s="30">
        <v>20.88</v>
      </c>
      <c r="AN186" s="31"/>
      <c r="AO186" s="30">
        <v>23.84</v>
      </c>
      <c r="AP186" s="31"/>
      <c r="AQ186" s="30">
        <v>19.98</v>
      </c>
      <c r="AR186" s="31"/>
      <c r="AS186" s="30">
        <v>20.05</v>
      </c>
      <c r="AT186" s="31"/>
      <c r="AU186" s="30">
        <v>19.649999999999999</v>
      </c>
      <c r="AV186" s="31"/>
      <c r="AW186" s="30">
        <v>18.75</v>
      </c>
      <c r="AX186" s="31"/>
      <c r="AY186" s="30">
        <v>19.649999999999999</v>
      </c>
      <c r="AZ186" s="31"/>
      <c r="BA186" s="30">
        <f t="shared" si="378"/>
        <v>236.24</v>
      </c>
      <c r="BB186" s="31"/>
      <c r="BC186" s="35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0"/>
    </row>
    <row r="187" spans="1:68" ht="28.8">
      <c r="A187" s="397"/>
      <c r="B187" s="29" t="s">
        <v>397</v>
      </c>
      <c r="C187" s="37">
        <v>16.350000000000001</v>
      </c>
      <c r="D187" s="31">
        <f t="shared" si="398"/>
        <v>4.5396419437340199E-2</v>
      </c>
      <c r="E187" s="37">
        <v>16.34</v>
      </c>
      <c r="F187" s="31">
        <f t="shared" si="397"/>
        <v>4.4089456869009599E-2</v>
      </c>
      <c r="G187" s="37">
        <f>出租!X74-出租!X76</f>
        <v>16.350000000000001</v>
      </c>
      <c r="H187" s="31">
        <f t="shared" si="380"/>
        <v>4.27295918367347E-2</v>
      </c>
      <c r="I187" s="37">
        <f>出租!Z74-出租!Z76</f>
        <v>16.37</v>
      </c>
      <c r="J187" s="31">
        <f t="shared" si="370"/>
        <v>4.8686739269698999E-2</v>
      </c>
      <c r="K187" s="37">
        <f>出租!AB74-出租!AB76</f>
        <v>16.39</v>
      </c>
      <c r="L187" s="31">
        <f t="shared" si="371"/>
        <v>4.9295774647887501E-2</v>
      </c>
      <c r="M187" s="37">
        <f>出租!AD74-出租!AD76</f>
        <v>16.399999999999999</v>
      </c>
      <c r="N187" s="31">
        <f t="shared" si="372"/>
        <v>5.1956382296343799E-2</v>
      </c>
      <c r="O187" s="37">
        <f>出租!AF74-出租!AF76</f>
        <v>16.73</v>
      </c>
      <c r="P187" s="31">
        <f t="shared" si="373"/>
        <v>-0.59324094335035205</v>
      </c>
      <c r="Q187" s="37">
        <f>出租!AH74-出租!AH76</f>
        <v>16.41</v>
      </c>
      <c r="R187" s="31">
        <f t="shared" si="374"/>
        <v>-0.59808963997061004</v>
      </c>
      <c r="S187" s="37">
        <f>出租!AJ74-出租!AJ76</f>
        <v>16.420000000000002</v>
      </c>
      <c r="T187" s="31">
        <f t="shared" si="375"/>
        <v>3.1407035175879103E-2</v>
      </c>
      <c r="U187" s="37">
        <f>出租!AL74-出租!AL76</f>
        <v>16.399999999999999</v>
      </c>
      <c r="V187" s="31">
        <f t="shared" si="376"/>
        <v>4.7254150702426397E-2</v>
      </c>
      <c r="W187" s="37">
        <f>出租!AN74-出租!AN76</f>
        <v>16.12</v>
      </c>
      <c r="X187" s="31">
        <f t="shared" si="377"/>
        <v>2.5445292620865499E-2</v>
      </c>
      <c r="Y187" s="30">
        <f t="shared" si="383"/>
        <v>147.76</v>
      </c>
      <c r="Z187" s="31">
        <f t="shared" si="384"/>
        <v>-0.22909166797099201</v>
      </c>
      <c r="AB187" s="33">
        <f t="shared" si="385"/>
        <v>31.29</v>
      </c>
      <c r="AC187" s="30">
        <v>15.64</v>
      </c>
      <c r="AD187" s="31"/>
      <c r="AE187" s="30">
        <v>15.65</v>
      </c>
      <c r="AF187" s="31"/>
      <c r="AG187" s="30">
        <v>15.68</v>
      </c>
      <c r="AH187" s="31"/>
      <c r="AI187" s="30">
        <v>15.61</v>
      </c>
      <c r="AJ187" s="31"/>
      <c r="AK187" s="30">
        <v>15.62</v>
      </c>
      <c r="AL187" s="31"/>
      <c r="AM187" s="30">
        <v>15.59</v>
      </c>
      <c r="AN187" s="31"/>
      <c r="AO187" s="30">
        <v>41.13</v>
      </c>
      <c r="AP187" s="31"/>
      <c r="AQ187" s="30">
        <v>40.83</v>
      </c>
      <c r="AR187" s="31"/>
      <c r="AS187" s="30">
        <v>15.92</v>
      </c>
      <c r="AT187" s="31"/>
      <c r="AU187" s="30">
        <v>15.66</v>
      </c>
      <c r="AV187" s="31"/>
      <c r="AW187" s="30">
        <v>15.72</v>
      </c>
      <c r="AX187" s="31"/>
      <c r="AY187" s="30">
        <v>15.37</v>
      </c>
      <c r="AZ187" s="31"/>
      <c r="BA187" s="30">
        <f t="shared" si="378"/>
        <v>238.42</v>
      </c>
      <c r="BB187" s="31"/>
      <c r="BC187" s="35"/>
      <c r="BD187" s="41"/>
      <c r="BE187" s="41"/>
      <c r="BF187" s="41"/>
      <c r="BG187" s="41"/>
      <c r="BH187" s="41"/>
      <c r="BI187" s="41"/>
      <c r="BJ187" s="42"/>
      <c r="BK187" s="41"/>
      <c r="BL187" s="42"/>
      <c r="BM187" s="42"/>
      <c r="BN187" s="42"/>
      <c r="BO187" s="42"/>
      <c r="BP187" s="30"/>
    </row>
    <row r="188" spans="1:68" ht="28.8">
      <c r="A188" s="398"/>
      <c r="B188" s="29" t="s">
        <v>398</v>
      </c>
      <c r="C188" s="30">
        <v>0.264625410139954</v>
      </c>
      <c r="D188" s="31">
        <f t="shared" si="398"/>
        <v>4.6806411047081902</v>
      </c>
      <c r="E188" s="30">
        <v>0.27053965086694498</v>
      </c>
      <c r="F188" s="31">
        <f t="shared" si="397"/>
        <v>6.1462363332942198</v>
      </c>
      <c r="G188" s="30">
        <v>0.47106125762241302</v>
      </c>
      <c r="H188" s="31">
        <f t="shared" si="380"/>
        <v>12.4584524195893</v>
      </c>
      <c r="I188" s="30">
        <f>网约车!X74-网约车!X76</f>
        <v>0.24960916548133899</v>
      </c>
      <c r="J188" s="31">
        <f t="shared" si="370"/>
        <v>6.3456801368571503</v>
      </c>
      <c r="K188" s="30">
        <f>网约车!Z74-网约车!Z76</f>
        <v>0.25249168676838202</v>
      </c>
      <c r="L188" s="31">
        <f t="shared" si="371"/>
        <v>6.0408147332801603</v>
      </c>
      <c r="M188" s="30">
        <f>网约车!AB74-网约车!AB76</f>
        <v>0.209935515130696</v>
      </c>
      <c r="N188" s="31">
        <f t="shared" si="372"/>
        <v>2.2111706602636301</v>
      </c>
      <c r="O188" s="30">
        <f>网约车!AD74-网约车!AD76</f>
        <v>0.44869594338779001</v>
      </c>
      <c r="P188" s="31">
        <f t="shared" si="373"/>
        <v>2.0843578956472699</v>
      </c>
      <c r="Q188" s="30">
        <f>网约车!AF74-网约车!AF76</f>
        <v>0.51944052209533997</v>
      </c>
      <c r="R188" s="31">
        <f t="shared" si="374"/>
        <v>1.0931455244802501E-2</v>
      </c>
      <c r="S188" s="30">
        <f>网约车!AH74-网约车!AH76</f>
        <v>0.37110672914807802</v>
      </c>
      <c r="T188" s="31">
        <f t="shared" si="375"/>
        <v>4.19803927475831</v>
      </c>
      <c r="U188" s="30">
        <f>网约车!AJ74-网约车!AJ76</f>
        <v>0.43442519779152999</v>
      </c>
      <c r="V188" s="31">
        <f t="shared" si="376"/>
        <v>3.0987605196343302</v>
      </c>
      <c r="W188" s="30">
        <f>网约车!AL74-网约车!AL76</f>
        <v>0.36977777632424602</v>
      </c>
      <c r="X188" s="31">
        <f t="shared" si="377"/>
        <v>2.5716492223056</v>
      </c>
      <c r="Y188" s="30">
        <f t="shared" si="383"/>
        <v>3.0575058806409401</v>
      </c>
      <c r="Z188" s="31">
        <f t="shared" si="384"/>
        <v>2.1029560040150699</v>
      </c>
      <c r="AB188" s="33">
        <f t="shared" si="385"/>
        <v>8.4441363904474404E-2</v>
      </c>
      <c r="AC188" s="30">
        <v>4.6583722728166799E-2</v>
      </c>
      <c r="AD188" s="31"/>
      <c r="AE188" s="30">
        <v>3.7857641176307598E-2</v>
      </c>
      <c r="AF188" s="31"/>
      <c r="AG188" s="30">
        <v>3.5001145966587099E-2</v>
      </c>
      <c r="AH188" s="31"/>
      <c r="AI188" s="30">
        <v>3.39804021997797E-2</v>
      </c>
      <c r="AJ188" s="31"/>
      <c r="AK188" s="30">
        <v>3.5861146235664602E-2</v>
      </c>
      <c r="AL188" s="31"/>
      <c r="AM188" s="30">
        <v>6.5376629691011504E-2</v>
      </c>
      <c r="AN188" s="31"/>
      <c r="AO188" s="30">
        <v>0.14547466881875201</v>
      </c>
      <c r="AP188" s="31"/>
      <c r="AQ188" s="30">
        <v>0.51382368151711599</v>
      </c>
      <c r="AR188" s="31"/>
      <c r="AS188" s="30">
        <v>7.13935985343883E-2</v>
      </c>
      <c r="AT188" s="31"/>
      <c r="AU188" s="30">
        <v>0.10598940721481501</v>
      </c>
      <c r="AV188" s="31"/>
      <c r="AW188" s="30">
        <v>0.103531380969586</v>
      </c>
      <c r="AX188" s="31"/>
      <c r="AY188" s="30">
        <v>0.12184474825966</v>
      </c>
      <c r="AZ188" s="31"/>
      <c r="BA188" s="30">
        <f t="shared" si="378"/>
        <v>1.3167181733118301</v>
      </c>
      <c r="BB188" s="31"/>
      <c r="BC188" s="35"/>
      <c r="BD188" s="43"/>
      <c r="BE188" s="43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30"/>
    </row>
    <row r="189" spans="1:68">
      <c r="C189" s="47"/>
    </row>
  </sheetData>
  <autoFilter ref="A2:Z188" xr:uid="{00000000-0009-0000-0000-000009000000}"/>
  <mergeCells count="190">
    <mergeCell ref="A80:A84"/>
    <mergeCell ref="A85:A89"/>
    <mergeCell ref="A90:A94"/>
    <mergeCell ref="A119:A123"/>
    <mergeCell ref="A124:A128"/>
    <mergeCell ref="A129:A133"/>
    <mergeCell ref="A134:A138"/>
    <mergeCell ref="A1:B1"/>
    <mergeCell ref="A2:B2"/>
    <mergeCell ref="A95:B95"/>
    <mergeCell ref="A96:B96"/>
    <mergeCell ref="A3:A4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184:A188"/>
    <mergeCell ref="B3:B4"/>
    <mergeCell ref="B97:B98"/>
    <mergeCell ref="C3:C4"/>
    <mergeCell ref="C97:C98"/>
    <mergeCell ref="D1:D2"/>
    <mergeCell ref="D3:D4"/>
    <mergeCell ref="D97:D98"/>
    <mergeCell ref="E3:E4"/>
    <mergeCell ref="E97:E98"/>
    <mergeCell ref="A139:A143"/>
    <mergeCell ref="A144:A148"/>
    <mergeCell ref="A149:A153"/>
    <mergeCell ref="A154:A158"/>
    <mergeCell ref="A159:A163"/>
    <mergeCell ref="A164:A168"/>
    <mergeCell ref="A169:A173"/>
    <mergeCell ref="A174:A178"/>
    <mergeCell ref="A179:A183"/>
    <mergeCell ref="A97:A98"/>
    <mergeCell ref="A99:A103"/>
    <mergeCell ref="A104:A108"/>
    <mergeCell ref="A109:A113"/>
    <mergeCell ref="A114:A118"/>
    <mergeCell ref="F1:F2"/>
    <mergeCell ref="F3:F4"/>
    <mergeCell ref="F97:F98"/>
    <mergeCell ref="G3:G4"/>
    <mergeCell ref="G97:G98"/>
    <mergeCell ref="H1:H2"/>
    <mergeCell ref="H3:H4"/>
    <mergeCell ref="H97:H98"/>
    <mergeCell ref="I3:I4"/>
    <mergeCell ref="I97:I98"/>
    <mergeCell ref="J1:J2"/>
    <mergeCell ref="J3:J4"/>
    <mergeCell ref="J97:J98"/>
    <mergeCell ref="K3:K4"/>
    <mergeCell ref="K97:K98"/>
    <mergeCell ref="L1:L2"/>
    <mergeCell ref="L3:L4"/>
    <mergeCell ref="L97:L98"/>
    <mergeCell ref="M3:M4"/>
    <mergeCell ref="M97:M98"/>
    <mergeCell ref="N1:N2"/>
    <mergeCell ref="N3:N4"/>
    <mergeCell ref="N97:N98"/>
    <mergeCell ref="O3:O4"/>
    <mergeCell ref="O97:O98"/>
    <mergeCell ref="P1:P2"/>
    <mergeCell ref="P3:P4"/>
    <mergeCell ref="P97:P98"/>
    <mergeCell ref="Q3:Q4"/>
    <mergeCell ref="Q97:Q98"/>
    <mergeCell ref="R1:R2"/>
    <mergeCell ref="R3:R4"/>
    <mergeCell ref="R97:R98"/>
    <mergeCell ref="S3:S4"/>
    <mergeCell ref="S97:S98"/>
    <mergeCell ref="T1:T2"/>
    <mergeCell ref="T3:T4"/>
    <mergeCell ref="T97:T98"/>
    <mergeCell ref="U3:U4"/>
    <mergeCell ref="U97:U98"/>
    <mergeCell ref="V1:V2"/>
    <mergeCell ref="V3:V4"/>
    <mergeCell ref="V97:V98"/>
    <mergeCell ref="W3:W4"/>
    <mergeCell ref="W97:W98"/>
    <mergeCell ref="X1:X2"/>
    <mergeCell ref="X3:X4"/>
    <mergeCell ref="X97:X98"/>
    <mergeCell ref="Y3:Y4"/>
    <mergeCell ref="Y97:Y98"/>
    <mergeCell ref="Z3:Z4"/>
    <mergeCell ref="Z97:Z98"/>
    <mergeCell ref="AC3:AC4"/>
    <mergeCell ref="AC97:AC98"/>
    <mergeCell ref="AD1:AD2"/>
    <mergeCell ref="AD3:AD4"/>
    <mergeCell ref="AD97:AD98"/>
    <mergeCell ref="AE3:AE4"/>
    <mergeCell ref="AE97:AE98"/>
    <mergeCell ref="AF1:AF2"/>
    <mergeCell ref="AF3:AF4"/>
    <mergeCell ref="AF97:AF98"/>
    <mergeCell ref="AG3:AG4"/>
    <mergeCell ref="AG97:AG98"/>
    <mergeCell ref="AH1:AH2"/>
    <mergeCell ref="AH3:AH4"/>
    <mergeCell ref="AH97:AH98"/>
    <mergeCell ref="AI3:AI4"/>
    <mergeCell ref="AI97:AI98"/>
    <mergeCell ref="AJ1:AJ2"/>
    <mergeCell ref="AJ3:AJ4"/>
    <mergeCell ref="AJ97:AJ98"/>
    <mergeCell ref="AK3:AK4"/>
    <mergeCell ref="AK97:AK98"/>
    <mergeCell ref="AL1:AL2"/>
    <mergeCell ref="AL3:AL4"/>
    <mergeCell ref="AL97:AL98"/>
    <mergeCell ref="AM3:AM4"/>
    <mergeCell ref="AM97:AM98"/>
    <mergeCell ref="AN1:AN2"/>
    <mergeCell ref="AN3:AN4"/>
    <mergeCell ref="AN97:AN98"/>
    <mergeCell ref="AO3:AO4"/>
    <mergeCell ref="AO97:AO98"/>
    <mergeCell ref="AP1:AP2"/>
    <mergeCell ref="AP3:AP4"/>
    <mergeCell ref="AP97:AP98"/>
    <mergeCell ref="AQ3:AQ4"/>
    <mergeCell ref="AQ97:AQ98"/>
    <mergeCell ref="AR1:AR2"/>
    <mergeCell ref="AR3:AR4"/>
    <mergeCell ref="AR97:AR98"/>
    <mergeCell ref="AS3:AS4"/>
    <mergeCell ref="AS97:AS98"/>
    <mergeCell ref="AT1:AT2"/>
    <mergeCell ref="AT3:AT4"/>
    <mergeCell ref="AT97:AT98"/>
    <mergeCell ref="AU3:AU4"/>
    <mergeCell ref="AU97:AU98"/>
    <mergeCell ref="AV3:AV4"/>
    <mergeCell ref="AV97:AV98"/>
    <mergeCell ref="AW3:AW4"/>
    <mergeCell ref="AW97:AW98"/>
    <mergeCell ref="AX3:AX4"/>
    <mergeCell ref="AX97:AX98"/>
    <mergeCell ref="AY3:AY4"/>
    <mergeCell ref="AY97:AY98"/>
    <mergeCell ref="AZ3:AZ4"/>
    <mergeCell ref="AZ97:AZ98"/>
    <mergeCell ref="BA3:BA4"/>
    <mergeCell ref="BA97:BA98"/>
    <mergeCell ref="BB3:BB4"/>
    <mergeCell ref="BB97:BB98"/>
    <mergeCell ref="BD3:BD4"/>
    <mergeCell ref="BD97:BD98"/>
    <mergeCell ref="BE3:BE4"/>
    <mergeCell ref="BE97:BE98"/>
    <mergeCell ref="BF3:BF4"/>
    <mergeCell ref="BF97:BF98"/>
    <mergeCell ref="BG3:BG4"/>
    <mergeCell ref="BG97:BG98"/>
    <mergeCell ref="BH3:BH4"/>
    <mergeCell ref="BH97:BH98"/>
    <mergeCell ref="BI3:BI4"/>
    <mergeCell ref="BI97:BI98"/>
    <mergeCell ref="BJ3:BJ4"/>
    <mergeCell ref="BJ97:BJ98"/>
    <mergeCell ref="BK3:BK4"/>
    <mergeCell ref="BK97:BK98"/>
    <mergeCell ref="BL3:BL4"/>
    <mergeCell ref="BL97:BL98"/>
    <mergeCell ref="BM3:BM4"/>
    <mergeCell ref="BM97:BM98"/>
    <mergeCell ref="BN3:BN4"/>
    <mergeCell ref="BN97:BN98"/>
    <mergeCell ref="BO3:BO4"/>
    <mergeCell ref="BO97:BO98"/>
    <mergeCell ref="BP3:BP4"/>
    <mergeCell ref="BP97:BP98"/>
  </mergeCells>
  <phoneticPr fontId="38" type="noConversion"/>
  <pageMargins left="0.75" right="0.75" top="1" bottom="1" header="0.5" footer="0.5"/>
  <ignoredErrors>
    <ignoredError sqref="D5:G1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17"/>
  <sheetViews>
    <sheetView topLeftCell="A45" workbookViewId="0">
      <selection activeCell="O13" sqref="O13"/>
    </sheetView>
  </sheetViews>
  <sheetFormatPr defaultColWidth="8.88671875" defaultRowHeight="14.4"/>
  <cols>
    <col min="1" max="1" width="11" style="1" customWidth="1"/>
    <col min="2" max="2" width="15.5546875" style="1" customWidth="1"/>
    <col min="3" max="3" width="15.6640625" style="1" customWidth="1"/>
    <col min="4" max="4" width="15.5546875" style="1" customWidth="1"/>
    <col min="5" max="5" width="15.6640625" style="1" customWidth="1"/>
    <col min="6" max="6" width="19.44140625" style="1" customWidth="1"/>
    <col min="7" max="7" width="16.6640625" style="1" customWidth="1"/>
    <col min="8" max="8" width="17.109375" style="1" customWidth="1"/>
    <col min="9" max="9" width="11" style="1" customWidth="1"/>
    <col min="10" max="10" width="17" style="1" customWidth="1"/>
    <col min="11" max="11" width="19.21875" style="1" customWidth="1"/>
  </cols>
  <sheetData>
    <row r="1" spans="1:11" ht="28.8">
      <c r="A1" s="2" t="s">
        <v>145</v>
      </c>
      <c r="B1" s="3" t="s">
        <v>399</v>
      </c>
      <c r="C1" s="3" t="s">
        <v>400</v>
      </c>
      <c r="D1" s="3" t="s">
        <v>401</v>
      </c>
      <c r="E1" s="3" t="s">
        <v>402</v>
      </c>
      <c r="F1" s="3" t="s">
        <v>403</v>
      </c>
      <c r="G1" s="4" t="s">
        <v>404</v>
      </c>
      <c r="H1" s="4" t="s">
        <v>405</v>
      </c>
      <c r="I1" s="4" t="s">
        <v>17</v>
      </c>
      <c r="J1" s="4" t="s">
        <v>406</v>
      </c>
      <c r="K1" s="4" t="s">
        <v>407</v>
      </c>
    </row>
    <row r="2" spans="1:11">
      <c r="A2" s="5">
        <v>45292</v>
      </c>
      <c r="B2" s="6">
        <v>1418.0130999999999</v>
      </c>
      <c r="C2" s="1">
        <v>1090.45</v>
      </c>
      <c r="D2" s="1">
        <v>429.87</v>
      </c>
      <c r="E2" s="7">
        <v>166.75</v>
      </c>
      <c r="F2" s="6">
        <f t="shared" ref="F2:F13" si="0">SUM(B2:E2)</f>
        <v>3105.0830999999998</v>
      </c>
      <c r="G2" s="8">
        <f t="shared" ref="G2:G13" si="1">F2/F15-1</f>
        <v>0.15389362901651499</v>
      </c>
      <c r="H2" s="8"/>
    </row>
    <row r="3" spans="1:11">
      <c r="A3" s="5">
        <v>45323</v>
      </c>
      <c r="B3" s="6">
        <v>1469.2439999999999</v>
      </c>
      <c r="C3" s="1">
        <v>1006.65</v>
      </c>
      <c r="D3" s="1">
        <v>388.19</v>
      </c>
      <c r="E3" s="7">
        <v>119.02</v>
      </c>
      <c r="F3" s="6">
        <f t="shared" si="0"/>
        <v>2983.1039999999998</v>
      </c>
      <c r="G3" s="8">
        <f t="shared" si="1"/>
        <v>3.13791988946166E-3</v>
      </c>
      <c r="H3" s="8"/>
    </row>
    <row r="4" spans="1:11">
      <c r="A4" s="5">
        <v>45352</v>
      </c>
      <c r="B4" s="6">
        <v>1439.5145</v>
      </c>
      <c r="C4" s="1">
        <v>1047.6300000000001</v>
      </c>
      <c r="D4" s="1">
        <v>373.23</v>
      </c>
      <c r="E4" s="7">
        <v>145.46</v>
      </c>
      <c r="F4" s="6">
        <f t="shared" si="0"/>
        <v>3005.8344999999999</v>
      </c>
      <c r="G4" s="8">
        <f t="shared" si="1"/>
        <v>-6.4261969771008703E-2</v>
      </c>
      <c r="H4" s="8"/>
      <c r="I4" s="8"/>
    </row>
    <row r="5" spans="1:11">
      <c r="A5" s="5">
        <v>45383</v>
      </c>
      <c r="B5" s="6">
        <v>1550.1065000000001</v>
      </c>
      <c r="C5" s="1">
        <v>1114.92</v>
      </c>
      <c r="D5" s="1">
        <v>358.02</v>
      </c>
      <c r="E5" s="7">
        <v>152.79</v>
      </c>
      <c r="F5" s="6">
        <f t="shared" si="0"/>
        <v>3175.8364999999999</v>
      </c>
      <c r="G5" s="8">
        <f t="shared" si="1"/>
        <v>-3.7860152620322697E-2</v>
      </c>
      <c r="H5" s="8"/>
    </row>
    <row r="6" spans="1:11">
      <c r="A6" s="5">
        <v>45413</v>
      </c>
      <c r="B6" s="9">
        <v>1604.5482999999999</v>
      </c>
      <c r="C6" s="9">
        <v>1115.1400000000001</v>
      </c>
      <c r="D6" s="6">
        <v>371.33999999999901</v>
      </c>
      <c r="E6" s="9">
        <v>162.71</v>
      </c>
      <c r="F6" s="6">
        <f t="shared" si="0"/>
        <v>3253.7383</v>
      </c>
      <c r="G6" s="8">
        <f t="shared" si="1"/>
        <v>-1.76739322677286E-2</v>
      </c>
      <c r="H6" s="8"/>
    </row>
    <row r="7" spans="1:11">
      <c r="A7" s="5">
        <v>45444</v>
      </c>
      <c r="B7" s="9">
        <v>1521.8100999999999</v>
      </c>
      <c r="C7" s="6">
        <v>1086.04</v>
      </c>
      <c r="D7" s="6">
        <v>380.15</v>
      </c>
      <c r="E7" s="9">
        <v>185.57</v>
      </c>
      <c r="F7" s="6">
        <f t="shared" si="0"/>
        <v>3173.5700999999999</v>
      </c>
      <c r="G7" s="8">
        <f t="shared" si="1"/>
        <v>-2.03897654460223E-2</v>
      </c>
      <c r="H7" s="8"/>
    </row>
    <row r="8" spans="1:11">
      <c r="A8" s="5">
        <v>45474</v>
      </c>
      <c r="B8" s="9">
        <v>1546.9561000000001</v>
      </c>
      <c r="C8" s="6">
        <v>1096.1400000000001</v>
      </c>
      <c r="D8" s="6">
        <v>394.64</v>
      </c>
      <c r="E8" s="9">
        <v>179.42</v>
      </c>
      <c r="F8" s="6">
        <f t="shared" si="0"/>
        <v>3217.1561000000002</v>
      </c>
      <c r="G8" s="8">
        <f t="shared" si="1"/>
        <v>-3.32989951274563E-2</v>
      </c>
      <c r="H8" s="8"/>
    </row>
    <row r="9" spans="1:11">
      <c r="A9" s="5">
        <v>45505</v>
      </c>
      <c r="B9" s="9">
        <v>1610.0116</v>
      </c>
      <c r="C9" s="6">
        <v>1097.01</v>
      </c>
      <c r="D9" s="6">
        <v>358.79</v>
      </c>
      <c r="E9" s="9">
        <v>169.28</v>
      </c>
      <c r="F9" s="6">
        <f t="shared" si="0"/>
        <v>3235.0916000000002</v>
      </c>
      <c r="G9" s="8">
        <f t="shared" si="1"/>
        <v>-3.4392300883077702E-2</v>
      </c>
      <c r="H9" s="8"/>
    </row>
    <row r="10" spans="1:11">
      <c r="A10" s="5">
        <v>45536</v>
      </c>
      <c r="B10" s="9">
        <v>1518.8371999999999</v>
      </c>
      <c r="C10" s="6">
        <v>1094.95</v>
      </c>
      <c r="D10" s="6">
        <v>385.35</v>
      </c>
      <c r="E10" s="9">
        <v>174.05</v>
      </c>
      <c r="F10" s="6">
        <f t="shared" si="0"/>
        <v>3173.1871999999998</v>
      </c>
      <c r="G10" s="8">
        <f t="shared" si="1"/>
        <v>-1.51325744849348E-2</v>
      </c>
      <c r="H10" s="8"/>
    </row>
    <row r="11" spans="1:11">
      <c r="A11" s="5">
        <v>45566</v>
      </c>
      <c r="B11" s="9">
        <v>1884.7242000000001</v>
      </c>
      <c r="C11" s="6">
        <v>1157.02</v>
      </c>
      <c r="D11" s="6">
        <v>395.4</v>
      </c>
      <c r="E11" s="9">
        <v>177.58</v>
      </c>
      <c r="F11" s="6">
        <f t="shared" si="0"/>
        <v>3614.7242000000001</v>
      </c>
      <c r="G11" s="8">
        <f t="shared" si="1"/>
        <v>9.1816808217999299E-2</v>
      </c>
      <c r="H11" s="8"/>
    </row>
    <row r="12" spans="1:11">
      <c r="A12" s="5">
        <v>45597</v>
      </c>
      <c r="B12" s="9">
        <v>1753.3397</v>
      </c>
      <c r="C12" s="6">
        <v>1112.05</v>
      </c>
      <c r="D12" s="6">
        <v>378.12</v>
      </c>
      <c r="E12" s="9">
        <v>167.58</v>
      </c>
      <c r="F12" s="6">
        <f t="shared" si="0"/>
        <v>3411.0897</v>
      </c>
      <c r="G12" s="8">
        <f t="shared" si="1"/>
        <v>6.5534955234183498E-2</v>
      </c>
      <c r="H12" s="8"/>
    </row>
    <row r="13" spans="1:11">
      <c r="A13" s="10">
        <v>45627</v>
      </c>
      <c r="B13" s="11">
        <v>1649.3617999999999</v>
      </c>
      <c r="C13" s="12">
        <v>1095.69</v>
      </c>
      <c r="D13" s="12">
        <v>338.13999999999902</v>
      </c>
      <c r="E13" s="11">
        <v>151.37</v>
      </c>
      <c r="F13" s="12">
        <f t="shared" si="0"/>
        <v>3234.5617999999999</v>
      </c>
      <c r="G13" s="8">
        <f t="shared" si="1"/>
        <v>1.5348148207673599E-2</v>
      </c>
      <c r="H13" s="8"/>
    </row>
    <row r="14" spans="1:11">
      <c r="A14" s="13" t="s">
        <v>403</v>
      </c>
      <c r="B14" s="14">
        <f>SUM(B2:B13)</f>
        <v>18966.467100000002</v>
      </c>
      <c r="C14" s="14">
        <f>SUM(C2:C13)</f>
        <v>13113.69</v>
      </c>
      <c r="D14" s="14">
        <f>SUM(D2:D13)</f>
        <v>4551.24</v>
      </c>
      <c r="E14" s="14">
        <f>SUM(E2:E13)</f>
        <v>1951.58</v>
      </c>
      <c r="F14" s="14" t="s">
        <v>408</v>
      </c>
      <c r="G14" s="8"/>
      <c r="H14" s="14">
        <f>SUM(B14:E14)</f>
        <v>38582.977099999996</v>
      </c>
      <c r="I14" s="8">
        <f>H14/H27-1</f>
        <v>6.6618958122952598E-3</v>
      </c>
    </row>
    <row r="15" spans="1:11">
      <c r="A15" s="5">
        <v>44927</v>
      </c>
      <c r="B15" s="6">
        <v>1417.1713</v>
      </c>
      <c r="C15" s="6">
        <v>758.66000000000201</v>
      </c>
      <c r="D15" s="6">
        <v>409.79999999999899</v>
      </c>
      <c r="E15" s="6">
        <v>105.33</v>
      </c>
      <c r="F15" s="6">
        <f t="shared" ref="F15:F26" si="2">SUM(B15:E15)</f>
        <v>2690.9612999999999</v>
      </c>
      <c r="G15" s="6"/>
      <c r="H15" s="6"/>
    </row>
    <row r="16" spans="1:11">
      <c r="A16" s="5">
        <v>44958</v>
      </c>
      <c r="B16" s="6">
        <v>1480.46254</v>
      </c>
      <c r="C16" s="6">
        <v>969.13999999999896</v>
      </c>
      <c r="D16" s="6">
        <v>404.79</v>
      </c>
      <c r="E16" s="6">
        <v>119.38</v>
      </c>
      <c r="F16" s="6">
        <f t="shared" si="2"/>
        <v>2973.7725399999999</v>
      </c>
      <c r="G16" s="6"/>
      <c r="H16" s="6"/>
    </row>
    <row r="17" spans="1:8">
      <c r="A17" s="5">
        <v>44986</v>
      </c>
      <c r="B17" s="6">
        <v>1548.0407</v>
      </c>
      <c r="C17" s="1">
        <v>1098.56</v>
      </c>
      <c r="D17" s="6">
        <v>434.66</v>
      </c>
      <c r="E17" s="6">
        <v>131</v>
      </c>
      <c r="F17" s="6">
        <f t="shared" si="2"/>
        <v>3212.2606999999998</v>
      </c>
      <c r="G17" s="6"/>
      <c r="H17" s="6"/>
    </row>
    <row r="18" spans="1:8">
      <c r="A18" s="5">
        <v>45017</v>
      </c>
      <c r="B18" s="6">
        <v>1609.7255</v>
      </c>
      <c r="C18" s="1">
        <v>1133.7</v>
      </c>
      <c r="D18" s="6">
        <v>428.22</v>
      </c>
      <c r="E18" s="6">
        <v>129.16</v>
      </c>
      <c r="F18" s="6">
        <f t="shared" si="2"/>
        <v>3300.8054999999999</v>
      </c>
      <c r="G18" s="6"/>
      <c r="H18" s="6"/>
    </row>
    <row r="19" spans="1:8">
      <c r="A19" s="5">
        <v>45047</v>
      </c>
      <c r="B19" s="9">
        <v>1625.7992999999999</v>
      </c>
      <c r="C19" s="9">
        <v>1118.53</v>
      </c>
      <c r="D19" s="9">
        <v>433.38999999999902</v>
      </c>
      <c r="E19" s="9">
        <v>134.56</v>
      </c>
      <c r="F19" s="6">
        <f t="shared" si="2"/>
        <v>3312.2793000000001</v>
      </c>
      <c r="G19" s="6"/>
      <c r="H19" s="6"/>
    </row>
    <row r="20" spans="1:8">
      <c r="A20" s="5">
        <v>45078</v>
      </c>
      <c r="B20" s="9">
        <v>1599.2853</v>
      </c>
      <c r="C20" s="9">
        <v>1080.68</v>
      </c>
      <c r="D20" s="9">
        <v>420.12</v>
      </c>
      <c r="E20" s="9">
        <v>139.54</v>
      </c>
      <c r="F20" s="6">
        <f t="shared" si="2"/>
        <v>3239.6253000000002</v>
      </c>
      <c r="G20" s="6"/>
      <c r="H20" s="6"/>
    </row>
    <row r="21" spans="1:8">
      <c r="A21" s="5">
        <v>45108</v>
      </c>
      <c r="B21" s="9">
        <v>1681.0643</v>
      </c>
      <c r="C21" s="9">
        <v>1065.99</v>
      </c>
      <c r="D21" s="9">
        <v>430.76</v>
      </c>
      <c r="E21" s="9">
        <v>150.16</v>
      </c>
      <c r="F21" s="6">
        <f t="shared" si="2"/>
        <v>3327.9742999999999</v>
      </c>
      <c r="G21" s="6"/>
      <c r="H21" s="6"/>
    </row>
    <row r="22" spans="1:8">
      <c r="A22" s="5">
        <v>45139</v>
      </c>
      <c r="B22" s="9">
        <v>1690.1167</v>
      </c>
      <c r="C22" s="9">
        <v>1078.81</v>
      </c>
      <c r="D22" s="9">
        <v>430.54</v>
      </c>
      <c r="E22" s="9">
        <v>150.85</v>
      </c>
      <c r="F22" s="6">
        <f t="shared" si="2"/>
        <v>3350.3166999999999</v>
      </c>
      <c r="G22" s="6"/>
      <c r="H22" s="6"/>
    </row>
    <row r="23" spans="1:8">
      <c r="A23" s="5">
        <v>45170</v>
      </c>
      <c r="B23" s="9">
        <v>1557.2135000000001</v>
      </c>
      <c r="C23" s="9">
        <v>1101.28</v>
      </c>
      <c r="D23" s="9">
        <v>418.44000000000102</v>
      </c>
      <c r="E23" s="9">
        <v>145.01</v>
      </c>
      <c r="F23" s="6">
        <f t="shared" si="2"/>
        <v>3221.9434999999999</v>
      </c>
      <c r="G23" s="6"/>
      <c r="H23" s="6"/>
    </row>
    <row r="24" spans="1:8">
      <c r="A24" s="5">
        <v>45200</v>
      </c>
      <c r="B24" s="9">
        <v>1630.3824</v>
      </c>
      <c r="C24" s="9">
        <v>1099.96</v>
      </c>
      <c r="D24" s="9">
        <v>432.32000000000102</v>
      </c>
      <c r="E24" s="9">
        <v>148.08000000000001</v>
      </c>
      <c r="F24" s="6">
        <f t="shared" si="2"/>
        <v>3310.7424000000001</v>
      </c>
      <c r="G24" s="6"/>
      <c r="H24" s="6"/>
    </row>
    <row r="25" spans="1:8">
      <c r="A25" s="5">
        <v>45231</v>
      </c>
      <c r="B25" s="9">
        <v>1507.1831</v>
      </c>
      <c r="C25" s="9">
        <v>1131.67</v>
      </c>
      <c r="D25" s="9">
        <v>411.42999999999898</v>
      </c>
      <c r="E25" s="9">
        <v>151.01</v>
      </c>
      <c r="F25" s="6">
        <f t="shared" si="2"/>
        <v>3201.2930999999999</v>
      </c>
      <c r="G25" s="6"/>
      <c r="H25" s="6"/>
    </row>
    <row r="26" spans="1:8">
      <c r="A26" s="10">
        <v>45261</v>
      </c>
      <c r="B26" s="11">
        <v>1406.6177</v>
      </c>
      <c r="C26" s="11">
        <v>1196.8900000000001</v>
      </c>
      <c r="D26" s="11">
        <v>418.55</v>
      </c>
      <c r="E26" s="11">
        <v>163.61000000000001</v>
      </c>
      <c r="F26" s="12">
        <f t="shared" si="2"/>
        <v>3185.6677</v>
      </c>
      <c r="G26" s="6"/>
      <c r="H26" s="6"/>
    </row>
    <row r="27" spans="1:8">
      <c r="A27" s="13" t="s">
        <v>403</v>
      </c>
      <c r="B27" s="14">
        <f>SUM(B15:B26)</f>
        <v>18753.06234</v>
      </c>
      <c r="C27" s="14">
        <f>SUM(C15:C26)</f>
        <v>12833.87</v>
      </c>
      <c r="D27" s="14">
        <f>SUM(D15:D26)</f>
        <v>5073.0200000000004</v>
      </c>
      <c r="E27" s="14">
        <f>SUM(E15:E26)</f>
        <v>1667.69</v>
      </c>
      <c r="F27" s="14" t="s">
        <v>408</v>
      </c>
      <c r="G27" s="14"/>
      <c r="H27" s="14">
        <f>SUM(B27:E27)</f>
        <v>38327.642339999999</v>
      </c>
    </row>
    <row r="32" spans="1:8">
      <c r="A32" s="13" t="s">
        <v>409</v>
      </c>
      <c r="B32" s="1" t="s">
        <v>410</v>
      </c>
      <c r="C32" s="1" t="s">
        <v>411</v>
      </c>
      <c r="D32" s="1" t="s">
        <v>412</v>
      </c>
      <c r="E32" s="1" t="s">
        <v>406</v>
      </c>
    </row>
    <row r="33" spans="1:6">
      <c r="A33" s="5">
        <v>45292</v>
      </c>
      <c r="B33" s="6">
        <v>16693.48</v>
      </c>
      <c r="C33" s="6">
        <v>15603.03</v>
      </c>
      <c r="D33" s="6">
        <f t="shared" ref="D33:D56" si="3">B33-C33</f>
        <v>1090.45</v>
      </c>
      <c r="E33" s="6"/>
      <c r="F33" s="6"/>
    </row>
    <row r="34" spans="1:6">
      <c r="A34" s="5">
        <v>45323</v>
      </c>
      <c r="B34" s="6">
        <v>13153.09</v>
      </c>
      <c r="C34" s="1">
        <v>12146.44</v>
      </c>
      <c r="D34" s="6">
        <f t="shared" si="3"/>
        <v>1006.65</v>
      </c>
      <c r="E34" s="6"/>
      <c r="F34" s="6"/>
    </row>
    <row r="35" spans="1:6">
      <c r="A35" s="5">
        <v>45352</v>
      </c>
      <c r="B35" s="6">
        <v>16526.830000000002</v>
      </c>
      <c r="C35" s="1">
        <v>15479.2</v>
      </c>
      <c r="D35" s="6">
        <f t="shared" si="3"/>
        <v>1047.6300000000001</v>
      </c>
      <c r="E35" s="6"/>
      <c r="F35" s="6"/>
    </row>
    <row r="36" spans="1:6">
      <c r="A36" s="5">
        <v>45383</v>
      </c>
      <c r="B36" s="6">
        <v>16707</v>
      </c>
      <c r="C36" s="6">
        <v>15592.08</v>
      </c>
      <c r="D36" s="6">
        <f t="shared" si="3"/>
        <v>1114.92</v>
      </c>
      <c r="E36" s="6"/>
      <c r="F36" s="6"/>
    </row>
    <row r="37" spans="1:6">
      <c r="A37" s="5">
        <v>45413</v>
      </c>
      <c r="B37" s="6">
        <v>16350.94</v>
      </c>
      <c r="C37" s="1">
        <v>15235.8</v>
      </c>
      <c r="D37" s="6">
        <f t="shared" si="3"/>
        <v>1115.1400000000001</v>
      </c>
      <c r="E37" s="6"/>
      <c r="F37" s="6"/>
    </row>
    <row r="38" spans="1:6">
      <c r="A38" s="5">
        <v>45444</v>
      </c>
      <c r="B38" s="6">
        <v>15622.13</v>
      </c>
      <c r="C38" s="6">
        <v>14536.09</v>
      </c>
      <c r="D38" s="6">
        <f t="shared" si="3"/>
        <v>1086.04</v>
      </c>
      <c r="E38" s="6"/>
      <c r="F38" s="6"/>
    </row>
    <row r="39" spans="1:6">
      <c r="A39" s="5">
        <v>45474</v>
      </c>
      <c r="B39" s="6">
        <v>14819.73</v>
      </c>
      <c r="C39" s="1">
        <v>13723.59</v>
      </c>
      <c r="D39" s="6">
        <f t="shared" si="3"/>
        <v>1096.1400000000001</v>
      </c>
      <c r="E39" s="6"/>
      <c r="F39" s="6"/>
    </row>
    <row r="40" spans="1:6">
      <c r="A40" s="5">
        <v>45505</v>
      </c>
      <c r="B40" s="6">
        <v>14021.8</v>
      </c>
      <c r="C40" s="6">
        <v>12924.79</v>
      </c>
      <c r="D40" s="6">
        <f t="shared" si="3"/>
        <v>1097.01</v>
      </c>
      <c r="E40" s="6"/>
      <c r="F40" s="6"/>
    </row>
    <row r="41" spans="1:6">
      <c r="A41" s="5">
        <v>45536</v>
      </c>
      <c r="B41" s="6">
        <v>15211.56</v>
      </c>
      <c r="C41" s="1">
        <v>14116.61</v>
      </c>
      <c r="D41" s="6">
        <f t="shared" si="3"/>
        <v>1094.95</v>
      </c>
      <c r="E41" s="6"/>
      <c r="F41" s="6"/>
    </row>
    <row r="42" spans="1:6">
      <c r="A42" s="5">
        <v>45566</v>
      </c>
      <c r="B42" s="6">
        <v>15919.81</v>
      </c>
      <c r="C42" s="6">
        <v>14762.79</v>
      </c>
      <c r="D42" s="6">
        <f t="shared" si="3"/>
        <v>1157.02</v>
      </c>
      <c r="E42" s="6"/>
      <c r="F42" s="6"/>
    </row>
    <row r="43" spans="1:6">
      <c r="A43" s="5">
        <v>45597</v>
      </c>
      <c r="B43" s="6">
        <v>16213.85</v>
      </c>
      <c r="C43" s="6">
        <v>15101.8</v>
      </c>
      <c r="D43" s="6">
        <f t="shared" si="3"/>
        <v>1112.05</v>
      </c>
      <c r="E43" s="6"/>
      <c r="F43" s="6"/>
    </row>
    <row r="44" spans="1:6">
      <c r="A44" s="10">
        <v>45627</v>
      </c>
      <c r="B44" s="12">
        <v>17076.79</v>
      </c>
      <c r="C44" s="12">
        <v>15981.1</v>
      </c>
      <c r="D44" s="12">
        <f t="shared" si="3"/>
        <v>1095.69</v>
      </c>
      <c r="E44" s="6"/>
      <c r="F44" s="6"/>
    </row>
    <row r="45" spans="1:6">
      <c r="A45" s="5">
        <v>44927</v>
      </c>
      <c r="B45" s="6">
        <v>11161.29</v>
      </c>
      <c r="C45" s="1">
        <v>10402.629999999999</v>
      </c>
      <c r="D45" s="6">
        <f t="shared" si="3"/>
        <v>758.66000000000201</v>
      </c>
      <c r="E45" s="6"/>
      <c r="F45" s="6"/>
    </row>
    <row r="46" spans="1:6">
      <c r="A46" s="5">
        <v>44958</v>
      </c>
      <c r="B46" s="6">
        <v>14257.93</v>
      </c>
      <c r="C46" s="6">
        <v>13288.79</v>
      </c>
      <c r="D46" s="6">
        <f t="shared" si="3"/>
        <v>969.13999999999896</v>
      </c>
      <c r="E46" s="6"/>
      <c r="F46" s="6"/>
    </row>
    <row r="47" spans="1:6">
      <c r="A47" s="5">
        <v>44986</v>
      </c>
      <c r="B47" s="6">
        <v>16161.93</v>
      </c>
      <c r="C47" s="1">
        <v>15063.37</v>
      </c>
      <c r="D47" s="6">
        <f t="shared" si="3"/>
        <v>1098.56</v>
      </c>
      <c r="E47" s="6"/>
      <c r="F47" s="6"/>
    </row>
    <row r="48" spans="1:6">
      <c r="A48" s="5">
        <v>45017</v>
      </c>
      <c r="B48" s="6">
        <v>16678.95</v>
      </c>
      <c r="C48" s="1">
        <v>15545.25</v>
      </c>
      <c r="D48" s="6">
        <f t="shared" si="3"/>
        <v>1133.7</v>
      </c>
      <c r="E48" s="6"/>
      <c r="F48" s="6"/>
    </row>
    <row r="49" spans="1:6">
      <c r="A49" s="5">
        <v>45047</v>
      </c>
      <c r="B49" s="6">
        <v>16455.7</v>
      </c>
      <c r="C49" s="1">
        <v>15337.17</v>
      </c>
      <c r="D49" s="6">
        <f t="shared" si="3"/>
        <v>1118.53</v>
      </c>
      <c r="E49" s="6"/>
      <c r="F49" s="6"/>
    </row>
    <row r="50" spans="1:6">
      <c r="A50" s="5">
        <v>45078</v>
      </c>
      <c r="B50" s="6">
        <v>15898.85</v>
      </c>
      <c r="C50" s="6">
        <v>14818.17</v>
      </c>
      <c r="D50" s="6">
        <f t="shared" si="3"/>
        <v>1080.68</v>
      </c>
      <c r="E50" s="6"/>
      <c r="F50" s="6"/>
    </row>
    <row r="51" spans="1:6">
      <c r="A51" s="5">
        <v>45108</v>
      </c>
      <c r="B51" s="6">
        <v>15309.52</v>
      </c>
      <c r="C51" s="6">
        <v>14243.53</v>
      </c>
      <c r="D51" s="6">
        <f t="shared" si="3"/>
        <v>1065.99</v>
      </c>
      <c r="E51" s="6"/>
      <c r="F51" s="6"/>
    </row>
    <row r="52" spans="1:6">
      <c r="A52" s="5">
        <v>45139</v>
      </c>
      <c r="B52" s="6">
        <v>15003.12</v>
      </c>
      <c r="C52" s="1">
        <v>13924.31</v>
      </c>
      <c r="D52" s="6">
        <f t="shared" si="3"/>
        <v>1078.81</v>
      </c>
      <c r="E52" s="6"/>
      <c r="F52" s="6"/>
    </row>
    <row r="53" spans="1:6">
      <c r="A53" s="5">
        <v>45170</v>
      </c>
      <c r="B53" s="6">
        <v>15306.48</v>
      </c>
      <c r="C53" s="1">
        <v>14205.2</v>
      </c>
      <c r="D53" s="6">
        <f t="shared" si="3"/>
        <v>1101.28</v>
      </c>
      <c r="E53" s="6"/>
      <c r="F53" s="6"/>
    </row>
    <row r="54" spans="1:6">
      <c r="A54" s="5">
        <v>45200</v>
      </c>
      <c r="B54" s="6">
        <v>16974.97</v>
      </c>
      <c r="C54" s="6">
        <v>15875.01</v>
      </c>
      <c r="D54" s="6">
        <f t="shared" si="3"/>
        <v>1099.96</v>
      </c>
      <c r="E54" s="6"/>
      <c r="F54" s="6"/>
    </row>
    <row r="55" spans="1:6">
      <c r="A55" s="5">
        <v>45231</v>
      </c>
      <c r="B55" s="6">
        <v>17475.759999999998</v>
      </c>
      <c r="C55" s="6">
        <v>16344.09</v>
      </c>
      <c r="D55" s="6">
        <f t="shared" si="3"/>
        <v>1131.67</v>
      </c>
      <c r="E55" s="6"/>
      <c r="F55" s="6"/>
    </row>
    <row r="56" spans="1:6">
      <c r="A56" s="10">
        <v>45261</v>
      </c>
      <c r="B56" s="12">
        <v>17746.560000000001</v>
      </c>
      <c r="C56" s="12">
        <v>16549.669999999998</v>
      </c>
      <c r="D56" s="12">
        <f t="shared" si="3"/>
        <v>1196.8900000000001</v>
      </c>
      <c r="E56" s="6"/>
      <c r="F56" s="6"/>
    </row>
    <row r="57" spans="1:6">
      <c r="A57" s="5"/>
      <c r="B57" s="6"/>
      <c r="D57" s="6"/>
      <c r="E57" s="6"/>
      <c r="F57" s="6"/>
    </row>
    <row r="58" spans="1:6">
      <c r="A58" s="13" t="s">
        <v>413</v>
      </c>
      <c r="B58" s="6" t="s">
        <v>414</v>
      </c>
      <c r="C58" s="1" t="s">
        <v>411</v>
      </c>
      <c r="D58" s="6" t="s">
        <v>412</v>
      </c>
      <c r="E58" s="6" t="s">
        <v>406</v>
      </c>
      <c r="F58" s="6"/>
    </row>
    <row r="59" spans="1:6">
      <c r="A59" s="5">
        <v>45292</v>
      </c>
      <c r="B59" s="6">
        <v>7668.14</v>
      </c>
      <c r="C59" s="6">
        <v>7238.27</v>
      </c>
      <c r="D59" s="6">
        <f t="shared" ref="D59:D82" si="4">B59-C59</f>
        <v>429.87</v>
      </c>
      <c r="E59" s="6"/>
      <c r="F59" s="8">
        <f t="shared" ref="F59:F70" si="5">(B59+B85)/(B71+B97)-1</f>
        <v>0.158216462634931</v>
      </c>
    </row>
    <row r="60" spans="1:6">
      <c r="A60" s="5">
        <v>45323</v>
      </c>
      <c r="B60" s="6">
        <v>7405.5</v>
      </c>
      <c r="C60" s="1">
        <v>7017.31</v>
      </c>
      <c r="D60" s="6">
        <f t="shared" si="4"/>
        <v>388.19</v>
      </c>
      <c r="E60" s="6"/>
      <c r="F60" s="8">
        <f t="shared" si="5"/>
        <v>1.9068947667877399E-2</v>
      </c>
    </row>
    <row r="61" spans="1:6">
      <c r="A61" s="5">
        <v>45352</v>
      </c>
      <c r="B61" s="6">
        <v>7238.5</v>
      </c>
      <c r="C61" s="1">
        <v>6865.27</v>
      </c>
      <c r="D61" s="6">
        <f t="shared" si="4"/>
        <v>373.23</v>
      </c>
      <c r="E61" s="6"/>
      <c r="F61" s="8">
        <f t="shared" si="5"/>
        <v>-3.0682294552010201E-3</v>
      </c>
    </row>
    <row r="62" spans="1:6">
      <c r="A62" s="5">
        <v>45383</v>
      </c>
      <c r="B62" s="6">
        <v>7004.23</v>
      </c>
      <c r="C62" s="6">
        <v>6646.21</v>
      </c>
      <c r="D62" s="6">
        <f t="shared" si="4"/>
        <v>358.02</v>
      </c>
      <c r="E62" s="6"/>
      <c r="F62" s="8">
        <f t="shared" si="5"/>
        <v>5.0810892358754698E-3</v>
      </c>
    </row>
    <row r="63" spans="1:6">
      <c r="A63" s="5">
        <v>45413</v>
      </c>
      <c r="B63" s="6">
        <v>6879.36</v>
      </c>
      <c r="C63" s="6">
        <v>6508.02</v>
      </c>
      <c r="D63" s="6">
        <f t="shared" si="4"/>
        <v>371.33999999999901</v>
      </c>
      <c r="E63" s="6"/>
      <c r="F63" s="8">
        <f t="shared" si="5"/>
        <v>-2.34589603911044E-2</v>
      </c>
    </row>
    <row r="64" spans="1:6">
      <c r="A64" s="5">
        <v>45444</v>
      </c>
      <c r="B64" s="6">
        <v>6772.67</v>
      </c>
      <c r="C64" s="6">
        <v>6392.52</v>
      </c>
      <c r="D64" s="6">
        <f t="shared" si="4"/>
        <v>380.15</v>
      </c>
      <c r="E64" s="6"/>
      <c r="F64" s="8">
        <f t="shared" si="5"/>
        <v>9.5569601234060109E-3</v>
      </c>
    </row>
    <row r="65" spans="1:6">
      <c r="A65" s="5">
        <v>45474</v>
      </c>
      <c r="B65" s="6">
        <v>6899.6</v>
      </c>
      <c r="C65" s="6">
        <v>6504.96</v>
      </c>
      <c r="D65" s="6">
        <f t="shared" si="4"/>
        <v>394.64</v>
      </c>
      <c r="E65" s="6"/>
      <c r="F65" s="8">
        <f t="shared" si="5"/>
        <v>-3.14748782876801E-2</v>
      </c>
    </row>
    <row r="66" spans="1:6">
      <c r="A66" s="5">
        <v>45505</v>
      </c>
      <c r="B66" s="6">
        <v>6743.56</v>
      </c>
      <c r="C66" s="6">
        <v>6384.77</v>
      </c>
      <c r="D66" s="6">
        <f t="shared" si="4"/>
        <v>358.79</v>
      </c>
      <c r="E66" s="6"/>
      <c r="F66" s="8">
        <f t="shared" si="5"/>
        <v>-4.2976983675476498E-2</v>
      </c>
    </row>
    <row r="67" spans="1:6">
      <c r="A67" s="5">
        <v>45536</v>
      </c>
      <c r="B67" s="6">
        <v>6481.34</v>
      </c>
      <c r="C67" s="6">
        <v>6095.99</v>
      </c>
      <c r="D67" s="6">
        <f t="shared" si="4"/>
        <v>385.35</v>
      </c>
      <c r="E67" s="6"/>
      <c r="F67" s="8">
        <f t="shared" si="5"/>
        <v>-6.3898987366456397E-2</v>
      </c>
    </row>
    <row r="68" spans="1:6">
      <c r="A68" s="5">
        <v>45566</v>
      </c>
      <c r="B68" s="6">
        <v>6689.23</v>
      </c>
      <c r="C68" s="6">
        <v>6293.83</v>
      </c>
      <c r="D68" s="6">
        <f t="shared" si="4"/>
        <v>395.4</v>
      </c>
      <c r="E68" s="6"/>
      <c r="F68" s="8">
        <f t="shared" si="5"/>
        <v>-6.3717209065119698E-2</v>
      </c>
    </row>
    <row r="69" spans="1:6">
      <c r="A69" s="5">
        <v>45597</v>
      </c>
      <c r="B69" s="6">
        <v>6378.97</v>
      </c>
      <c r="C69" s="6">
        <v>6000.85</v>
      </c>
      <c r="D69" s="6">
        <f t="shared" si="4"/>
        <v>378.12</v>
      </c>
      <c r="E69" s="6"/>
      <c r="F69" s="8">
        <f t="shared" si="5"/>
        <v>-8.2430484817194297E-2</v>
      </c>
    </row>
    <row r="70" spans="1:6">
      <c r="A70" s="10">
        <v>45627</v>
      </c>
      <c r="B70" s="12">
        <v>6594.74</v>
      </c>
      <c r="C70" s="12">
        <v>6256.6</v>
      </c>
      <c r="D70" s="12">
        <f t="shared" si="4"/>
        <v>338.13999999999902</v>
      </c>
      <c r="E70" s="6"/>
      <c r="F70" s="8">
        <f t="shared" si="5"/>
        <v>-8.0677994827025007E-2</v>
      </c>
    </row>
    <row r="71" spans="1:6">
      <c r="A71" s="5">
        <v>44927</v>
      </c>
      <c r="B71" s="6">
        <v>7310.11</v>
      </c>
      <c r="C71" s="1">
        <v>6900.31</v>
      </c>
      <c r="D71" s="6">
        <f t="shared" si="4"/>
        <v>409.79999999999899</v>
      </c>
      <c r="E71" s="6"/>
      <c r="F71" s="6"/>
    </row>
    <row r="72" spans="1:6">
      <c r="A72" s="5">
        <v>44958</v>
      </c>
      <c r="B72" s="6">
        <v>7220.69</v>
      </c>
      <c r="C72" s="6">
        <v>6815.9</v>
      </c>
      <c r="D72" s="6">
        <f t="shared" si="4"/>
        <v>404.79</v>
      </c>
      <c r="F72" s="6"/>
    </row>
    <row r="73" spans="1:6">
      <c r="A73" s="5">
        <v>44986</v>
      </c>
      <c r="B73" s="6">
        <v>7753.58</v>
      </c>
      <c r="C73" s="1">
        <v>7318.92</v>
      </c>
      <c r="D73" s="6">
        <f t="shared" si="4"/>
        <v>434.66</v>
      </c>
    </row>
    <row r="74" spans="1:6">
      <c r="A74" s="5">
        <v>45017</v>
      </c>
      <c r="B74" s="6">
        <v>7638.75</v>
      </c>
      <c r="C74" s="1">
        <v>7210.53</v>
      </c>
      <c r="D74" s="6">
        <f t="shared" si="4"/>
        <v>428.22</v>
      </c>
      <c r="F74" s="6"/>
    </row>
    <row r="75" spans="1:6">
      <c r="A75" s="5">
        <v>45047</v>
      </c>
      <c r="B75" s="6">
        <v>7730.99</v>
      </c>
      <c r="C75" s="6">
        <v>7297.6</v>
      </c>
      <c r="D75" s="6">
        <f t="shared" si="4"/>
        <v>433.38999999999902</v>
      </c>
      <c r="E75" s="6"/>
      <c r="F75" s="6"/>
    </row>
    <row r="76" spans="1:6">
      <c r="A76" s="5">
        <v>45078</v>
      </c>
      <c r="B76" s="6">
        <v>7494.13</v>
      </c>
      <c r="C76" s="6">
        <v>7074.01</v>
      </c>
      <c r="D76" s="6">
        <f t="shared" si="4"/>
        <v>420.12</v>
      </c>
      <c r="E76" s="6"/>
      <c r="F76" s="6"/>
    </row>
    <row r="77" spans="1:6">
      <c r="A77" s="5">
        <v>45108</v>
      </c>
      <c r="B77" s="6">
        <v>7683.99</v>
      </c>
      <c r="C77" s="6">
        <v>7253.23</v>
      </c>
      <c r="D77" s="6">
        <f t="shared" si="4"/>
        <v>430.76</v>
      </c>
      <c r="E77" s="6"/>
      <c r="F77" s="6"/>
    </row>
    <row r="78" spans="1:6">
      <c r="A78" s="5">
        <v>45139</v>
      </c>
      <c r="B78" s="6">
        <v>7680.08</v>
      </c>
      <c r="C78" s="6">
        <v>7249.54</v>
      </c>
      <c r="D78" s="6">
        <f t="shared" si="4"/>
        <v>430.54</v>
      </c>
      <c r="E78" s="6"/>
      <c r="F78" s="6"/>
    </row>
    <row r="79" spans="1:6">
      <c r="A79" s="5">
        <v>45170</v>
      </c>
      <c r="B79" s="6">
        <v>7464.27</v>
      </c>
      <c r="C79" s="6">
        <v>7045.83</v>
      </c>
      <c r="D79" s="6">
        <f t="shared" si="4"/>
        <v>418.44000000000102</v>
      </c>
      <c r="E79" s="6"/>
      <c r="F79" s="6"/>
    </row>
    <row r="80" spans="1:6">
      <c r="A80" s="5">
        <v>45200</v>
      </c>
      <c r="B80" s="6">
        <v>7711.76</v>
      </c>
      <c r="C80" s="6">
        <v>7279.44</v>
      </c>
      <c r="D80" s="6">
        <f t="shared" si="4"/>
        <v>432.32000000000102</v>
      </c>
      <c r="E80" s="6"/>
      <c r="F80" s="6"/>
    </row>
    <row r="81" spans="1:8">
      <c r="A81" s="5">
        <v>45231</v>
      </c>
      <c r="B81" s="6">
        <v>7339.24</v>
      </c>
      <c r="C81" s="6">
        <v>6927.81</v>
      </c>
      <c r="D81" s="6">
        <f t="shared" si="4"/>
        <v>411.42999999999898</v>
      </c>
      <c r="E81" s="6"/>
      <c r="F81" s="6"/>
    </row>
    <row r="82" spans="1:8">
      <c r="A82" s="10">
        <v>45261</v>
      </c>
      <c r="B82" s="12">
        <v>7466.21</v>
      </c>
      <c r="C82" s="12">
        <v>7047.66</v>
      </c>
      <c r="D82" s="12">
        <f t="shared" si="4"/>
        <v>418.55</v>
      </c>
      <c r="E82" s="6"/>
      <c r="F82" s="6"/>
    </row>
    <row r="83" spans="1:8">
      <c r="B83" s="6"/>
      <c r="D83" s="6"/>
      <c r="E83" s="6"/>
      <c r="F83" s="6"/>
    </row>
    <row r="84" spans="1:8">
      <c r="A84" s="13" t="s">
        <v>415</v>
      </c>
      <c r="B84" s="6" t="s">
        <v>416</v>
      </c>
      <c r="C84" s="1" t="s">
        <v>411</v>
      </c>
      <c r="D84" s="6" t="s">
        <v>412</v>
      </c>
      <c r="E84" s="6" t="s">
        <v>406</v>
      </c>
      <c r="F84" s="6"/>
    </row>
    <row r="85" spans="1:8">
      <c r="A85" s="5">
        <v>45292</v>
      </c>
      <c r="B85" s="6">
        <v>2974.63</v>
      </c>
      <c r="C85" s="6">
        <v>2807.88</v>
      </c>
      <c r="D85" s="6">
        <f t="shared" ref="D85:D108" si="6">B85-C85</f>
        <v>166.75</v>
      </c>
      <c r="E85" s="6"/>
      <c r="F85" s="8"/>
      <c r="G85" s="1">
        <v>32305.22</v>
      </c>
    </row>
    <row r="86" spans="1:8">
      <c r="A86" s="5">
        <v>45323</v>
      </c>
      <c r="B86" s="6">
        <v>2123.08</v>
      </c>
      <c r="C86" s="1">
        <v>2004.06</v>
      </c>
      <c r="D86" s="6">
        <f t="shared" si="6"/>
        <v>119.02</v>
      </c>
      <c r="E86" s="6"/>
      <c r="F86" s="8"/>
      <c r="G86" s="1">
        <v>26830.11</v>
      </c>
      <c r="H86" s="8">
        <f>G85/G86-1</f>
        <v>0.20406587971499199</v>
      </c>
    </row>
    <row r="87" spans="1:8">
      <c r="A87" s="5">
        <v>45352</v>
      </c>
      <c r="B87" s="6">
        <v>2821.05</v>
      </c>
      <c r="C87" s="1">
        <v>2675.59</v>
      </c>
      <c r="D87" s="6">
        <f t="shared" si="6"/>
        <v>145.46</v>
      </c>
      <c r="E87" s="6"/>
      <c r="F87" s="8"/>
    </row>
    <row r="88" spans="1:8">
      <c r="A88" s="5">
        <v>45383</v>
      </c>
      <c r="B88" s="6">
        <v>2989.04</v>
      </c>
      <c r="C88" s="6">
        <v>2836.25</v>
      </c>
      <c r="D88" s="6">
        <f t="shared" si="6"/>
        <v>152.79</v>
      </c>
      <c r="E88" s="6"/>
      <c r="F88" s="8"/>
    </row>
    <row r="89" spans="1:8">
      <c r="A89" s="5">
        <v>45413</v>
      </c>
      <c r="B89" s="6">
        <v>3014.28</v>
      </c>
      <c r="C89" s="1">
        <v>2851.57</v>
      </c>
      <c r="D89" s="6">
        <f t="shared" si="6"/>
        <v>162.71</v>
      </c>
      <c r="E89" s="6"/>
      <c r="F89" s="8"/>
    </row>
    <row r="90" spans="1:8">
      <c r="A90" s="5">
        <v>45444</v>
      </c>
      <c r="B90" s="1">
        <v>3306.04</v>
      </c>
      <c r="C90" s="1">
        <v>3120.47</v>
      </c>
      <c r="D90" s="6">
        <f t="shared" si="6"/>
        <v>185.57</v>
      </c>
      <c r="E90" s="6"/>
      <c r="F90" s="8"/>
    </row>
    <row r="91" spans="1:8">
      <c r="A91" s="5">
        <v>45474</v>
      </c>
      <c r="B91" s="1">
        <v>3136.79</v>
      </c>
      <c r="C91" s="1">
        <v>2957.37</v>
      </c>
      <c r="D91" s="6">
        <f t="shared" si="6"/>
        <v>179.42</v>
      </c>
      <c r="E91" s="6"/>
      <c r="F91" s="8"/>
    </row>
    <row r="92" spans="1:8">
      <c r="A92" s="5">
        <v>45505</v>
      </c>
      <c r="B92" s="1">
        <v>3181.63</v>
      </c>
      <c r="C92" s="1">
        <v>3012.35</v>
      </c>
      <c r="D92" s="6">
        <f t="shared" si="6"/>
        <v>169.28</v>
      </c>
      <c r="E92" s="6"/>
      <c r="F92" s="8"/>
    </row>
    <row r="93" spans="1:8">
      <c r="A93" s="5">
        <v>45536</v>
      </c>
      <c r="B93" s="1">
        <v>2927.43</v>
      </c>
      <c r="C93" s="1">
        <v>2753.38</v>
      </c>
      <c r="D93" s="6">
        <f t="shared" si="6"/>
        <v>174.05</v>
      </c>
      <c r="E93" s="6"/>
      <c r="F93" s="8"/>
    </row>
    <row r="94" spans="1:8">
      <c r="A94" s="5">
        <v>45566</v>
      </c>
      <c r="B94" s="1">
        <v>3004.19</v>
      </c>
      <c r="C94" s="1">
        <v>2826.61</v>
      </c>
      <c r="D94" s="6">
        <f t="shared" si="6"/>
        <v>177.58</v>
      </c>
      <c r="E94" s="6"/>
      <c r="F94" s="8"/>
    </row>
    <row r="95" spans="1:8">
      <c r="A95" s="5">
        <v>45597</v>
      </c>
      <c r="B95" s="1">
        <v>2827.06</v>
      </c>
      <c r="C95" s="1">
        <v>2659.48</v>
      </c>
      <c r="D95" s="6">
        <f t="shared" si="6"/>
        <v>167.58</v>
      </c>
      <c r="E95" s="6"/>
      <c r="F95" s="8"/>
    </row>
    <row r="96" spans="1:8">
      <c r="A96" s="10">
        <v>45627</v>
      </c>
      <c r="B96" s="15">
        <v>2952.18</v>
      </c>
      <c r="C96" s="15">
        <v>2800.81</v>
      </c>
      <c r="D96" s="12">
        <f t="shared" si="6"/>
        <v>151.37</v>
      </c>
      <c r="E96" s="6"/>
      <c r="F96" s="8"/>
    </row>
    <row r="97" spans="1:11">
      <c r="A97" s="5">
        <v>44927</v>
      </c>
      <c r="B97" s="6">
        <v>1878.82</v>
      </c>
      <c r="C97" s="1">
        <v>1773.49</v>
      </c>
      <c r="D97" s="6">
        <f t="shared" si="6"/>
        <v>105.33</v>
      </c>
      <c r="E97" s="6"/>
      <c r="F97" s="6"/>
    </row>
    <row r="98" spans="1:11">
      <c r="A98" s="5">
        <v>44958</v>
      </c>
      <c r="B98" s="6">
        <v>2129.59</v>
      </c>
      <c r="C98" s="6">
        <v>2010.21</v>
      </c>
      <c r="D98" s="6">
        <f t="shared" si="6"/>
        <v>119.38</v>
      </c>
      <c r="E98" s="6"/>
      <c r="F98" s="6"/>
    </row>
    <row r="99" spans="1:11">
      <c r="A99" s="5">
        <v>44986</v>
      </c>
      <c r="B99" s="6">
        <v>2336.9299999999998</v>
      </c>
      <c r="C99" s="1">
        <v>2205.9299999999998</v>
      </c>
      <c r="D99" s="6">
        <f t="shared" si="6"/>
        <v>131</v>
      </c>
      <c r="E99" s="6"/>
      <c r="F99" s="6"/>
    </row>
    <row r="100" spans="1:11">
      <c r="A100" s="5">
        <v>45017</v>
      </c>
      <c r="B100" s="6">
        <v>2304</v>
      </c>
      <c r="C100" s="1">
        <v>2174.84</v>
      </c>
      <c r="D100" s="6">
        <f t="shared" si="6"/>
        <v>129.16</v>
      </c>
      <c r="E100" s="6"/>
      <c r="F100" s="6"/>
    </row>
    <row r="101" spans="1:11">
      <c r="A101" s="5">
        <v>45047</v>
      </c>
      <c r="B101" s="6">
        <v>2400.3200000000002</v>
      </c>
      <c r="C101" s="6">
        <v>2265.7600000000002</v>
      </c>
      <c r="D101" s="6">
        <f t="shared" si="6"/>
        <v>134.56</v>
      </c>
      <c r="E101" s="6"/>
      <c r="F101" s="6"/>
    </row>
    <row r="102" spans="1:11">
      <c r="A102" s="5">
        <v>45078</v>
      </c>
      <c r="B102" s="6">
        <v>2489.17</v>
      </c>
      <c r="C102" s="6">
        <v>2349.63</v>
      </c>
      <c r="D102" s="6">
        <f t="shared" si="6"/>
        <v>139.54</v>
      </c>
      <c r="E102" s="6"/>
      <c r="F102" s="6"/>
    </row>
    <row r="103" spans="1:11">
      <c r="A103" s="5">
        <v>45108</v>
      </c>
      <c r="B103" s="1">
        <v>2678.56</v>
      </c>
      <c r="C103" s="1">
        <v>2528.4</v>
      </c>
      <c r="D103" s="6">
        <f t="shared" si="6"/>
        <v>150.16</v>
      </c>
      <c r="E103" s="6"/>
      <c r="F103" s="6"/>
    </row>
    <row r="104" spans="1:11">
      <c r="A104" s="5">
        <v>45139</v>
      </c>
      <c r="B104" s="1">
        <v>2690.82</v>
      </c>
      <c r="C104" s="1">
        <v>2539.9699999999998</v>
      </c>
      <c r="D104" s="6">
        <f t="shared" si="6"/>
        <v>150.85</v>
      </c>
      <c r="E104" s="6"/>
      <c r="F104" s="6"/>
    </row>
    <row r="105" spans="1:11">
      <c r="A105" s="5">
        <v>45170</v>
      </c>
      <c r="B105" s="1">
        <v>2586.75</v>
      </c>
      <c r="C105" s="1">
        <v>2441.7399999999998</v>
      </c>
      <c r="D105" s="6">
        <f t="shared" si="6"/>
        <v>145.01</v>
      </c>
      <c r="E105" s="6"/>
      <c r="F105" s="6"/>
    </row>
    <row r="106" spans="1:11">
      <c r="A106" s="5">
        <v>45200</v>
      </c>
      <c r="B106" s="1">
        <v>2641.33</v>
      </c>
      <c r="C106" s="1">
        <v>2493.25</v>
      </c>
      <c r="D106" s="6">
        <f t="shared" si="6"/>
        <v>148.08000000000001</v>
      </c>
      <c r="E106" s="6"/>
      <c r="F106" s="6"/>
    </row>
    <row r="107" spans="1:11">
      <c r="A107" s="5">
        <v>45231</v>
      </c>
      <c r="B107" s="1">
        <v>2693.82</v>
      </c>
      <c r="C107" s="1">
        <v>2542.81</v>
      </c>
      <c r="D107" s="6">
        <f t="shared" si="6"/>
        <v>151.01</v>
      </c>
      <c r="E107" s="6"/>
      <c r="F107" s="6"/>
    </row>
    <row r="108" spans="1:11">
      <c r="A108" s="10">
        <v>45261</v>
      </c>
      <c r="B108" s="15">
        <v>2918.53</v>
      </c>
      <c r="C108" s="15">
        <v>2754.92</v>
      </c>
      <c r="D108" s="12">
        <f t="shared" si="6"/>
        <v>163.61000000000001</v>
      </c>
      <c r="E108" s="6"/>
      <c r="F108" s="6"/>
    </row>
    <row r="109" spans="1:11">
      <c r="B109" s="6"/>
      <c r="D109" s="6"/>
      <c r="E109" s="6"/>
      <c r="F109" s="6"/>
    </row>
    <row r="110" spans="1:11">
      <c r="A110" s="16"/>
      <c r="B110" s="17"/>
      <c r="C110" s="16"/>
      <c r="D110" s="17"/>
      <c r="E110" s="17"/>
      <c r="F110" s="17"/>
      <c r="G110" s="16"/>
      <c r="H110" s="16"/>
      <c r="I110" s="16"/>
      <c r="J110" s="16"/>
      <c r="K110" s="16"/>
    </row>
    <row r="111" spans="1:11">
      <c r="B111" s="6"/>
      <c r="D111" s="6"/>
      <c r="E111" s="6"/>
      <c r="F111" s="6"/>
    </row>
    <row r="112" spans="1:11">
      <c r="A112" s="18" t="s">
        <v>417</v>
      </c>
      <c r="B112" s="14" t="s">
        <v>418</v>
      </c>
      <c r="C112" s="14" t="s">
        <v>419</v>
      </c>
      <c r="D112" s="14" t="s">
        <v>420</v>
      </c>
      <c r="E112" s="14" t="s">
        <v>421</v>
      </c>
      <c r="F112" s="14" t="s">
        <v>403</v>
      </c>
      <c r="G112" s="1" t="s">
        <v>404</v>
      </c>
      <c r="H112" s="1" t="s">
        <v>405</v>
      </c>
      <c r="I112" s="1" t="s">
        <v>17</v>
      </c>
      <c r="J112" s="1" t="s">
        <v>422</v>
      </c>
    </row>
    <row r="113" spans="1:9">
      <c r="A113" s="5">
        <v>45292</v>
      </c>
      <c r="B113" s="6">
        <v>87744.677800000005</v>
      </c>
      <c r="C113" s="1">
        <v>30250.06</v>
      </c>
      <c r="D113" s="6">
        <v>8693.27</v>
      </c>
      <c r="E113" s="6">
        <v>3372.3</v>
      </c>
      <c r="F113" s="6">
        <f t="shared" ref="F113:F124" si="7">SUM(B113:E113)</f>
        <v>130060.3078</v>
      </c>
      <c r="G113" s="8">
        <f t="shared" ref="G113:G123" si="8">F113/F126-1</f>
        <v>0.215239409604642</v>
      </c>
      <c r="H113" s="8"/>
    </row>
    <row r="114" spans="1:9">
      <c r="A114" s="5">
        <v>45323</v>
      </c>
      <c r="B114" s="6">
        <v>102004.966084</v>
      </c>
      <c r="C114" s="1">
        <v>26225.89</v>
      </c>
      <c r="D114" s="6">
        <v>7799.61</v>
      </c>
      <c r="E114" s="6">
        <v>2275.0700000000002</v>
      </c>
      <c r="F114" s="6">
        <f t="shared" si="7"/>
        <v>138305.53608399999</v>
      </c>
      <c r="G114" s="8">
        <f t="shared" si="8"/>
        <v>5.5736460623756E-2</v>
      </c>
      <c r="H114" s="8"/>
    </row>
    <row r="115" spans="1:9">
      <c r="A115" s="5">
        <v>45352</v>
      </c>
      <c r="B115" s="6">
        <v>101027.5092</v>
      </c>
      <c r="C115" s="6">
        <v>28797.58</v>
      </c>
      <c r="D115" s="6">
        <v>7090.09</v>
      </c>
      <c r="E115" s="6">
        <v>2763.22</v>
      </c>
      <c r="F115" s="6">
        <f t="shared" si="7"/>
        <v>139678.39920000001</v>
      </c>
      <c r="G115" s="8">
        <f t="shared" si="8"/>
        <v>1.7367494380411399E-3</v>
      </c>
      <c r="H115" s="8"/>
    </row>
    <row r="116" spans="1:9">
      <c r="A116" s="5">
        <v>45383</v>
      </c>
      <c r="B116" s="6">
        <v>113662.2452</v>
      </c>
      <c r="C116" s="1">
        <v>30134.55</v>
      </c>
      <c r="D116" s="6">
        <v>7176.1000000000104</v>
      </c>
      <c r="E116" s="6">
        <v>3062.38</v>
      </c>
      <c r="F116" s="6">
        <f t="shared" si="7"/>
        <v>154035.2752</v>
      </c>
      <c r="G116" s="8">
        <f t="shared" si="8"/>
        <v>5.0819221321774397E-2</v>
      </c>
      <c r="H116" s="8"/>
    </row>
    <row r="117" spans="1:9">
      <c r="A117" s="5">
        <v>45413</v>
      </c>
      <c r="B117" s="6">
        <v>112806.816812</v>
      </c>
      <c r="C117" s="1">
        <v>29937.9</v>
      </c>
      <c r="D117" s="6">
        <v>7075.78999999999</v>
      </c>
      <c r="E117" s="6">
        <v>3100.35</v>
      </c>
      <c r="F117" s="6">
        <f t="shared" si="7"/>
        <v>152920.85681200001</v>
      </c>
      <c r="G117" s="8">
        <f t="shared" si="8"/>
        <v>5.8534834145220503E-2</v>
      </c>
      <c r="H117" s="8"/>
    </row>
    <row r="118" spans="1:9">
      <c r="A118" s="5">
        <v>45444</v>
      </c>
      <c r="B118" s="6">
        <v>102798.5776</v>
      </c>
      <c r="C118" s="1">
        <v>28485.37</v>
      </c>
      <c r="D118" s="6">
        <v>6966.54</v>
      </c>
      <c r="E118" s="6">
        <v>3400.68</v>
      </c>
      <c r="F118" s="6">
        <f t="shared" si="7"/>
        <v>141651.16759999999</v>
      </c>
      <c r="G118" s="8">
        <f t="shared" si="8"/>
        <v>1.0398101259846601E-2</v>
      </c>
      <c r="H118" s="8"/>
    </row>
    <row r="119" spans="1:9">
      <c r="A119" s="5">
        <v>45474</v>
      </c>
      <c r="B119" s="6">
        <v>108743.609524</v>
      </c>
      <c r="C119" s="1">
        <v>27914.41</v>
      </c>
      <c r="D119" s="6">
        <v>7615.3</v>
      </c>
      <c r="E119" s="6">
        <v>3462.17</v>
      </c>
      <c r="F119" s="6">
        <f t="shared" si="7"/>
        <v>147735.489524</v>
      </c>
      <c r="G119" s="8">
        <f t="shared" si="8"/>
        <v>-5.3228660394250199E-2</v>
      </c>
      <c r="H119" s="8"/>
    </row>
    <row r="120" spans="1:9">
      <c r="A120" s="5">
        <v>45505</v>
      </c>
      <c r="B120" s="6">
        <v>111021.87836</v>
      </c>
      <c r="C120" s="1">
        <v>26899.32</v>
      </c>
      <c r="D120" s="6">
        <v>7258.4</v>
      </c>
      <c r="E120" s="6">
        <v>3424.53</v>
      </c>
      <c r="F120" s="6">
        <f t="shared" si="7"/>
        <v>148604.12836</v>
      </c>
      <c r="G120" s="8">
        <f t="shared" si="8"/>
        <v>5.81936472980549E-3</v>
      </c>
      <c r="H120" s="8"/>
    </row>
    <row r="121" spans="1:9">
      <c r="A121" s="5">
        <v>45536</v>
      </c>
      <c r="B121" s="6">
        <v>105538.55308</v>
      </c>
      <c r="C121" s="1">
        <v>28864.94</v>
      </c>
      <c r="D121" s="6">
        <v>7126.8</v>
      </c>
      <c r="E121" s="6">
        <v>3218.97</v>
      </c>
      <c r="F121" s="6">
        <f t="shared" si="7"/>
        <v>144749.26308</v>
      </c>
      <c r="G121" s="8">
        <f t="shared" si="8"/>
        <v>2.70070118868708E-2</v>
      </c>
      <c r="H121" s="8"/>
    </row>
    <row r="122" spans="1:9">
      <c r="A122" s="5">
        <v>45566</v>
      </c>
      <c r="B122" s="6">
        <v>124177.23532399999</v>
      </c>
      <c r="C122" s="1">
        <v>29605.06</v>
      </c>
      <c r="D122" s="6">
        <v>7409.42</v>
      </c>
      <c r="E122" s="6">
        <v>3327.63</v>
      </c>
      <c r="F122" s="6">
        <f t="shared" si="7"/>
        <v>164519.34532399999</v>
      </c>
      <c r="G122" s="8">
        <f t="shared" si="8"/>
        <v>9.3655069348470801E-2</v>
      </c>
      <c r="H122" s="8"/>
    </row>
    <row r="123" spans="1:9">
      <c r="A123" s="5">
        <v>45597</v>
      </c>
      <c r="B123" s="6">
        <v>113313.788092</v>
      </c>
      <c r="C123" s="1">
        <v>29100.99</v>
      </c>
      <c r="D123" s="6">
        <v>7078.47</v>
      </c>
      <c r="E123" s="6">
        <v>3137.06</v>
      </c>
      <c r="F123" s="6">
        <f t="shared" si="7"/>
        <v>152630.30809199999</v>
      </c>
      <c r="G123" s="8">
        <f t="shared" si="8"/>
        <v>6.3435564690788301E-2</v>
      </c>
      <c r="H123" s="8"/>
    </row>
    <row r="124" spans="1:9">
      <c r="A124" s="10">
        <v>45627</v>
      </c>
      <c r="B124" s="12">
        <v>95232.324708</v>
      </c>
      <c r="C124" s="15">
        <v>29229.51</v>
      </c>
      <c r="D124" s="12">
        <v>7028.36</v>
      </c>
      <c r="E124" s="12">
        <v>3146.29</v>
      </c>
      <c r="F124" s="12">
        <f t="shared" si="7"/>
        <v>134636.484708</v>
      </c>
      <c r="G124" s="8"/>
      <c r="H124" s="8"/>
    </row>
    <row r="125" spans="1:9">
      <c r="A125" s="13" t="s">
        <v>403</v>
      </c>
      <c r="B125" s="14">
        <f>SUM(B113:B124)</f>
        <v>1278072.181784</v>
      </c>
      <c r="C125" s="14">
        <f>SUM(C113:C124)</f>
        <v>345445.58</v>
      </c>
      <c r="D125" s="14">
        <f>SUM(D113:D124)</f>
        <v>88318.15</v>
      </c>
      <c r="E125" s="14">
        <f>SUM(E113:E124)</f>
        <v>37690.65</v>
      </c>
      <c r="F125" s="6" t="s">
        <v>408</v>
      </c>
      <c r="G125" s="6"/>
      <c r="H125" s="14">
        <f>SUM(B125:E125)</f>
        <v>1749526.5617839999</v>
      </c>
      <c r="I125" s="8">
        <f>H125/H138-1</f>
        <v>4.2434629580727003E-2</v>
      </c>
    </row>
    <row r="126" spans="1:9">
      <c r="A126" s="5">
        <v>44927</v>
      </c>
      <c r="B126" s="6">
        <v>76232.922200000001</v>
      </c>
      <c r="C126" s="1">
        <v>20374.14</v>
      </c>
      <c r="D126" s="6">
        <v>8287.3799999999992</v>
      </c>
      <c r="E126" s="6">
        <v>2129.9899999999998</v>
      </c>
      <c r="F126" s="6">
        <f t="shared" ref="F126:F137" si="9">SUM(B126:E126)</f>
        <v>107024.4322</v>
      </c>
      <c r="G126" s="6"/>
      <c r="H126" s="6"/>
    </row>
    <row r="127" spans="1:9">
      <c r="A127" s="5">
        <v>44958</v>
      </c>
      <c r="B127" s="6">
        <v>92722.745412599994</v>
      </c>
      <c r="C127" s="1">
        <v>27813.06</v>
      </c>
      <c r="D127" s="6">
        <v>8186</v>
      </c>
      <c r="E127" s="6">
        <v>2282.04</v>
      </c>
      <c r="F127" s="6">
        <f t="shared" si="9"/>
        <v>131003.8454126</v>
      </c>
      <c r="G127" s="6"/>
      <c r="H127" s="6"/>
    </row>
    <row r="128" spans="1:9">
      <c r="A128" s="5">
        <v>44986</v>
      </c>
      <c r="B128" s="6">
        <v>100787.5334</v>
      </c>
      <c r="C128" s="6">
        <v>28533.89</v>
      </c>
      <c r="D128" s="6">
        <v>7772.28</v>
      </c>
      <c r="E128" s="6">
        <v>2342.5300000000002</v>
      </c>
      <c r="F128" s="6">
        <f t="shared" si="9"/>
        <v>139436.2334</v>
      </c>
      <c r="G128" s="6"/>
      <c r="H128" s="6"/>
      <c r="I128" s="8"/>
    </row>
    <row r="129" spans="1:9">
      <c r="A129" s="5">
        <v>45017</v>
      </c>
      <c r="B129" s="6">
        <v>105145.2942</v>
      </c>
      <c r="C129" s="1">
        <v>30809.55</v>
      </c>
      <c r="D129" s="6">
        <v>8167.55</v>
      </c>
      <c r="E129" s="6">
        <v>2463.5</v>
      </c>
      <c r="F129" s="6">
        <f t="shared" si="9"/>
        <v>146585.89420000001</v>
      </c>
      <c r="G129" s="6"/>
      <c r="H129" s="6"/>
      <c r="I129" s="1" t="s">
        <v>370</v>
      </c>
    </row>
    <row r="130" spans="1:9">
      <c r="A130" s="5">
        <v>45047</v>
      </c>
      <c r="B130" s="6">
        <v>103234.7729</v>
      </c>
      <c r="C130" s="1">
        <v>30397.19</v>
      </c>
      <c r="D130" s="6">
        <v>8266.18</v>
      </c>
      <c r="E130" s="6">
        <v>2566.5</v>
      </c>
      <c r="F130" s="6">
        <f t="shared" si="9"/>
        <v>144464.64290000001</v>
      </c>
      <c r="G130" s="6"/>
      <c r="H130" s="6"/>
    </row>
    <row r="131" spans="1:9">
      <c r="A131" s="5">
        <v>45078</v>
      </c>
      <c r="B131" s="6">
        <v>100150.4022</v>
      </c>
      <c r="C131" s="1">
        <v>29368.57</v>
      </c>
      <c r="D131" s="6">
        <v>8012.96</v>
      </c>
      <c r="E131" s="6">
        <v>2661.49</v>
      </c>
      <c r="F131" s="6">
        <f t="shared" si="9"/>
        <v>140193.4222</v>
      </c>
      <c r="G131" s="6"/>
      <c r="H131" s="6"/>
    </row>
    <row r="132" spans="1:9">
      <c r="A132" s="5">
        <v>45108</v>
      </c>
      <c r="B132" s="6">
        <v>116553.7522</v>
      </c>
      <c r="C132" s="1">
        <v>28407.66</v>
      </c>
      <c r="D132" s="6">
        <v>8215.94</v>
      </c>
      <c r="E132" s="6">
        <v>2864.01</v>
      </c>
      <c r="F132" s="6">
        <f t="shared" si="9"/>
        <v>156041.3622</v>
      </c>
      <c r="G132" s="6"/>
      <c r="H132" s="6"/>
    </row>
    <row r="133" spans="1:9">
      <c r="A133" s="5">
        <v>45139</v>
      </c>
      <c r="B133" s="6">
        <v>108644.3901</v>
      </c>
      <c r="C133" s="1">
        <v>28011.06</v>
      </c>
      <c r="D133" s="6">
        <v>8211.76</v>
      </c>
      <c r="E133" s="6">
        <v>2877.14</v>
      </c>
      <c r="F133" s="6">
        <f t="shared" si="9"/>
        <v>147744.35010000001</v>
      </c>
      <c r="G133" s="6"/>
      <c r="H133" s="6"/>
    </row>
    <row r="134" spans="1:9">
      <c r="A134" s="5">
        <v>45170</v>
      </c>
      <c r="B134" s="6">
        <v>101615.2487</v>
      </c>
      <c r="C134" s="1">
        <v>28580.74</v>
      </c>
      <c r="D134" s="6">
        <v>7981.01</v>
      </c>
      <c r="E134" s="6">
        <v>2765.82</v>
      </c>
      <c r="F134" s="6">
        <f t="shared" si="9"/>
        <v>140942.8187</v>
      </c>
      <c r="G134" s="6"/>
      <c r="H134" s="6"/>
    </row>
    <row r="135" spans="1:9">
      <c r="A135" s="5">
        <v>45200</v>
      </c>
      <c r="B135" s="6">
        <v>108275.6336</v>
      </c>
      <c r="C135" s="1">
        <v>31085.21</v>
      </c>
      <c r="D135" s="6">
        <v>8245.66</v>
      </c>
      <c r="E135" s="6">
        <v>2824.24</v>
      </c>
      <c r="F135" s="6">
        <f t="shared" si="9"/>
        <v>150430.74359999999</v>
      </c>
      <c r="G135" s="6"/>
      <c r="H135" s="6"/>
    </row>
    <row r="136" spans="1:9">
      <c r="A136" s="5">
        <v>45231</v>
      </c>
      <c r="B136" s="6">
        <v>100799.5258</v>
      </c>
      <c r="C136" s="1">
        <v>31998.54</v>
      </c>
      <c r="D136" s="6">
        <v>7847.31</v>
      </c>
      <c r="E136" s="6">
        <v>2880.3</v>
      </c>
      <c r="F136" s="6">
        <f t="shared" si="9"/>
        <v>143525.6758</v>
      </c>
      <c r="G136" s="6"/>
      <c r="H136" s="6"/>
    </row>
    <row r="137" spans="1:9">
      <c r="A137" s="10">
        <v>45261</v>
      </c>
      <c r="B137" s="12">
        <v>87076.655299999999</v>
      </c>
      <c r="C137" s="15">
        <v>32734.44</v>
      </c>
      <c r="D137" s="12">
        <v>7983.0799999999899</v>
      </c>
      <c r="E137" s="12">
        <v>3120.58</v>
      </c>
      <c r="F137" s="12">
        <f t="shared" si="9"/>
        <v>130914.7553</v>
      </c>
      <c r="G137" s="6"/>
      <c r="H137" s="6"/>
    </row>
    <row r="138" spans="1:9">
      <c r="A138" s="13" t="s">
        <v>403</v>
      </c>
      <c r="B138" s="14">
        <f>SUM(B126:B137)</f>
        <v>1201238.8760126</v>
      </c>
      <c r="C138" s="14">
        <f>SUM(C126:C137)</f>
        <v>348114.05</v>
      </c>
      <c r="D138" s="14">
        <f>SUM(D126:D137)</f>
        <v>97177.11</v>
      </c>
      <c r="E138" s="14">
        <f>SUM(E126:E137)</f>
        <v>31778.14</v>
      </c>
      <c r="F138" s="6" t="s">
        <v>408</v>
      </c>
      <c r="G138" s="14"/>
      <c r="H138" s="14">
        <f>SUM(B138:E138)</f>
        <v>1678308.1760126001</v>
      </c>
    </row>
    <row r="139" spans="1:9">
      <c r="B139" s="8"/>
      <c r="D139" s="6"/>
      <c r="E139" s="6"/>
      <c r="F139" s="6"/>
      <c r="G139" s="6"/>
      <c r="H139" s="6"/>
    </row>
    <row r="140" spans="1:9">
      <c r="B140" s="6"/>
      <c r="D140" s="6"/>
      <c r="E140" s="6"/>
      <c r="F140" s="6"/>
    </row>
    <row r="141" spans="1:9">
      <c r="A141" s="19" t="s">
        <v>409</v>
      </c>
      <c r="B141" s="6" t="s">
        <v>410</v>
      </c>
      <c r="C141" s="6" t="s">
        <v>411</v>
      </c>
      <c r="D141" s="6" t="s">
        <v>412</v>
      </c>
      <c r="E141" s="6" t="s">
        <v>422</v>
      </c>
      <c r="F141" s="6"/>
    </row>
    <row r="142" spans="1:9">
      <c r="A142" s="5">
        <v>45292</v>
      </c>
      <c r="B142" s="6">
        <v>108793.05</v>
      </c>
      <c r="C142" s="1">
        <v>78542.990000000005</v>
      </c>
      <c r="D142" s="6">
        <f t="shared" ref="D142:D165" si="10">B142-C142</f>
        <v>30250.06</v>
      </c>
      <c r="E142" s="6"/>
      <c r="F142" s="8">
        <f t="shared" ref="F142:F153" si="11">D142/D154-1</f>
        <v>0.48472818975426701</v>
      </c>
    </row>
    <row r="143" spans="1:9">
      <c r="A143" s="5">
        <v>45323</v>
      </c>
      <c r="B143" s="6">
        <v>87498.37</v>
      </c>
      <c r="C143" s="1">
        <v>61272.480000000003</v>
      </c>
      <c r="D143" s="6">
        <f t="shared" si="10"/>
        <v>26225.89</v>
      </c>
      <c r="E143" s="6"/>
      <c r="F143" s="8">
        <f t="shared" si="11"/>
        <v>-5.7065637509861197E-2</v>
      </c>
    </row>
    <row r="144" spans="1:9">
      <c r="A144" s="5">
        <v>45352</v>
      </c>
      <c r="B144" s="6">
        <v>106577.9</v>
      </c>
      <c r="C144" s="6">
        <v>77780.320000000007</v>
      </c>
      <c r="D144" s="6">
        <f t="shared" si="10"/>
        <v>28797.58</v>
      </c>
      <c r="E144" s="6"/>
      <c r="F144" s="8">
        <f t="shared" si="11"/>
        <v>9.24129167106158E-3</v>
      </c>
    </row>
    <row r="145" spans="1:6">
      <c r="A145" s="5">
        <v>45383</v>
      </c>
      <c r="B145" s="6">
        <v>108359.17</v>
      </c>
      <c r="C145" s="1">
        <v>78224.62</v>
      </c>
      <c r="D145" s="6">
        <f t="shared" si="10"/>
        <v>30134.55</v>
      </c>
      <c r="E145" s="6"/>
      <c r="F145" s="8">
        <f t="shared" si="11"/>
        <v>-2.19087912676427E-2</v>
      </c>
    </row>
    <row r="146" spans="1:6">
      <c r="A146" s="5">
        <v>45413</v>
      </c>
      <c r="B146" s="6">
        <v>106563.69</v>
      </c>
      <c r="C146" s="1">
        <v>76625.789999999994</v>
      </c>
      <c r="D146" s="6">
        <f t="shared" si="10"/>
        <v>29937.9</v>
      </c>
      <c r="E146" s="6"/>
      <c r="F146" s="8">
        <f t="shared" si="11"/>
        <v>-1.5109620330036801E-2</v>
      </c>
    </row>
    <row r="147" spans="1:6">
      <c r="A147" s="5">
        <v>45444</v>
      </c>
      <c r="B147" s="6">
        <v>102073.07</v>
      </c>
      <c r="C147" s="20">
        <v>73587.7</v>
      </c>
      <c r="D147" s="6">
        <f t="shared" si="10"/>
        <v>28485.37</v>
      </c>
      <c r="E147" s="6"/>
      <c r="F147" s="8">
        <f t="shared" si="11"/>
        <v>-3.0072965758972899E-2</v>
      </c>
    </row>
    <row r="148" spans="1:6">
      <c r="A148" s="5">
        <v>45474</v>
      </c>
      <c r="B148" s="6">
        <v>97418.42</v>
      </c>
      <c r="C148" s="20">
        <v>69504.009999999995</v>
      </c>
      <c r="D148" s="6">
        <f t="shared" si="10"/>
        <v>27914.41</v>
      </c>
      <c r="E148" s="6"/>
      <c r="F148" s="8">
        <f t="shared" si="11"/>
        <v>-1.7363274553412699E-2</v>
      </c>
    </row>
    <row r="149" spans="1:6">
      <c r="A149" s="5">
        <v>45505</v>
      </c>
      <c r="B149" s="6">
        <v>92655.23</v>
      </c>
      <c r="C149" s="6">
        <v>65755.91</v>
      </c>
      <c r="D149" s="6">
        <f t="shared" si="10"/>
        <v>26899.32</v>
      </c>
      <c r="E149" s="6"/>
      <c r="F149" s="8">
        <f t="shared" si="11"/>
        <v>-3.9689322717527203E-2</v>
      </c>
    </row>
    <row r="150" spans="1:6">
      <c r="A150" s="5">
        <v>45536</v>
      </c>
      <c r="B150" s="6">
        <v>100079.86</v>
      </c>
      <c r="C150" s="6">
        <v>71214.92</v>
      </c>
      <c r="D150" s="6">
        <f t="shared" si="10"/>
        <v>28864.94</v>
      </c>
      <c r="E150" s="6"/>
      <c r="F150" s="8">
        <f t="shared" si="11"/>
        <v>9.9437593288347302E-3</v>
      </c>
    </row>
    <row r="151" spans="1:6">
      <c r="A151" s="5">
        <v>45566</v>
      </c>
      <c r="B151" s="6">
        <v>104666.76</v>
      </c>
      <c r="C151" s="6">
        <v>75061.7</v>
      </c>
      <c r="D151" s="6">
        <f t="shared" si="10"/>
        <v>29605.06</v>
      </c>
      <c r="E151" s="6"/>
      <c r="F151" s="8">
        <f t="shared" si="11"/>
        <v>-4.7615891930599598E-2</v>
      </c>
    </row>
    <row r="152" spans="1:6">
      <c r="A152" s="5">
        <v>45597</v>
      </c>
      <c r="B152" s="6">
        <v>105620.35</v>
      </c>
      <c r="C152" s="6">
        <v>76519.360000000001</v>
      </c>
      <c r="D152" s="6">
        <f t="shared" si="10"/>
        <v>29100.99</v>
      </c>
      <c r="E152" s="6"/>
      <c r="F152" s="8">
        <f t="shared" si="11"/>
        <v>-9.0552568960958493E-2</v>
      </c>
    </row>
    <row r="153" spans="1:6">
      <c r="A153" s="10">
        <v>45627</v>
      </c>
      <c r="B153" s="12">
        <v>111056.48</v>
      </c>
      <c r="C153" s="12">
        <v>81826.97</v>
      </c>
      <c r="D153" s="12">
        <f t="shared" si="10"/>
        <v>29229.51</v>
      </c>
      <c r="E153" s="6"/>
      <c r="F153" s="8">
        <f t="shared" si="11"/>
        <v>-0.107071634645346</v>
      </c>
    </row>
    <row r="154" spans="1:6">
      <c r="A154" s="5">
        <v>44927</v>
      </c>
      <c r="B154" s="6">
        <v>72739.22</v>
      </c>
      <c r="C154" s="6">
        <v>52365.08</v>
      </c>
      <c r="D154" s="6">
        <f t="shared" si="10"/>
        <v>20374.14</v>
      </c>
      <c r="E154" s="6"/>
      <c r="F154" s="6"/>
    </row>
    <row r="155" spans="1:6">
      <c r="A155" s="5">
        <v>44958</v>
      </c>
      <c r="B155" s="6">
        <v>94848.1</v>
      </c>
      <c r="C155" s="1">
        <v>67035.039999999994</v>
      </c>
      <c r="D155" s="6">
        <f t="shared" si="10"/>
        <v>27813.06</v>
      </c>
      <c r="E155" s="6"/>
      <c r="F155" s="6"/>
    </row>
    <row r="156" spans="1:6">
      <c r="A156" s="5">
        <v>44986</v>
      </c>
      <c r="B156" s="6">
        <v>104224.74</v>
      </c>
      <c r="C156" s="1">
        <v>75690.850000000006</v>
      </c>
      <c r="D156" s="6">
        <f t="shared" si="10"/>
        <v>28533.89</v>
      </c>
      <c r="E156" s="6"/>
      <c r="F156" s="6"/>
    </row>
    <row r="157" spans="1:6">
      <c r="A157" s="5">
        <v>45017</v>
      </c>
      <c r="B157" s="6">
        <v>109070.24</v>
      </c>
      <c r="C157" s="6">
        <v>78260.69</v>
      </c>
      <c r="D157" s="6">
        <f t="shared" si="10"/>
        <v>30809.55</v>
      </c>
      <c r="E157" s="6"/>
      <c r="F157" s="6"/>
    </row>
    <row r="158" spans="1:6">
      <c r="A158" s="5">
        <v>45047</v>
      </c>
      <c r="B158" s="6">
        <v>107610.32</v>
      </c>
      <c r="C158" s="1">
        <v>77213.13</v>
      </c>
      <c r="D158" s="6">
        <f t="shared" si="10"/>
        <v>30397.19</v>
      </c>
      <c r="E158" s="6"/>
      <c r="F158" s="6"/>
    </row>
    <row r="159" spans="1:6">
      <c r="A159" s="5">
        <v>45078</v>
      </c>
      <c r="B159" s="6">
        <v>103968.86</v>
      </c>
      <c r="C159" s="1">
        <v>74600.289999999994</v>
      </c>
      <c r="D159" s="6">
        <f t="shared" si="10"/>
        <v>29368.57</v>
      </c>
      <c r="E159" s="6"/>
      <c r="F159" s="6"/>
    </row>
    <row r="160" spans="1:6">
      <c r="A160" s="5">
        <v>45108</v>
      </c>
      <c r="B160" s="6">
        <v>100114.99</v>
      </c>
      <c r="C160" s="1">
        <v>71707.33</v>
      </c>
      <c r="D160" s="6">
        <f t="shared" si="10"/>
        <v>28407.66</v>
      </c>
      <c r="E160" s="6"/>
      <c r="F160" s="6"/>
    </row>
    <row r="161" spans="1:6">
      <c r="A161" s="5">
        <v>45139</v>
      </c>
      <c r="B161" s="6">
        <v>98111.32</v>
      </c>
      <c r="C161" s="1">
        <v>70100.259999999995</v>
      </c>
      <c r="D161" s="6">
        <f t="shared" si="10"/>
        <v>28011.06</v>
      </c>
      <c r="E161" s="6"/>
      <c r="F161" s="6"/>
    </row>
    <row r="162" spans="1:6">
      <c r="A162" s="5">
        <v>45170</v>
      </c>
      <c r="B162" s="6">
        <v>100095.11</v>
      </c>
      <c r="C162" s="1">
        <v>71514.37</v>
      </c>
      <c r="D162" s="6">
        <f t="shared" si="10"/>
        <v>28580.74</v>
      </c>
      <c r="E162" s="6"/>
      <c r="F162" s="6"/>
    </row>
    <row r="163" spans="1:6">
      <c r="A163" s="5">
        <v>45200</v>
      </c>
      <c r="B163" s="6">
        <v>111006.03</v>
      </c>
      <c r="C163" s="1">
        <v>79920.820000000007</v>
      </c>
      <c r="D163" s="6">
        <f t="shared" si="10"/>
        <v>31085.21</v>
      </c>
      <c r="E163" s="6"/>
      <c r="F163" s="6"/>
    </row>
    <row r="164" spans="1:6">
      <c r="A164" s="5">
        <v>45231</v>
      </c>
      <c r="B164" s="6">
        <v>114280.89</v>
      </c>
      <c r="C164" s="1">
        <v>82282.350000000006</v>
      </c>
      <c r="D164" s="6">
        <f t="shared" si="10"/>
        <v>31998.54</v>
      </c>
      <c r="E164" s="6"/>
      <c r="F164" s="6"/>
    </row>
    <row r="165" spans="1:6">
      <c r="A165" s="10">
        <v>45261</v>
      </c>
      <c r="B165" s="12">
        <v>116051.76</v>
      </c>
      <c r="C165" s="15">
        <v>83317.320000000007</v>
      </c>
      <c r="D165" s="12">
        <f t="shared" si="10"/>
        <v>32734.44</v>
      </c>
      <c r="E165" s="6"/>
      <c r="F165" s="6"/>
    </row>
    <row r="166" spans="1:6">
      <c r="A166" s="5"/>
      <c r="B166" s="6"/>
      <c r="D166" s="6"/>
      <c r="E166" s="6"/>
      <c r="F166" s="6"/>
    </row>
    <row r="167" spans="1:6">
      <c r="A167" s="13" t="s">
        <v>413</v>
      </c>
      <c r="B167" s="6" t="s">
        <v>414</v>
      </c>
      <c r="C167" s="6" t="s">
        <v>411</v>
      </c>
      <c r="D167" s="6" t="s">
        <v>412</v>
      </c>
      <c r="E167" s="6" t="s">
        <v>422</v>
      </c>
      <c r="F167" s="6"/>
    </row>
    <row r="168" spans="1:6">
      <c r="A168" s="5">
        <v>45292</v>
      </c>
      <c r="B168" s="6">
        <v>45485.38</v>
      </c>
      <c r="C168" s="1">
        <v>36792.11</v>
      </c>
      <c r="D168" s="6">
        <f t="shared" ref="D168:D191" si="12">B168-C168</f>
        <v>8693.27</v>
      </c>
      <c r="E168" s="6"/>
      <c r="F168" s="8">
        <f t="shared" ref="F168:F179" si="13">D168/D180-1</f>
        <v>4.8976878096575797E-2</v>
      </c>
    </row>
    <row r="169" spans="1:6">
      <c r="A169" s="5">
        <v>45323</v>
      </c>
      <c r="B169" s="6">
        <v>43209.46</v>
      </c>
      <c r="C169" s="1">
        <v>35409.85</v>
      </c>
      <c r="D169" s="6">
        <f t="shared" si="12"/>
        <v>7799.61</v>
      </c>
      <c r="E169" s="6"/>
      <c r="F169" s="8">
        <f t="shared" si="13"/>
        <v>-4.72013193256779E-2</v>
      </c>
    </row>
    <row r="170" spans="1:6">
      <c r="A170" s="5">
        <v>45352</v>
      </c>
      <c r="B170" s="6">
        <v>42068.85</v>
      </c>
      <c r="C170" s="6">
        <v>34978.76</v>
      </c>
      <c r="D170" s="6">
        <f t="shared" si="12"/>
        <v>7090.09</v>
      </c>
      <c r="E170" s="6"/>
      <c r="F170" s="8">
        <f t="shared" si="13"/>
        <v>-8.7772185253233603E-2</v>
      </c>
    </row>
    <row r="171" spans="1:6">
      <c r="A171" s="5">
        <v>45383</v>
      </c>
      <c r="B171" s="6">
        <v>41723.300000000003</v>
      </c>
      <c r="C171" s="1">
        <v>34547.199999999997</v>
      </c>
      <c r="D171" s="6">
        <f t="shared" si="12"/>
        <v>7176.1000000000104</v>
      </c>
      <c r="E171" s="6"/>
      <c r="F171" s="8">
        <f t="shared" si="13"/>
        <v>-0.12138891099534101</v>
      </c>
    </row>
    <row r="172" spans="1:6">
      <c r="A172" s="5">
        <v>45413</v>
      </c>
      <c r="B172" s="6">
        <v>41000.339999999997</v>
      </c>
      <c r="C172" s="1">
        <v>33924.550000000003</v>
      </c>
      <c r="D172" s="6">
        <f t="shared" si="12"/>
        <v>7075.78999999999</v>
      </c>
      <c r="E172" s="6"/>
      <c r="F172" s="8">
        <f t="shared" si="13"/>
        <v>-0.14400726816982001</v>
      </c>
    </row>
    <row r="173" spans="1:6">
      <c r="A173" s="5">
        <v>45444</v>
      </c>
      <c r="B173" s="6">
        <v>40151.11</v>
      </c>
      <c r="C173" s="1">
        <v>33184.57</v>
      </c>
      <c r="D173" s="6">
        <f t="shared" si="12"/>
        <v>6966.54</v>
      </c>
      <c r="E173" s="6"/>
      <c r="F173" s="8">
        <f t="shared" si="13"/>
        <v>-0.13059094267287</v>
      </c>
    </row>
    <row r="174" spans="1:6">
      <c r="A174" s="5">
        <v>45474</v>
      </c>
      <c r="B174" s="6">
        <v>41168.11</v>
      </c>
      <c r="C174" s="1">
        <v>33552.81</v>
      </c>
      <c r="D174" s="6">
        <f t="shared" si="12"/>
        <v>7615.3</v>
      </c>
      <c r="E174" s="6"/>
      <c r="F174" s="8">
        <f t="shared" si="13"/>
        <v>-7.3106668257070906E-2</v>
      </c>
    </row>
    <row r="175" spans="1:6">
      <c r="A175" s="5">
        <v>45505</v>
      </c>
      <c r="B175" s="6">
        <v>40168.410000000003</v>
      </c>
      <c r="C175" s="1">
        <v>32910.01</v>
      </c>
      <c r="D175" s="6">
        <f t="shared" si="12"/>
        <v>7258.4</v>
      </c>
      <c r="E175" s="6"/>
      <c r="F175" s="8">
        <f t="shared" si="13"/>
        <v>-0.11609691466871901</v>
      </c>
    </row>
    <row r="176" spans="1:6">
      <c r="A176" s="5">
        <v>45536</v>
      </c>
      <c r="B176" s="6">
        <v>38613.18</v>
      </c>
      <c r="C176" s="1">
        <v>31486.38</v>
      </c>
      <c r="D176" s="6">
        <f t="shared" si="12"/>
        <v>7126.8</v>
      </c>
      <c r="E176" s="6"/>
      <c r="F176" s="8">
        <f t="shared" si="13"/>
        <v>-0.107030313205973</v>
      </c>
    </row>
    <row r="177" spans="1:6">
      <c r="A177" s="5">
        <v>45566</v>
      </c>
      <c r="B177" s="6">
        <v>40040.879999999997</v>
      </c>
      <c r="C177" s="1">
        <v>32631.46</v>
      </c>
      <c r="D177" s="6">
        <f t="shared" si="12"/>
        <v>7409.42</v>
      </c>
      <c r="E177" s="6"/>
      <c r="F177" s="8">
        <f t="shared" si="13"/>
        <v>-0.10141577508653001</v>
      </c>
    </row>
    <row r="178" spans="1:6">
      <c r="A178" s="5">
        <v>45597</v>
      </c>
      <c r="B178" s="6">
        <v>38199.910000000003</v>
      </c>
      <c r="C178" s="1">
        <v>31121.439999999999</v>
      </c>
      <c r="D178" s="6">
        <f t="shared" si="12"/>
        <v>7078.47</v>
      </c>
      <c r="E178" s="6"/>
      <c r="F178" s="8">
        <f t="shared" si="13"/>
        <v>-9.7974974863998004E-2</v>
      </c>
    </row>
    <row r="179" spans="1:6">
      <c r="A179" s="10">
        <v>45627</v>
      </c>
      <c r="B179" s="12">
        <v>39565.620000000003</v>
      </c>
      <c r="C179" s="15">
        <v>32537.26</v>
      </c>
      <c r="D179" s="12">
        <f t="shared" si="12"/>
        <v>7028.36</v>
      </c>
      <c r="E179" s="6"/>
      <c r="F179" s="8">
        <f t="shared" si="13"/>
        <v>-0.119592939066124</v>
      </c>
    </row>
    <row r="180" spans="1:6">
      <c r="A180" s="5">
        <v>44927</v>
      </c>
      <c r="B180" s="6">
        <v>43361.64</v>
      </c>
      <c r="C180" s="6">
        <v>35074.26</v>
      </c>
      <c r="D180" s="6">
        <f t="shared" si="12"/>
        <v>8287.3799999999992</v>
      </c>
      <c r="E180" s="6"/>
    </row>
    <row r="181" spans="1:6">
      <c r="A181" s="5">
        <v>44958</v>
      </c>
      <c r="B181" s="6">
        <v>42831.22</v>
      </c>
      <c r="C181" s="1">
        <v>34645.22</v>
      </c>
      <c r="D181" s="6">
        <f t="shared" si="12"/>
        <v>8186</v>
      </c>
      <c r="E181" s="6"/>
      <c r="F181" s="6"/>
    </row>
    <row r="182" spans="1:6">
      <c r="A182" s="5">
        <v>44986</v>
      </c>
      <c r="B182" s="6">
        <v>45062.400000000001</v>
      </c>
      <c r="C182" s="1">
        <v>37290.120000000003</v>
      </c>
      <c r="D182" s="6">
        <f t="shared" si="12"/>
        <v>7772.28</v>
      </c>
      <c r="E182" s="6"/>
      <c r="F182" s="6"/>
    </row>
    <row r="183" spans="1:6">
      <c r="A183" s="5">
        <v>45017</v>
      </c>
      <c r="B183" s="6">
        <v>44758.83</v>
      </c>
      <c r="C183" s="6">
        <v>36591.279999999999</v>
      </c>
      <c r="D183" s="6">
        <f t="shared" si="12"/>
        <v>8167.55</v>
      </c>
      <c r="E183" s="6"/>
      <c r="F183" s="6"/>
    </row>
    <row r="184" spans="1:6">
      <c r="A184" s="5">
        <v>45047</v>
      </c>
      <c r="B184" s="6">
        <v>45299.31</v>
      </c>
      <c r="C184" s="1">
        <v>37033.129999999997</v>
      </c>
      <c r="D184" s="6">
        <f t="shared" si="12"/>
        <v>8266.18</v>
      </c>
      <c r="E184" s="6"/>
      <c r="F184" s="6"/>
    </row>
    <row r="185" spans="1:6">
      <c r="A185" s="5">
        <v>45078</v>
      </c>
      <c r="B185" s="1">
        <v>43911.44</v>
      </c>
      <c r="C185" s="1">
        <v>35898.480000000003</v>
      </c>
      <c r="D185" s="6">
        <f t="shared" si="12"/>
        <v>8012.96</v>
      </c>
      <c r="E185" s="6"/>
      <c r="F185" s="6"/>
    </row>
    <row r="186" spans="1:6">
      <c r="A186" s="5">
        <v>45108</v>
      </c>
      <c r="B186" s="1">
        <v>45023.91</v>
      </c>
      <c r="C186" s="1">
        <v>36807.97</v>
      </c>
      <c r="D186" s="6">
        <f t="shared" si="12"/>
        <v>8215.94</v>
      </c>
      <c r="E186" s="6"/>
      <c r="F186" s="6"/>
    </row>
    <row r="187" spans="1:6">
      <c r="A187" s="5">
        <v>45139</v>
      </c>
      <c r="B187" s="1">
        <v>45001</v>
      </c>
      <c r="C187" s="1">
        <v>36789.24</v>
      </c>
      <c r="D187" s="6">
        <f t="shared" si="12"/>
        <v>8211.76</v>
      </c>
      <c r="E187" s="6"/>
      <c r="F187" s="6"/>
    </row>
    <row r="188" spans="1:6">
      <c r="A188" s="5">
        <v>45170</v>
      </c>
      <c r="B188" s="1">
        <v>43736.480000000003</v>
      </c>
      <c r="C188" s="1">
        <v>35755.47</v>
      </c>
      <c r="D188" s="6">
        <f t="shared" si="12"/>
        <v>7981.01</v>
      </c>
      <c r="E188" s="6"/>
      <c r="F188" s="6"/>
    </row>
    <row r="189" spans="1:6">
      <c r="A189" s="5">
        <v>45200</v>
      </c>
      <c r="B189" s="1">
        <v>45186.63</v>
      </c>
      <c r="C189" s="1">
        <v>36940.97</v>
      </c>
      <c r="D189" s="1">
        <f t="shared" si="12"/>
        <v>8245.66</v>
      </c>
      <c r="E189" s="6"/>
      <c r="F189" s="6"/>
    </row>
    <row r="190" spans="1:6">
      <c r="A190" s="5">
        <v>45231</v>
      </c>
      <c r="B190" s="1">
        <v>43003.87</v>
      </c>
      <c r="C190" s="1">
        <v>35156.559999999998</v>
      </c>
      <c r="D190" s="6">
        <f t="shared" si="12"/>
        <v>7847.31</v>
      </c>
      <c r="E190" s="6"/>
      <c r="F190" s="6"/>
    </row>
    <row r="191" spans="1:6">
      <c r="A191" s="10">
        <v>45261</v>
      </c>
      <c r="B191" s="15">
        <v>43747.839999999997</v>
      </c>
      <c r="C191" s="15">
        <v>35764.76</v>
      </c>
      <c r="D191" s="12">
        <f t="shared" si="12"/>
        <v>7983.0799999999899</v>
      </c>
      <c r="E191" s="6"/>
      <c r="F191" s="6"/>
    </row>
    <row r="192" spans="1:6">
      <c r="B192" s="6"/>
      <c r="D192" s="6"/>
      <c r="E192" s="6"/>
      <c r="F192" s="6"/>
    </row>
    <row r="193" spans="1:9">
      <c r="A193" s="13" t="s">
        <v>415</v>
      </c>
      <c r="B193" s="6" t="s">
        <v>416</v>
      </c>
      <c r="C193" s="6" t="s">
        <v>411</v>
      </c>
      <c r="D193" s="6" t="s">
        <v>412</v>
      </c>
      <c r="E193" s="6" t="s">
        <v>422</v>
      </c>
      <c r="F193" s="6"/>
    </row>
    <row r="194" spans="1:9">
      <c r="A194" s="5">
        <v>45292</v>
      </c>
      <c r="B194" s="6">
        <v>17644.73</v>
      </c>
      <c r="C194" s="1">
        <v>14272.43</v>
      </c>
      <c r="D194" s="6">
        <f t="shared" ref="D194:D217" si="14">B194-C194</f>
        <v>3372.3</v>
      </c>
      <c r="E194" s="6"/>
      <c r="F194" s="8">
        <f t="shared" ref="F194:F205" si="15">D194/D206-1</f>
        <v>0.58324686970361395</v>
      </c>
      <c r="H194" s="1">
        <v>191818.25</v>
      </c>
    </row>
    <row r="195" spans="1:9">
      <c r="A195" s="5">
        <v>45323</v>
      </c>
      <c r="B195" s="6">
        <v>12387.72</v>
      </c>
      <c r="C195" s="1">
        <v>10112.65</v>
      </c>
      <c r="D195" s="6">
        <f t="shared" si="14"/>
        <v>2275.0700000000002</v>
      </c>
      <c r="E195" s="6"/>
      <c r="F195" s="8">
        <f t="shared" si="15"/>
        <v>-3.0542847627558199E-3</v>
      </c>
      <c r="H195" s="1">
        <v>157181.66</v>
      </c>
      <c r="I195" s="8">
        <f>H194/H195-1</f>
        <v>0.22036025068064499</v>
      </c>
    </row>
    <row r="196" spans="1:9">
      <c r="A196" s="5">
        <v>45352</v>
      </c>
      <c r="B196" s="6">
        <v>16395.45</v>
      </c>
      <c r="C196" s="6">
        <v>13632.23</v>
      </c>
      <c r="D196" s="6">
        <f t="shared" si="14"/>
        <v>2763.22</v>
      </c>
      <c r="E196" s="6"/>
      <c r="F196" s="8">
        <f t="shared" si="15"/>
        <v>0.17958788147857299</v>
      </c>
    </row>
    <row r="197" spans="1:9">
      <c r="A197" s="5">
        <v>45383</v>
      </c>
      <c r="B197" s="6">
        <v>17805.310000000001</v>
      </c>
      <c r="C197" s="1">
        <v>14742.93</v>
      </c>
      <c r="D197" s="6">
        <f t="shared" si="14"/>
        <v>3062.38</v>
      </c>
      <c r="E197" s="6"/>
      <c r="F197" s="8">
        <f t="shared" si="15"/>
        <v>0.24310127866856099</v>
      </c>
    </row>
    <row r="198" spans="1:9">
      <c r="A198" s="5">
        <v>45413</v>
      </c>
      <c r="B198" s="6">
        <v>17964.810000000001</v>
      </c>
      <c r="C198" s="1">
        <v>14864.46</v>
      </c>
      <c r="D198" s="6">
        <f t="shared" si="14"/>
        <v>3100.35</v>
      </c>
      <c r="E198" s="6"/>
      <c r="F198" s="8">
        <f t="shared" si="15"/>
        <v>0.208007013442432</v>
      </c>
    </row>
    <row r="199" spans="1:9">
      <c r="A199" s="5">
        <v>45444</v>
      </c>
      <c r="B199" s="1">
        <v>19599.55</v>
      </c>
      <c r="C199" s="1">
        <v>16198.87</v>
      </c>
      <c r="D199" s="6">
        <f t="shared" si="14"/>
        <v>3400.68</v>
      </c>
      <c r="E199" s="6"/>
      <c r="F199" s="8">
        <f t="shared" si="15"/>
        <v>0.27773540385272899</v>
      </c>
    </row>
    <row r="200" spans="1:9">
      <c r="A200" s="5">
        <v>45474</v>
      </c>
      <c r="B200" s="1">
        <v>18716.39</v>
      </c>
      <c r="C200" s="1">
        <v>15254.22</v>
      </c>
      <c r="D200" s="6">
        <f t="shared" si="14"/>
        <v>3462.17</v>
      </c>
      <c r="E200" s="6"/>
      <c r="F200" s="8">
        <f t="shared" si="15"/>
        <v>0.20885401936445699</v>
      </c>
    </row>
    <row r="201" spans="1:9">
      <c r="A201" s="5">
        <v>45505</v>
      </c>
      <c r="B201" s="1">
        <v>18951.57</v>
      </c>
      <c r="C201" s="1">
        <v>15527.04</v>
      </c>
      <c r="D201" s="6">
        <f t="shared" si="14"/>
        <v>3424.53</v>
      </c>
      <c r="E201" s="6"/>
      <c r="F201" s="8">
        <f t="shared" si="15"/>
        <v>0.19025490591351099</v>
      </c>
    </row>
    <row r="202" spans="1:9">
      <c r="A202" s="5">
        <v>45536</v>
      </c>
      <c r="B202" s="1">
        <v>17440.439999999999</v>
      </c>
      <c r="C202" s="1">
        <v>14221.47</v>
      </c>
      <c r="D202" s="6">
        <f t="shared" si="14"/>
        <v>3218.97</v>
      </c>
      <c r="E202" s="6"/>
      <c r="F202" s="8">
        <f t="shared" si="15"/>
        <v>0.16383929539883299</v>
      </c>
    </row>
    <row r="203" spans="1:9">
      <c r="A203" s="5">
        <v>45566</v>
      </c>
      <c r="B203" s="1">
        <v>17982.7</v>
      </c>
      <c r="C203" s="1">
        <v>14655.07</v>
      </c>
      <c r="D203" s="6">
        <f t="shared" si="14"/>
        <v>3327.63</v>
      </c>
      <c r="E203" s="6"/>
      <c r="F203" s="8">
        <f t="shared" si="15"/>
        <v>0.17823910149279201</v>
      </c>
    </row>
    <row r="204" spans="1:9">
      <c r="A204" s="5">
        <v>45597</v>
      </c>
      <c r="B204" s="1">
        <v>16929.580000000002</v>
      </c>
      <c r="C204" s="1">
        <v>13792.52</v>
      </c>
      <c r="D204" s="6">
        <f t="shared" si="14"/>
        <v>3137.06</v>
      </c>
      <c r="E204" s="6"/>
      <c r="F204" s="8">
        <f t="shared" si="15"/>
        <v>8.9143491997362198E-2</v>
      </c>
    </row>
    <row r="205" spans="1:9">
      <c r="A205" s="10">
        <v>45627</v>
      </c>
      <c r="B205" s="15">
        <v>17711.8</v>
      </c>
      <c r="C205" s="15">
        <v>14565.51</v>
      </c>
      <c r="D205" s="12">
        <f t="shared" si="14"/>
        <v>3146.29</v>
      </c>
      <c r="E205" s="6"/>
      <c r="F205" s="8">
        <f t="shared" si="15"/>
        <v>8.2388530337307309E-3</v>
      </c>
    </row>
    <row r="206" spans="1:9">
      <c r="A206" s="5">
        <v>44927</v>
      </c>
      <c r="B206" s="6">
        <v>11144.64</v>
      </c>
      <c r="C206" s="6">
        <v>9014.65</v>
      </c>
      <c r="D206" s="6">
        <f t="shared" si="14"/>
        <v>2129.9899999999998</v>
      </c>
      <c r="E206" s="6"/>
      <c r="F206" s="6"/>
    </row>
    <row r="207" spans="1:9">
      <c r="A207" s="5">
        <v>44958</v>
      </c>
      <c r="B207" s="6">
        <v>12425.71</v>
      </c>
      <c r="C207" s="1">
        <v>10143.67</v>
      </c>
      <c r="D207" s="6">
        <f t="shared" si="14"/>
        <v>2282.04</v>
      </c>
      <c r="E207" s="6"/>
      <c r="F207" s="6"/>
    </row>
    <row r="208" spans="1:9">
      <c r="A208" s="5">
        <v>44986</v>
      </c>
      <c r="B208" s="6">
        <v>13581.81</v>
      </c>
      <c r="C208" s="1">
        <v>11239.28</v>
      </c>
      <c r="D208" s="6">
        <f t="shared" si="14"/>
        <v>2342.5300000000002</v>
      </c>
      <c r="E208" s="6"/>
      <c r="F208" s="6"/>
    </row>
    <row r="209" spans="1:6">
      <c r="A209" s="5">
        <v>45017</v>
      </c>
      <c r="B209" s="6">
        <v>13500.17</v>
      </c>
      <c r="C209" s="6">
        <v>11036.67</v>
      </c>
      <c r="D209" s="6">
        <f t="shared" si="14"/>
        <v>2463.5</v>
      </c>
      <c r="E209" s="6"/>
      <c r="F209" s="6"/>
    </row>
    <row r="210" spans="1:6">
      <c r="A210" s="5">
        <v>45047</v>
      </c>
      <c r="B210" s="6">
        <v>14064.56</v>
      </c>
      <c r="C210" s="1">
        <v>11498.06</v>
      </c>
      <c r="D210" s="6">
        <f t="shared" si="14"/>
        <v>2566.5</v>
      </c>
      <c r="E210" s="6"/>
      <c r="F210" s="6"/>
    </row>
    <row r="211" spans="1:6">
      <c r="A211" s="5">
        <v>45078</v>
      </c>
      <c r="B211" s="1">
        <v>14585.17</v>
      </c>
      <c r="C211" s="1">
        <v>11923.68</v>
      </c>
      <c r="D211" s="6">
        <f t="shared" si="14"/>
        <v>2661.49</v>
      </c>
    </row>
    <row r="212" spans="1:6">
      <c r="A212" s="5">
        <v>45108</v>
      </c>
      <c r="B212" s="1">
        <v>15694.89</v>
      </c>
      <c r="C212" s="1">
        <v>12830.88</v>
      </c>
      <c r="D212" s="6">
        <f t="shared" si="14"/>
        <v>2864.01</v>
      </c>
    </row>
    <row r="213" spans="1:6">
      <c r="A213" s="5">
        <v>45139</v>
      </c>
      <c r="B213" s="1">
        <v>15766.73</v>
      </c>
      <c r="C213" s="1">
        <v>12889.59</v>
      </c>
      <c r="D213" s="6">
        <f t="shared" si="14"/>
        <v>2877.14</v>
      </c>
    </row>
    <row r="214" spans="1:6">
      <c r="A214" s="5">
        <v>45170</v>
      </c>
      <c r="B214" s="1">
        <v>15156.93</v>
      </c>
      <c r="C214" s="1">
        <v>12391.11</v>
      </c>
      <c r="D214" s="6">
        <f t="shared" si="14"/>
        <v>2765.82</v>
      </c>
    </row>
    <row r="215" spans="1:6">
      <c r="A215" s="5">
        <v>45200</v>
      </c>
      <c r="B215" s="1">
        <v>15476.74</v>
      </c>
      <c r="C215" s="1">
        <v>12652.5</v>
      </c>
      <c r="D215" s="6">
        <f t="shared" si="14"/>
        <v>2824.24</v>
      </c>
    </row>
    <row r="216" spans="1:6">
      <c r="A216" s="5">
        <v>45231</v>
      </c>
      <c r="B216" s="1">
        <v>15784.31</v>
      </c>
      <c r="C216" s="1">
        <v>12904.01</v>
      </c>
      <c r="D216" s="6">
        <f t="shared" si="14"/>
        <v>2880.3</v>
      </c>
    </row>
    <row r="217" spans="1:6">
      <c r="A217" s="10">
        <v>45261</v>
      </c>
      <c r="B217" s="15">
        <v>17100.98</v>
      </c>
      <c r="C217" s="15">
        <v>13980.4</v>
      </c>
      <c r="D217" s="12">
        <f t="shared" si="14"/>
        <v>3120.58</v>
      </c>
    </row>
  </sheetData>
  <phoneticPr fontId="38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Q40"/>
  <sheetViews>
    <sheetView workbookViewId="0">
      <pane xSplit="2" ySplit="3" topLeftCell="C10" activePane="bottomRight" state="frozen"/>
      <selection pane="topRight"/>
      <selection pane="bottomLeft"/>
      <selection pane="bottomRight" activeCell="K6" sqref="K6"/>
    </sheetView>
  </sheetViews>
  <sheetFormatPr defaultColWidth="8.88671875" defaultRowHeight="15.6"/>
  <cols>
    <col min="1" max="1" width="9.5546875" style="193" customWidth="1"/>
    <col min="2" max="2" width="14" style="194" customWidth="1"/>
    <col min="3" max="3" width="10.5546875" style="195" customWidth="1"/>
    <col min="4" max="4" width="10.77734375" style="196" customWidth="1"/>
    <col min="5" max="5" width="10.5546875" style="195" customWidth="1"/>
    <col min="6" max="14" width="10.77734375" style="196" customWidth="1"/>
    <col min="15" max="15" width="13.33203125" style="197" customWidth="1"/>
    <col min="16" max="16" width="12.109375" style="198" customWidth="1"/>
    <col min="17" max="17" width="13.6640625" style="196" customWidth="1"/>
    <col min="18" max="18" width="10.5546875" style="195" customWidth="1"/>
    <col min="19" max="19" width="9.33203125" style="196" customWidth="1"/>
    <col min="20" max="20" width="8.5546875" style="195" customWidth="1"/>
    <col min="21" max="21" width="10.6640625" style="196" customWidth="1"/>
    <col min="22" max="22" width="9" style="195" customWidth="1"/>
    <col min="23" max="23" width="9.44140625" style="196" customWidth="1"/>
    <col min="24" max="24" width="9.44140625" style="195" customWidth="1"/>
    <col min="25" max="25" width="9.77734375" style="196" customWidth="1"/>
    <col min="26" max="26" width="10.6640625" style="195" customWidth="1"/>
    <col min="27" max="27" width="9.5546875" style="196" customWidth="1"/>
    <col min="28" max="28" width="10.44140625" style="195" customWidth="1"/>
    <col min="29" max="29" width="8.88671875" style="196" customWidth="1"/>
    <col min="30" max="30" width="11.88671875" style="195" customWidth="1"/>
    <col min="31" max="31" width="8.77734375" style="196" customWidth="1"/>
    <col min="32" max="32" width="10.6640625" style="195" customWidth="1"/>
    <col min="33" max="33" width="8.77734375" style="196" customWidth="1"/>
    <col min="34" max="34" width="10.6640625" style="195" customWidth="1"/>
    <col min="35" max="35" width="8.77734375" style="196" customWidth="1"/>
    <col min="36" max="36" width="11.5546875" style="195" customWidth="1"/>
    <col min="37" max="37" width="8.77734375" style="196" customWidth="1"/>
    <col min="38" max="38" width="11.5546875" style="195" customWidth="1"/>
    <col min="39" max="39" width="8.77734375" style="196" customWidth="1"/>
    <col min="40" max="40" width="11.88671875" style="195" customWidth="1"/>
    <col min="41" max="41" width="8.77734375" style="196" customWidth="1"/>
    <col min="42" max="42" width="13.109375" style="195" customWidth="1"/>
    <col min="43" max="43" width="9.109375" style="196" customWidth="1"/>
    <col min="44" max="44" width="7.77734375" style="199" customWidth="1"/>
    <col min="45" max="45" width="12.109375" style="189" customWidth="1"/>
    <col min="46" max="46" width="1.5546875" style="189" hidden="1" customWidth="1"/>
    <col min="47" max="47" width="13.109375" style="189" customWidth="1"/>
    <col min="48" max="48" width="9.6640625" style="189" hidden="1" customWidth="1"/>
    <col min="49" max="49" width="13.6640625" style="189" customWidth="1"/>
    <col min="50" max="50" width="9.6640625" style="189" hidden="1" customWidth="1"/>
    <col min="51" max="51" width="13.5546875" style="189" customWidth="1"/>
    <col min="52" max="52" width="8.88671875" style="189" hidden="1" customWidth="1"/>
    <col min="53" max="53" width="13.88671875" style="189" customWidth="1"/>
    <col min="54" max="54" width="8.88671875" style="189" hidden="1" customWidth="1"/>
    <col min="55" max="55" width="13" style="189" customWidth="1"/>
    <col min="56" max="56" width="9.6640625" style="189" hidden="1" customWidth="1"/>
    <col min="57" max="57" width="13.77734375" style="189" customWidth="1"/>
    <col min="58" max="58" width="9.6640625" style="189" hidden="1" customWidth="1"/>
    <col min="59" max="59" width="12.44140625" style="189" customWidth="1"/>
    <col min="60" max="60" width="9.6640625" style="189" hidden="1" customWidth="1"/>
    <col min="61" max="61" width="12.21875" style="189" customWidth="1"/>
    <col min="62" max="62" width="8.88671875" style="189" hidden="1" customWidth="1"/>
    <col min="63" max="63" width="12.44140625" style="189" customWidth="1"/>
    <col min="64" max="64" width="8.88671875" style="189" hidden="1" customWidth="1"/>
    <col min="65" max="65" width="12.33203125" style="189" customWidth="1"/>
    <col min="66" max="66" width="8.88671875" style="189" hidden="1" customWidth="1"/>
    <col min="67" max="67" width="12.6640625" style="189" customWidth="1"/>
    <col min="68" max="68" width="8.88671875" style="189" hidden="1" customWidth="1"/>
    <col min="69" max="69" width="13.6640625" style="189" customWidth="1"/>
    <col min="70" max="16384" width="8.88671875" style="189"/>
  </cols>
  <sheetData>
    <row r="1" spans="1:69" ht="21" customHeight="1">
      <c r="A1" s="200" t="s">
        <v>125</v>
      </c>
      <c r="B1" s="201"/>
      <c r="C1" s="201"/>
      <c r="D1" s="201"/>
      <c r="E1" s="201"/>
      <c r="F1" s="202"/>
      <c r="G1" s="202"/>
      <c r="H1" s="202"/>
      <c r="I1" s="202"/>
      <c r="J1" s="202"/>
      <c r="K1" s="202"/>
      <c r="L1" s="202"/>
      <c r="M1" s="202"/>
      <c r="N1" s="202"/>
      <c r="O1" s="203">
        <f>O4-公交!Q7-出租!Q7-网约车!O7-'轨道、轮渡'!Q4-'轨道、轮渡'!Q13</f>
        <v>-28637.19</v>
      </c>
      <c r="P1" s="203">
        <f>O5-公交!Q8-出租!Q8-网约车!O8-'轨道、轮渡'!Q5-'轨道、轮渡'!Q14</f>
        <v>-183489.21</v>
      </c>
      <c r="Q1" s="202"/>
      <c r="R1" s="204"/>
      <c r="S1" s="202"/>
      <c r="T1" s="204"/>
      <c r="U1" s="202"/>
      <c r="V1" s="204"/>
      <c r="W1" s="202"/>
      <c r="X1" s="204"/>
      <c r="Y1" s="202"/>
      <c r="Z1" s="204"/>
      <c r="AA1" s="202"/>
      <c r="AB1" s="205"/>
      <c r="AC1" s="206"/>
      <c r="AD1" s="207"/>
      <c r="AE1" s="206"/>
      <c r="AF1" s="207"/>
      <c r="AG1" s="206"/>
      <c r="AH1" s="207"/>
      <c r="AI1" s="206"/>
      <c r="AJ1" s="207"/>
      <c r="AK1" s="206"/>
      <c r="AL1" s="207"/>
      <c r="AM1" s="206"/>
      <c r="AN1" s="207"/>
      <c r="AO1" s="206"/>
      <c r="AP1" s="208"/>
      <c r="AQ1" s="206"/>
      <c r="AR1" s="209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</row>
    <row r="2" spans="1:69" s="190" customFormat="1" ht="24" customHeight="1">
      <c r="A2" s="302" t="s">
        <v>1</v>
      </c>
      <c r="B2" s="298" t="s">
        <v>2</v>
      </c>
      <c r="C2" s="291" t="s">
        <v>3</v>
      </c>
      <c r="D2" s="289" t="s">
        <v>126</v>
      </c>
      <c r="E2" s="291" t="s">
        <v>127</v>
      </c>
      <c r="F2" s="289" t="s">
        <v>128</v>
      </c>
      <c r="G2" s="273">
        <v>46082</v>
      </c>
      <c r="H2" s="273" t="s">
        <v>129</v>
      </c>
      <c r="I2" s="273">
        <v>46113</v>
      </c>
      <c r="J2" s="273" t="s">
        <v>130</v>
      </c>
      <c r="K2" s="273">
        <v>46143</v>
      </c>
      <c r="L2" s="273" t="s">
        <v>131</v>
      </c>
      <c r="M2" s="273">
        <v>46174</v>
      </c>
      <c r="N2" s="273" t="s">
        <v>132</v>
      </c>
      <c r="O2" s="313" t="s">
        <v>16</v>
      </c>
      <c r="P2" s="314" t="s">
        <v>17</v>
      </c>
      <c r="Q2" s="271"/>
      <c r="R2" s="296" t="s">
        <v>5</v>
      </c>
      <c r="S2" s="289" t="s">
        <v>126</v>
      </c>
      <c r="T2" s="296" t="s">
        <v>6</v>
      </c>
      <c r="U2" s="289" t="s">
        <v>128</v>
      </c>
      <c r="V2" s="296" t="s">
        <v>7</v>
      </c>
      <c r="W2" s="289" t="s">
        <v>129</v>
      </c>
      <c r="X2" s="296" t="s">
        <v>8</v>
      </c>
      <c r="Y2" s="289" t="s">
        <v>130</v>
      </c>
      <c r="Z2" s="265">
        <v>45778</v>
      </c>
      <c r="AA2" s="289" t="s">
        <v>131</v>
      </c>
      <c r="AB2" s="265">
        <v>45809</v>
      </c>
      <c r="AC2" s="289" t="s">
        <v>132</v>
      </c>
      <c r="AD2" s="265">
        <v>45839</v>
      </c>
      <c r="AE2" s="289" t="s">
        <v>133</v>
      </c>
      <c r="AF2" s="265">
        <v>45870</v>
      </c>
      <c r="AG2" s="289" t="s">
        <v>134</v>
      </c>
      <c r="AH2" s="265">
        <v>45901</v>
      </c>
      <c r="AI2" s="289" t="s">
        <v>135</v>
      </c>
      <c r="AJ2" s="265">
        <v>45931</v>
      </c>
      <c r="AK2" s="289" t="s">
        <v>136</v>
      </c>
      <c r="AL2" s="265">
        <v>45962</v>
      </c>
      <c r="AM2" s="289" t="s">
        <v>137</v>
      </c>
      <c r="AN2" s="265">
        <v>45992</v>
      </c>
      <c r="AO2" s="289" t="s">
        <v>138</v>
      </c>
      <c r="AP2" s="296" t="s">
        <v>16</v>
      </c>
      <c r="AQ2" s="289" t="s">
        <v>17</v>
      </c>
      <c r="AR2" s="212"/>
      <c r="AS2" s="291" t="s">
        <v>18</v>
      </c>
      <c r="AT2" s="289" t="s">
        <v>19</v>
      </c>
      <c r="AU2" s="291" t="s">
        <v>20</v>
      </c>
      <c r="AV2" s="289" t="s">
        <v>21</v>
      </c>
      <c r="AW2" s="291" t="s">
        <v>22</v>
      </c>
      <c r="AX2" s="289" t="s">
        <v>23</v>
      </c>
      <c r="AY2" s="291" t="s">
        <v>24</v>
      </c>
      <c r="AZ2" s="289" t="s">
        <v>25</v>
      </c>
      <c r="BA2" s="291" t="s">
        <v>26</v>
      </c>
      <c r="BB2" s="289" t="s">
        <v>27</v>
      </c>
      <c r="BC2" s="291" t="s">
        <v>28</v>
      </c>
      <c r="BD2" s="289" t="s">
        <v>29</v>
      </c>
      <c r="BE2" s="291" t="s">
        <v>30</v>
      </c>
      <c r="BF2" s="289" t="s">
        <v>31</v>
      </c>
      <c r="BG2" s="291" t="s">
        <v>32</v>
      </c>
      <c r="BH2" s="289" t="s">
        <v>33</v>
      </c>
      <c r="BI2" s="291" t="s">
        <v>34</v>
      </c>
      <c r="BJ2" s="289" t="s">
        <v>35</v>
      </c>
      <c r="BK2" s="291" t="s">
        <v>36</v>
      </c>
      <c r="BL2" s="289" t="s">
        <v>37</v>
      </c>
      <c r="BM2" s="291" t="s">
        <v>38</v>
      </c>
      <c r="BN2" s="289" t="s">
        <v>39</v>
      </c>
      <c r="BO2" s="291" t="s">
        <v>40</v>
      </c>
      <c r="BP2" s="289" t="s">
        <v>41</v>
      </c>
      <c r="BQ2" s="289" t="s">
        <v>16</v>
      </c>
    </row>
    <row r="3" spans="1:69" s="191" customFormat="1" ht="19.05" customHeight="1">
      <c r="A3" s="302"/>
      <c r="B3" s="298"/>
      <c r="C3" s="291"/>
      <c r="D3" s="289"/>
      <c r="E3" s="291"/>
      <c r="F3" s="289"/>
      <c r="G3" s="276"/>
      <c r="H3" s="276"/>
      <c r="I3" s="276"/>
      <c r="J3" s="276"/>
      <c r="K3" s="276"/>
      <c r="L3" s="276"/>
      <c r="M3" s="276"/>
      <c r="N3" s="276"/>
      <c r="O3" s="313"/>
      <c r="P3" s="314"/>
      <c r="Q3" s="277"/>
      <c r="R3" s="296"/>
      <c r="S3" s="289"/>
      <c r="T3" s="296"/>
      <c r="U3" s="289"/>
      <c r="V3" s="296"/>
      <c r="W3" s="289"/>
      <c r="X3" s="296"/>
      <c r="Y3" s="289"/>
      <c r="Z3" s="290"/>
      <c r="AA3" s="289"/>
      <c r="AB3" s="290"/>
      <c r="AC3" s="289"/>
      <c r="AD3" s="290"/>
      <c r="AE3" s="289"/>
      <c r="AF3" s="290"/>
      <c r="AG3" s="289"/>
      <c r="AH3" s="290"/>
      <c r="AI3" s="289"/>
      <c r="AJ3" s="290"/>
      <c r="AK3" s="289"/>
      <c r="AL3" s="290"/>
      <c r="AM3" s="289"/>
      <c r="AN3" s="290"/>
      <c r="AO3" s="289"/>
      <c r="AP3" s="296"/>
      <c r="AQ3" s="289"/>
      <c r="AR3" s="212"/>
      <c r="AS3" s="291"/>
      <c r="AT3" s="289"/>
      <c r="AU3" s="291"/>
      <c r="AV3" s="289"/>
      <c r="AW3" s="291"/>
      <c r="AX3" s="289"/>
      <c r="AY3" s="291"/>
      <c r="AZ3" s="289"/>
      <c r="BA3" s="291"/>
      <c r="BB3" s="289"/>
      <c r="BC3" s="291"/>
      <c r="BD3" s="289"/>
      <c r="BE3" s="291"/>
      <c r="BF3" s="289"/>
      <c r="BG3" s="291"/>
      <c r="BH3" s="289"/>
      <c r="BI3" s="291"/>
      <c r="BJ3" s="289"/>
      <c r="BK3" s="291"/>
      <c r="BL3" s="289"/>
      <c r="BM3" s="291"/>
      <c r="BN3" s="289"/>
      <c r="BO3" s="291"/>
      <c r="BP3" s="289"/>
      <c r="BQ3" s="289"/>
    </row>
    <row r="4" spans="1:69" s="192" customFormat="1" ht="31.2">
      <c r="A4" s="303" t="s">
        <v>105</v>
      </c>
      <c r="B4" s="216" t="s">
        <v>106</v>
      </c>
      <c r="C4" s="217">
        <f t="shared" ref="C4:G4" si="0">C6+C8+C10+C12+C14+C16+C18+C20+C22+C24+C26+C28+C30+C32+C34+C36+C38</f>
        <v>34145.769999999997</v>
      </c>
      <c r="D4" s="218">
        <f>C4/R4-1</f>
        <v>9.64231762166823E-3</v>
      </c>
      <c r="E4" s="217">
        <f t="shared" si="0"/>
        <v>28630.47</v>
      </c>
      <c r="F4" s="218">
        <f t="shared" ref="F4:F39" si="1">E4/T4-1</f>
        <v>-9.3683938620965898E-2</v>
      </c>
      <c r="G4" s="217">
        <f t="shared" si="0"/>
        <v>35750.910000000003</v>
      </c>
      <c r="H4" s="218">
        <f t="shared" ref="H4:H39" si="2">G4/V4-1</f>
        <v>-1.4975843414075801E-2</v>
      </c>
      <c r="I4" s="217">
        <f t="shared" ref="I4:K4" si="3">I6+I8+I10+I12+I14+I16+I18+I20+I22+I24+I26+I28+I30+I32+I34+I36+I38</f>
        <v>35892.74</v>
      </c>
      <c r="J4" s="218">
        <f t="shared" ref="J4:J39" si="4">I4/X4-1</f>
        <v>-6.0262500917339602E-3</v>
      </c>
      <c r="K4" s="217">
        <f t="shared" si="3"/>
        <v>35527.46</v>
      </c>
      <c r="L4" s="218">
        <f t="shared" ref="L4:L39" si="5">K4/Z4-1</f>
        <v>-9.1507311585992102E-4</v>
      </c>
      <c r="M4" s="217">
        <f>M6+M8+M10+M12+M14+M16+M18+M20+M22+M24+M26+M28+M30+M32+M34+M36+M38</f>
        <v>34396.949999999997</v>
      </c>
      <c r="N4" s="218">
        <f t="shared" ref="N4:N39" si="6">M4/AB4-1</f>
        <v>3.4020176003434398E-2</v>
      </c>
      <c r="O4" s="219">
        <f>E4+C4+G4+I4+K4+M4</f>
        <v>204344.3</v>
      </c>
      <c r="P4" s="220">
        <f>O4/(R4+T4+V4+X4+Z4+AB4)-1</f>
        <v>-1.1108080070008E-2</v>
      </c>
      <c r="Q4" s="221">
        <f>R4+T4+V4+X4+Z4+AB4</f>
        <v>206639.67</v>
      </c>
      <c r="R4" s="217">
        <f>R6+R8+R10+R12+R14+R16+R18+R20+R22+R24+R26+R28+R30+R32+R34+R36+R38</f>
        <v>33819.67</v>
      </c>
      <c r="S4" s="218">
        <f>R4/AS4-1</f>
        <v>-9.5726154758540405E-2</v>
      </c>
      <c r="T4" s="217">
        <f t="shared" ref="T4:V4" si="7">T6+T8+T10+T12+T14+T16+T18+T20+T22+T24+T26+T28+T30+T32+T34+T36+T38</f>
        <v>31589.94</v>
      </c>
      <c r="U4" s="218">
        <f t="shared" ref="U4:W4" si="8">T4/AU4-1</f>
        <v>2.0180164352983501E-2</v>
      </c>
      <c r="V4" s="217">
        <f t="shared" si="7"/>
        <v>36294.449999999997</v>
      </c>
      <c r="W4" s="218">
        <f t="shared" si="8"/>
        <v>-5.8718982576376803E-2</v>
      </c>
      <c r="X4" s="217">
        <f t="shared" ref="X4:AB4" si="9">X6+X8+X10+X12+X14+X16+X18+X20+X22+X24+X26+X28+X30+X32+X34+X36+X38</f>
        <v>36110.35</v>
      </c>
      <c r="Y4" s="218">
        <f t="shared" ref="Y4:AC4" si="10">X4/AY4-1</f>
        <v>-5.5367090051340898E-2</v>
      </c>
      <c r="Z4" s="217">
        <f t="shared" si="9"/>
        <v>35560</v>
      </c>
      <c r="AA4" s="218">
        <f t="shared" si="10"/>
        <v>-5.5765591949472101E-2</v>
      </c>
      <c r="AB4" s="217">
        <f t="shared" si="9"/>
        <v>33265.26</v>
      </c>
      <c r="AC4" s="218">
        <f t="shared" si="10"/>
        <v>-7.9127939729235694E-2</v>
      </c>
      <c r="AD4" s="217">
        <f t="shared" ref="AD4:AH4" si="11">AD6+AD8+AD10+AD12+AD14+AD16+AD18+AD20+AD22+AD24+AD26+AD28+AD30+AD32+AD34+AD36+AD38</f>
        <v>31826.5</v>
      </c>
      <c r="AE4" s="218">
        <f>AD4/BE4-1</f>
        <v>-0.10611696129479301</v>
      </c>
      <c r="AF4" s="217">
        <f t="shared" si="11"/>
        <v>30846.31</v>
      </c>
      <c r="AG4" s="218">
        <f t="shared" ref="AG4:AG39" si="12">AF4/BG4-1</f>
        <v>-9.3574836625602398E-2</v>
      </c>
      <c r="AH4" s="217">
        <f t="shared" si="11"/>
        <v>32721.63</v>
      </c>
      <c r="AI4" s="218">
        <f t="shared" ref="AI4:AI39" si="13">AH4/BI4-1</f>
        <v>-6.6859388247291499E-2</v>
      </c>
      <c r="AJ4" s="217">
        <f t="shared" ref="AJ4:AN4" si="14">AJ6+AJ8+AJ10+AJ12+AJ14+AJ16+AJ18+AJ20+AJ22+AJ24+AJ26+AJ28+AJ30+AJ32+AJ34+AJ36+AJ38</f>
        <v>34683.25</v>
      </c>
      <c r="AK4" s="218">
        <f t="shared" ref="AK4:AK39" si="15">AJ4/BK4-1</f>
        <v>-6.1184820986778597E-2</v>
      </c>
      <c r="AL4" s="217">
        <f t="shared" si="14"/>
        <v>34912.089999999997</v>
      </c>
      <c r="AM4" s="218">
        <f t="shared" ref="AM4:AM39" si="16">AL4/BM4-1</f>
        <v>-3.8139839097123499E-2</v>
      </c>
      <c r="AN4" s="217">
        <f t="shared" si="14"/>
        <v>34505.39</v>
      </c>
      <c r="AO4" s="218">
        <f t="shared" ref="AO4:AO39" si="17">AN4/BO4-1</f>
        <v>-8.4889375103596995E-2</v>
      </c>
      <c r="AP4" s="217">
        <f>R4+T4+V4+X4+Z4+AB4+AD4+AF4+AH4+AJ4+AL4+AN4</f>
        <v>406134.84</v>
      </c>
      <c r="AQ4" s="218">
        <f>AP4/SUM(AS4,AU4,AW4,AY4,BA4,BC4,BE4,BG4,BI4,BK4,BM4,BO4)-1</f>
        <v>-6.5458756648111793E-2</v>
      </c>
      <c r="AR4" s="222"/>
      <c r="AS4" s="217">
        <f t="shared" ref="AS4:AW4" si="18">AS6+AS8+AS10+AS12+AS14+AS16+AS18+AS20+AS22+AS24+AS26+AS28+AS30+AS32+AS34+AS36+AS38</f>
        <v>37399.81</v>
      </c>
      <c r="AT4" s="223"/>
      <c r="AU4" s="217">
        <f t="shared" si="18"/>
        <v>30965.06</v>
      </c>
      <c r="AV4" s="223"/>
      <c r="AW4" s="217">
        <f t="shared" si="18"/>
        <v>38558.57</v>
      </c>
      <c r="AX4" s="223"/>
      <c r="AY4" s="217">
        <f t="shared" ref="AY4:BC4" si="19">AY6+AY8+AY10+AY12+AY14+AY16+AY18+AY20+AY22+AY24+AY26+AY28+AY30+AY32+AY34+AY36+AY38</f>
        <v>38226.86</v>
      </c>
      <c r="AZ4" s="223"/>
      <c r="BA4" s="217">
        <f t="shared" si="19"/>
        <v>37660.14</v>
      </c>
      <c r="BB4" s="223"/>
      <c r="BC4" s="217">
        <f t="shared" si="19"/>
        <v>36123.65</v>
      </c>
      <c r="BD4" s="223"/>
      <c r="BE4" s="217">
        <f t="shared" ref="BE4:BI4" si="20">BE6+BE8+BE10+BE12+BE14+BE16+BE18+BE20+BE22+BE24+BE26+BE28+BE30+BE32+BE34+BE36+BE38</f>
        <v>35604.769999999997</v>
      </c>
      <c r="BF4" s="223"/>
      <c r="BG4" s="217">
        <f t="shared" si="20"/>
        <v>34030.730000000003</v>
      </c>
      <c r="BH4" s="223"/>
      <c r="BI4" s="217">
        <f t="shared" si="20"/>
        <v>35066.129999999997</v>
      </c>
      <c r="BJ4" s="223"/>
      <c r="BK4" s="217">
        <f t="shared" ref="BK4:BO4" si="21">BK6+BK8+BK10+BK12+BK14+BK16+BK18+BK20+BK22+BK24+BK26+BK28+BK30+BK32+BK34+BK36+BK38</f>
        <v>36943.64</v>
      </c>
      <c r="BL4" s="223"/>
      <c r="BM4" s="217">
        <f t="shared" si="21"/>
        <v>36296.43</v>
      </c>
      <c r="BN4" s="223"/>
      <c r="BO4" s="217">
        <f t="shared" si="21"/>
        <v>37706.25</v>
      </c>
      <c r="BP4" s="223"/>
      <c r="BQ4" s="223">
        <f>BO4+BM4+BK4+BI4+BG4+BE4+BC4+BA4+AY4+AW4+AU4+AS4</f>
        <v>434582.04</v>
      </c>
    </row>
    <row r="5" spans="1:69" s="192" customFormat="1" ht="31.2">
      <c r="A5" s="303"/>
      <c r="B5" s="216" t="s">
        <v>107</v>
      </c>
      <c r="C5" s="217">
        <f t="shared" ref="C5:G5" si="22">C7+C9+C11+C13+C15+C17+C19+C21+C23+C25+C27+C29+C31+C33+C35+C37+C39</f>
        <v>209926.37</v>
      </c>
      <c r="D5" s="218">
        <f t="shared" ref="D5:D39" si="23">C5/R5-1</f>
        <v>1.7845896736868001E-2</v>
      </c>
      <c r="E5" s="217">
        <f t="shared" si="22"/>
        <v>174546.3</v>
      </c>
      <c r="F5" s="218">
        <f t="shared" si="1"/>
        <v>-0.106324957271136</v>
      </c>
      <c r="G5" s="217">
        <f t="shared" si="22"/>
        <v>223975.86</v>
      </c>
      <c r="H5" s="218">
        <f t="shared" si="2"/>
        <v>-4.4919143585874198E-3</v>
      </c>
      <c r="I5" s="217">
        <f t="shared" ref="I5:K5" si="24">I7+I9+I11+I13+I15+I17+I19+I21+I23+I25+I27+I29+I31+I33+I35+I37+I39</f>
        <v>226248.95999999999</v>
      </c>
      <c r="J5" s="218">
        <f t="shared" si="4"/>
        <v>5.5781062883817302E-3</v>
      </c>
      <c r="K5" s="217">
        <f t="shared" si="24"/>
        <v>224048.9</v>
      </c>
      <c r="L5" s="218">
        <f t="shared" si="5"/>
        <v>1.2454768626628299E-2</v>
      </c>
      <c r="M5" s="217">
        <f>M7+M9+M11+M13+M15+M17+M19+M21+M23+M25+M27+M29+M31+M33+M35+M37+M39</f>
        <v>214713.89</v>
      </c>
      <c r="N5" s="218">
        <f t="shared" si="6"/>
        <v>5.1226420844760402E-2</v>
      </c>
      <c r="O5" s="219">
        <f t="shared" ref="O5:O39" si="25">E5+C5+G5+I5+K5+M5</f>
        <v>1273460.28</v>
      </c>
      <c r="P5" s="220">
        <f t="shared" ref="P5:P39" si="26">O5/(R5+T5+V5+X5+Z5+AB5)-1</f>
        <v>-2.8364569382186601E-3</v>
      </c>
      <c r="Q5" s="221">
        <f t="shared" ref="Q5:Q39" si="27">R5+T5+V5+X5+Z5+AB5</f>
        <v>1277082.67</v>
      </c>
      <c r="R5" s="217">
        <f t="shared" ref="R5:V5" si="28">R7+R9+R11+R13+R15+R17+R19+R21+R23+R25+R27+R29+R31+R33+R35+R37+R39</f>
        <v>206245.73</v>
      </c>
      <c r="S5" s="218">
        <f t="shared" ref="S5:W5" si="29">R5/AS5-1</f>
        <v>-7.9615509172373394E-2</v>
      </c>
      <c r="T5" s="217">
        <f t="shared" si="28"/>
        <v>195312.94</v>
      </c>
      <c r="U5" s="218">
        <f t="shared" si="29"/>
        <v>0.25490477522919103</v>
      </c>
      <c r="V5" s="217">
        <f t="shared" si="28"/>
        <v>224986.48</v>
      </c>
      <c r="W5" s="218">
        <f t="shared" si="29"/>
        <v>-4.6634332209848098E-2</v>
      </c>
      <c r="X5" s="217">
        <f t="shared" ref="X5:AB5" si="30">X7+X9+X11+X13+X15+X17+X19+X21+X23+X25+X27+X29+X31+X33+X35+X37+X39</f>
        <v>224993.92000000001</v>
      </c>
      <c r="Y5" s="218">
        <f t="shared" ref="Y5:AC5" si="31">X5/AY5-1</f>
        <v>-5.44948825989197E-2</v>
      </c>
      <c r="Z5" s="217">
        <f t="shared" si="30"/>
        <v>221292.75</v>
      </c>
      <c r="AA5" s="218">
        <f t="shared" si="31"/>
        <v>-4.7581429613767698E-2</v>
      </c>
      <c r="AB5" s="217">
        <f t="shared" si="30"/>
        <v>204250.85</v>
      </c>
      <c r="AC5" s="218">
        <f t="shared" si="31"/>
        <v>-9.5856316784068502E-2</v>
      </c>
      <c r="AD5" s="217">
        <f t="shared" ref="AD5:AH5" si="32">AD7+AD9+AD11+AD13+AD15+AD17+AD19+AD21+AD23+AD25+AD27+AD29+AD31+AD33+AD35+AD37+AD39</f>
        <v>197664.11</v>
      </c>
      <c r="AE5" s="218">
        <f t="shared" ref="AE5:AE39" si="33">AD5/BE5-1</f>
        <v>-0.108193311480628</v>
      </c>
      <c r="AF5" s="217">
        <f t="shared" si="32"/>
        <v>192789.07</v>
      </c>
      <c r="AG5" s="218">
        <f t="shared" si="12"/>
        <v>-9.2711035235868697E-2</v>
      </c>
      <c r="AH5" s="217">
        <f t="shared" si="32"/>
        <v>204888.58</v>
      </c>
      <c r="AI5" s="218">
        <f t="shared" si="13"/>
        <v>-6.8066079753609995E-2</v>
      </c>
      <c r="AJ5" s="217">
        <f t="shared" ref="AJ5:AL5" si="34">AJ7+AJ9+AJ11+AJ13+AJ15+AJ17+AJ19+AJ21+AJ23+AJ25+AJ27+AJ29+AJ31+AJ33+AJ35+AJ37+AJ39</f>
        <v>218523.55</v>
      </c>
      <c r="AK5" s="218">
        <f t="shared" si="15"/>
        <v>-9.8523077900457598E-2</v>
      </c>
      <c r="AL5" s="217">
        <f t="shared" si="34"/>
        <v>217771.11</v>
      </c>
      <c r="AM5" s="218">
        <f t="shared" si="16"/>
        <v>-3.0420863409449099E-2</v>
      </c>
      <c r="AN5" s="217">
        <f>AN7+AN9+AN11+AN13+AN15+AN17+AN19+AN21+AN23+AN25+AN27+AN29+AN31+AN33+AN35+AN37+AN39</f>
        <v>214919.66</v>
      </c>
      <c r="AO5" s="218">
        <f t="shared" si="17"/>
        <v>-7.0878403028876394E-2</v>
      </c>
      <c r="AP5" s="221">
        <f>R5+T5+V5+X5+Z5+AB5+AD5+AF5+AH5+AJ5+AL5+AM5+AN5</f>
        <v>2523638.7195791402</v>
      </c>
      <c r="AQ5" s="218">
        <f t="shared" ref="AQ5:AQ39" si="35">AP5/SUM(AS5,AU5,AW5,AY5,BA5,BC5,BE5,BG5,BI5,BK5,BM5,BO5)-1</f>
        <v>-5.2775175050874097E-2</v>
      </c>
      <c r="AR5" s="222"/>
      <c r="AS5" s="217">
        <f t="shared" ref="AS5:AW5" si="36">AS7+AS9+AS11+AS13+AS15+AS17+AS19+AS21+AS23+AS25+AS27+AS29+AS31+AS33+AS35+AS37+AS39</f>
        <v>224086.49</v>
      </c>
      <c r="AT5" s="223"/>
      <c r="AU5" s="217">
        <f t="shared" si="36"/>
        <v>155639.65</v>
      </c>
      <c r="AV5" s="223"/>
      <c r="AW5" s="217">
        <f t="shared" si="36"/>
        <v>235991.8</v>
      </c>
      <c r="AX5" s="223"/>
      <c r="AY5" s="217">
        <f t="shared" ref="AY5:BC5" si="37">AY7+AY9+AY11+AY13+AY15+AY17+AY19+AY21+AY23+AY25+AY27+AY29+AY31+AY33+AY35+AY37+AY39</f>
        <v>237961.61</v>
      </c>
      <c r="AZ5" s="223"/>
      <c r="BA5" s="217">
        <f t="shared" si="37"/>
        <v>232348.21</v>
      </c>
      <c r="BB5" s="223"/>
      <c r="BC5" s="217">
        <f t="shared" si="37"/>
        <v>225905.3</v>
      </c>
      <c r="BD5" s="223"/>
      <c r="BE5" s="217">
        <f t="shared" ref="BE5:BI5" si="38">BE7+BE9+BE11+BE13+BE15+BE17+BE19+BE21+BE23+BE25+BE27+BE29+BE31+BE33+BE35+BE37+BE39</f>
        <v>221644.57</v>
      </c>
      <c r="BF5" s="223"/>
      <c r="BG5" s="217">
        <f t="shared" si="38"/>
        <v>212489.16</v>
      </c>
      <c r="BH5" s="223"/>
      <c r="BI5" s="217">
        <f t="shared" si="38"/>
        <v>219853.12</v>
      </c>
      <c r="BJ5" s="223"/>
      <c r="BK5" s="217">
        <f t="shared" ref="BK5:BO5" si="39">BK7+BK9+BK11+BK13+BK15+BK17+BK19+BK21+BK23+BK25+BK27+BK29+BK31+BK33+BK35+BK37+BK39</f>
        <v>242406.15</v>
      </c>
      <c r="BL5" s="223"/>
      <c r="BM5" s="217">
        <f t="shared" si="39"/>
        <v>224603.75</v>
      </c>
      <c r="BN5" s="223"/>
      <c r="BO5" s="217">
        <f t="shared" si="39"/>
        <v>231314.89</v>
      </c>
      <c r="BP5" s="223"/>
      <c r="BQ5" s="223">
        <f t="shared" ref="BQ5:BQ39" si="40">BO5+BM5+BK5+BI5+BG5+BE5+BC5+BA5+AY5+AW5+AU5+AS5</f>
        <v>2664244.7000000002</v>
      </c>
    </row>
    <row r="6" spans="1:69" s="192" customFormat="1" ht="31.2">
      <c r="A6" s="297" t="s">
        <v>108</v>
      </c>
      <c r="B6" s="216" t="s">
        <v>106</v>
      </c>
      <c r="C6" s="217">
        <f>公交!C11+出租!C11+网约车!C11+'轨道、轮渡'!C6+'轨道、轮渡'!C15</f>
        <v>19615.189904809002</v>
      </c>
      <c r="D6" s="218">
        <f t="shared" si="23"/>
        <v>6.4046406731082597E-2</v>
      </c>
      <c r="E6" s="217">
        <f>公交!E11+出租!E11+网约车!E11+'轨道、轮渡'!E6+'轨道、轮渡'!E15</f>
        <v>14935.1072054671</v>
      </c>
      <c r="F6" s="218">
        <f t="shared" si="1"/>
        <v>-0.158346887082426</v>
      </c>
      <c r="G6" s="217">
        <f>公交!G11+出租!G11+网约车!G11+'轨道、轮渡'!G6+'轨道、轮渡'!G15</f>
        <v>21116.404683992401</v>
      </c>
      <c r="H6" s="218">
        <f t="shared" si="2"/>
        <v>-4.3596211193093801E-2</v>
      </c>
      <c r="I6" s="217">
        <f>公交!I11+出租!I11+网约车!I11+'轨道、轮渡'!I6+'轨道、轮渡'!I15</f>
        <v>20953.6245364684</v>
      </c>
      <c r="J6" s="218">
        <f t="shared" si="4"/>
        <v>-3.6017939536221302E-2</v>
      </c>
      <c r="K6" s="217">
        <f>公交!K11+出租!K11+网约车!K11+'轨道、轮渡'!K6+'轨道、轮渡'!K15</f>
        <v>20457.632210611599</v>
      </c>
      <c r="L6" s="218">
        <f t="shared" si="5"/>
        <v>-2.70888376873555E-2</v>
      </c>
      <c r="M6" s="217">
        <f>公交!M11+出租!M11+网约车!M11+'轨道、轮渡'!M6+'轨道、轮渡'!M15</f>
        <v>19531.5938174939</v>
      </c>
      <c r="N6" s="218">
        <f t="shared" si="6"/>
        <v>1.8840702352764801E-2</v>
      </c>
      <c r="O6" s="219">
        <f t="shared" si="25"/>
        <v>116609.552358842</v>
      </c>
      <c r="P6" s="220">
        <f t="shared" si="26"/>
        <v>-2.98111359292891E-2</v>
      </c>
      <c r="Q6" s="221">
        <f t="shared" si="27"/>
        <v>120192.63122602001</v>
      </c>
      <c r="R6" s="217">
        <f>公交!T11+出租!T11+网约车!R11+'轨道、轮渡'!T6+'轨道、轮渡'!T15</f>
        <v>18434.524829673501</v>
      </c>
      <c r="S6" s="218">
        <f t="shared" ref="S6:W6" si="41">R6/AS6-1</f>
        <v>-0.118700864828407</v>
      </c>
      <c r="T6" s="217">
        <f>公交!V11+出租!V11+网约车!T11+'轨道、轮渡'!V6+'轨道、轮渡'!V15</f>
        <v>17744.9675837291</v>
      </c>
      <c r="U6" s="218">
        <f t="shared" si="41"/>
        <v>9.1538373381954405E-2</v>
      </c>
      <c r="V6" s="217">
        <f>公交!X11+出租!X11+网约车!V11+'轨道、轮渡'!X6+'轨道、轮渡'!X15</f>
        <v>22078.963855146001</v>
      </c>
      <c r="W6" s="218">
        <f t="shared" si="41"/>
        <v>-4.8470286326171799E-2</v>
      </c>
      <c r="X6" s="217">
        <f>公交!Z11+出租!Z11+网约车!X11+'轨道、轮渡'!Z6+'轨道、轮渡'!Z15</f>
        <v>21736.5295432858</v>
      </c>
      <c r="Y6" s="218">
        <f t="shared" ref="Y6:AC6" si="42">X6/AY6-1</f>
        <v>-4.3556465859257501E-2</v>
      </c>
      <c r="Z6" s="217">
        <f>公交!AB11+出租!AB11+网约车!Z11+'轨道、轮渡'!AB6+'轨道、轮渡'!AB15</f>
        <v>21027.235582314701</v>
      </c>
      <c r="AA6" s="218">
        <f t="shared" si="42"/>
        <v>-5.9009567365630997E-2</v>
      </c>
      <c r="AB6" s="217">
        <f>公交!AD11+出租!AD11+网约车!AB11+'轨道、轮渡'!AD6+'轨道、轮渡'!AD15</f>
        <v>19170.4098318711</v>
      </c>
      <c r="AC6" s="218">
        <f t="shared" si="42"/>
        <v>-7.3487098391470301E-2</v>
      </c>
      <c r="AD6" s="217">
        <f>公交!AF11+出租!AF11+网约车!AD11+'轨道、轮渡'!AF6+'轨道、轮渡'!AF15</f>
        <v>18590.679337485599</v>
      </c>
      <c r="AE6" s="218">
        <f t="shared" si="33"/>
        <v>-9.02893724654978E-2</v>
      </c>
      <c r="AF6" s="217">
        <f>公交!AH11+出租!AH11+网约车!AF11+'轨道、轮渡'!AH6+'轨道、轮渡'!AH15</f>
        <v>17829.279963797999</v>
      </c>
      <c r="AG6" s="218">
        <f t="shared" si="12"/>
        <v>-6.4673574006570894E-2</v>
      </c>
      <c r="AH6" s="217">
        <f>公交!AJ11+出租!AJ11+网约车!AH11+'轨道、轮渡'!AJ6+'轨道、轮渡'!AJ15</f>
        <v>19302.885114729001</v>
      </c>
      <c r="AI6" s="218">
        <f t="shared" si="13"/>
        <v>-4.6960066659323403E-2</v>
      </c>
      <c r="AJ6" s="217">
        <f>公交!AL11+出租!AL11+网约车!AJ11+'轨道、轮渡'!AL6+'轨道、轮渡'!AL15</f>
        <v>20311.749086131498</v>
      </c>
      <c r="AK6" s="218">
        <f t="shared" si="15"/>
        <v>-6.1855060525872599E-2</v>
      </c>
      <c r="AL6" s="217">
        <f>公交!AN11+出租!AN11+网约车!AL11+'轨道、轮渡'!AN6+'轨道、轮渡'!AN15</f>
        <v>20478.752178145802</v>
      </c>
      <c r="AM6" s="218">
        <f t="shared" si="16"/>
        <v>-2.2720005360908301E-2</v>
      </c>
      <c r="AN6" s="217">
        <f>公交!AP11+出租!AP11+网约车!AN11+'轨道、轮渡'!AP6+'轨道、轮渡'!AP15</f>
        <v>20258.552892364001</v>
      </c>
      <c r="AO6" s="218">
        <f t="shared" si="17"/>
        <v>-4.3760894407293097E-2</v>
      </c>
      <c r="AP6" s="217">
        <f t="shared" ref="AP6:AP39" si="43">R6+T6+V6+X6+Z6+AB6+AD6+AF6+AH6+AJ6+AL6+AN6</f>
        <v>236964.52979867399</v>
      </c>
      <c r="AQ6" s="218">
        <f t="shared" si="35"/>
        <v>-5.0944282258124501E-2</v>
      </c>
      <c r="AR6" s="222"/>
      <c r="AS6" s="217">
        <f>公交!AU11+出租!AU11+网约车!AS11+'轨道、轮渡'!AU6+'轨道、轮渡'!AU15</f>
        <v>20917.4434581559</v>
      </c>
      <c r="AT6" s="223"/>
      <c r="AU6" s="217">
        <f>公交!AW11+出租!AW11+网约车!AU11+'轨道、轮渡'!AW6+'轨道、轮渡'!AW15</f>
        <v>16256.842651119299</v>
      </c>
      <c r="AV6" s="223"/>
      <c r="AW6" s="217">
        <f>公交!AY11+出租!AY11+网约车!AW11+'轨道、轮渡'!AY6+'轨道、轮渡'!AY15</f>
        <v>23203.6514865098</v>
      </c>
      <c r="AX6" s="223"/>
      <c r="AY6" s="217">
        <f>公交!BA11+出租!BA11+网约车!AY11+'轨道、轮渡'!BA6+'轨道、轮渡'!BA15</f>
        <v>22726.411719447398</v>
      </c>
      <c r="AZ6" s="223"/>
      <c r="BA6" s="217">
        <f>公交!BC11+出租!BC11+网约车!BA11+'轨道、轮渡'!BC6+'轨道、轮渡'!BC15</f>
        <v>22345.854806884199</v>
      </c>
      <c r="BB6" s="223"/>
      <c r="BC6" s="217">
        <f>公交!BE11+出租!BE11+网约车!BC11+'轨道、轮渡'!BE6+'轨道、轮渡'!BE15</f>
        <v>20690.925942411701</v>
      </c>
      <c r="BD6" s="223"/>
      <c r="BE6" s="217">
        <f>公交!BG11+出租!BG11+网约车!BE11+'轨道、轮渡'!BG6+'轨道、轮渡'!BG15</f>
        <v>20435.816373685899</v>
      </c>
      <c r="BF6" s="223"/>
      <c r="BG6" s="217">
        <f>公交!BI11+出租!BI11+网约车!BG11+'轨道、轮渡'!BI6+'轨道、轮渡'!BI15</f>
        <v>19062.093690832298</v>
      </c>
      <c r="BH6" s="223"/>
      <c r="BI6" s="217">
        <f>公交!BK11+出租!BK11+网约车!BI11+'轨道、轮渡'!BK6+'轨道、轮渡'!BK15</f>
        <v>20254.015009703598</v>
      </c>
      <c r="BJ6" s="223"/>
      <c r="BK6" s="217">
        <f>公交!BM11+出租!BM11+网约车!BK11+'轨道、轮渡'!BM6+'轨道、轮渡'!BM15</f>
        <v>21650.9712214801</v>
      </c>
      <c r="BL6" s="223"/>
      <c r="BM6" s="217">
        <f>公交!BO11+出租!BO11+网约车!BM11+'轨道、轮渡'!BO6+'轨道、轮渡'!BO15</f>
        <v>20954.846400706901</v>
      </c>
      <c r="BN6" s="223"/>
      <c r="BO6" s="217">
        <f>公交!BQ11+出租!BQ11+网约车!BO11+'轨道、轮渡'!BQ6+'轨道、轮渡'!BQ15</f>
        <v>21185.656154280699</v>
      </c>
      <c r="BP6" s="223"/>
      <c r="BQ6" s="223">
        <f t="shared" si="40"/>
        <v>249684.52891521799</v>
      </c>
    </row>
    <row r="7" spans="1:69" s="192" customFormat="1" ht="31.2">
      <c r="A7" s="297"/>
      <c r="B7" s="216" t="s">
        <v>107</v>
      </c>
      <c r="C7" s="217">
        <f>公交!C12+出租!C12+网约车!C12+'轨道、轮渡'!C7+'轨道、轮渡'!C16</f>
        <v>142140.46211977801</v>
      </c>
      <c r="D7" s="218">
        <f t="shared" si="23"/>
        <v>6.27164487236236E-2</v>
      </c>
      <c r="E7" s="217">
        <f>公交!E12+出租!E12+网约车!E12+'轨道、轮渡'!E7+'轨道、轮渡'!E16</f>
        <v>109745.292289602</v>
      </c>
      <c r="F7" s="218">
        <f t="shared" si="1"/>
        <v>-0.15286135470279899</v>
      </c>
      <c r="G7" s="217">
        <f>公交!G12+出租!G12+网约车!G12+'轨道、轮渡'!G7+'轨道、轮渡'!G16</f>
        <v>154885.416051665</v>
      </c>
      <c r="H7" s="218">
        <f t="shared" si="2"/>
        <v>-3.2508181617274798E-2</v>
      </c>
      <c r="I7" s="217">
        <f>公交!I12+出租!I12+网约车!I12+'轨道、轮渡'!I7+'轨道、轮渡'!I16</f>
        <v>155605.19738498199</v>
      </c>
      <c r="J7" s="218">
        <f t="shared" si="4"/>
        <v>-2.52394831283606E-2</v>
      </c>
      <c r="K7" s="217">
        <f>公交!K12+出租!K12+网约车!K12+'轨道、轮渡'!K7+'轨道、轮渡'!K16</f>
        <v>152547.86824444999</v>
      </c>
      <c r="L7" s="218">
        <f t="shared" si="5"/>
        <v>-1.8317238364386E-2</v>
      </c>
      <c r="M7" s="217">
        <f>公交!M12+出租!M12+网约车!M12+'轨道、轮渡'!M7+'轨道、轮渡'!M16</f>
        <v>144906.74238023101</v>
      </c>
      <c r="N7" s="218">
        <f t="shared" si="6"/>
        <v>3.0719480589627101E-2</v>
      </c>
      <c r="O7" s="219">
        <f t="shared" si="25"/>
        <v>859830.97847070801</v>
      </c>
      <c r="P7" s="220">
        <f t="shared" si="26"/>
        <v>-2.1814834223336198E-2</v>
      </c>
      <c r="Q7" s="221">
        <f t="shared" si="27"/>
        <v>879006.35641720798</v>
      </c>
      <c r="R7" s="217">
        <f>公交!T12+出租!T12+网约车!R12+'轨道、轮渡'!T7+'轨道、轮渡'!T16</f>
        <v>133752.01098138301</v>
      </c>
      <c r="S7" s="218">
        <f t="shared" ref="S7:W7" si="44">R7/AS7-1</f>
        <v>-9.9277748170945604E-2</v>
      </c>
      <c r="T7" s="217">
        <f>公交!V12+出租!V12+网约车!T12+'轨道、轮渡'!V7+'轨道、轮渡'!V16</f>
        <v>129548.206658782</v>
      </c>
      <c r="U7" s="218">
        <f t="shared" si="44"/>
        <v>0.471366019511052</v>
      </c>
      <c r="V7" s="217">
        <f>公交!X12+出租!X12+网约车!V12+'轨道、轮渡'!X7+'轨道、轮渡'!X16</f>
        <v>160089.639115061</v>
      </c>
      <c r="W7" s="218">
        <f t="shared" si="44"/>
        <v>-3.8400437069331397E-2</v>
      </c>
      <c r="X7" s="217">
        <f>公交!Z12+出租!Z12+网约车!X12+'轨道、轮渡'!Z7+'轨道、轮渡'!Z16</f>
        <v>159634.28420795701</v>
      </c>
      <c r="Y7" s="218">
        <f t="shared" ref="Y7:AC7" si="45">X7/AY7-1</f>
        <v>-4.4403551896825502E-2</v>
      </c>
      <c r="Z7" s="217">
        <f>公交!AB12+出租!AB12+网约车!Z12+'轨道、轮渡'!AB7+'轨道、轮渡'!AB16</f>
        <v>155394.26198162499</v>
      </c>
      <c r="AA7" s="218">
        <f t="shared" si="45"/>
        <v>-4.1018051446001097E-2</v>
      </c>
      <c r="AB7" s="217">
        <f>公交!AD12+出租!AD12+网约车!AB12+'轨道、轮渡'!AD7+'轨道、轮渡'!AD16</f>
        <v>140587.9534724</v>
      </c>
      <c r="AC7" s="218">
        <f t="shared" si="45"/>
        <v>-9.0308823023760004E-2</v>
      </c>
      <c r="AD7" s="217">
        <f>公交!AF12+出租!AF12+网约车!AD12+'轨道、轮渡'!AF7+'轨道、轮渡'!AF16</f>
        <v>136811.421699119</v>
      </c>
      <c r="AE7" s="218">
        <f t="shared" si="33"/>
        <v>-9.8797397447539306E-2</v>
      </c>
      <c r="AF7" s="217">
        <f>公交!AH12+出租!AH12+网约车!AF12+'轨道、轮渡'!AH7+'轨道、轮渡'!AH16</f>
        <v>132377.42653379499</v>
      </c>
      <c r="AG7" s="218">
        <f t="shared" si="12"/>
        <v>-7.4778204086619504E-2</v>
      </c>
      <c r="AH7" s="217">
        <f>公交!AJ12+出租!AJ12+网约车!AH12+'轨道、轮渡'!AJ7+'轨道、轮渡'!AJ16</f>
        <v>142267.47732160101</v>
      </c>
      <c r="AI7" s="218">
        <f t="shared" si="13"/>
        <v>-6.0823519275735899E-2</v>
      </c>
      <c r="AJ7" s="217">
        <f>公交!AL12+出租!AL12+网约车!AJ12+'轨道、轮渡'!AL7+'轨道、轮渡'!AL16</f>
        <v>150913.65056864099</v>
      </c>
      <c r="AK7" s="218">
        <f t="shared" si="15"/>
        <v>-0.118487899042127</v>
      </c>
      <c r="AL7" s="217">
        <f>公交!AN12+出租!AN12+网约车!AL12+'轨道、轮渡'!AN7+'轨道、轮渡'!AN16</f>
        <v>149582.43135077399</v>
      </c>
      <c r="AM7" s="218">
        <f t="shared" si="16"/>
        <v>-2.30693608443178E-2</v>
      </c>
      <c r="AN7" s="217">
        <f>公交!AP12+出租!AP12+网约车!AN12+'轨道、轮渡'!AP7+'轨道、轮渡'!AP16</f>
        <v>147793.17768144101</v>
      </c>
      <c r="AO7" s="218">
        <f t="shared" si="17"/>
        <v>-3.3760292419954603E-2</v>
      </c>
      <c r="AP7" s="217">
        <f t="shared" si="43"/>
        <v>1738751.94157258</v>
      </c>
      <c r="AQ7" s="218">
        <f t="shared" si="35"/>
        <v>-3.9521861225541001E-2</v>
      </c>
      <c r="AR7" s="222"/>
      <c r="AS7" s="217">
        <f>公交!AU12+出租!AU12+网约车!AS12+'轨道、轮渡'!AU7+'轨道、轮渡'!AU16</f>
        <v>148494.17865471699</v>
      </c>
      <c r="AT7" s="223"/>
      <c r="AU7" s="217">
        <f>公交!AW12+出租!AW12+网约车!AU12+'轨道、轮渡'!AW7+'轨道、轮渡'!AW16</f>
        <v>88046.213478432895</v>
      </c>
      <c r="AV7" s="223"/>
      <c r="AW7" s="217">
        <f>公交!AY12+出租!AY12+网约车!AW12+'轨道、轮渡'!AY7+'轨道、轮渡'!AY16</f>
        <v>166482.64546539099</v>
      </c>
      <c r="AX7" s="223"/>
      <c r="AY7" s="217">
        <f>公交!BA12+出租!BA12+网约车!AY12+'轨道、轮渡'!BA7+'轨道、轮渡'!BA16</f>
        <v>167051.98572559099</v>
      </c>
      <c r="AZ7" s="223"/>
      <c r="BA7" s="217">
        <f>公交!BC12+出租!BC12+网约车!BA12+'轨道、轮渡'!BC7+'轨道、轮渡'!BC16</f>
        <v>162040.86241241201</v>
      </c>
      <c r="BB7" s="223"/>
      <c r="BC7" s="217">
        <f>公交!BE12+出租!BE12+网约车!BC12+'轨道、轮渡'!BE7+'轨道、轮渡'!BE16</f>
        <v>154544.70377486301</v>
      </c>
      <c r="BD7" s="223"/>
      <c r="BE7" s="217">
        <f>公交!BG12+出租!BG12+网约车!BE12+'轨道、轮渡'!BG7+'轨道、轮渡'!BG16</f>
        <v>151809.838666278</v>
      </c>
      <c r="BF7" s="223"/>
      <c r="BG7" s="217">
        <f>公交!BI12+出租!BI12+网约车!BG12+'轨道、轮渡'!BI7+'轨道、轮渡'!BI16</f>
        <v>143076.42461352999</v>
      </c>
      <c r="BH7" s="223"/>
      <c r="BI7" s="217">
        <f>公交!BK12+出租!BK12+网约车!BI12+'轨道、轮渡'!BK7+'轨道、轮渡'!BK16</f>
        <v>151481.09033979199</v>
      </c>
      <c r="BJ7" s="223"/>
      <c r="BK7" s="217">
        <f>公交!BM12+出租!BM12+网约车!BK12+'轨道、轮渡'!BM7+'轨道、轮渡'!BM16</f>
        <v>171198.61474919599</v>
      </c>
      <c r="BL7" s="223"/>
      <c r="BM7" s="217">
        <f>公交!BO12+出租!BO12+网约车!BM12+'轨道、轮渡'!BO7+'轨道、轮渡'!BO16</f>
        <v>153114.689370426</v>
      </c>
      <c r="BN7" s="223"/>
      <c r="BO7" s="217">
        <f>公交!BQ12+出租!BQ12+网约车!BO12+'轨道、轮渡'!BQ7+'轨道、轮渡'!BQ16</f>
        <v>152957.052501589</v>
      </c>
      <c r="BP7" s="223"/>
      <c r="BQ7" s="223">
        <f t="shared" si="40"/>
        <v>1810298.29975222</v>
      </c>
    </row>
    <row r="8" spans="1:69" s="192" customFormat="1" ht="31.2">
      <c r="A8" s="297" t="s">
        <v>109</v>
      </c>
      <c r="B8" s="216" t="s">
        <v>106</v>
      </c>
      <c r="C8" s="217">
        <f>公交!C15+出租!C15+网约车!C15+'轨道、轮渡'!C8</f>
        <v>1352.2622366829601</v>
      </c>
      <c r="D8" s="218">
        <f t="shared" si="23"/>
        <v>-7.3627956307092596E-2</v>
      </c>
      <c r="E8" s="217">
        <f>公交!E15+出租!E15+网约车!E15+'轨道、轮渡'!E8</f>
        <v>1165.3266426049599</v>
      </c>
      <c r="F8" s="218">
        <f t="shared" si="1"/>
        <v>-0.187197180947347</v>
      </c>
      <c r="G8" s="217">
        <f>公交!G15+出租!G15+网约车!G15+'轨道、轮渡'!G8</f>
        <v>1394.7209971039499</v>
      </c>
      <c r="H8" s="218">
        <f t="shared" si="2"/>
        <v>-5.5705290225644903E-2</v>
      </c>
      <c r="I8" s="217">
        <f>公交!I15+出租!I15+网约车!I15+'轨道、轮渡'!I8</f>
        <v>1358.29562269759</v>
      </c>
      <c r="J8" s="218">
        <f t="shared" si="4"/>
        <v>-0.11162592283691999</v>
      </c>
      <c r="K8" s="217">
        <f>公交!K15+出租!K15+网约车!K15+'轨道、轮渡'!K8</f>
        <v>1337.25188473821</v>
      </c>
      <c r="L8" s="218">
        <f t="shared" si="5"/>
        <v>-0.13358133135355801</v>
      </c>
      <c r="M8" s="217">
        <f>公交!M15+出租!M15+网约车!M15+'轨道、轮渡'!M8</f>
        <v>1292.3868756838499</v>
      </c>
      <c r="N8" s="218">
        <f t="shared" si="6"/>
        <v>-5.9541074573389197E-2</v>
      </c>
      <c r="O8" s="219">
        <f t="shared" si="25"/>
        <v>7900.2442595115199</v>
      </c>
      <c r="P8" s="220">
        <f t="shared" si="26"/>
        <v>-0.10398128612867499</v>
      </c>
      <c r="Q8" s="221">
        <f t="shared" si="27"/>
        <v>8817.0527436618395</v>
      </c>
      <c r="R8" s="217">
        <f>公交!T15+出租!T15+网约车!R15+'轨道、轮渡'!T8</f>
        <v>1459.7399024394899</v>
      </c>
      <c r="S8" s="218">
        <f t="shared" ref="S8:W8" si="46">R8/AS8-1</f>
        <v>-0.18239639758596601</v>
      </c>
      <c r="T8" s="217">
        <f>公交!V15+出租!V15+网约车!T15+'轨道、轮渡'!V8</f>
        <v>1433.71382983537</v>
      </c>
      <c r="U8" s="218">
        <f t="shared" si="46"/>
        <v>-6.7378578753802803E-3</v>
      </c>
      <c r="V8" s="217">
        <f>公交!X15+出租!X15+网约车!V15+'轨道、轮渡'!X8</f>
        <v>1476.99757572213</v>
      </c>
      <c r="W8" s="218">
        <f t="shared" si="46"/>
        <v>-9.7803847119872001E-2</v>
      </c>
      <c r="X8" s="217">
        <f>公交!Z15+出租!Z15+网约车!X15+'轨道、轮渡'!Z8</f>
        <v>1528.9680975779399</v>
      </c>
      <c r="Y8" s="218">
        <f t="shared" ref="Y8:AC8" si="47">X8/AY8-1</f>
        <v>-8.5966552488760506E-2</v>
      </c>
      <c r="Z8" s="217">
        <f>公交!AB15+出租!AB15+网约车!Z15+'轨道、轮渡'!AB8</f>
        <v>1543.42459728773</v>
      </c>
      <c r="AA8" s="218">
        <f t="shared" si="47"/>
        <v>-3.65216761523161E-2</v>
      </c>
      <c r="AB8" s="217">
        <f>公交!AD15+出租!AD15+网约车!AB15+'轨道、轮渡'!AD8</f>
        <v>1374.2087407991801</v>
      </c>
      <c r="AC8" s="218">
        <f t="shared" si="47"/>
        <v>-0.110193455072657</v>
      </c>
      <c r="AD8" s="217">
        <f>公交!AF15+出租!AF15+网约车!AD15+'轨道、轮渡'!AF8</f>
        <v>1287.28773483124</v>
      </c>
      <c r="AE8" s="218">
        <f t="shared" si="33"/>
        <v>-0.143012675794673</v>
      </c>
      <c r="AF8" s="217">
        <f>公交!AH15+出租!AH15+网约车!AF15+'轨道、轮渡'!AH8</f>
        <v>1272.43637058787</v>
      </c>
      <c r="AG8" s="218">
        <f t="shared" si="12"/>
        <v>-0.15301093022069501</v>
      </c>
      <c r="AH8" s="217">
        <f>公交!AJ15+出租!AJ15+网约车!AH15+'轨道、轮渡'!AJ8</f>
        <v>1327.5858548537699</v>
      </c>
      <c r="AI8" s="218">
        <f t="shared" si="13"/>
        <v>-0.10198498327724299</v>
      </c>
      <c r="AJ8" s="217">
        <f>公交!AL15+出租!AL15+网约车!AJ15+'轨道、轮渡'!AL8</f>
        <v>1395.8388021251801</v>
      </c>
      <c r="AK8" s="218">
        <f t="shared" si="15"/>
        <v>-8.3732885288398506E-2</v>
      </c>
      <c r="AL8" s="217">
        <f>公交!AN15+出租!AN15+网约车!AL15+'轨道、轮渡'!AN8</f>
        <v>1370.6349434152601</v>
      </c>
      <c r="AM8" s="218">
        <f t="shared" si="16"/>
        <v>-0.10347883874335401</v>
      </c>
      <c r="AN8" s="217">
        <f>公交!AP15+出租!AP15+网约车!AN15+'轨道、轮渡'!AP8</f>
        <v>1375.30237711517</v>
      </c>
      <c r="AO8" s="218">
        <f t="shared" si="17"/>
        <v>-0.119089128056984</v>
      </c>
      <c r="AP8" s="217">
        <f t="shared" si="43"/>
        <v>16846.138826590301</v>
      </c>
      <c r="AQ8" s="218">
        <f t="shared" si="35"/>
        <v>-0.103034868669805</v>
      </c>
      <c r="AR8" s="222"/>
      <c r="AS8" s="217">
        <f>公交!AU15+出租!AU15+网约车!AS15+'轨道、轮渡'!AU8</f>
        <v>1785.38829590465</v>
      </c>
      <c r="AT8" s="223"/>
      <c r="AU8" s="217">
        <f>公交!AW15+出租!AW15+网约车!AU15+'轨道、轮渡'!AW8</f>
        <v>1443.4395201740101</v>
      </c>
      <c r="AV8" s="223"/>
      <c r="AW8" s="217">
        <f>公交!AY15+出租!AY15+网约车!AW15+'轨道、轮渡'!AY8</f>
        <v>1637.11358223712</v>
      </c>
      <c r="AX8" s="223"/>
      <c r="AY8" s="217">
        <f>公交!BA15+出租!BA15+网约车!AY15+'轨道、轮渡'!BA8</f>
        <v>1672.7704021565801</v>
      </c>
      <c r="AZ8" s="223"/>
      <c r="BA8" s="217">
        <f>公交!BC15+出租!BC15+网约车!BA15+'轨道、轮渡'!BC8</f>
        <v>1601.9297570951201</v>
      </c>
      <c r="BB8" s="223"/>
      <c r="BC8" s="217">
        <f>公交!BE15+出租!BE15+网约车!BC15+'轨道、轮渡'!BE8</f>
        <v>1544.3904617619901</v>
      </c>
      <c r="BD8" s="223"/>
      <c r="BE8" s="217">
        <f>公交!BG15+出租!BG15+网约车!BE15+'轨道、轮渡'!BG8</f>
        <v>1502.1082558308799</v>
      </c>
      <c r="BF8" s="223"/>
      <c r="BG8" s="217">
        <f>公交!BI15+出租!BI15+网约车!BG15+'轨道、轮渡'!BI8</f>
        <v>1502.30553851117</v>
      </c>
      <c r="BH8" s="223"/>
      <c r="BI8" s="217">
        <f>公交!BK15+出租!BK15+网约车!BI15+'轨道、轮渡'!BK8</f>
        <v>1478.3559630202001</v>
      </c>
      <c r="BJ8" s="223"/>
      <c r="BK8" s="217">
        <f>公交!BM15+出租!BM15+网约车!BK15+'轨道、轮渡'!BM8</f>
        <v>1523.39724924487</v>
      </c>
      <c r="BL8" s="223"/>
      <c r="BM8" s="217">
        <f>公交!BO15+出租!BO15+网约车!BM15+'轨道、轮渡'!BO8</f>
        <v>1528.8372462888101</v>
      </c>
      <c r="BN8" s="223"/>
      <c r="BO8" s="217">
        <f>公交!BQ15+出租!BQ15+网约车!BO15+'轨道、轮渡'!BQ8</f>
        <v>1561.2276121438699</v>
      </c>
      <c r="BP8" s="223"/>
      <c r="BQ8" s="223">
        <f t="shared" si="40"/>
        <v>18781.263884369298</v>
      </c>
    </row>
    <row r="9" spans="1:69" s="192" customFormat="1" ht="31.2">
      <c r="A9" s="297"/>
      <c r="B9" s="216" t="s">
        <v>107</v>
      </c>
      <c r="C9" s="217">
        <f>公交!C16+出租!C16+网约车!C16+'轨道、轮渡'!C9</f>
        <v>7301.4139703185201</v>
      </c>
      <c r="D9" s="218">
        <f t="shared" si="23"/>
        <v>3.7140002450855497E-2</v>
      </c>
      <c r="E9" s="217">
        <f>公交!E16+出租!E16+网约车!E16+'轨道、轮渡'!E9</f>
        <v>6216.71158379606</v>
      </c>
      <c r="F9" s="218">
        <f t="shared" si="1"/>
        <v>-0.10147793403691199</v>
      </c>
      <c r="G9" s="217">
        <f>公交!G16+出租!G16+网约车!G16+'轨道、轮渡'!G9</f>
        <v>7592.2817374980596</v>
      </c>
      <c r="H9" s="218">
        <f t="shared" si="2"/>
        <v>6.2049780182866297E-2</v>
      </c>
      <c r="I9" s="217">
        <f>公交!I16+出租!I16+网约车!I16+'轨道、轮渡'!I9</f>
        <v>7412.73211993937</v>
      </c>
      <c r="J9" s="218">
        <f t="shared" si="4"/>
        <v>4.6667574212644301E-3</v>
      </c>
      <c r="K9" s="217">
        <f>公交!K16+出租!K16+网约车!K16+'轨道、轮渡'!K9</f>
        <v>7290.8893205383401</v>
      </c>
      <c r="L9" s="218">
        <f t="shared" si="5"/>
        <v>-1.6075379952513999E-2</v>
      </c>
      <c r="M9" s="217">
        <f>公交!M16+出租!M16+网约车!M16+'轨道、轮渡'!M9</f>
        <v>6972.1279522114901</v>
      </c>
      <c r="N9" s="218">
        <f t="shared" si="6"/>
        <v>5.7284282366914199E-2</v>
      </c>
      <c r="O9" s="219">
        <f t="shared" si="25"/>
        <v>42786.156684301801</v>
      </c>
      <c r="P9" s="220">
        <f t="shared" si="26"/>
        <v>6.9663185404222902E-3</v>
      </c>
      <c r="Q9" s="221">
        <f t="shared" si="27"/>
        <v>42490.156717773403</v>
      </c>
      <c r="R9" s="217">
        <f>公交!T16+出租!T16+网约车!R16+'轨道、轮渡'!T9</f>
        <v>7039.9502025421998</v>
      </c>
      <c r="S9" s="218">
        <f t="shared" ref="S9:W9" si="48">R9/AS9-1</f>
        <v>-0.20983357773732</v>
      </c>
      <c r="T9" s="217">
        <f>公交!V16+出租!V16+网约车!T16+'轨道、轮渡'!V9</f>
        <v>6918.8190466225496</v>
      </c>
      <c r="U9" s="218">
        <f t="shared" si="48"/>
        <v>-3.0771172015597902E-4</v>
      </c>
      <c r="V9" s="217">
        <f>公交!X16+出租!X16+网约车!V16+'轨道、轮渡'!X9</f>
        <v>7148.7060956698297</v>
      </c>
      <c r="W9" s="218">
        <f t="shared" si="48"/>
        <v>-0.101505682211653</v>
      </c>
      <c r="X9" s="217">
        <f>公交!Z16+出租!Z16+网约车!X16+'轨道、轮渡'!Z9</f>
        <v>7378.2993865210101</v>
      </c>
      <c r="Y9" s="218">
        <f t="shared" ref="Y9:AC9" si="49">X9/AY9-1</f>
        <v>-9.1741189671886506E-2</v>
      </c>
      <c r="Z9" s="217">
        <f>公交!AB16+出租!AB16+网约车!Z16+'轨道、轮渡'!AB9</f>
        <v>7410.0080148278703</v>
      </c>
      <c r="AA9" s="218">
        <f t="shared" si="49"/>
        <v>-4.8043715681716101E-2</v>
      </c>
      <c r="AB9" s="217">
        <f>公交!AD16+出租!AD16+网约车!AB16+'轨道、轮渡'!AD9</f>
        <v>6594.3739715899001</v>
      </c>
      <c r="AC9" s="218">
        <f t="shared" si="49"/>
        <v>-0.119134316635818</v>
      </c>
      <c r="AD9" s="217">
        <f>公交!AF16+出租!AF16+网约车!AD16+'轨道、轮渡'!AF9</f>
        <v>6133.6646872561596</v>
      </c>
      <c r="AE9" s="218">
        <f t="shared" si="33"/>
        <v>-0.15513911470032199</v>
      </c>
      <c r="AF9" s="217">
        <f>公交!AH16+出租!AH16+网约车!AF16+'轨道、轮渡'!AH9</f>
        <v>6044.6281608876698</v>
      </c>
      <c r="AG9" s="218">
        <f t="shared" si="12"/>
        <v>-0.16386065790274701</v>
      </c>
      <c r="AH9" s="217">
        <f>公交!AJ16+出租!AJ16+网约车!AH16+'轨道、轮渡'!AJ9</f>
        <v>6378.3947393394801</v>
      </c>
      <c r="AI9" s="218">
        <f t="shared" si="13"/>
        <v>-0.11036314053813601</v>
      </c>
      <c r="AJ9" s="217">
        <f>公交!AL16+出租!AL16+网约车!AJ16+'轨道、轮渡'!AL9</f>
        <v>7516.80040495714</v>
      </c>
      <c r="AK9" s="218">
        <f t="shared" si="15"/>
        <v>1.24554934588004E-2</v>
      </c>
      <c r="AL9" s="217">
        <f>公交!AN16+出租!AN16+网约车!AL16+'轨道、轮渡'!AN9</f>
        <v>7429.3838277519098</v>
      </c>
      <c r="AM9" s="218">
        <f t="shared" si="16"/>
        <v>-3.9760673282806004E-3</v>
      </c>
      <c r="AN9" s="217">
        <f>公交!AP16+出租!AP16+网约车!AN16+'轨道、轮渡'!AP9</f>
        <v>7495.6400655115403</v>
      </c>
      <c r="AO9" s="218">
        <f t="shared" si="17"/>
        <v>-2.0545334226909399E-2</v>
      </c>
      <c r="AP9" s="217">
        <f t="shared" si="43"/>
        <v>83488.668603477301</v>
      </c>
      <c r="AQ9" s="218">
        <f t="shared" si="35"/>
        <v>-8.6313189197965198E-2</v>
      </c>
      <c r="AR9" s="222"/>
      <c r="AS9" s="217">
        <f>公交!AU16+出租!AU16+网约车!AS16+'轨道、轮渡'!AU9</f>
        <v>8909.4524953147993</v>
      </c>
      <c r="AT9" s="223"/>
      <c r="AU9" s="217">
        <f>公交!AW16+出租!AW16+网约车!AU16+'轨道、轮渡'!AW9</f>
        <v>6920.9487036532601</v>
      </c>
      <c r="AV9" s="223"/>
      <c r="AW9" s="217">
        <f>公交!AY16+出租!AY16+网约车!AW16+'轨道、轮渡'!AY9</f>
        <v>7956.3175349471903</v>
      </c>
      <c r="AX9" s="223"/>
      <c r="AY9" s="217">
        <f>公交!BA16+出租!BA16+网约车!AY16+'轨道、轮渡'!BA9</f>
        <v>8123.5648943009501</v>
      </c>
      <c r="AZ9" s="223"/>
      <c r="BA9" s="217">
        <f>公交!BC16+出租!BC16+网约车!BA16+'轨道、轮渡'!BC9</f>
        <v>7783.9793033504002</v>
      </c>
      <c r="BB9" s="223"/>
      <c r="BC9" s="217">
        <f>公交!BE16+出租!BE16+网约车!BC16+'轨道、轮渡'!BE9</f>
        <v>7486.24233652152</v>
      </c>
      <c r="BD9" s="223"/>
      <c r="BE9" s="217">
        <f>公交!BG16+出租!BG16+网约车!BE16+'轨道、轮渡'!BG9</f>
        <v>7259.97000687339</v>
      </c>
      <c r="BF9" s="223"/>
      <c r="BG9" s="217">
        <f>公交!BI16+出租!BI16+网约车!BG16+'轨道、轮渡'!BI9</f>
        <v>7229.2115160209796</v>
      </c>
      <c r="BH9" s="223"/>
      <c r="BI9" s="217">
        <f>公交!BK16+出租!BK16+网约车!BI16+'轨道、轮渡'!BK9</f>
        <v>7169.6610493384096</v>
      </c>
      <c r="BJ9" s="223"/>
      <c r="BK9" s="217">
        <f>公交!BM16+出租!BM16+网约车!BK16+'轨道、轮渡'!BM9</f>
        <v>7424.3267516657697</v>
      </c>
      <c r="BL9" s="223"/>
      <c r="BM9" s="217">
        <f>公交!BO16+出租!BO16+网约车!BM16+'轨道、轮渡'!BO9</f>
        <v>7459.0414788763601</v>
      </c>
      <c r="BN9" s="223"/>
      <c r="BO9" s="217">
        <f>公交!BQ16+出租!BQ16+网约车!BO16+'轨道、轮渡'!BQ9</f>
        <v>7652.8708550233696</v>
      </c>
      <c r="BP9" s="223"/>
      <c r="BQ9" s="223">
        <f t="shared" si="40"/>
        <v>91375.586925886397</v>
      </c>
    </row>
    <row r="10" spans="1:69" s="192" customFormat="1" ht="31.2">
      <c r="A10" s="297" t="s">
        <v>110</v>
      </c>
      <c r="B10" s="216" t="s">
        <v>106</v>
      </c>
      <c r="C10" s="217">
        <f>公交!C19+出租!C19+网约车!C19</f>
        <v>1785.5457274016801</v>
      </c>
      <c r="D10" s="218">
        <f t="shared" si="23"/>
        <v>-1.09134020138796E-2</v>
      </c>
      <c r="E10" s="217">
        <f>公交!E19+出租!E19+网约车!E19</f>
        <v>1644.20718172795</v>
      </c>
      <c r="F10" s="218">
        <f t="shared" si="1"/>
        <v>5.5660881766658198E-2</v>
      </c>
      <c r="G10" s="217">
        <f>公交!G19+出租!G19+网约车!G19</f>
        <v>1770.6022070322399</v>
      </c>
      <c r="H10" s="218">
        <f t="shared" si="2"/>
        <v>5.50960986340596E-2</v>
      </c>
      <c r="I10" s="217">
        <f>公交!I19+出租!I19+网约车!I19</f>
        <v>1910.0302080161</v>
      </c>
      <c r="J10" s="218">
        <f t="shared" si="4"/>
        <v>8.0759756755881096E-2</v>
      </c>
      <c r="K10" s="217">
        <f>公交!K19+出租!K19+网约车!K19</f>
        <v>1857.03833437347</v>
      </c>
      <c r="L10" s="218">
        <f t="shared" si="5"/>
        <v>9.2586153460494397E-2</v>
      </c>
      <c r="M10" s="217">
        <f>公交!M19+出租!M19+网约车!M19</f>
        <v>1869.7903464283399</v>
      </c>
      <c r="N10" s="218">
        <f t="shared" si="6"/>
        <v>8.0700126744869705E-2</v>
      </c>
      <c r="O10" s="219">
        <f t="shared" si="25"/>
        <v>10837.2140049798</v>
      </c>
      <c r="P10" s="220">
        <f t="shared" si="26"/>
        <v>5.8523674630763599E-2</v>
      </c>
      <c r="Q10" s="221">
        <f t="shared" si="27"/>
        <v>10238.045935779401</v>
      </c>
      <c r="R10" s="217">
        <f>公交!T19+出租!T19+网约车!R19</f>
        <v>1805.24711490099</v>
      </c>
      <c r="S10" s="218">
        <f t="shared" ref="S10:W10" si="50">R10/AS10-1</f>
        <v>-0.120971297755081</v>
      </c>
      <c r="T10" s="217">
        <f>公交!V19+出租!V19+网约车!T19</f>
        <v>1557.5145485890801</v>
      </c>
      <c r="U10" s="218">
        <f t="shared" si="50"/>
        <v>-8.8072376991241402E-2</v>
      </c>
      <c r="V10" s="217">
        <f>公交!X19+出租!X19+网约车!V19</f>
        <v>1678.14307087713</v>
      </c>
      <c r="W10" s="218">
        <f t="shared" si="50"/>
        <v>-0.10314786293503</v>
      </c>
      <c r="X10" s="217">
        <f>公交!Z19+出租!Z19+网约车!X19</f>
        <v>1767.3032291186</v>
      </c>
      <c r="Y10" s="218">
        <f t="shared" ref="Y10:AC10" si="51">X10/AY10-1</f>
        <v>-8.3043962048126696E-2</v>
      </c>
      <c r="Z10" s="217">
        <f>公交!AB19+出租!AB19+网约车!Z19</f>
        <v>1699.67222126307</v>
      </c>
      <c r="AA10" s="218">
        <f t="shared" si="51"/>
        <v>-7.9258122123599797E-2</v>
      </c>
      <c r="AB10" s="217">
        <f>公交!AD19+出租!AD19+网约车!AB19</f>
        <v>1730.1657510305399</v>
      </c>
      <c r="AC10" s="218">
        <f t="shared" si="51"/>
        <v>-7.5670720578733697E-2</v>
      </c>
      <c r="AD10" s="217">
        <f>公交!AF19+出租!AF19+网约车!AD19</f>
        <v>1586.87018105894</v>
      </c>
      <c r="AE10" s="218">
        <f t="shared" si="33"/>
        <v>-0.13895198468902201</v>
      </c>
      <c r="AF10" s="217">
        <f>公交!AH19+出租!AH19+网约车!AF19</f>
        <v>1551.1203144860101</v>
      </c>
      <c r="AG10" s="218">
        <f t="shared" si="12"/>
        <v>-0.105219309633361</v>
      </c>
      <c r="AH10" s="217">
        <f>公交!AJ19+出租!AJ19+网约车!AH19</f>
        <v>1737.71124927549</v>
      </c>
      <c r="AI10" s="218">
        <f t="shared" si="13"/>
        <v>-5.35701240215289E-2</v>
      </c>
      <c r="AJ10" s="217">
        <f>公交!AL19+出租!AL19+网约车!AJ19</f>
        <v>1713.7040883242601</v>
      </c>
      <c r="AK10" s="218">
        <f t="shared" si="15"/>
        <v>-4.8204102237263298E-2</v>
      </c>
      <c r="AL10" s="217">
        <f>公交!AN19+出租!AN19+网约车!AL19</f>
        <v>1733.7346845260399</v>
      </c>
      <c r="AM10" s="218">
        <f t="shared" si="16"/>
        <v>-5.1901157058970401E-2</v>
      </c>
      <c r="AN10" s="217">
        <f>公交!AP19+出租!AP19+网约车!AN19</f>
        <v>1742.7913174251</v>
      </c>
      <c r="AO10" s="218">
        <f t="shared" si="17"/>
        <v>-6.9152032861618404E-2</v>
      </c>
      <c r="AP10" s="217">
        <f t="shared" si="43"/>
        <v>20303.977770875299</v>
      </c>
      <c r="AQ10" s="218">
        <f t="shared" si="35"/>
        <v>-8.5070842610954295E-2</v>
      </c>
      <c r="AR10" s="222"/>
      <c r="AS10" s="217">
        <f>公交!AU19+出租!AU19+网约车!AS19</f>
        <v>2053.6839244163898</v>
      </c>
      <c r="AT10" s="223"/>
      <c r="AU10" s="217">
        <f>公交!AW19+出租!AW19+网约车!AU19</f>
        <v>1707.93658322391</v>
      </c>
      <c r="AV10" s="223"/>
      <c r="AW10" s="217">
        <f>公交!AY19+出租!AY19+网约车!AW19</f>
        <v>1871.14798696808</v>
      </c>
      <c r="AX10" s="223"/>
      <c r="AY10" s="217">
        <f>公交!BA19+出租!BA19+网约车!AY19</f>
        <v>1927.35873473943</v>
      </c>
      <c r="AZ10" s="223"/>
      <c r="BA10" s="217">
        <f>公交!BC19+出租!BC19+网约车!BA19</f>
        <v>1845.9812267724801</v>
      </c>
      <c r="BB10" s="223"/>
      <c r="BC10" s="217">
        <f>公交!BE19+出租!BE19+网约车!BC19</f>
        <v>1871.8067138518199</v>
      </c>
      <c r="BD10" s="223"/>
      <c r="BE10" s="217">
        <f>公交!BG19+出租!BG19+网约车!BE19</f>
        <v>1842.95202223517</v>
      </c>
      <c r="BF10" s="223"/>
      <c r="BG10" s="217">
        <f>公交!BI19+出租!BI19+网约车!BG19</f>
        <v>1733.5201029544301</v>
      </c>
      <c r="BH10" s="223"/>
      <c r="BI10" s="217">
        <f>公交!BK19+出租!BK19+网约车!BI19</f>
        <v>1836.0697325609599</v>
      </c>
      <c r="BJ10" s="223"/>
      <c r="BK10" s="217">
        <f>公交!BM19+出租!BM19+网约车!BK19</f>
        <v>1800.4953502662099</v>
      </c>
      <c r="BL10" s="223"/>
      <c r="BM10" s="217">
        <f>公交!BO19+出租!BO19+网约车!BM19</f>
        <v>1828.6433924420301</v>
      </c>
      <c r="BN10" s="223"/>
      <c r="BO10" s="217">
        <f>公交!BQ19+出租!BQ19+网约车!BO19</f>
        <v>1872.26204380378</v>
      </c>
      <c r="BP10" s="223"/>
      <c r="BQ10" s="223">
        <f t="shared" si="40"/>
        <v>22191.8578142347</v>
      </c>
    </row>
    <row r="11" spans="1:69" s="192" customFormat="1" ht="31.2">
      <c r="A11" s="297"/>
      <c r="B11" s="216" t="s">
        <v>107</v>
      </c>
      <c r="C11" s="217">
        <f>公交!C20+出租!C20+网约车!C20</f>
        <v>8526.9069949164495</v>
      </c>
      <c r="D11" s="218">
        <f t="shared" si="23"/>
        <v>4.3058962824454899E-2</v>
      </c>
      <c r="E11" s="217">
        <f>公交!E20+出租!E20+网约车!E20</f>
        <v>8518.9103966856492</v>
      </c>
      <c r="F11" s="218">
        <f t="shared" si="1"/>
        <v>0.156001342970398</v>
      </c>
      <c r="G11" s="217">
        <f>公交!G20+出租!G20+网约车!G20</f>
        <v>8669.5553208473793</v>
      </c>
      <c r="H11" s="218">
        <f t="shared" si="2"/>
        <v>0.174154324354726</v>
      </c>
      <c r="I11" s="217">
        <f>公交!I20+出租!I20+网约车!I20</f>
        <v>9305.1612655008394</v>
      </c>
      <c r="J11" s="218">
        <f t="shared" si="4"/>
        <v>0.18389477698860701</v>
      </c>
      <c r="K11" s="217">
        <f>公交!K20+出租!K20+网约车!K20</f>
        <v>9205.20597916513</v>
      </c>
      <c r="L11" s="218">
        <f t="shared" si="5"/>
        <v>0.22358654366257599</v>
      </c>
      <c r="M11" s="217">
        <f>公交!M20+出租!M20+网约车!M20</f>
        <v>8987.6820498387406</v>
      </c>
      <c r="N11" s="218">
        <f t="shared" si="6"/>
        <v>0.18488426825825099</v>
      </c>
      <c r="O11" s="219">
        <f t="shared" si="25"/>
        <v>53213.422006954199</v>
      </c>
      <c r="P11" s="220">
        <f t="shared" si="26"/>
        <v>0.159433368802468</v>
      </c>
      <c r="Q11" s="221">
        <f t="shared" si="27"/>
        <v>45896.058746278999</v>
      </c>
      <c r="R11" s="217">
        <f>公交!T20+出租!T20+网约车!R20</f>
        <v>8174.9041030497501</v>
      </c>
      <c r="S11" s="218">
        <f t="shared" ref="S11:W11" si="52">R11/AS11-1</f>
        <v>-4.1098182317433299E-2</v>
      </c>
      <c r="T11" s="217">
        <f>公交!V20+出租!V20+网约车!T20</f>
        <v>7369.2910899185599</v>
      </c>
      <c r="U11" s="218">
        <f t="shared" si="52"/>
        <v>3.3816546643203702E-2</v>
      </c>
      <c r="V11" s="217">
        <f>公交!X20+出租!X20+网约车!V20</f>
        <v>7383.6591502670299</v>
      </c>
      <c r="W11" s="218">
        <f t="shared" si="52"/>
        <v>-3.7453147162188401E-2</v>
      </c>
      <c r="X11" s="217">
        <f>公交!Z20+出租!Z20+网约车!X20</f>
        <v>7859.7874121632303</v>
      </c>
      <c r="Y11" s="218">
        <f t="shared" ref="Y11:AC11" si="53">X11/AY11-1</f>
        <v>-9.7324710122426205E-4</v>
      </c>
      <c r="Z11" s="217">
        <f>公交!AB20+出租!AB20+网约车!Z20</f>
        <v>7523.1343682573297</v>
      </c>
      <c r="AA11" s="218">
        <f t="shared" si="53"/>
        <v>2.9076983509033201E-3</v>
      </c>
      <c r="AB11" s="217">
        <f>公交!AD20+出租!AD20+网约车!AB20</f>
        <v>7585.28262262305</v>
      </c>
      <c r="AC11" s="218">
        <f t="shared" si="53"/>
        <v>-0.107166703127954</v>
      </c>
      <c r="AD11" s="217">
        <f>公交!AF20+出租!AF20+网约车!AD20</f>
        <v>7410.9144718487696</v>
      </c>
      <c r="AE11" s="218">
        <f t="shared" si="33"/>
        <v>-0.105422441013777</v>
      </c>
      <c r="AF11" s="217">
        <f>公交!AH20+出租!AH20+网约车!AF20</f>
        <v>7326.0143117636399</v>
      </c>
      <c r="AG11" s="218">
        <f t="shared" si="12"/>
        <v>-8.9182346879263602E-2</v>
      </c>
      <c r="AH11" s="217">
        <f>公交!AJ20+出租!AJ20+网约车!AH20</f>
        <v>8165.1662028967903</v>
      </c>
      <c r="AI11" s="218">
        <f t="shared" si="13"/>
        <v>9.98879071477843E-3</v>
      </c>
      <c r="AJ11" s="217">
        <f>公交!AL20+出租!AL20+网约车!AJ20</f>
        <v>8057.5563299716796</v>
      </c>
      <c r="AK11" s="218">
        <f t="shared" si="15"/>
        <v>-3.5702458452248301E-2</v>
      </c>
      <c r="AL11" s="217">
        <f>公交!AN20+出租!AN20+网约车!AL20</f>
        <v>8221.6621182435592</v>
      </c>
      <c r="AM11" s="218">
        <f t="shared" si="16"/>
        <v>-5.6681809568858198E-3</v>
      </c>
      <c r="AN11" s="217">
        <f>公交!AP20+出租!AP20+网约车!AN20</f>
        <v>8189.9745299766601</v>
      </c>
      <c r="AO11" s="218">
        <f t="shared" si="17"/>
        <v>-3.2673908933683701E-2</v>
      </c>
      <c r="AP11" s="217">
        <f t="shared" si="43"/>
        <v>93267.346710980099</v>
      </c>
      <c r="AQ11" s="218">
        <f t="shared" si="35"/>
        <v>-3.5418397366636802E-2</v>
      </c>
      <c r="AR11" s="222"/>
      <c r="AS11" s="217">
        <f>公交!AU20+出租!AU20+网约车!AS20</f>
        <v>8525.27751256798</v>
      </c>
      <c r="AT11" s="223"/>
      <c r="AU11" s="217">
        <f>公交!AW20+出租!AW20+网约车!AU20</f>
        <v>7128.2386743050401</v>
      </c>
      <c r="AV11" s="223"/>
      <c r="AW11" s="217">
        <f>公交!AY20+出租!AY20+网约车!AW20</f>
        <v>7670.9607729725403</v>
      </c>
      <c r="AX11" s="223"/>
      <c r="AY11" s="217">
        <f>公交!BA20+出租!BA20+网约车!AY20</f>
        <v>7867.4443795997204</v>
      </c>
      <c r="AZ11" s="223"/>
      <c r="BA11" s="217">
        <f>公交!BC20+出租!BC20+网约车!BA20</f>
        <v>7501.3227843676304</v>
      </c>
      <c r="BB11" s="223"/>
      <c r="BC11" s="217">
        <f>公交!BE20+出租!BE20+网约车!BC20</f>
        <v>8495.7434374337809</v>
      </c>
      <c r="BD11" s="223"/>
      <c r="BE11" s="217">
        <f>公交!BG20+出租!BG20+网约车!BE20</f>
        <v>8284.2615460275592</v>
      </c>
      <c r="BF11" s="223"/>
      <c r="BG11" s="217">
        <f>公交!BI20+出租!BI20+网约车!BG20</f>
        <v>8043.3380783327002</v>
      </c>
      <c r="BH11" s="223"/>
      <c r="BI11" s="217">
        <f>公交!BK20+出租!BK20+网约车!BI20</f>
        <v>8084.4126964203497</v>
      </c>
      <c r="BJ11" s="223"/>
      <c r="BK11" s="217">
        <f>公交!BM20+出租!BM20+网约车!BK20</f>
        <v>8355.8818547217797</v>
      </c>
      <c r="BL11" s="223"/>
      <c r="BM11" s="217">
        <f>公交!BO20+出租!BO20+网约车!BM20</f>
        <v>8268.5296404932506</v>
      </c>
      <c r="BN11" s="223"/>
      <c r="BO11" s="217">
        <f>公交!BQ20+出租!BQ20+网约车!BO20</f>
        <v>8466.6118340182202</v>
      </c>
      <c r="BP11" s="223"/>
      <c r="BQ11" s="223">
        <f t="shared" si="40"/>
        <v>96692.023211260501</v>
      </c>
    </row>
    <row r="12" spans="1:69" s="192" customFormat="1" ht="31.2">
      <c r="A12" s="297" t="s">
        <v>111</v>
      </c>
      <c r="B12" s="216" t="s">
        <v>106</v>
      </c>
      <c r="C12" s="217">
        <f>公交!C23+出租!C23+网约车!C23</f>
        <v>1964.45596972458</v>
      </c>
      <c r="D12" s="218">
        <f t="shared" si="23"/>
        <v>-7.9875345921931601E-2</v>
      </c>
      <c r="E12" s="217">
        <f>公交!E23+出租!E23+网约车!E23</f>
        <v>1894.42391205535</v>
      </c>
      <c r="F12" s="218">
        <f t="shared" si="1"/>
        <v>9.1883623354630503E-2</v>
      </c>
      <c r="G12" s="217">
        <f>公交!G23+出租!G23+网约车!G23</f>
        <v>2076.0922378621599</v>
      </c>
      <c r="H12" s="218">
        <f t="shared" si="2"/>
        <v>9.8624816195105505E-2</v>
      </c>
      <c r="I12" s="217">
        <f>公交!I23+出租!I23+网约车!I23</f>
        <v>2241.3228548443499</v>
      </c>
      <c r="J12" s="218">
        <f t="shared" si="4"/>
        <v>0.104917658983444</v>
      </c>
      <c r="K12" s="217">
        <f>公交!K23+出租!K23+网约车!K23</f>
        <v>2267.88087432978</v>
      </c>
      <c r="L12" s="218">
        <f t="shared" si="5"/>
        <v>0.148340011389479</v>
      </c>
      <c r="M12" s="217">
        <f>公交!M23+出租!M23+网约车!M23</f>
        <v>2266.9956285652402</v>
      </c>
      <c r="N12" s="218">
        <f t="shared" si="6"/>
        <v>0.17384297592273401</v>
      </c>
      <c r="O12" s="219">
        <f t="shared" si="25"/>
        <v>12711.1714773815</v>
      </c>
      <c r="P12" s="220">
        <f t="shared" si="26"/>
        <v>8.6945929460444202E-2</v>
      </c>
      <c r="Q12" s="221">
        <f t="shared" si="27"/>
        <v>11694.391719826601</v>
      </c>
      <c r="R12" s="217">
        <f>公交!T23+出租!T23+网约车!R23</f>
        <v>2134.9889507013499</v>
      </c>
      <c r="S12" s="218">
        <f t="shared" ref="S12:W12" si="54">R12/AS12-1</f>
        <v>8.4770531179113207E-2</v>
      </c>
      <c r="T12" s="217">
        <f>公交!V23+出租!V23+网约车!T23</f>
        <v>1735.0053353076601</v>
      </c>
      <c r="U12" s="218">
        <f t="shared" si="54"/>
        <v>-1.65340027702332E-3</v>
      </c>
      <c r="V12" s="217">
        <f>公交!X23+出租!X23+网约车!V23</f>
        <v>1889.71904444353</v>
      </c>
      <c r="W12" s="218">
        <f t="shared" si="54"/>
        <v>-1.9053612904439601E-2</v>
      </c>
      <c r="X12" s="217">
        <f>公交!Z23+出租!Z23+网约车!X23</f>
        <v>2028.4976320375099</v>
      </c>
      <c r="Y12" s="218">
        <f t="shared" ref="Y12:AC12" si="55">X12/AY12-1</f>
        <v>2.3196768725297599E-3</v>
      </c>
      <c r="Z12" s="217">
        <f>公交!AB23+出租!AB23+网约车!Z23</f>
        <v>1974.92106156405</v>
      </c>
      <c r="AA12" s="218">
        <f t="shared" si="55"/>
        <v>-5.55203758505884E-3</v>
      </c>
      <c r="AB12" s="217">
        <f>公交!AD23+出租!AD23+网约车!AB23</f>
        <v>1931.25969577251</v>
      </c>
      <c r="AC12" s="218">
        <f t="shared" si="55"/>
        <v>-6.4156945840867702E-2</v>
      </c>
      <c r="AD12" s="217">
        <f>公交!AF23+出租!AF23+网约车!AD23</f>
        <v>1829.8120848241099</v>
      </c>
      <c r="AE12" s="218">
        <f t="shared" si="33"/>
        <v>-9.9106398965573494E-2</v>
      </c>
      <c r="AF12" s="217">
        <f>公交!AH23+出租!AH23+网约车!AF23</f>
        <v>1808.9871216433</v>
      </c>
      <c r="AG12" s="218">
        <f t="shared" si="12"/>
        <v>-8.3156007830104794E-2</v>
      </c>
      <c r="AH12" s="217">
        <f>公交!AJ23+出租!AJ23+网约车!AH23</f>
        <v>1834.4750791428301</v>
      </c>
      <c r="AI12" s="218">
        <f t="shared" si="13"/>
        <v>-7.8609209457246906E-2</v>
      </c>
      <c r="AJ12" s="217">
        <f>公交!AL23+出租!AL23+网约车!AJ23</f>
        <v>1883.18225953965</v>
      </c>
      <c r="AK12" s="218">
        <f t="shared" si="15"/>
        <v>-7.6353526347387193E-2</v>
      </c>
      <c r="AL12" s="217">
        <f>公交!AN23+出租!AN23+网约车!AL23</f>
        <v>1925.11475765711</v>
      </c>
      <c r="AM12" s="218">
        <f t="shared" si="16"/>
        <v>-7.8137243935648595E-2</v>
      </c>
      <c r="AN12" s="217">
        <f>公交!AP23+出租!AP23+网约车!AN23</f>
        <v>1886.3964111052201</v>
      </c>
      <c r="AO12" s="218">
        <f t="shared" si="17"/>
        <v>-9.1391914183596698E-2</v>
      </c>
      <c r="AP12" s="217">
        <f t="shared" si="43"/>
        <v>22862.359433738799</v>
      </c>
      <c r="AQ12" s="218">
        <f t="shared" si="35"/>
        <v>-4.3587721965749698E-2</v>
      </c>
      <c r="AR12" s="222"/>
      <c r="AS12" s="217">
        <f>公交!AU23+出租!AU23+网约车!AS23</f>
        <v>1968.14799935677</v>
      </c>
      <c r="AT12" s="223"/>
      <c r="AU12" s="217">
        <f>公交!AW23+出租!AW23+网约车!AU23</f>
        <v>1737.8787445052601</v>
      </c>
      <c r="AV12" s="223"/>
      <c r="AW12" s="217">
        <f>公交!AY23+出租!AY23+网约车!AW23</f>
        <v>1926.42438904201</v>
      </c>
      <c r="AX12" s="223"/>
      <c r="AY12" s="217">
        <f>公交!BA23+出租!BA23+网约车!AY23</f>
        <v>2023.80306287799</v>
      </c>
      <c r="AZ12" s="223"/>
      <c r="BA12" s="217">
        <f>公交!BC23+出租!BC23+网约车!BA23</f>
        <v>1985.9471145861801</v>
      </c>
      <c r="BB12" s="223"/>
      <c r="BC12" s="217">
        <f>公交!BE23+出租!BE23+网约车!BC23</f>
        <v>2063.6576690818902</v>
      </c>
      <c r="BD12" s="223"/>
      <c r="BE12" s="217">
        <f>公交!BG23+出租!BG23+网约车!BE23</f>
        <v>2031.1078719208101</v>
      </c>
      <c r="BF12" s="223"/>
      <c r="BG12" s="217">
        <f>公交!BI23+出租!BI23+网约车!BG23</f>
        <v>1973.05881599547</v>
      </c>
      <c r="BH12" s="223"/>
      <c r="BI12" s="217">
        <f>公交!BK23+出租!BK23+网约车!BI23</f>
        <v>1990.98482204518</v>
      </c>
      <c r="BJ12" s="223"/>
      <c r="BK12" s="217">
        <f>公交!BM23+出租!BM23+网约车!BK23</f>
        <v>2038.85611352198</v>
      </c>
      <c r="BL12" s="223"/>
      <c r="BM12" s="217">
        <f>公交!BO23+出租!BO23+网约车!BM23</f>
        <v>2088.2878118168801</v>
      </c>
      <c r="BN12" s="223"/>
      <c r="BO12" s="217">
        <f>公交!BQ23+出租!BQ23+网约车!BO23</f>
        <v>2076.1387011103402</v>
      </c>
      <c r="BP12" s="223"/>
      <c r="BQ12" s="223">
        <f t="shared" si="40"/>
        <v>23904.293115860801</v>
      </c>
    </row>
    <row r="13" spans="1:69" s="192" customFormat="1" ht="31.2">
      <c r="A13" s="297"/>
      <c r="B13" s="216" t="s">
        <v>107</v>
      </c>
      <c r="C13" s="217">
        <f>公交!C24+出租!C24+网约车!C24</f>
        <v>7407.5740381208998</v>
      </c>
      <c r="D13" s="218">
        <f t="shared" si="23"/>
        <v>-6.5323432624491404E-2</v>
      </c>
      <c r="E13" s="217">
        <f>公交!E24+出租!E24+网约车!E24</f>
        <v>7346.1993878090898</v>
      </c>
      <c r="F13" s="218">
        <f t="shared" si="1"/>
        <v>0.12426124165834899</v>
      </c>
      <c r="G13" s="217">
        <f>公交!G24+出租!G24+网约车!G24</f>
        <v>7849.8356270157501</v>
      </c>
      <c r="H13" s="218">
        <f t="shared" si="2"/>
        <v>0.11698360216998301</v>
      </c>
      <c r="I13" s="217">
        <f>公交!I24+出租!I24+网约车!I24</f>
        <v>8312.9917812239801</v>
      </c>
      <c r="J13" s="218">
        <f t="shared" si="4"/>
        <v>0.118544745584882</v>
      </c>
      <c r="K13" s="217">
        <f>公交!K24+出租!K24+网约车!K24</f>
        <v>8553.9325016929997</v>
      </c>
      <c r="L13" s="218">
        <f t="shared" si="5"/>
        <v>0.16594587069358399</v>
      </c>
      <c r="M13" s="217">
        <f>公交!M24+出租!M24+网约车!M24</f>
        <v>8449.3734982515107</v>
      </c>
      <c r="N13" s="218">
        <f t="shared" si="6"/>
        <v>0.17810763634024801</v>
      </c>
      <c r="O13" s="219">
        <f t="shared" si="25"/>
        <v>47919.906834114197</v>
      </c>
      <c r="P13" s="220">
        <f t="shared" si="26"/>
        <v>0.103441846651467</v>
      </c>
      <c r="Q13" s="221">
        <f t="shared" si="27"/>
        <v>43427.668598515796</v>
      </c>
      <c r="R13" s="217">
        <f>公交!T24+出租!T24+网约车!R24</f>
        <v>7925.2805694281296</v>
      </c>
      <c r="S13" s="218">
        <f t="shared" ref="S13:W13" si="56">R13/AS13-1</f>
        <v>0.102712095051272</v>
      </c>
      <c r="T13" s="217">
        <f>公交!V24+出租!V24+网约车!T24</f>
        <v>6534.2458812980403</v>
      </c>
      <c r="U13" s="218">
        <f t="shared" si="56"/>
        <v>-6.2543552009169901E-3</v>
      </c>
      <c r="V13" s="217">
        <f>公交!X24+出租!X24+网约车!V24</f>
        <v>7027.7089222847499</v>
      </c>
      <c r="W13" s="218">
        <f t="shared" si="56"/>
        <v>-1.00898915602013E-2</v>
      </c>
      <c r="X13" s="217">
        <f>公交!Z24+出租!Z24+网约车!X24</f>
        <v>7431.9707048260798</v>
      </c>
      <c r="Y13" s="218">
        <f t="shared" ref="Y13:AC13" si="57">X13/AY13-1</f>
        <v>1.0219173335590101E-2</v>
      </c>
      <c r="Z13" s="217">
        <f>公交!AB24+出租!AB24+网约车!Z24</f>
        <v>7336.4748027320802</v>
      </c>
      <c r="AA13" s="218">
        <f t="shared" si="57"/>
        <v>9.7555406995837295E-3</v>
      </c>
      <c r="AB13" s="217">
        <f>公交!AD24+出租!AD24+网约车!AB24</f>
        <v>7171.9877179467303</v>
      </c>
      <c r="AC13" s="218">
        <f t="shared" si="57"/>
        <v>-6.0828940434630302E-2</v>
      </c>
      <c r="AD13" s="217">
        <f>公交!AF24+出租!AF24+网约车!AD24</f>
        <v>6841.1114995359703</v>
      </c>
      <c r="AE13" s="218">
        <f t="shared" si="33"/>
        <v>-9.8742140442314399E-2</v>
      </c>
      <c r="AF13" s="217">
        <f>公交!AH24+出租!AH24+网约车!AF24</f>
        <v>6830.3800306317698</v>
      </c>
      <c r="AG13" s="218">
        <f t="shared" si="12"/>
        <v>-9.5397912415353198E-2</v>
      </c>
      <c r="AH13" s="217">
        <f>公交!AJ24+出租!AJ24+网约车!AH24</f>
        <v>6864.5194835236398</v>
      </c>
      <c r="AI13" s="218">
        <f t="shared" si="13"/>
        <v>-8.4034697628082897E-2</v>
      </c>
      <c r="AJ13" s="217">
        <f>公交!AL24+出租!AL24+网约车!AJ24</f>
        <v>7137.5001035999603</v>
      </c>
      <c r="AK13" s="218">
        <f t="shared" si="15"/>
        <v>-6.8430001234225296E-2</v>
      </c>
      <c r="AL13" s="217">
        <f>公交!AN24+出租!AN24+网约车!AL24</f>
        <v>7168.0849452979701</v>
      </c>
      <c r="AM13" s="218">
        <f t="shared" si="16"/>
        <v>-7.4678730614249206E-2</v>
      </c>
      <c r="AN13" s="217">
        <f>公交!AP24+出租!AP24+网约车!AN24</f>
        <v>7063.6018223779101</v>
      </c>
      <c r="AO13" s="218">
        <f t="shared" si="17"/>
        <v>-9.7804888902130599E-2</v>
      </c>
      <c r="AP13" s="217">
        <f t="shared" si="43"/>
        <v>85332.866483482998</v>
      </c>
      <c r="AQ13" s="218">
        <f t="shared" si="35"/>
        <v>-4.1139659353234298E-2</v>
      </c>
      <c r="AR13" s="222"/>
      <c r="AS13" s="217">
        <f>公交!AU24+出租!AU24+网约车!AS24</f>
        <v>7187.0804763954602</v>
      </c>
      <c r="AT13" s="223"/>
      <c r="AU13" s="217">
        <f>公交!AW24+出租!AW24+网约车!AU24</f>
        <v>6575.3705845112299</v>
      </c>
      <c r="AV13" s="223"/>
      <c r="AW13" s="217">
        <f>公交!AY24+出租!AY24+网约车!AW24</f>
        <v>7099.3404980591104</v>
      </c>
      <c r="AX13" s="223"/>
      <c r="AY13" s="217">
        <f>公交!BA24+出租!BA24+网约车!AY24</f>
        <v>7356.7903886508502</v>
      </c>
      <c r="AZ13" s="223"/>
      <c r="BA13" s="217">
        <f>公交!BC24+出租!BC24+网约车!BA24</f>
        <v>7265.5949950511704</v>
      </c>
      <c r="BB13" s="223"/>
      <c r="BC13" s="217">
        <f>公交!BE24+出租!BE24+网约车!BC24</f>
        <v>7636.50843464639</v>
      </c>
      <c r="BD13" s="223"/>
      <c r="BE13" s="217">
        <f>公交!BG24+出租!BG24+网约车!BE24</f>
        <v>7590.6261753915896</v>
      </c>
      <c r="BF13" s="223"/>
      <c r="BG13" s="217">
        <f>公交!BI24+出租!BI24+网约车!BG24</f>
        <v>7550.7011584169304</v>
      </c>
      <c r="BH13" s="223"/>
      <c r="BI13" s="217">
        <f>公交!BK24+出租!BK24+网约车!BI24</f>
        <v>7494.3007838264002</v>
      </c>
      <c r="BJ13" s="223"/>
      <c r="BK13" s="217">
        <f>公交!BM24+出租!BM24+网约车!BK24</f>
        <v>7661.7968730813</v>
      </c>
      <c r="BL13" s="223"/>
      <c r="BM13" s="217">
        <f>公交!BO24+出租!BO24+网约车!BM24</f>
        <v>7746.5904896537204</v>
      </c>
      <c r="BN13" s="223"/>
      <c r="BO13" s="217">
        <f>公交!BQ24+出租!BQ24+网约车!BO24</f>
        <v>7829.3505866844098</v>
      </c>
      <c r="BP13" s="223"/>
      <c r="BQ13" s="223">
        <f t="shared" si="40"/>
        <v>88994.051444368597</v>
      </c>
    </row>
    <row r="14" spans="1:69" s="192" customFormat="1" ht="31.2">
      <c r="A14" s="297" t="s">
        <v>112</v>
      </c>
      <c r="B14" s="216" t="s">
        <v>106</v>
      </c>
      <c r="C14" s="217">
        <f>公交!C27+出租!C27+网约车!C27</f>
        <v>1877.94025728411</v>
      </c>
      <c r="D14" s="218">
        <f t="shared" si="23"/>
        <v>-0.243632900314673</v>
      </c>
      <c r="E14" s="217">
        <f>公交!E27+出租!E27+网约车!E27</f>
        <v>1886.8503664842599</v>
      </c>
      <c r="F14" s="218">
        <f t="shared" si="1"/>
        <v>-0.125661789474943</v>
      </c>
      <c r="G14" s="217">
        <f>公交!G27+出租!G27+网约车!G27</f>
        <v>1881.0599909581699</v>
      </c>
      <c r="H14" s="218">
        <f t="shared" si="2"/>
        <v>-4.7795300764835402E-2</v>
      </c>
      <c r="I14" s="217">
        <f>公交!I27+出租!I27+网约车!I27</f>
        <v>1863.1979268344801</v>
      </c>
      <c r="J14" s="218">
        <f t="shared" si="4"/>
        <v>1.9278842558188201E-2</v>
      </c>
      <c r="K14" s="217">
        <f>公交!K27+出租!K27+网约车!K27</f>
        <v>1971.7419515015299</v>
      </c>
      <c r="L14" s="218">
        <f t="shared" si="5"/>
        <v>3.03476958320987E-2</v>
      </c>
      <c r="M14" s="217">
        <f>公交!M27+出租!M27+网约车!M27</f>
        <v>1978.72022135464</v>
      </c>
      <c r="N14" s="218">
        <f t="shared" si="6"/>
        <v>0.111423540358545</v>
      </c>
      <c r="O14" s="219">
        <f t="shared" si="25"/>
        <v>11459.5107144172</v>
      </c>
      <c r="P14" s="220">
        <f t="shared" si="26"/>
        <v>-5.5923204246331501E-2</v>
      </c>
      <c r="Q14" s="221">
        <f t="shared" si="27"/>
        <v>12138.3247273533</v>
      </c>
      <c r="R14" s="217">
        <f>公交!T27+出租!T27+网约车!R27</f>
        <v>2482.8423368300801</v>
      </c>
      <c r="S14" s="218">
        <f t="shared" ref="S14:W14" si="58">R14/AS14-1</f>
        <v>-6.6041309747574299E-3</v>
      </c>
      <c r="T14" s="217">
        <f>公交!V27+出租!V27+网约车!T27</f>
        <v>2158.0326054275602</v>
      </c>
      <c r="U14" s="218">
        <f t="shared" si="58"/>
        <v>-2.1175193698303998E-3</v>
      </c>
      <c r="V14" s="217">
        <f>公交!X27+出租!X27+网约车!V27</f>
        <v>1975.4785840367001</v>
      </c>
      <c r="W14" s="218">
        <f t="shared" si="58"/>
        <v>-3.9730339271760798E-2</v>
      </c>
      <c r="X14" s="217">
        <f>公交!Z27+出租!Z27+网约车!X27</f>
        <v>1827.9570310301201</v>
      </c>
      <c r="Y14" s="218">
        <f t="shared" ref="Y14:AC14" si="59">X14/AY14-1</f>
        <v>-0.13635713762988799</v>
      </c>
      <c r="Z14" s="217">
        <f>公交!AB27+出租!AB27+网约车!Z27</f>
        <v>1913.66658020152</v>
      </c>
      <c r="AA14" s="218">
        <f t="shared" si="59"/>
        <v>-0.13055608326401599</v>
      </c>
      <c r="AB14" s="217">
        <f>公交!AD27+出租!AD27+网约车!AB27</f>
        <v>1780.34758982728</v>
      </c>
      <c r="AC14" s="218">
        <f t="shared" si="59"/>
        <v>-0.15085697983072299</v>
      </c>
      <c r="AD14" s="217">
        <f>公交!AF27+出租!AF27+网约车!AD27</f>
        <v>1749.02799687274</v>
      </c>
      <c r="AE14" s="218">
        <f t="shared" si="33"/>
        <v>-0.15299040130562799</v>
      </c>
      <c r="AF14" s="217">
        <f>公交!AH27+出租!AH27+网约车!AF27</f>
        <v>1808.9279937577501</v>
      </c>
      <c r="AG14" s="218">
        <f t="shared" si="12"/>
        <v>-0.13754141221013599</v>
      </c>
      <c r="AH14" s="217">
        <f>公交!AJ27+出租!AJ27+网约车!AH27</f>
        <v>1774.3113267129499</v>
      </c>
      <c r="AI14" s="218">
        <f t="shared" si="13"/>
        <v>-0.147782503572983</v>
      </c>
      <c r="AJ14" s="217">
        <f>公交!AL27+出租!AL27+网约车!AJ27</f>
        <v>1945.2165167881899</v>
      </c>
      <c r="AK14" s="218">
        <f t="shared" si="15"/>
        <v>-0.12818573355853</v>
      </c>
      <c r="AL14" s="217">
        <f>公交!AN27+出租!AN27+网约车!AL27</f>
        <v>2124.8597796355298</v>
      </c>
      <c r="AM14" s="218">
        <f t="shared" si="16"/>
        <v>-0.13249070038362101</v>
      </c>
      <c r="AN14" s="217">
        <f>公交!AP27+出租!AP27+网约车!AN27</f>
        <v>1742.40837180781</v>
      </c>
      <c r="AO14" s="218">
        <f t="shared" si="17"/>
        <v>-0.46070123466326601</v>
      </c>
      <c r="AP14" s="217">
        <f t="shared" si="43"/>
        <v>23283.076712928199</v>
      </c>
      <c r="AQ14" s="218">
        <f t="shared" si="35"/>
        <v>-0.146803615212173</v>
      </c>
      <c r="AR14" s="222"/>
      <c r="AS14" s="217">
        <f>公交!AU27+出租!AU27+网约车!AS27</f>
        <v>2499.3483607560602</v>
      </c>
      <c r="AT14" s="223"/>
      <c r="AU14" s="217">
        <f>公交!AW27+出租!AW27+网约车!AU27</f>
        <v>2162.6119781807802</v>
      </c>
      <c r="AV14" s="223"/>
      <c r="AW14" s="217">
        <f>公交!AY27+出租!AY27+网约车!AW27</f>
        <v>2057.2123277731798</v>
      </c>
      <c r="AX14" s="223"/>
      <c r="AY14" s="217">
        <f>公交!BA27+出租!BA27+网约车!AY27</f>
        <v>2116.5658985632299</v>
      </c>
      <c r="AZ14" s="223"/>
      <c r="BA14" s="217">
        <f>公交!BC27+出租!BC27+网约车!BA27</f>
        <v>2201.0236006776599</v>
      </c>
      <c r="BB14" s="223"/>
      <c r="BC14" s="217">
        <f>公交!BE27+出租!BE27+网约车!BC27</f>
        <v>2096.64043340116</v>
      </c>
      <c r="BD14" s="223"/>
      <c r="BE14" s="217">
        <f>公交!BG27+出租!BG27+网约车!BE27</f>
        <v>2064.9447179450999</v>
      </c>
      <c r="BF14" s="223"/>
      <c r="BG14" s="217">
        <f>公交!BI27+出租!BI27+网约车!BG27</f>
        <v>2097.4085241510702</v>
      </c>
      <c r="BH14" s="223"/>
      <c r="BI14" s="217">
        <f>公交!BK27+出租!BK27+网约车!BI27</f>
        <v>2081.99354525327</v>
      </c>
      <c r="BJ14" s="223"/>
      <c r="BK14" s="217">
        <f>公交!BM27+出租!BM27+网约车!BK27</f>
        <v>2231.2281315699101</v>
      </c>
      <c r="BL14" s="223"/>
      <c r="BM14" s="217">
        <f>公交!BO27+出租!BO27+网约车!BM27</f>
        <v>2449.3798286371798</v>
      </c>
      <c r="BN14" s="223"/>
      <c r="BO14" s="217">
        <f>公交!BQ27+出租!BQ27+网约车!BO27</f>
        <v>3230.87773197453</v>
      </c>
      <c r="BP14" s="223"/>
      <c r="BQ14" s="223">
        <f t="shared" si="40"/>
        <v>27289.235078883099</v>
      </c>
    </row>
    <row r="15" spans="1:69" s="192" customFormat="1" ht="31.2">
      <c r="A15" s="297"/>
      <c r="B15" s="216" t="s">
        <v>107</v>
      </c>
      <c r="C15" s="217">
        <f>公交!C28+出租!C28+网约车!C28</f>
        <v>9039.15840090854</v>
      </c>
      <c r="D15" s="218">
        <f t="shared" si="23"/>
        <v>-0.36349131587031502</v>
      </c>
      <c r="E15" s="217">
        <f>公交!E28+出租!E28+网约车!E28</f>
        <v>9221.2881610585191</v>
      </c>
      <c r="F15" s="218">
        <f t="shared" si="1"/>
        <v>-0.25019447771083803</v>
      </c>
      <c r="G15" s="217">
        <f>公交!G28+出租!G28+网约车!G28</f>
        <v>9118.8914446642702</v>
      </c>
      <c r="H15" s="218">
        <f t="shared" si="2"/>
        <v>-5.0718535820916802E-2</v>
      </c>
      <c r="I15" s="217">
        <f>公交!I28+出租!I28+网约车!I28</f>
        <v>9058.8927606486504</v>
      </c>
      <c r="J15" s="218">
        <f t="shared" si="4"/>
        <v>2.2681780143377201E-2</v>
      </c>
      <c r="K15" s="217">
        <f>公交!K28+出租!K28+网约车!K28</f>
        <v>9610.5158202780603</v>
      </c>
      <c r="L15" s="218">
        <f t="shared" si="5"/>
        <v>3.8948931165035498E-2</v>
      </c>
      <c r="M15" s="217">
        <f>公交!M28+出租!M28+网约车!M28</f>
        <v>9628.7508848889902</v>
      </c>
      <c r="N15" s="218">
        <f t="shared" si="6"/>
        <v>0.117035538185615</v>
      </c>
      <c r="O15" s="219">
        <f t="shared" si="25"/>
        <v>55677.497472447001</v>
      </c>
      <c r="P15" s="220">
        <f t="shared" si="26"/>
        <v>-0.113889958480914</v>
      </c>
      <c r="Q15" s="221">
        <f t="shared" si="27"/>
        <v>62833.615311476897</v>
      </c>
      <c r="R15" s="217">
        <f>公交!T28+出租!T28+网约车!R28</f>
        <v>14201.1548723299</v>
      </c>
      <c r="S15" s="218">
        <f t="shared" ref="S15:W15" si="60">R15/AS15-1</f>
        <v>-1.2970436517792099E-2</v>
      </c>
      <c r="T15" s="217">
        <f>公交!V28+出租!V28+网约车!T28</f>
        <v>12298.239859458299</v>
      </c>
      <c r="U15" s="218">
        <f t="shared" si="60"/>
        <v>-1.4805396571797001E-2</v>
      </c>
      <c r="V15" s="217">
        <f>公交!X28+出租!X28+网约车!V28</f>
        <v>9606.0987059829295</v>
      </c>
      <c r="W15" s="218">
        <f t="shared" si="60"/>
        <v>-0.18103841792886</v>
      </c>
      <c r="X15" s="217">
        <f>公交!Z28+出租!Z28+网约车!X28</f>
        <v>8857.9780500036104</v>
      </c>
      <c r="Y15" s="218">
        <f t="shared" ref="Y15:AC15" si="61">X15/AY15-1</f>
        <v>-0.268655313622363</v>
      </c>
      <c r="Z15" s="217">
        <f>公交!AB28+出租!AB28+网约车!Z28</f>
        <v>9250.2292769108608</v>
      </c>
      <c r="AA15" s="218">
        <f t="shared" si="61"/>
        <v>-0.26987274645298398</v>
      </c>
      <c r="AB15" s="217">
        <f>公交!AD28+出租!AD28+网约车!AB28</f>
        <v>8619.9145467912604</v>
      </c>
      <c r="AC15" s="218">
        <f t="shared" si="61"/>
        <v>-0.28550499982185701</v>
      </c>
      <c r="AD15" s="217">
        <f>公交!AF28+出租!AF28+网约车!AD28</f>
        <v>8440.0092978060293</v>
      </c>
      <c r="AE15" s="218">
        <f t="shared" si="33"/>
        <v>-0.28883418865569599</v>
      </c>
      <c r="AF15" s="217">
        <f>公交!AH28+出租!AH28+网约车!AF28</f>
        <v>8725.3257784758698</v>
      </c>
      <c r="AG15" s="218">
        <f t="shared" si="12"/>
        <v>-0.27849002028474701</v>
      </c>
      <c r="AH15" s="217">
        <f>公交!AJ28+出租!AJ28+网约车!AH28</f>
        <v>8558.3667900344808</v>
      </c>
      <c r="AI15" s="218">
        <f t="shared" si="13"/>
        <v>-0.287236058766283</v>
      </c>
      <c r="AJ15" s="217">
        <f>公交!AL28+出租!AL28+网约车!AJ28</f>
        <v>9444.6557870263405</v>
      </c>
      <c r="AK15" s="218">
        <f t="shared" si="15"/>
        <v>-0.26736521395627999</v>
      </c>
      <c r="AL15" s="217">
        <f>公交!AN28+出租!AN28+网约车!AL28</f>
        <v>10395.190836904099</v>
      </c>
      <c r="AM15" s="218">
        <f t="shared" si="16"/>
        <v>-0.27236379802932598</v>
      </c>
      <c r="AN15" s="217">
        <f>公交!AP28+出租!AP28+网约车!AN28</f>
        <v>8513.8942055472799</v>
      </c>
      <c r="AO15" s="218">
        <f t="shared" si="17"/>
        <v>-0.55492874449257101</v>
      </c>
      <c r="AP15" s="217">
        <f t="shared" si="43"/>
        <v>116911.058007271</v>
      </c>
      <c r="AQ15" s="218">
        <f t="shared" si="35"/>
        <v>-0.25874863122880998</v>
      </c>
      <c r="AR15" s="222"/>
      <c r="AS15" s="217">
        <f>公交!AU28+出租!AU28+网约车!AS28</f>
        <v>14387.7705367088</v>
      </c>
      <c r="AT15" s="223"/>
      <c r="AU15" s="217">
        <f>公交!AW28+出租!AW28+网约车!AU28</f>
        <v>12483.056460788401</v>
      </c>
      <c r="AV15" s="223"/>
      <c r="AW15" s="217">
        <f>公交!AY28+出租!AY28+网约车!AW28</f>
        <v>11729.608465502501</v>
      </c>
      <c r="AX15" s="223"/>
      <c r="AY15" s="217">
        <f>公交!BA28+出租!BA28+网约车!AY28</f>
        <v>12111.905938467</v>
      </c>
      <c r="AZ15" s="223"/>
      <c r="BA15" s="217">
        <f>公交!BC28+出租!BC28+网约车!BA28</f>
        <v>12669.3384365157</v>
      </c>
      <c r="BB15" s="223"/>
      <c r="BC15" s="217">
        <f>公交!BE28+出租!BE28+网约车!BC28</f>
        <v>12064.3455092647</v>
      </c>
      <c r="BD15" s="223"/>
      <c r="BE15" s="217">
        <f>公交!BG28+出租!BG28+网约车!BE28</f>
        <v>11867.850173860301</v>
      </c>
      <c r="BF15" s="223"/>
      <c r="BG15" s="217">
        <f>公交!BI28+出租!BI28+网约车!BG28</f>
        <v>12093.1463511002</v>
      </c>
      <c r="BH15" s="223"/>
      <c r="BI15" s="217">
        <f>公交!BK28+出租!BK28+网约车!BI28</f>
        <v>12007.2948348381</v>
      </c>
      <c r="BJ15" s="223"/>
      <c r="BK15" s="217">
        <f>公交!BM28+出租!BM28+网约车!BK28</f>
        <v>12891.355921042399</v>
      </c>
      <c r="BL15" s="223"/>
      <c r="BM15" s="217">
        <f>公交!BO28+出租!BO28+网约车!BM28</f>
        <v>14286.247452711399</v>
      </c>
      <c r="BN15" s="223"/>
      <c r="BO15" s="217">
        <f>公交!BQ28+出租!BQ28+网约车!BO28</f>
        <v>19129.2834578601</v>
      </c>
      <c r="BP15" s="223"/>
      <c r="BQ15" s="223">
        <f t="shared" si="40"/>
        <v>157721.20353865999</v>
      </c>
    </row>
    <row r="16" spans="1:69" s="192" customFormat="1" ht="31.2">
      <c r="A16" s="297" t="s">
        <v>113</v>
      </c>
      <c r="B16" s="216" t="s">
        <v>106</v>
      </c>
      <c r="C16" s="217">
        <f>公交!C31+出租!C31+网约车!C31</f>
        <v>363.81276574563202</v>
      </c>
      <c r="D16" s="218">
        <f t="shared" si="23"/>
        <v>0.10118319768650801</v>
      </c>
      <c r="E16" s="217">
        <f>公交!E31+出租!E31+网约车!E31</f>
        <v>325.02258824167399</v>
      </c>
      <c r="F16" s="218">
        <f t="shared" si="1"/>
        <v>-4.9265903855184598E-3</v>
      </c>
      <c r="G16" s="217">
        <f>公交!G31+出租!G31+网约车!G31</f>
        <v>310.32134134414702</v>
      </c>
      <c r="H16" s="218">
        <f t="shared" si="2"/>
        <v>-0.14717083043895801</v>
      </c>
      <c r="I16" s="217">
        <f>公交!I31+出租!I31+网约车!I31</f>
        <v>294.29910362683</v>
      </c>
      <c r="J16" s="218">
        <f t="shared" si="4"/>
        <v>-0.14836483232063799</v>
      </c>
      <c r="K16" s="217">
        <f>公交!K31+出租!K31+网约车!K31</f>
        <v>292.25204144790598</v>
      </c>
      <c r="L16" s="218">
        <f t="shared" si="5"/>
        <v>-0.13036072202846799</v>
      </c>
      <c r="M16" s="217">
        <f>公交!M31+出租!M31+网约车!M31</f>
        <v>269.28266433608701</v>
      </c>
      <c r="N16" s="218">
        <f t="shared" si="6"/>
        <v>-0.217823367216015</v>
      </c>
      <c r="O16" s="219">
        <f t="shared" si="25"/>
        <v>1854.9905047422801</v>
      </c>
      <c r="P16" s="220">
        <f t="shared" si="26"/>
        <v>-9.3708450867328402E-2</v>
      </c>
      <c r="Q16" s="221">
        <f t="shared" si="27"/>
        <v>2046.7922342622701</v>
      </c>
      <c r="R16" s="217">
        <f>公交!T31+出租!T31+网约车!R31</f>
        <v>330.38350613228698</v>
      </c>
      <c r="S16" s="218">
        <f t="shared" ref="S16:W16" si="62">R16/AS16-1</f>
        <v>-3.6648657353515302E-2</v>
      </c>
      <c r="T16" s="217">
        <f>公交!V31+出租!V31+网约车!T31</f>
        <v>326.63176917529802</v>
      </c>
      <c r="U16" s="218">
        <f t="shared" si="62"/>
        <v>-5.0326538880661902E-2</v>
      </c>
      <c r="V16" s="217">
        <f>公交!X31+出租!X31+网约车!V31</f>
        <v>363.87280409729902</v>
      </c>
      <c r="W16" s="218">
        <f t="shared" si="62"/>
        <v>7.4351444281176293E-2</v>
      </c>
      <c r="X16" s="217">
        <f>公交!Z31+出租!Z31+网约车!X31</f>
        <v>345.56945837355698</v>
      </c>
      <c r="Y16" s="218">
        <f t="shared" ref="Y16:AC16" si="63">X16/AY16-1</f>
        <v>-2.35258646514355E-2</v>
      </c>
      <c r="Z16" s="217">
        <f>公交!AB31+出租!AB31+网约车!Z31</f>
        <v>336.06122544234103</v>
      </c>
      <c r="AA16" s="218">
        <f t="shared" si="63"/>
        <v>-6.7730526490946893E-2</v>
      </c>
      <c r="AB16" s="217">
        <f>公交!AD31+出租!AD31+网约车!AB31</f>
        <v>344.27347104148902</v>
      </c>
      <c r="AC16" s="218">
        <f t="shared" si="63"/>
        <v>-3.4646773948032297E-2</v>
      </c>
      <c r="AD16" s="217">
        <f>公交!AF31+出租!AF31+网约车!AD31</f>
        <v>318.48911332722099</v>
      </c>
      <c r="AE16" s="218">
        <f t="shared" si="33"/>
        <v>-7.57910867696584E-2</v>
      </c>
      <c r="AF16" s="217">
        <f>公交!AH31+出租!AH31+网约车!AF31</f>
        <v>312.888422224946</v>
      </c>
      <c r="AG16" s="218">
        <f t="shared" si="12"/>
        <v>-4.81012085372834E-3</v>
      </c>
      <c r="AH16" s="217">
        <f>公交!AJ31+出租!AJ31+网约车!AH31</f>
        <v>329.22820177875599</v>
      </c>
      <c r="AI16" s="218">
        <f t="shared" si="13"/>
        <v>-2.5754171508300599E-2</v>
      </c>
      <c r="AJ16" s="217">
        <f>公交!AL31+出租!AL31+网约车!AJ31</f>
        <v>362.38038708477001</v>
      </c>
      <c r="AK16" s="218">
        <f t="shared" si="15"/>
        <v>-1.7565522361436599E-2</v>
      </c>
      <c r="AL16" s="217">
        <f>公交!AN31+出租!AN31+网约车!AL31</f>
        <v>340.32697978719199</v>
      </c>
      <c r="AM16" s="218">
        <f t="shared" si="16"/>
        <v>-1.8904208778652402E-2</v>
      </c>
      <c r="AN16" s="217">
        <f>公交!AP31+出租!AP31+网约车!AN31</f>
        <v>371.41844857677</v>
      </c>
      <c r="AO16" s="218">
        <f t="shared" si="17"/>
        <v>5.1191683694021398E-2</v>
      </c>
      <c r="AP16" s="217">
        <f t="shared" si="43"/>
        <v>4081.5237870419301</v>
      </c>
      <c r="AQ16" s="218">
        <f t="shared" si="35"/>
        <v>-1.9477198122539299E-2</v>
      </c>
      <c r="AR16" s="222"/>
      <c r="AS16" s="217">
        <f>公交!AU31+出租!AU31+网约车!AS31</f>
        <v>342.95224546495098</v>
      </c>
      <c r="AT16" s="223"/>
      <c r="AU16" s="217">
        <f>公交!AW31+出租!AW31+网约车!AU31</f>
        <v>343.94113613568999</v>
      </c>
      <c r="AV16" s="223"/>
      <c r="AW16" s="217">
        <f>公交!AY31+出租!AY31+网约车!AW31</f>
        <v>338.69066405989503</v>
      </c>
      <c r="AX16" s="223"/>
      <c r="AY16" s="217">
        <f>公交!BA31+出租!BA31+网约车!AY31</f>
        <v>353.89514771960899</v>
      </c>
      <c r="AZ16" s="223"/>
      <c r="BA16" s="217">
        <f>公交!BC31+出租!BC31+网约车!BA31</f>
        <v>360.47648774491103</v>
      </c>
      <c r="BB16" s="223"/>
      <c r="BC16" s="217">
        <f>公交!BE31+出租!BE31+网约车!BC31</f>
        <v>356.62953388520202</v>
      </c>
      <c r="BD16" s="223"/>
      <c r="BE16" s="217">
        <f>公交!BG31+出租!BG31+网约车!BE31</f>
        <v>344.60727306126302</v>
      </c>
      <c r="BF16" s="223"/>
      <c r="BG16" s="217">
        <f>公交!BI31+出租!BI31+网约车!BG31</f>
        <v>314.40072772178797</v>
      </c>
      <c r="BH16" s="223"/>
      <c r="BI16" s="217">
        <f>公交!BK31+出租!BK31+网约车!BI31</f>
        <v>337.93134355879903</v>
      </c>
      <c r="BJ16" s="223"/>
      <c r="BK16" s="217">
        <f>公交!BM31+出租!BM31+网约车!BK31</f>
        <v>368.85959861242702</v>
      </c>
      <c r="BL16" s="223"/>
      <c r="BM16" s="217">
        <f>公交!BO31+出租!BO31+网约车!BM31</f>
        <v>346.88455789166602</v>
      </c>
      <c r="BN16" s="223"/>
      <c r="BO16" s="217">
        <f>公交!BQ31+出租!BQ31+网约车!BO31</f>
        <v>353.33084758771901</v>
      </c>
      <c r="BP16" s="223"/>
      <c r="BQ16" s="223">
        <f t="shared" si="40"/>
        <v>4162.5995634439196</v>
      </c>
    </row>
    <row r="17" spans="1:69" s="192" customFormat="1" ht="31.2">
      <c r="A17" s="297"/>
      <c r="B17" s="216" t="s">
        <v>107</v>
      </c>
      <c r="C17" s="217">
        <f>公交!C32+出租!C32+网约车!C32</f>
        <v>1846.9436820609901</v>
      </c>
      <c r="D17" s="218">
        <f t="shared" si="23"/>
        <v>-3.74293329957609E-3</v>
      </c>
      <c r="E17" s="217">
        <f>公交!E32+出租!E32+网约车!E32</f>
        <v>1695.3548477439599</v>
      </c>
      <c r="F17" s="218">
        <f t="shared" si="1"/>
        <v>-2.2761054580303499E-2</v>
      </c>
      <c r="G17" s="217">
        <f>公交!G32+出租!G32+网约车!G32</f>
        <v>1627.70508823669</v>
      </c>
      <c r="H17" s="218">
        <f t="shared" si="2"/>
        <v>-0.133557785986368</v>
      </c>
      <c r="I17" s="217">
        <f>公交!I32+出租!I32+网约车!I32</f>
        <v>1545.8621976245099</v>
      </c>
      <c r="J17" s="218">
        <f t="shared" si="4"/>
        <v>-0.102278160646598</v>
      </c>
      <c r="K17" s="217">
        <f>公交!K32+出租!K32+网约车!K32</f>
        <v>1560.08757848193</v>
      </c>
      <c r="L17" s="218">
        <f t="shared" si="5"/>
        <v>-2.90291577673445E-2</v>
      </c>
      <c r="M17" s="217">
        <f>公交!M32+出租!M32+网约车!M32</f>
        <v>1426.3815476960301</v>
      </c>
      <c r="N17" s="218">
        <f t="shared" si="6"/>
        <v>-0.20384861662559001</v>
      </c>
      <c r="O17" s="219">
        <f t="shared" si="25"/>
        <v>9702.3349418441103</v>
      </c>
      <c r="P17" s="220">
        <f t="shared" si="26"/>
        <v>-8.3616938935617405E-2</v>
      </c>
      <c r="Q17" s="221">
        <f t="shared" si="27"/>
        <v>10587.6410794573</v>
      </c>
      <c r="R17" s="217">
        <f>公交!T32+出租!T32+网约车!R32</f>
        <v>1853.8826411319901</v>
      </c>
      <c r="S17" s="218">
        <f t="shared" ref="S17:W17" si="64">R17/AS17-1</f>
        <v>6.5855954893838699E-3</v>
      </c>
      <c r="T17" s="217">
        <f>公交!V32+出租!V32+网约车!T32</f>
        <v>1734.8416737688001</v>
      </c>
      <c r="U17" s="218">
        <f t="shared" si="64"/>
        <v>-0.10382982838214599</v>
      </c>
      <c r="V17" s="217">
        <f>公交!X32+出租!X32+网约车!V32</f>
        <v>1878.60778469767</v>
      </c>
      <c r="W17" s="218">
        <f t="shared" si="64"/>
        <v>4.0198071919619799E-2</v>
      </c>
      <c r="X17" s="217">
        <f>公交!Z32+出租!Z32+网约车!X32</f>
        <v>1721.9835029722999</v>
      </c>
      <c r="Y17" s="218">
        <f t="shared" ref="Y17:AC17" si="65">X17/AY17-1</f>
        <v>-0.12769171609139601</v>
      </c>
      <c r="Z17" s="217">
        <f>公交!AB32+出租!AB32+网约车!Z32</f>
        <v>1606.72958509718</v>
      </c>
      <c r="AA17" s="218">
        <f t="shared" si="65"/>
        <v>-0.17567125972091199</v>
      </c>
      <c r="AB17" s="217">
        <f>公交!AD32+出租!AD32+网约车!AB32</f>
        <v>1791.59589178939</v>
      </c>
      <c r="AC17" s="218">
        <f t="shared" si="65"/>
        <v>-3.9301805399823198E-2</v>
      </c>
      <c r="AD17" s="217">
        <f>公交!AF32+出租!AF32+网约车!AD32</f>
        <v>1573.9130837863199</v>
      </c>
      <c r="AE17" s="218">
        <f t="shared" si="33"/>
        <v>-9.3884927588958805E-2</v>
      </c>
      <c r="AF17" s="217">
        <f>公交!AH32+出租!AH32+网约车!AF32</f>
        <v>1536.27151098796</v>
      </c>
      <c r="AG17" s="218">
        <f t="shared" si="12"/>
        <v>4.7358725939597598E-2</v>
      </c>
      <c r="AH17" s="217">
        <f>公交!AJ32+出租!AJ32+网约车!AH32</f>
        <v>1632.85985328886</v>
      </c>
      <c r="AI17" s="218">
        <f t="shared" si="13"/>
        <v>6.5641839175528002E-2</v>
      </c>
      <c r="AJ17" s="217">
        <f>公交!AL32+出租!AL32+网约车!AJ32</f>
        <v>1810.0813075195299</v>
      </c>
      <c r="AK17" s="218">
        <f t="shared" si="15"/>
        <v>-7.7236640780309297E-4</v>
      </c>
      <c r="AL17" s="217">
        <f>公交!AN32+出租!AN32+网约车!AL32</f>
        <v>1701.74877914227</v>
      </c>
      <c r="AM17" s="218">
        <f t="shared" si="16"/>
        <v>3.9116625614787501E-2</v>
      </c>
      <c r="AN17" s="217">
        <f>公交!AP32+出租!AP32+网约车!AN32</f>
        <v>1891.64964725805</v>
      </c>
      <c r="AO17" s="218">
        <f t="shared" si="17"/>
        <v>0.20236886807042101</v>
      </c>
      <c r="AP17" s="217">
        <f t="shared" si="43"/>
        <v>20734.165261440299</v>
      </c>
      <c r="AQ17" s="218">
        <f t="shared" si="35"/>
        <v>-1.8742333916350599E-2</v>
      </c>
      <c r="AR17" s="222"/>
      <c r="AS17" s="217">
        <f>公交!AU32+出租!AU32+网约车!AS32</f>
        <v>1841.7535969513499</v>
      </c>
      <c r="AT17" s="223"/>
      <c r="AU17" s="217">
        <f>公交!AW32+出租!AW32+网约车!AU32</f>
        <v>1935.8395634133799</v>
      </c>
      <c r="AV17" s="223"/>
      <c r="AW17" s="217">
        <f>公交!AY32+出租!AY32+网约车!AW32</f>
        <v>1806.00967778264</v>
      </c>
      <c r="AX17" s="223"/>
      <c r="AY17" s="217">
        <f>公交!BA32+出租!BA32+网约车!AY32</f>
        <v>1974.0538233300999</v>
      </c>
      <c r="AZ17" s="223"/>
      <c r="BA17" s="217">
        <f>公交!BC32+出租!BC32+网约车!BA32</f>
        <v>1949.13692388451</v>
      </c>
      <c r="BB17" s="223"/>
      <c r="BC17" s="217">
        <f>公交!BE32+出租!BE32+网约车!BC32</f>
        <v>1864.8894125745901</v>
      </c>
      <c r="BD17" s="223"/>
      <c r="BE17" s="217">
        <f>公交!BG32+出租!BG32+网约车!BE32</f>
        <v>1736.9902915292701</v>
      </c>
      <c r="BF17" s="223"/>
      <c r="BG17" s="217">
        <f>公交!BI32+出租!BI32+网约车!BG32</f>
        <v>1466.8054726041901</v>
      </c>
      <c r="BH17" s="223"/>
      <c r="BI17" s="217">
        <f>公交!BK32+出租!BK32+网约车!BI32</f>
        <v>1532.2782883151301</v>
      </c>
      <c r="BJ17" s="223"/>
      <c r="BK17" s="217">
        <f>公交!BM32+出租!BM32+网约车!BK32</f>
        <v>1811.4804341552599</v>
      </c>
      <c r="BL17" s="223"/>
      <c r="BM17" s="217">
        <f>公交!BO32+出租!BO32+网约车!BM32</f>
        <v>1637.68795262556</v>
      </c>
      <c r="BN17" s="223"/>
      <c r="BO17" s="217">
        <f>公交!BQ32+出租!BQ32+网约车!BO32</f>
        <v>1573.2689838300601</v>
      </c>
      <c r="BP17" s="223"/>
      <c r="BQ17" s="223">
        <f t="shared" si="40"/>
        <v>21130.194420995998</v>
      </c>
    </row>
    <row r="18" spans="1:69" s="192" customFormat="1" ht="31.2">
      <c r="A18" s="297" t="s">
        <v>114</v>
      </c>
      <c r="B18" s="216" t="s">
        <v>106</v>
      </c>
      <c r="C18" s="217">
        <f>公交!C35+出租!C35+网约车!C35</f>
        <v>967.05544089657303</v>
      </c>
      <c r="D18" s="218">
        <f t="shared" si="23"/>
        <v>-9.8190058426718095E-3</v>
      </c>
      <c r="E18" s="217">
        <f>公交!E35+出租!E35+网约车!E35</f>
        <v>896.02964351377102</v>
      </c>
      <c r="F18" s="218">
        <f t="shared" si="1"/>
        <v>-4.45662903693071E-2</v>
      </c>
      <c r="G18" s="217">
        <f>公交!G35+出租!G35+网约车!G35</f>
        <v>942.04630286870599</v>
      </c>
      <c r="H18" s="218">
        <f t="shared" si="2"/>
        <v>2.36444023417994E-2</v>
      </c>
      <c r="I18" s="217">
        <f>公交!I35+出租!I35+网约车!I35</f>
        <v>969.36418444575099</v>
      </c>
      <c r="J18" s="218">
        <f t="shared" si="4"/>
        <v>9.9577647949209407E-3</v>
      </c>
      <c r="K18" s="217">
        <f>公交!K35+出租!K35+网约车!K35</f>
        <v>966.21488957963004</v>
      </c>
      <c r="L18" s="218">
        <f t="shared" si="5"/>
        <v>5.9547491879319299E-2</v>
      </c>
      <c r="M18" s="217">
        <f>公交!M35+出租!M35+网约车!M35</f>
        <v>947.54340046473396</v>
      </c>
      <c r="N18" s="218">
        <f t="shared" si="6"/>
        <v>2.4332217841176899E-2</v>
      </c>
      <c r="O18" s="219">
        <f t="shared" si="25"/>
        <v>5688.2538617691698</v>
      </c>
      <c r="P18" s="220">
        <f t="shared" si="26"/>
        <v>1.0075868285751599E-2</v>
      </c>
      <c r="Q18" s="221">
        <f t="shared" si="27"/>
        <v>5631.5114937088601</v>
      </c>
      <c r="R18" s="217">
        <f>公交!T35+出租!T35+网约车!R35</f>
        <v>976.64512508601001</v>
      </c>
      <c r="S18" s="218">
        <f t="shared" ref="S18:W18" si="66">R18/AS18-1</f>
        <v>-9.3926531784941494E-2</v>
      </c>
      <c r="T18" s="217">
        <f>公交!V35+出租!V35+网约车!T35</f>
        <v>937.82502593520201</v>
      </c>
      <c r="U18" s="218">
        <f t="shared" si="66"/>
        <v>-1.3330733175349401E-2</v>
      </c>
      <c r="V18" s="217">
        <f>公交!X35+出租!X35+网约车!V35</f>
        <v>920.28667446779298</v>
      </c>
      <c r="W18" s="218">
        <f t="shared" si="66"/>
        <v>-8.0298266848362707E-2</v>
      </c>
      <c r="X18" s="217">
        <f>公交!Z35+出租!Z35+网约车!X35</f>
        <v>959.80665552146797</v>
      </c>
      <c r="Y18" s="218">
        <f t="shared" ref="Y18:AC18" si="67">X18/AY18-1</f>
        <v>-2.7078780681531099E-2</v>
      </c>
      <c r="Z18" s="217">
        <f>公交!AB35+出租!AB35+网约车!Z35</f>
        <v>911.91277123959298</v>
      </c>
      <c r="AA18" s="218">
        <f t="shared" si="67"/>
        <v>-7.0899277732409297E-2</v>
      </c>
      <c r="AB18" s="217">
        <f>公交!AD35+出租!AD35+网约车!AB35</f>
        <v>925.03524145879305</v>
      </c>
      <c r="AC18" s="218">
        <f t="shared" si="67"/>
        <v>-7.0142924013043895E-2</v>
      </c>
      <c r="AD18" s="217">
        <f>公交!AF35+出租!AF35+网约车!AD35</f>
        <v>887.13457483439004</v>
      </c>
      <c r="AE18" s="218">
        <f t="shared" si="33"/>
        <v>-9.9695541002408503E-2</v>
      </c>
      <c r="AF18" s="217">
        <f>公交!AH35+出租!AH35+网约车!AF35</f>
        <v>863.85206787502295</v>
      </c>
      <c r="AG18" s="218">
        <f t="shared" si="12"/>
        <v>-9.4847920805895797E-2</v>
      </c>
      <c r="AH18" s="217">
        <f>公交!AJ35+出租!AJ35+网约车!AH35</f>
        <v>873.03560233681003</v>
      </c>
      <c r="AI18" s="218">
        <f t="shared" si="13"/>
        <v>-8.9406557466838094E-2</v>
      </c>
      <c r="AJ18" s="217">
        <f>公交!AL35+出租!AL35+网约车!AJ35</f>
        <v>954.03192763834602</v>
      </c>
      <c r="AK18" s="218">
        <f t="shared" si="15"/>
        <v>-2.7429752349907899E-2</v>
      </c>
      <c r="AL18" s="217">
        <f>公交!AN35+出租!AN35+网约车!AL35</f>
        <v>985.26901271984195</v>
      </c>
      <c r="AM18" s="218">
        <f t="shared" si="16"/>
        <v>-2.49000009796435E-2</v>
      </c>
      <c r="AN18" s="217">
        <f>公交!AP35+出租!AP35+网约车!AN35</f>
        <v>978.71947571913995</v>
      </c>
      <c r="AO18" s="218">
        <f t="shared" si="17"/>
        <v>-3.5810387398557103E-2</v>
      </c>
      <c r="AP18" s="217">
        <f t="shared" si="43"/>
        <v>11173.5541548324</v>
      </c>
      <c r="AQ18" s="218">
        <f t="shared" si="35"/>
        <v>-6.07925289537646E-2</v>
      </c>
      <c r="AR18" s="222"/>
      <c r="AS18" s="217">
        <f>公交!AU35+出租!AU35+网约车!AS35</f>
        <v>1077.8873450626199</v>
      </c>
      <c r="AT18" s="223"/>
      <c r="AU18" s="217">
        <f>公交!AW35+出租!AW35+网约车!AU35</f>
        <v>950.49583225933304</v>
      </c>
      <c r="AV18" s="223"/>
      <c r="AW18" s="217">
        <f>公交!AY35+出租!AY35+网约车!AW35</f>
        <v>1000.63601197548</v>
      </c>
      <c r="AX18" s="223"/>
      <c r="AY18" s="217">
        <f>公交!BA35+出租!BA35+网约车!AY35</f>
        <v>986.52042576870997</v>
      </c>
      <c r="AZ18" s="223"/>
      <c r="BA18" s="217">
        <f>公交!BC35+出租!BC35+网约车!BA35</f>
        <v>981.50044379897997</v>
      </c>
      <c r="BB18" s="223"/>
      <c r="BC18" s="217">
        <f>公交!BE35+出租!BE35+网约车!BC35</f>
        <v>994.81443476348795</v>
      </c>
      <c r="BD18" s="223"/>
      <c r="BE18" s="217">
        <f>公交!BG35+出租!BG35+网约车!BE35</f>
        <v>985.37174393441899</v>
      </c>
      <c r="BF18" s="223"/>
      <c r="BG18" s="217">
        <f>公交!BI35+出租!BI35+网约车!BG35</f>
        <v>954.37229580707299</v>
      </c>
      <c r="BH18" s="223"/>
      <c r="BI18" s="217">
        <f>公交!BK35+出租!BK35+网约车!BI35</f>
        <v>958.75454572583897</v>
      </c>
      <c r="BJ18" s="223"/>
      <c r="BK18" s="217">
        <f>公交!BM35+出租!BM35+网约车!BK35</f>
        <v>980.93883700787899</v>
      </c>
      <c r="BL18" s="223"/>
      <c r="BM18" s="217">
        <f>公交!BO35+出租!BO35+网约车!BM35</f>
        <v>1010.42868804195</v>
      </c>
      <c r="BN18" s="223"/>
      <c r="BO18" s="217">
        <f>公交!BQ35+出租!BQ35+网约车!BO35</f>
        <v>1015.06950803846</v>
      </c>
      <c r="BP18" s="223"/>
      <c r="BQ18" s="223">
        <f t="shared" si="40"/>
        <v>11896.790112184201</v>
      </c>
    </row>
    <row r="19" spans="1:69" s="192" customFormat="1" ht="31.2">
      <c r="A19" s="297"/>
      <c r="B19" s="216" t="s">
        <v>107</v>
      </c>
      <c r="C19" s="217">
        <f>公交!C36+出租!C36+网约车!C36</f>
        <v>4389.7242681328498</v>
      </c>
      <c r="D19" s="218">
        <f t="shared" si="23"/>
        <v>-2.89551814042814E-2</v>
      </c>
      <c r="E19" s="217">
        <f>公交!E36+出租!E36+网约车!E36</f>
        <v>4062.1871001429499</v>
      </c>
      <c r="F19" s="218">
        <f t="shared" si="1"/>
        <v>-6.8748406494841902E-2</v>
      </c>
      <c r="G19" s="217">
        <f>公交!G36+出租!G36+网约车!G36</f>
        <v>4271.0832148126001</v>
      </c>
      <c r="H19" s="218">
        <f t="shared" si="2"/>
        <v>3.22978866185175E-3</v>
      </c>
      <c r="I19" s="217">
        <f>公交!I36+出租!I36+网约车!I36</f>
        <v>4447.7801826218401</v>
      </c>
      <c r="J19" s="218">
        <f t="shared" si="4"/>
        <v>-3.55466975107666E-3</v>
      </c>
      <c r="K19" s="217">
        <f>公交!K36+出租!K36+网约车!K36</f>
        <v>4400.9419236375097</v>
      </c>
      <c r="L19" s="218">
        <f t="shared" si="5"/>
        <v>4.8451571952112402E-2</v>
      </c>
      <c r="M19" s="217">
        <f>公交!M36+出租!M36+网约车!M36</f>
        <v>4319.6876286471697</v>
      </c>
      <c r="N19" s="218">
        <f t="shared" si="6"/>
        <v>1.3519608038092599E-2</v>
      </c>
      <c r="O19" s="219">
        <f t="shared" si="25"/>
        <v>25891.4043179949</v>
      </c>
      <c r="P19" s="220">
        <f t="shared" si="26"/>
        <v>-6.5953808805811996E-3</v>
      </c>
      <c r="Q19" s="221">
        <f t="shared" si="27"/>
        <v>26063.301719842799</v>
      </c>
      <c r="R19" s="217">
        <f>公交!T36+出租!T36+网约车!R36</f>
        <v>4520.6196295667096</v>
      </c>
      <c r="S19" s="218">
        <f t="shared" ref="S19:W19" si="68">R19/AS19-1</f>
        <v>-9.6183215567066896E-2</v>
      </c>
      <c r="T19" s="217">
        <f>公交!V36+出租!V36+网约车!T36</f>
        <v>4362.0726433908103</v>
      </c>
      <c r="U19" s="218">
        <f t="shared" si="68"/>
        <v>-1.87844036560629E-2</v>
      </c>
      <c r="V19" s="217">
        <f>公交!X36+出租!X36+网约车!V36</f>
        <v>4257.3329291881801</v>
      </c>
      <c r="W19" s="218">
        <f t="shared" si="68"/>
        <v>-8.4226139872742606E-2</v>
      </c>
      <c r="X19" s="217">
        <f>公交!Z36+出租!Z36+网约车!X36</f>
        <v>4463.6469734980201</v>
      </c>
      <c r="Y19" s="218">
        <f t="shared" ref="Y19:AC19" si="69">X19/AY19-1</f>
        <v>-3.1143493351133901E-2</v>
      </c>
      <c r="Z19" s="217">
        <f>公交!AB36+出租!AB36+网约车!Z36</f>
        <v>4197.5633795306303</v>
      </c>
      <c r="AA19" s="218">
        <f t="shared" si="69"/>
        <v>-7.82183850837634E-2</v>
      </c>
      <c r="AB19" s="217">
        <f>公交!AD36+出租!AD36+网约车!AB36</f>
        <v>4262.0661646684403</v>
      </c>
      <c r="AC19" s="218">
        <f t="shared" si="69"/>
        <v>-7.8192782544989806E-2</v>
      </c>
      <c r="AD19" s="217">
        <f>公交!AF36+出租!AF36+网约车!AD36</f>
        <v>4062.7192371850101</v>
      </c>
      <c r="AE19" s="218">
        <f t="shared" si="33"/>
        <v>-0.108436355367238</v>
      </c>
      <c r="AF19" s="217">
        <f>公交!AH36+出租!AH36+网约车!AF36</f>
        <v>3937.5963444947101</v>
      </c>
      <c r="AG19" s="218">
        <f t="shared" si="12"/>
        <v>-0.103846052648787</v>
      </c>
      <c r="AH19" s="217">
        <f>公交!AJ36+出租!AJ36+网约车!AH36</f>
        <v>4022.1986275589502</v>
      </c>
      <c r="AI19" s="218">
        <f t="shared" si="13"/>
        <v>-9.3312373090109202E-2</v>
      </c>
      <c r="AJ19" s="217">
        <f>公交!AL36+出租!AL36+网约车!AJ36</f>
        <v>4302.6147081446998</v>
      </c>
      <c r="AK19" s="218">
        <f t="shared" si="15"/>
        <v>-5.0560848204054001E-2</v>
      </c>
      <c r="AL19" s="217">
        <f>公交!AN36+出租!AN36+网约车!AL36</f>
        <v>4461.4548827238305</v>
      </c>
      <c r="AM19" s="218">
        <f t="shared" si="16"/>
        <v>-4.9336209789025802E-2</v>
      </c>
      <c r="AN19" s="217">
        <f>公交!AP36+出租!AP36+网约车!AN36</f>
        <v>4451.3607252552501</v>
      </c>
      <c r="AO19" s="218">
        <f t="shared" si="17"/>
        <v>-5.2291988708914799E-2</v>
      </c>
      <c r="AP19" s="217">
        <f t="shared" si="43"/>
        <v>51301.246245205199</v>
      </c>
      <c r="AQ19" s="218">
        <f t="shared" si="35"/>
        <v>-7.0448275799106702E-2</v>
      </c>
      <c r="AR19" s="222"/>
      <c r="AS19" s="217">
        <f>公交!AU36+出租!AU36+网约车!AS36</f>
        <v>5001.6991357413299</v>
      </c>
      <c r="AT19" s="223"/>
      <c r="AU19" s="217">
        <f>公交!AW36+出租!AW36+网约车!AU36</f>
        <v>4445.5802166660696</v>
      </c>
      <c r="AV19" s="223"/>
      <c r="AW19" s="217">
        <f>公交!AY36+出租!AY36+网约车!AW36</f>
        <v>4648.8910795035899</v>
      </c>
      <c r="AX19" s="223"/>
      <c r="AY19" s="217">
        <f>公交!BA36+出租!BA36+网约车!AY36</f>
        <v>4607.1290669627897</v>
      </c>
      <c r="AZ19" s="223"/>
      <c r="BA19" s="217">
        <f>公交!BC36+出租!BC36+网约车!BA36</f>
        <v>4553.7503803567097</v>
      </c>
      <c r="BB19" s="223"/>
      <c r="BC19" s="217">
        <f>公交!BE36+出租!BE36+网约车!BC36</f>
        <v>4623.5981710312999</v>
      </c>
      <c r="BD19" s="223"/>
      <c r="BE19" s="217">
        <f>公交!BG36+出租!BG36+网约车!BE36</f>
        <v>4556.8471321623501</v>
      </c>
      <c r="BF19" s="223"/>
      <c r="BG19" s="217">
        <f>公交!BI36+出租!BI36+网约车!BG36</f>
        <v>4393.88383673717</v>
      </c>
      <c r="BH19" s="223"/>
      <c r="BI19" s="217">
        <f>公交!BK36+出租!BK36+网约车!BI36</f>
        <v>4436.1459318322504</v>
      </c>
      <c r="BJ19" s="223"/>
      <c r="BK19" s="217">
        <f>公交!BM36+出租!BM36+网约车!BK36</f>
        <v>4531.7435035261997</v>
      </c>
      <c r="BL19" s="223"/>
      <c r="BM19" s="217">
        <f>公交!BO36+出租!BO36+网约车!BM36</f>
        <v>4692.9891815209803</v>
      </c>
      <c r="BN19" s="223"/>
      <c r="BO19" s="217">
        <f>公交!BQ36+出租!BQ36+网约车!BO36</f>
        <v>4696.9748827922804</v>
      </c>
      <c r="BP19" s="223"/>
      <c r="BQ19" s="223">
        <f t="shared" si="40"/>
        <v>55189.232518833</v>
      </c>
    </row>
    <row r="20" spans="1:69" s="192" customFormat="1" ht="31.2">
      <c r="A20" s="297" t="s">
        <v>115</v>
      </c>
      <c r="B20" s="216" t="s">
        <v>106</v>
      </c>
      <c r="C20" s="217">
        <f>公交!C39+出租!C39+网约车!C39</f>
        <v>795.55764609946903</v>
      </c>
      <c r="D20" s="218">
        <f t="shared" si="23"/>
        <v>0.211923108235162</v>
      </c>
      <c r="E20" s="217">
        <f>公交!E39+出租!E39+网约车!E39</f>
        <v>781.41443608033103</v>
      </c>
      <c r="F20" s="218">
        <f t="shared" si="1"/>
        <v>0.23300202136194501</v>
      </c>
      <c r="G20" s="217">
        <f>公交!G39+出租!G39+网约车!G39</f>
        <v>784.17015164411202</v>
      </c>
      <c r="H20" s="218">
        <f t="shared" si="2"/>
        <v>0.25145085490807201</v>
      </c>
      <c r="I20" s="217">
        <f>公交!I39+出租!I39+网约车!I39</f>
        <v>790.85863302902396</v>
      </c>
      <c r="J20" s="218">
        <f t="shared" si="4"/>
        <v>0.258190723659184</v>
      </c>
      <c r="K20" s="217">
        <f>公交!K39+出租!K39+网约车!K39</f>
        <v>807.72576604416804</v>
      </c>
      <c r="L20" s="218">
        <f t="shared" si="5"/>
        <v>-3.45602755092467E-3</v>
      </c>
      <c r="M20" s="217">
        <f>公交!M39+出租!M39+网约车!M39</f>
        <v>828.91621266402797</v>
      </c>
      <c r="N20" s="218">
        <f t="shared" si="6"/>
        <v>0.117705795782758</v>
      </c>
      <c r="O20" s="219">
        <f t="shared" si="25"/>
        <v>4788.6428455611303</v>
      </c>
      <c r="P20" s="220">
        <f t="shared" si="26"/>
        <v>0.16866893646169701</v>
      </c>
      <c r="Q20" s="221">
        <f t="shared" si="27"/>
        <v>4097.5187207930703</v>
      </c>
      <c r="R20" s="217">
        <f>公交!T39+出租!T39+网约车!R39</f>
        <v>656.44234415002097</v>
      </c>
      <c r="S20" s="218">
        <f t="shared" ref="S20:W20" si="70">R20/AS20-1</f>
        <v>-3.6427501811493498E-2</v>
      </c>
      <c r="T20" s="217">
        <f>公交!V39+出租!V39+网约车!T39</f>
        <v>633.74951747216096</v>
      </c>
      <c r="U20" s="218">
        <f t="shared" si="70"/>
        <v>6.87090564403237E-3</v>
      </c>
      <c r="V20" s="217">
        <f>公交!X39+出租!X39+网约车!V39</f>
        <v>626.60882652216901</v>
      </c>
      <c r="W20" s="218">
        <f t="shared" si="70"/>
        <v>-3.61707379389875E-2</v>
      </c>
      <c r="X20" s="217">
        <f>公交!Z39+出租!Z39+网约车!X39</f>
        <v>628.56816391792904</v>
      </c>
      <c r="Y20" s="218">
        <f t="shared" ref="Y20:AC20" si="71">X20/AY20-1</f>
        <v>-2.0483875527151502E-2</v>
      </c>
      <c r="Z20" s="217">
        <f>公交!AB39+出租!AB39+网约车!Z39</f>
        <v>810.52696958181002</v>
      </c>
      <c r="AA20" s="218">
        <f t="shared" si="71"/>
        <v>0.20300562550161999</v>
      </c>
      <c r="AB20" s="217">
        <f>公交!AD39+出租!AD39+网约车!AB39</f>
        <v>741.62289914898099</v>
      </c>
      <c r="AC20" s="218">
        <f t="shared" si="71"/>
        <v>7.8279568662771304E-2</v>
      </c>
      <c r="AD20" s="217">
        <f>公交!AF39+出租!AF39+网约车!AD39</f>
        <v>711.65032905376904</v>
      </c>
      <c r="AE20" s="218">
        <f t="shared" si="33"/>
        <v>7.7366667155650506E-2</v>
      </c>
      <c r="AF20" s="217">
        <f>公交!AH39+出租!AH39+网约车!AF39</f>
        <v>699.95508645362099</v>
      </c>
      <c r="AG20" s="218">
        <f t="shared" si="12"/>
        <v>0.13343621381722801</v>
      </c>
      <c r="AH20" s="217">
        <f>公交!AJ39+出租!AJ39+网约车!AH39</f>
        <v>693.49711218275297</v>
      </c>
      <c r="AI20" s="218">
        <f t="shared" si="13"/>
        <v>0.123906612672777</v>
      </c>
      <c r="AJ20" s="217">
        <f>公交!AL39+出租!AL39+网约车!AJ39</f>
        <v>773.51914167092002</v>
      </c>
      <c r="AK20" s="218">
        <f t="shared" si="15"/>
        <v>0.17579084486198099</v>
      </c>
      <c r="AL20" s="217">
        <f>公交!AN39+出租!AN39+网约车!AL39</f>
        <v>759.47357562771401</v>
      </c>
      <c r="AM20" s="218">
        <f t="shared" si="16"/>
        <v>0.225051406950666</v>
      </c>
      <c r="AN20" s="217">
        <f>公交!AP39+出租!AP39+网约车!AN39</f>
        <v>763.687886737128</v>
      </c>
      <c r="AO20" s="218">
        <f t="shared" si="17"/>
        <v>0.21807786806313201</v>
      </c>
      <c r="AP20" s="217">
        <f t="shared" si="43"/>
        <v>8499.30185251898</v>
      </c>
      <c r="AQ20" s="218">
        <f t="shared" si="35"/>
        <v>9.47093488884201E-2</v>
      </c>
      <c r="AR20" s="222"/>
      <c r="AS20" s="217">
        <f>公交!AU39+出租!AU39+网约车!AS39</f>
        <v>681.25890411371904</v>
      </c>
      <c r="AT20" s="223"/>
      <c r="AU20" s="217">
        <f>公交!AW39+出租!AW39+网约车!AU39</f>
        <v>629.42479906775202</v>
      </c>
      <c r="AV20" s="223"/>
      <c r="AW20" s="217">
        <f>公交!AY39+出租!AY39+网约车!AW39</f>
        <v>650.12430228799496</v>
      </c>
      <c r="AX20" s="223"/>
      <c r="AY20" s="217">
        <f>公交!BA39+出租!BA39+网约车!AY39</f>
        <v>641.71293173576805</v>
      </c>
      <c r="AZ20" s="223"/>
      <c r="BA20" s="217">
        <f>公交!BC39+出租!BC39+网约车!BA39</f>
        <v>673.75160381635203</v>
      </c>
      <c r="BB20" s="223"/>
      <c r="BC20" s="217">
        <f>公交!BE39+出租!BE39+网约车!BC39</f>
        <v>687.78350318619596</v>
      </c>
      <c r="BD20" s="223"/>
      <c r="BE20" s="217">
        <f>公交!BG39+出租!BG39+网约车!BE39</f>
        <v>660.54608031691998</v>
      </c>
      <c r="BF20" s="223"/>
      <c r="BG20" s="217">
        <f>公交!BI39+出租!BI39+网约车!BG39</f>
        <v>617.55136982634997</v>
      </c>
      <c r="BH20" s="223"/>
      <c r="BI20" s="217">
        <f>公交!BK39+出租!BK39+网约车!BI39</f>
        <v>617.04158011272705</v>
      </c>
      <c r="BJ20" s="223"/>
      <c r="BK20" s="217">
        <f>公交!BM39+出租!BM39+网约车!BK39</f>
        <v>657.87137657269204</v>
      </c>
      <c r="BL20" s="223"/>
      <c r="BM20" s="217">
        <f>公交!BO39+出租!BO39+网约车!BM39</f>
        <v>619.95241286907003</v>
      </c>
      <c r="BN20" s="223"/>
      <c r="BO20" s="217">
        <f>公交!BQ39+出租!BQ39+网约车!BO39</f>
        <v>626.96146671761596</v>
      </c>
      <c r="BP20" s="223"/>
      <c r="BQ20" s="223">
        <f t="shared" si="40"/>
        <v>7763.9803306231597</v>
      </c>
    </row>
    <row r="21" spans="1:69" s="192" customFormat="1" ht="31.2">
      <c r="A21" s="297"/>
      <c r="B21" s="216" t="s">
        <v>107</v>
      </c>
      <c r="C21" s="217">
        <f>公交!C40+出租!C40+网约车!C40</f>
        <v>3352.2904471605798</v>
      </c>
      <c r="D21" s="218">
        <f t="shared" si="23"/>
        <v>0.16988457584234801</v>
      </c>
      <c r="E21" s="217">
        <f>公交!E40+出租!E40+网约车!E40</f>
        <v>3373.7080238717199</v>
      </c>
      <c r="F21" s="218">
        <f t="shared" si="1"/>
        <v>0.22478620235643301</v>
      </c>
      <c r="G21" s="217">
        <f>公交!G40+出租!G40+网约车!G40</f>
        <v>3324.7306197922298</v>
      </c>
      <c r="H21" s="218">
        <f t="shared" si="2"/>
        <v>0.211772558399179</v>
      </c>
      <c r="I21" s="217">
        <f>公交!I40+出租!I40+网约车!I40</f>
        <v>3347.6527324163999</v>
      </c>
      <c r="J21" s="218">
        <f t="shared" si="4"/>
        <v>0.21694615547197599</v>
      </c>
      <c r="K21" s="217">
        <f>公交!K40+出租!K40+网约车!K40</f>
        <v>3427.9300008260102</v>
      </c>
      <c r="L21" s="218">
        <f t="shared" si="5"/>
        <v>-4.2409621828537997E-2</v>
      </c>
      <c r="M21" s="217">
        <f>公交!M40+出租!M40+网约车!M40</f>
        <v>3521.2192400702902</v>
      </c>
      <c r="N21" s="218">
        <f t="shared" si="6"/>
        <v>8.3858225539789694E-2</v>
      </c>
      <c r="O21" s="219">
        <f t="shared" si="25"/>
        <v>20347.531064137202</v>
      </c>
      <c r="P21" s="220">
        <f t="shared" si="26"/>
        <v>0.134003131466151</v>
      </c>
      <c r="Q21" s="221">
        <f t="shared" si="27"/>
        <v>17943.099537855702</v>
      </c>
      <c r="R21" s="217">
        <f>公交!T40+出租!T40+网约车!R40</f>
        <v>2865.4881997626499</v>
      </c>
      <c r="S21" s="218">
        <f t="shared" ref="S21:W21" si="72">R21/AS21-1</f>
        <v>-2.6034881915802201E-2</v>
      </c>
      <c r="T21" s="217">
        <f>公交!V40+出租!V40+网约车!T40</f>
        <v>2754.5281106048201</v>
      </c>
      <c r="U21" s="218">
        <f t="shared" si="72"/>
        <v>1.0054191251316799E-2</v>
      </c>
      <c r="V21" s="217">
        <f>公交!X40+出租!X40+网约车!V40</f>
        <v>2743.6919550186799</v>
      </c>
      <c r="W21" s="218">
        <f t="shared" si="72"/>
        <v>-3.4486645512698401E-2</v>
      </c>
      <c r="X21" s="217">
        <f>公交!Z40+出租!Z40+网约车!X40</f>
        <v>2750.8634768791899</v>
      </c>
      <c r="Y21" s="218">
        <f t="shared" ref="Y21:AC21" si="73">X21/AY21-1</f>
        <v>-1.49663458869109E-2</v>
      </c>
      <c r="Z21" s="217">
        <f>公交!AB40+出租!AB40+网约车!Z40</f>
        <v>3579.7456605315001</v>
      </c>
      <c r="AA21" s="218">
        <f t="shared" si="73"/>
        <v>0.228692058923367</v>
      </c>
      <c r="AB21" s="217">
        <f>公交!AD40+出租!AD40+网约车!AB40</f>
        <v>3248.7821350588802</v>
      </c>
      <c r="AC21" s="218">
        <f t="shared" si="73"/>
        <v>9.9377281049568097E-2</v>
      </c>
      <c r="AD21" s="217">
        <f>公交!AF40+出租!AF40+网约车!AD40</f>
        <v>3101.5183044105702</v>
      </c>
      <c r="AE21" s="218">
        <f t="shared" si="33"/>
        <v>8.6290348555871005E-2</v>
      </c>
      <c r="AF21" s="217">
        <f>公交!AH40+出租!AH40+网约车!AF40</f>
        <v>3067.24199622266</v>
      </c>
      <c r="AG21" s="218">
        <f t="shared" si="12"/>
        <v>0.14366393269526001</v>
      </c>
      <c r="AH21" s="217">
        <f>公交!AJ40+出租!AJ40+网约车!AH40</f>
        <v>3035.4948012527002</v>
      </c>
      <c r="AI21" s="218">
        <f t="shared" si="13"/>
        <v>0.124593679375144</v>
      </c>
      <c r="AJ21" s="217">
        <f>公交!AL40+出租!AL40+网约车!AJ40</f>
        <v>3299.7472097599398</v>
      </c>
      <c r="AK21" s="218">
        <f t="shared" si="15"/>
        <v>0.15623648866447101</v>
      </c>
      <c r="AL21" s="217">
        <f>公交!AN40+出租!AN40+网约车!AL40</f>
        <v>3253.8608198158699</v>
      </c>
      <c r="AM21" s="218">
        <f t="shared" si="16"/>
        <v>0.209992612009062</v>
      </c>
      <c r="AN21" s="217">
        <f>公交!AP40+出租!AP40+网约车!AN40</f>
        <v>3240.6078254611898</v>
      </c>
      <c r="AO21" s="218">
        <f t="shared" si="17"/>
        <v>0.201000654021563</v>
      </c>
      <c r="AP21" s="217">
        <f t="shared" si="43"/>
        <v>36941.570494778702</v>
      </c>
      <c r="AQ21" s="218">
        <f t="shared" si="35"/>
        <v>9.7828181965281105E-2</v>
      </c>
      <c r="AR21" s="222"/>
      <c r="AS21" s="217">
        <f>公交!AU40+出租!AU40+网约车!AS40</f>
        <v>2942.0850362681399</v>
      </c>
      <c r="AT21" s="223"/>
      <c r="AU21" s="217">
        <f>公交!AW40+出租!AW40+网约车!AU40</f>
        <v>2727.1092328148702</v>
      </c>
      <c r="AV21" s="223"/>
      <c r="AW21" s="217">
        <f>公交!AY40+出租!AY40+网约车!AW40</f>
        <v>2841.6923932405002</v>
      </c>
      <c r="AX21" s="223"/>
      <c r="AY21" s="217">
        <f>公交!BA40+出租!BA40+网约车!AY40</f>
        <v>2792.6593831517598</v>
      </c>
      <c r="AZ21" s="223"/>
      <c r="BA21" s="217">
        <f>公交!BC40+出租!BC40+网约车!BA40</f>
        <v>2913.4604024935502</v>
      </c>
      <c r="BB21" s="223"/>
      <c r="BC21" s="217">
        <f>公交!BE40+出租!BE40+网约车!BC40</f>
        <v>2955.1112171039999</v>
      </c>
      <c r="BD21" s="223"/>
      <c r="BE21" s="217">
        <f>公交!BG40+出租!BG40+网约车!BE40</f>
        <v>2855.1467004505498</v>
      </c>
      <c r="BF21" s="223"/>
      <c r="BG21" s="217">
        <f>公交!BI40+出租!BI40+网约车!BG40</f>
        <v>2681.9434525613801</v>
      </c>
      <c r="BH21" s="223"/>
      <c r="BI21" s="217">
        <f>公交!BK40+出租!BK40+网约车!BI40</f>
        <v>2699.1924789576501</v>
      </c>
      <c r="BJ21" s="223"/>
      <c r="BK21" s="217">
        <f>公交!BM40+出租!BM40+网约车!BK40</f>
        <v>2853.86877348194</v>
      </c>
      <c r="BL21" s="223"/>
      <c r="BM21" s="217">
        <f>公交!BO40+出租!BO40+网约车!BM40</f>
        <v>2689.1575927998401</v>
      </c>
      <c r="BN21" s="223"/>
      <c r="BO21" s="217">
        <f>公交!BQ40+出租!BQ40+网约车!BO40</f>
        <v>2698.2565035330999</v>
      </c>
      <c r="BP21" s="223"/>
      <c r="BQ21" s="223">
        <f t="shared" si="40"/>
        <v>33649.6831668573</v>
      </c>
    </row>
    <row r="22" spans="1:69" s="192" customFormat="1" ht="31.2">
      <c r="A22" s="297" t="s">
        <v>116</v>
      </c>
      <c r="B22" s="216" t="s">
        <v>106</v>
      </c>
      <c r="C22" s="217">
        <f>公交!C43+出租!C43+网约车!C43</f>
        <v>1638.7271883363401</v>
      </c>
      <c r="D22" s="218">
        <f t="shared" si="23"/>
        <v>-2.4802904057183901E-2</v>
      </c>
      <c r="E22" s="217">
        <f>公交!E43+出租!E43+网约车!E43</f>
        <v>1529.9204647137101</v>
      </c>
      <c r="F22" s="218">
        <f t="shared" si="1"/>
        <v>3.5317972126573901E-3</v>
      </c>
      <c r="G22" s="217">
        <f>公交!G43+出租!G43+网约车!G43</f>
        <v>1676.6497142911101</v>
      </c>
      <c r="H22" s="218">
        <f t="shared" si="2"/>
        <v>2.14400964918873E-2</v>
      </c>
      <c r="I22" s="217">
        <f>公交!I43+出租!I43+网约车!I43</f>
        <v>1661.93181384369</v>
      </c>
      <c r="J22" s="218">
        <f t="shared" si="4"/>
        <v>-8.8473683850005501E-3</v>
      </c>
      <c r="K22" s="217">
        <f>公交!K43+出租!K43+网约车!K43</f>
        <v>1601.23437367933</v>
      </c>
      <c r="L22" s="218">
        <f t="shared" si="5"/>
        <v>-4.5039379139717201E-2</v>
      </c>
      <c r="M22" s="217">
        <f>公交!M43+出租!M43+网约车!M43</f>
        <v>1569.1177231628401</v>
      </c>
      <c r="N22" s="218">
        <f t="shared" si="6"/>
        <v>-2.6175422789966402E-2</v>
      </c>
      <c r="O22" s="219">
        <f t="shared" si="25"/>
        <v>9677.5812780270207</v>
      </c>
      <c r="P22" s="220">
        <f t="shared" si="26"/>
        <v>-1.36204202775514E-2</v>
      </c>
      <c r="Q22" s="221">
        <f t="shared" si="27"/>
        <v>9811.21413801991</v>
      </c>
      <c r="R22" s="217">
        <f>公交!T43+出租!T43+网约车!R43</f>
        <v>1680.40614061922</v>
      </c>
      <c r="S22" s="218">
        <f t="shared" ref="S22:W22" si="74">R22/AS22-1</f>
        <v>-8.9297702267276E-2</v>
      </c>
      <c r="T22" s="217">
        <f>公交!V43+出租!V43+网约车!T43</f>
        <v>1524.5361123216201</v>
      </c>
      <c r="U22" s="218">
        <f t="shared" si="74"/>
        <v>-0.12932032364497301</v>
      </c>
      <c r="V22" s="217">
        <f>公交!X43+出租!X43+网约车!V43</f>
        <v>1641.4567237467199</v>
      </c>
      <c r="W22" s="218">
        <f t="shared" si="74"/>
        <v>-7.9735182131962498E-2</v>
      </c>
      <c r="X22" s="217">
        <f>公交!Z43+出租!Z43+网约车!X43</f>
        <v>1676.7667873067301</v>
      </c>
      <c r="Y22" s="218">
        <f t="shared" ref="Y22:AC22" si="75">X22/AY22-1</f>
        <v>6.7335558718655299E-3</v>
      </c>
      <c r="Z22" s="217">
        <f>公交!AB43+出租!AB43+网约车!Z43</f>
        <v>1676.75434850585</v>
      </c>
      <c r="AA22" s="218">
        <f t="shared" si="75"/>
        <v>6.3254121751699099E-4</v>
      </c>
      <c r="AB22" s="217">
        <f>公交!AD43+出租!AD43+网约车!AB43</f>
        <v>1611.29402551977</v>
      </c>
      <c r="AC22" s="218">
        <f t="shared" si="75"/>
        <v>-2.10303005273055E-2</v>
      </c>
      <c r="AD22" s="217">
        <f>公交!AF43+出租!AF43+网约车!AD43</f>
        <v>1482.5151298946</v>
      </c>
      <c r="AE22" s="218">
        <f t="shared" si="33"/>
        <v>-0.108995279980478</v>
      </c>
      <c r="AF22" s="217">
        <f>公交!AH43+出租!AH43+网约车!AF43</f>
        <v>1363.61126473734</v>
      </c>
      <c r="AG22" s="218">
        <f t="shared" si="12"/>
        <v>-0.15258369225360899</v>
      </c>
      <c r="AH22" s="217">
        <f>公交!AJ43+出租!AJ43+网约车!AH43</f>
        <v>1483.8024807357599</v>
      </c>
      <c r="AI22" s="218">
        <f t="shared" si="13"/>
        <v>-2.0999104687371699E-2</v>
      </c>
      <c r="AJ22" s="217">
        <f>公交!AL43+出租!AL43+网约车!AJ43</f>
        <v>1738.1017837519501</v>
      </c>
      <c r="AK22" s="218">
        <f t="shared" si="15"/>
        <v>9.2643926336817103E-2</v>
      </c>
      <c r="AL22" s="217">
        <f>公交!AN43+出租!AN43+网约车!AL43</f>
        <v>1586.40804380137</v>
      </c>
      <c r="AM22" s="218">
        <f t="shared" si="16"/>
        <v>1.7505442587617499E-2</v>
      </c>
      <c r="AN22" s="217">
        <f>公交!AP43+出租!AP43+网约车!AN43</f>
        <v>1670.6429863840101</v>
      </c>
      <c r="AO22" s="218">
        <f t="shared" si="17"/>
        <v>-1.8545684640029501E-2</v>
      </c>
      <c r="AP22" s="217">
        <f t="shared" si="43"/>
        <v>19136.295827324899</v>
      </c>
      <c r="AQ22" s="218">
        <f t="shared" si="35"/>
        <v>-4.3552311540100003E-2</v>
      </c>
      <c r="AR22" s="222"/>
      <c r="AS22" s="217">
        <f>公交!AU43+出租!AU43+网约车!AS43</f>
        <v>1845.17612923866</v>
      </c>
      <c r="AT22" s="223"/>
      <c r="AU22" s="217">
        <f>公交!AW43+出租!AW43+网约车!AU43</f>
        <v>1750.97243420665</v>
      </c>
      <c r="AV22" s="223"/>
      <c r="AW22" s="217">
        <f>公交!AY43+出租!AY43+网约车!AW43</f>
        <v>1783.6786671356799</v>
      </c>
      <c r="AX22" s="223"/>
      <c r="AY22" s="217">
        <f>公交!BA43+出租!BA43+网约车!AY43</f>
        <v>1665.5517018647399</v>
      </c>
      <c r="AZ22" s="223"/>
      <c r="BA22" s="217">
        <f>公交!BC43+出租!BC43+网约车!BA43</f>
        <v>1675.69440272816</v>
      </c>
      <c r="BB22" s="223"/>
      <c r="BC22" s="217">
        <f>公交!BE43+出租!BE43+网约车!BC43</f>
        <v>1645.90796465679</v>
      </c>
      <c r="BD22" s="223"/>
      <c r="BE22" s="217">
        <f>公交!BG43+出租!BG43+网约车!BE43</f>
        <v>1663.86899708243</v>
      </c>
      <c r="BF22" s="223"/>
      <c r="BG22" s="217">
        <f>公交!BI43+出租!BI43+网约车!BG43</f>
        <v>1609.13974899032</v>
      </c>
      <c r="BH22" s="223"/>
      <c r="BI22" s="217">
        <f>公交!BK43+出租!BK43+网约车!BI43</f>
        <v>1515.6293399118199</v>
      </c>
      <c r="BJ22" s="223"/>
      <c r="BK22" s="217">
        <f>公交!BM43+出租!BM43+网约车!BK43</f>
        <v>1590.7302844569699</v>
      </c>
      <c r="BL22" s="223"/>
      <c r="BM22" s="217">
        <f>公交!BO43+出租!BO43+网约车!BM43</f>
        <v>1559.11504489546</v>
      </c>
      <c r="BN22" s="223"/>
      <c r="BO22" s="217">
        <f>公交!BQ43+出租!BQ43+网约车!BO43</f>
        <v>1702.2116671536201</v>
      </c>
      <c r="BP22" s="223"/>
      <c r="BQ22" s="223">
        <f t="shared" si="40"/>
        <v>20007.6763823213</v>
      </c>
    </row>
    <row r="23" spans="1:69" s="192" customFormat="1" ht="31.2">
      <c r="A23" s="297"/>
      <c r="B23" s="216" t="s">
        <v>107</v>
      </c>
      <c r="C23" s="217">
        <f>公交!C44+出租!C44+网约车!C44</f>
        <v>7255.4344012401498</v>
      </c>
      <c r="D23" s="218">
        <f t="shared" si="23"/>
        <v>-7.0375683924224705E-2</v>
      </c>
      <c r="E23" s="217">
        <f>公交!E44+出租!E44+网约车!E44</f>
        <v>6682.4155723358399</v>
      </c>
      <c r="F23" s="218">
        <f t="shared" si="1"/>
        <v>-4.1390383864880101E-2</v>
      </c>
      <c r="G23" s="217">
        <f>公交!G44+出租!G44+网约车!G44</f>
        <v>7474.4554293344099</v>
      </c>
      <c r="H23" s="218">
        <f t="shared" si="2"/>
        <v>-1.88022637177514E-2</v>
      </c>
      <c r="I23" s="217">
        <f>公交!I44+出租!I44+网约车!I44</f>
        <v>7690.0788370563596</v>
      </c>
      <c r="J23" s="218">
        <f t="shared" si="4"/>
        <v>-1.13847557380459E-2</v>
      </c>
      <c r="K23" s="217">
        <f>公交!K44+出租!K44+网约车!K44</f>
        <v>7418.4765082614203</v>
      </c>
      <c r="L23" s="218">
        <f t="shared" si="5"/>
        <v>-3.94655527387935E-2</v>
      </c>
      <c r="M23" s="217">
        <f>公交!M44+出租!M44+网约车!M44</f>
        <v>7117.2628703755199</v>
      </c>
      <c r="N23" s="218">
        <f t="shared" si="6"/>
        <v>-4.1457912106759899E-2</v>
      </c>
      <c r="O23" s="219">
        <f t="shared" si="25"/>
        <v>43638.123618603699</v>
      </c>
      <c r="P23" s="220">
        <f t="shared" si="26"/>
        <v>-3.7118234377475502E-2</v>
      </c>
      <c r="Q23" s="221">
        <f t="shared" si="27"/>
        <v>45320.334413426797</v>
      </c>
      <c r="R23" s="217">
        <f>公交!T44+出租!T44+网约车!R44</f>
        <v>7804.6951610167898</v>
      </c>
      <c r="S23" s="218">
        <f t="shared" ref="S23:W23" si="76">R23/AS23-1</f>
        <v>-8.1459401161864703E-2</v>
      </c>
      <c r="T23" s="217">
        <f>公交!V44+出租!V44+网约车!T44</f>
        <v>6970.9456903611099</v>
      </c>
      <c r="U23" s="218">
        <f t="shared" si="76"/>
        <v>-0.12629814035280101</v>
      </c>
      <c r="V23" s="217">
        <f>公交!X44+出租!X44+网约车!V44</f>
        <v>7617.68515452866</v>
      </c>
      <c r="W23" s="218">
        <f t="shared" si="76"/>
        <v>-7.9873828018565102E-2</v>
      </c>
      <c r="X23" s="217">
        <f>公交!Z44+出租!Z44+网约车!X44</f>
        <v>7778.6367160435102</v>
      </c>
      <c r="Y23" s="218">
        <f t="shared" ref="Y23:AC23" si="77">X23/AY23-1</f>
        <v>7.6645120258762604E-3</v>
      </c>
      <c r="Z23" s="217">
        <f>公交!AB44+出租!AB44+网约车!Z44</f>
        <v>7723.2800233389698</v>
      </c>
      <c r="AA23" s="218">
        <f t="shared" si="77"/>
        <v>-5.8538848472310398E-3</v>
      </c>
      <c r="AB23" s="217">
        <f>公交!AD44+出租!AD44+网约车!AB44</f>
        <v>7425.0916681378103</v>
      </c>
      <c r="AC23" s="218">
        <f t="shared" si="77"/>
        <v>-2.21553755999837E-2</v>
      </c>
      <c r="AD23" s="217">
        <f>公交!AF44+出租!AF44+网约车!AD44</f>
        <v>6799.5836207546299</v>
      </c>
      <c r="AE23" s="218">
        <f t="shared" si="33"/>
        <v>-0.111806842571484</v>
      </c>
      <c r="AF23" s="217">
        <f>公交!AH44+出租!AH44+网约车!AF44</f>
        <v>6264.9384809063704</v>
      </c>
      <c r="AG23" s="218">
        <f t="shared" si="12"/>
        <v>-0.15780495539182199</v>
      </c>
      <c r="AH23" s="217">
        <f>公交!AJ44+出租!AJ44+网约车!AH44</f>
        <v>6754.2673422979897</v>
      </c>
      <c r="AI23" s="218">
        <f t="shared" si="13"/>
        <v>-4.10636776462798E-2</v>
      </c>
      <c r="AJ23" s="217">
        <f>公交!AL44+出租!AL44+网约车!AJ44</f>
        <v>7689.1567126876298</v>
      </c>
      <c r="AK23" s="218">
        <f t="shared" si="15"/>
        <v>3.7648028902175897E-2</v>
      </c>
      <c r="AL23" s="217">
        <f>公交!AN44+出租!AN44+网约车!AL44</f>
        <v>7209.9018461853802</v>
      </c>
      <c r="AM23" s="218">
        <f t="shared" si="16"/>
        <v>-1.05811971104951E-2</v>
      </c>
      <c r="AN23" s="217">
        <f>公交!AP44+出租!AP44+网约车!AN44</f>
        <v>7644.6451686886903</v>
      </c>
      <c r="AO23" s="218">
        <f t="shared" si="17"/>
        <v>-4.5365940019851503E-2</v>
      </c>
      <c r="AP23" s="217">
        <f t="shared" si="43"/>
        <v>87682.827584947605</v>
      </c>
      <c r="AQ23" s="218">
        <f t="shared" si="35"/>
        <v>-5.39078130250338E-2</v>
      </c>
      <c r="AR23" s="222"/>
      <c r="AS23" s="217">
        <f>公交!AU44+出租!AU44+网约车!AS44</f>
        <v>8496.8428950108191</v>
      </c>
      <c r="AT23" s="223"/>
      <c r="AU23" s="217">
        <f>公交!AW44+出租!AW44+网约车!AU44</f>
        <v>7978.6320852927802</v>
      </c>
      <c r="AV23" s="223"/>
      <c r="AW23" s="217">
        <f>公交!AY44+出租!AY44+网约车!AW44</f>
        <v>8278.9571544568098</v>
      </c>
      <c r="AX23" s="223"/>
      <c r="AY23" s="217">
        <f>公交!BA44+出租!BA44+网约车!AY44</f>
        <v>7719.4707397254897</v>
      </c>
      <c r="AZ23" s="223"/>
      <c r="BA23" s="217">
        <f>公交!BC44+出租!BC44+网约车!BA44</f>
        <v>7768.7574347681802</v>
      </c>
      <c r="BB23" s="223"/>
      <c r="BC23" s="217">
        <f>公交!BE44+出租!BE44+网约车!BC44</f>
        <v>7593.3246273084396</v>
      </c>
      <c r="BD23" s="223"/>
      <c r="BE23" s="217">
        <f>公交!BG44+出租!BG44+网约车!BE44</f>
        <v>7655.5235354893903</v>
      </c>
      <c r="BF23" s="223"/>
      <c r="BG23" s="217">
        <f>公交!BI44+出租!BI44+网约车!BG44</f>
        <v>7438.8213526251202</v>
      </c>
      <c r="BH23" s="223"/>
      <c r="BI23" s="217">
        <f>公交!BK44+出租!BK44+网约车!BI44</f>
        <v>7043.4993282135401</v>
      </c>
      <c r="BJ23" s="223"/>
      <c r="BK23" s="217">
        <f>公交!BM44+出租!BM44+网约车!BK44</f>
        <v>7410.1781129220599</v>
      </c>
      <c r="BL23" s="223"/>
      <c r="BM23" s="217">
        <f>公交!BO44+出租!BO44+网约车!BM44</f>
        <v>7287.00710470585</v>
      </c>
      <c r="BN23" s="223"/>
      <c r="BO23" s="217">
        <f>公交!BQ44+出租!BQ44+网约车!BO44</f>
        <v>8007.9325567408096</v>
      </c>
      <c r="BP23" s="223"/>
      <c r="BQ23" s="223">
        <f t="shared" si="40"/>
        <v>92678.946927259298</v>
      </c>
    </row>
    <row r="24" spans="1:69" s="192" customFormat="1" ht="31.2">
      <c r="A24" s="297" t="s">
        <v>117</v>
      </c>
      <c r="B24" s="216" t="s">
        <v>106</v>
      </c>
      <c r="C24" s="217">
        <f>公交!C47+出租!C47+网约车!C47</f>
        <v>840.47334296025394</v>
      </c>
      <c r="D24" s="218">
        <f t="shared" si="23"/>
        <v>-0.101369819143331</v>
      </c>
      <c r="E24" s="217">
        <f>公交!E47+出租!E47+网约车!E47</f>
        <v>844.53198288371198</v>
      </c>
      <c r="F24" s="218">
        <f t="shared" si="1"/>
        <v>-6.1088069308242197E-2</v>
      </c>
      <c r="G24" s="217">
        <f>公交!G47+出租!G47+网约车!G47</f>
        <v>851.28884875319295</v>
      </c>
      <c r="H24" s="218">
        <f t="shared" si="2"/>
        <v>-3.8277492016286802E-2</v>
      </c>
      <c r="I24" s="217">
        <f>公交!I47+出租!I47+网约车!I47</f>
        <v>885.27550262025204</v>
      </c>
      <c r="J24" s="218">
        <f t="shared" si="4"/>
        <v>2.24372245185167E-2</v>
      </c>
      <c r="K24" s="217">
        <f>公交!K47+出租!K47+网约车!K47</f>
        <v>881.192870172992</v>
      </c>
      <c r="L24" s="218">
        <f t="shared" si="5"/>
        <v>5.5129420828036201E-2</v>
      </c>
      <c r="M24" s="217">
        <f>公交!M47+出租!M47+网约车!M47</f>
        <v>875.13447695139405</v>
      </c>
      <c r="N24" s="218">
        <f t="shared" si="6"/>
        <v>1.4193707606203299E-2</v>
      </c>
      <c r="O24" s="219">
        <f t="shared" si="25"/>
        <v>5177.8970243417998</v>
      </c>
      <c r="P24" s="220">
        <f t="shared" si="26"/>
        <v>-2.0046637737148199E-2</v>
      </c>
      <c r="Q24" s="221">
        <f t="shared" si="27"/>
        <v>5283.8198466764698</v>
      </c>
      <c r="R24" s="217">
        <f>公交!T47+出租!T47+网约车!R47</f>
        <v>935.282790256417</v>
      </c>
      <c r="S24" s="218">
        <f t="shared" ref="S24:W24" si="78">R24/AS24-1</f>
        <v>-0.14184118983376701</v>
      </c>
      <c r="T24" s="217">
        <f>公交!V47+出租!V47+网约车!T47</f>
        <v>899.47944559772498</v>
      </c>
      <c r="U24" s="218">
        <f t="shared" si="78"/>
        <v>-0.13195070867693601</v>
      </c>
      <c r="V24" s="217">
        <f>公交!X47+出租!X47+网约车!V47</f>
        <v>885.17097362933896</v>
      </c>
      <c r="W24" s="218">
        <f t="shared" si="78"/>
        <v>-0.15951091108642901</v>
      </c>
      <c r="X24" s="217">
        <f>公交!Z47+出租!Z47+网约车!X47</f>
        <v>865.84827057440498</v>
      </c>
      <c r="Y24" s="218">
        <f t="shared" ref="Y24:AC24" si="79">X24/AY24-1</f>
        <v>-0.16121363085368101</v>
      </c>
      <c r="Z24" s="217">
        <f>公交!AB47+出租!AB47+网约车!Z47</f>
        <v>835.15145419929297</v>
      </c>
      <c r="AA24" s="218">
        <f t="shared" si="79"/>
        <v>-7.6901014929818295E-2</v>
      </c>
      <c r="AB24" s="217">
        <f>公交!AD47+出租!AD47+网约车!AB47</f>
        <v>862.88691241929496</v>
      </c>
      <c r="AC24" s="218">
        <f t="shared" si="79"/>
        <v>-9.4252568344647999E-2</v>
      </c>
      <c r="AD24" s="217">
        <f>公交!AF47+出租!AF47+网约车!AD47</f>
        <v>773.31383000240999</v>
      </c>
      <c r="AE24" s="218">
        <f t="shared" si="33"/>
        <v>-0.16708402679446399</v>
      </c>
      <c r="AF24" s="217">
        <f>公交!AH47+出租!AH47+网约车!AF47</f>
        <v>790.36676064850406</v>
      </c>
      <c r="AG24" s="218">
        <f t="shared" si="12"/>
        <v>-0.18694318183435801</v>
      </c>
      <c r="AH24" s="217">
        <f>公交!AJ47+出租!AJ47+网约车!AH47</f>
        <v>814.10484749643194</v>
      </c>
      <c r="AI24" s="218">
        <f t="shared" si="13"/>
        <v>-0.175662921256791</v>
      </c>
      <c r="AJ24" s="217">
        <f>公交!AL47+出租!AL47+网约车!AJ47</f>
        <v>827.09273771277299</v>
      </c>
      <c r="AK24" s="218">
        <f t="shared" si="15"/>
        <v>-0.194485219661786</v>
      </c>
      <c r="AL24" s="217">
        <f>公交!AN47+出租!AN47+网约车!AL47</f>
        <v>834.70525083434097</v>
      </c>
      <c r="AM24" s="218">
        <f t="shared" si="16"/>
        <v>-0.148842311018516</v>
      </c>
      <c r="AN24" s="217">
        <f>公交!AP47+出租!AP47+网约车!AN47</f>
        <v>813.91244253452203</v>
      </c>
      <c r="AO24" s="218">
        <f t="shared" si="17"/>
        <v>-0.184202564429709</v>
      </c>
      <c r="AP24" s="217">
        <f t="shared" si="43"/>
        <v>10137.315715905501</v>
      </c>
      <c r="AQ24" s="218">
        <f t="shared" si="35"/>
        <v>-0.15255273853684001</v>
      </c>
      <c r="AR24" s="222"/>
      <c r="AS24" s="217">
        <f>公交!AU47+出租!AU47+网约车!AS47</f>
        <v>1089.8714540671599</v>
      </c>
      <c r="AT24" s="223"/>
      <c r="AU24" s="217">
        <f>公交!AW47+出租!AW47+网约车!AU47</f>
        <v>1036.20779901422</v>
      </c>
      <c r="AV24" s="223"/>
      <c r="AW24" s="217">
        <f>公交!AY47+出租!AY47+网约车!AW47</f>
        <v>1053.16176652992</v>
      </c>
      <c r="AX24" s="223"/>
      <c r="AY24" s="217">
        <f>公交!BA47+出租!BA47+网约车!AY47</f>
        <v>1032.2631630931601</v>
      </c>
      <c r="AZ24" s="223"/>
      <c r="BA24" s="217">
        <f>公交!BC47+出租!BC47+网约车!BA47</f>
        <v>904.72578532387604</v>
      </c>
      <c r="BB24" s="223"/>
      <c r="BC24" s="217">
        <f>公交!BE47+出租!BE47+网约车!BC47</f>
        <v>952.679391916437</v>
      </c>
      <c r="BD24" s="223"/>
      <c r="BE24" s="217">
        <f>公交!BG47+出租!BG47+网约车!BE47</f>
        <v>928.441589403379</v>
      </c>
      <c r="BF24" s="223"/>
      <c r="BG24" s="217">
        <f>公交!BI47+出租!BI47+网约车!BG47</f>
        <v>972.09290050807294</v>
      </c>
      <c r="BH24" s="223"/>
      <c r="BI24" s="217">
        <f>公交!BK47+出租!BK47+网约车!BI47</f>
        <v>987.58732136327399</v>
      </c>
      <c r="BJ24" s="223"/>
      <c r="BK24" s="217">
        <f>公交!BM47+出租!BM47+网约车!BK47</f>
        <v>1026.7877857753299</v>
      </c>
      <c r="BL24" s="223"/>
      <c r="BM24" s="217">
        <f>公交!BO47+出租!BO47+网约车!BM47</f>
        <v>980.67051692051302</v>
      </c>
      <c r="BN24" s="223"/>
      <c r="BO24" s="217">
        <f>公交!BQ47+出租!BQ47+网约车!BO47</f>
        <v>997.68938592648101</v>
      </c>
      <c r="BP24" s="223"/>
      <c r="BQ24" s="223">
        <f t="shared" si="40"/>
        <v>11962.178859841801</v>
      </c>
    </row>
    <row r="25" spans="1:69" s="192" customFormat="1" ht="31.2">
      <c r="A25" s="297"/>
      <c r="B25" s="216" t="s">
        <v>107</v>
      </c>
      <c r="C25" s="217">
        <f>公交!C48+出租!C48+网约车!C48</f>
        <v>5268.94233389282</v>
      </c>
      <c r="D25" s="218">
        <f t="shared" si="23"/>
        <v>0.10057541561589101</v>
      </c>
      <c r="E25" s="217">
        <f>公交!E48+出租!E48+网约车!E48</f>
        <v>5277.5448064644997</v>
      </c>
      <c r="F25" s="218">
        <f t="shared" si="1"/>
        <v>8.1003253904552902E-2</v>
      </c>
      <c r="G25" s="217">
        <f>公交!G48+出租!G48+网约车!G48</f>
        <v>5416.7590826985897</v>
      </c>
      <c r="H25" s="218">
        <f t="shared" si="2"/>
        <v>0.13085344619245201</v>
      </c>
      <c r="I25" s="217">
        <f>公交!I48+出租!I48+网约车!I48</f>
        <v>5636.5542416548396</v>
      </c>
      <c r="J25" s="218">
        <f t="shared" si="4"/>
        <v>0.22777136230775799</v>
      </c>
      <c r="K25" s="217">
        <f>公交!K48+出租!K48+网约车!K48</f>
        <v>5606.6583283189802</v>
      </c>
      <c r="L25" s="218">
        <f t="shared" si="5"/>
        <v>0.27080323565231001</v>
      </c>
      <c r="M25" s="217">
        <f>公交!M48+出租!M48+网约车!M48</f>
        <v>5577.5917163980803</v>
      </c>
      <c r="N25" s="218">
        <f t="shared" si="6"/>
        <v>0.28504680880394001</v>
      </c>
      <c r="O25" s="219">
        <f t="shared" si="25"/>
        <v>32784.050509427798</v>
      </c>
      <c r="P25" s="220">
        <f t="shared" si="26"/>
        <v>0.17916947563190899</v>
      </c>
      <c r="Q25" s="221">
        <f t="shared" si="27"/>
        <v>27802.662116791202</v>
      </c>
      <c r="R25" s="217">
        <f>公交!T48+出租!T48+网约车!R48</f>
        <v>4787.4432402656203</v>
      </c>
      <c r="S25" s="218">
        <f t="shared" ref="S25:W25" si="80">R25/AS25-1</f>
        <v>-4.1707538851268301E-2</v>
      </c>
      <c r="T25" s="217">
        <f>公交!V48+出租!V48+网约车!T48</f>
        <v>4882.0804076233399</v>
      </c>
      <c r="U25" s="218">
        <f t="shared" si="80"/>
        <v>1.29371280319459E-2</v>
      </c>
      <c r="V25" s="217">
        <f>公交!X48+出租!X48+网约车!V48</f>
        <v>4789.9744223591897</v>
      </c>
      <c r="W25" s="218">
        <f t="shared" si="80"/>
        <v>2.4316330895775898E-2</v>
      </c>
      <c r="X25" s="217">
        <f>公交!Z48+出租!Z48+网约车!X48</f>
        <v>4590.8826469613996</v>
      </c>
      <c r="Y25" s="218">
        <f t="shared" ref="Y25:AC25" si="81">X25/AY25-1</f>
        <v>2.1533608290145198E-3</v>
      </c>
      <c r="Z25" s="217">
        <f>公交!AB48+出租!AB48+网约车!Z48</f>
        <v>4411.9012062800202</v>
      </c>
      <c r="AA25" s="218">
        <f t="shared" si="81"/>
        <v>5.85517595210003E-2</v>
      </c>
      <c r="AB25" s="217">
        <f>公交!AD48+出租!AD48+网约车!AB48</f>
        <v>4340.3801933016202</v>
      </c>
      <c r="AC25" s="218">
        <f t="shared" si="81"/>
        <v>-1.32979962121568E-2</v>
      </c>
      <c r="AD25" s="217">
        <f>公交!AF48+出租!AF48+网约车!AD48</f>
        <v>4581.5900001037899</v>
      </c>
      <c r="AE25" s="218">
        <f t="shared" si="33"/>
        <v>8.0494996355169296E-2</v>
      </c>
      <c r="AF25" s="217">
        <f>公交!AH48+出租!AH48+网约车!AF48</f>
        <v>4759.2836201306</v>
      </c>
      <c r="AG25" s="218">
        <f t="shared" si="12"/>
        <v>4.44525301518581E-2</v>
      </c>
      <c r="AH25" s="217">
        <f>公交!AJ48+出租!AJ48+网约车!AH48</f>
        <v>5118.2131529144099</v>
      </c>
      <c r="AI25" s="218">
        <f t="shared" si="13"/>
        <v>0.105884725488921</v>
      </c>
      <c r="AJ25" s="217">
        <f>公交!AL48+出租!AL48+网约车!AJ48</f>
        <v>5344.8740321935602</v>
      </c>
      <c r="AK25" s="218">
        <f t="shared" si="15"/>
        <v>0.112390537841212</v>
      </c>
      <c r="AL25" s="217">
        <f>公交!AN48+出租!AN48+网约车!AL48</f>
        <v>5368.4398001365698</v>
      </c>
      <c r="AM25" s="218">
        <f t="shared" si="16"/>
        <v>0.179422890871447</v>
      </c>
      <c r="AN25" s="217">
        <f>公交!AP48+出租!AP48+网约车!AN48</f>
        <v>5177.8070857755702</v>
      </c>
      <c r="AO25" s="218">
        <f t="shared" si="17"/>
        <v>0.100469127100745</v>
      </c>
      <c r="AP25" s="217">
        <f t="shared" si="43"/>
        <v>58152.869808045703</v>
      </c>
      <c r="AQ25" s="218">
        <f t="shared" si="35"/>
        <v>5.4900353052699899E-2</v>
      </c>
      <c r="AR25" s="222"/>
      <c r="AS25" s="217">
        <f>公交!AU48+出租!AU48+网约车!AS48</f>
        <v>4995.8060136743397</v>
      </c>
      <c r="AT25" s="223"/>
      <c r="AU25" s="217">
        <f>公交!AW48+出租!AW48+网约车!AU48</f>
        <v>4819.7269825707999</v>
      </c>
      <c r="AV25" s="223"/>
      <c r="AW25" s="217">
        <f>公交!AY48+出租!AY48+网约车!AW48</f>
        <v>4676.2648196483497</v>
      </c>
      <c r="AX25" s="223"/>
      <c r="AY25" s="217">
        <f>公交!BA48+出租!BA48+网约车!AY48</f>
        <v>4581.0180621094396</v>
      </c>
      <c r="AZ25" s="223"/>
      <c r="BA25" s="217">
        <f>公交!BC48+出租!BC48+网约车!BA48</f>
        <v>4167.8653562263398</v>
      </c>
      <c r="BB25" s="223"/>
      <c r="BC25" s="217">
        <f>公交!BE48+出租!BE48+网约车!BC48</f>
        <v>4398.8764354783598</v>
      </c>
      <c r="BD25" s="223"/>
      <c r="BE25" s="217">
        <f>公交!BG48+出租!BG48+网约车!BE48</f>
        <v>4240.2695205057498</v>
      </c>
      <c r="BF25" s="223"/>
      <c r="BG25" s="217">
        <f>公交!BI48+出租!BI48+网约车!BG48</f>
        <v>4556.7256363854303</v>
      </c>
      <c r="BH25" s="223"/>
      <c r="BI25" s="217">
        <f>公交!BK48+出租!BK48+网约车!BI48</f>
        <v>4628.1615388544296</v>
      </c>
      <c r="BJ25" s="223"/>
      <c r="BK25" s="217">
        <f>公交!BM48+出租!BM48+网约车!BK48</f>
        <v>4804.8539162929401</v>
      </c>
      <c r="BL25" s="223"/>
      <c r="BM25" s="217">
        <f>公交!BO48+出租!BO48+网约车!BM48</f>
        <v>4551.7514045958096</v>
      </c>
      <c r="BN25" s="223"/>
      <c r="BO25" s="217">
        <f>公交!BQ48+出租!BQ48+网约车!BO48</f>
        <v>4705.0907274580504</v>
      </c>
      <c r="BP25" s="223"/>
      <c r="BQ25" s="223">
        <f t="shared" si="40"/>
        <v>55126.410413799997</v>
      </c>
    </row>
    <row r="26" spans="1:69" s="192" customFormat="1" ht="31.2">
      <c r="A26" s="297" t="s">
        <v>118</v>
      </c>
      <c r="B26" s="216" t="s">
        <v>106</v>
      </c>
      <c r="C26" s="217">
        <f>公交!C51+出租!C51+网约车!C51</f>
        <v>817.79036206447302</v>
      </c>
      <c r="D26" s="218">
        <f t="shared" si="23"/>
        <v>-0.119913628847337</v>
      </c>
      <c r="E26" s="217">
        <f>公交!E51+出租!E51+网约车!E51</f>
        <v>743.74753924067204</v>
      </c>
      <c r="F26" s="218">
        <f t="shared" si="1"/>
        <v>-3.9632089071582402E-2</v>
      </c>
      <c r="G26" s="217">
        <f>公交!G51+出租!G51+网约车!G51</f>
        <v>855.69580473472399</v>
      </c>
      <c r="H26" s="218">
        <f t="shared" si="2"/>
        <v>2.4274964435524501E-2</v>
      </c>
      <c r="I26" s="217">
        <f>公交!I51+出租!I51+网约车!I51</f>
        <v>865.74424349288302</v>
      </c>
      <c r="J26" s="218">
        <f t="shared" si="4"/>
        <v>4.8374431361810903E-2</v>
      </c>
      <c r="K26" s="217">
        <f>公交!K51+出租!K51+网约车!K51</f>
        <v>884.22932084219997</v>
      </c>
      <c r="L26" s="218">
        <f t="shared" si="5"/>
        <v>7.62573227105625E-2</v>
      </c>
      <c r="M26" s="217">
        <f>公交!M51+出租!M51+网约车!M51</f>
        <v>855.83946570170804</v>
      </c>
      <c r="N26" s="218">
        <f t="shared" si="6"/>
        <v>4.4321874112934798E-2</v>
      </c>
      <c r="O26" s="219">
        <f t="shared" si="25"/>
        <v>5023.0467360766597</v>
      </c>
      <c r="P26" s="220">
        <f t="shared" si="26"/>
        <v>3.4124617311170899E-3</v>
      </c>
      <c r="Q26" s="221">
        <f t="shared" si="27"/>
        <v>5005.9640752425503</v>
      </c>
      <c r="R26" s="217">
        <f>公交!T51+出租!T51+网约车!R51</f>
        <v>929.21602796030095</v>
      </c>
      <c r="S26" s="218">
        <f t="shared" ref="S26:W26" si="82">R26/AS26-1</f>
        <v>3.5374562299309603E-2</v>
      </c>
      <c r="T26" s="217">
        <f>公交!V51+出租!V51+网约车!T51</f>
        <v>774.44022314496897</v>
      </c>
      <c r="U26" s="218">
        <f t="shared" si="82"/>
        <v>-8.3001770523300905E-2</v>
      </c>
      <c r="V26" s="217">
        <f>公交!X51+出租!X51+网约车!V51</f>
        <v>835.41610841410704</v>
      </c>
      <c r="W26" s="218">
        <f t="shared" si="82"/>
        <v>-8.0855597820985503E-2</v>
      </c>
      <c r="X26" s="217">
        <f>公交!Z51+出租!Z51+网约车!X51</f>
        <v>825.79679320135995</v>
      </c>
      <c r="Y26" s="218">
        <f t="shared" ref="Y26:AC26" si="83">X26/AY26-1</f>
        <v>-0.117828534799798</v>
      </c>
      <c r="Z26" s="217">
        <f>公交!AB51+出租!AB51+网约车!Z51</f>
        <v>821.57798342803505</v>
      </c>
      <c r="AA26" s="218">
        <f t="shared" si="83"/>
        <v>-0.119292841542618</v>
      </c>
      <c r="AB26" s="217">
        <f>公交!AD51+出租!AD51+网约车!AB51</f>
        <v>819.51693909377605</v>
      </c>
      <c r="AC26" s="218">
        <f t="shared" si="83"/>
        <v>-0.10053114986573</v>
      </c>
      <c r="AD26" s="217">
        <f>公交!AF51+出租!AF51+网约车!AD51</f>
        <v>734.11336300876599</v>
      </c>
      <c r="AE26" s="218">
        <f t="shared" si="33"/>
        <v>-0.168312170536353</v>
      </c>
      <c r="AF26" s="217">
        <f>公交!AH51+出租!AH51+网约车!AF51</f>
        <v>707.30765316974305</v>
      </c>
      <c r="AG26" s="218">
        <f t="shared" si="12"/>
        <v>-0.21057956136393399</v>
      </c>
      <c r="AH26" s="217">
        <f>公交!AJ51+出租!AJ51+网约车!AH51</f>
        <v>766.01625185314799</v>
      </c>
      <c r="AI26" s="218">
        <f t="shared" si="13"/>
        <v>-0.133782360134414</v>
      </c>
      <c r="AJ26" s="217">
        <f>公交!AL51+出租!AL51+网约车!AJ51</f>
        <v>815.72496359414902</v>
      </c>
      <c r="AK26" s="218">
        <f t="shared" si="15"/>
        <v>-0.10802032145302</v>
      </c>
      <c r="AL26" s="217">
        <f>公交!AN51+出租!AN51+网约车!AL51</f>
        <v>812.10296869086903</v>
      </c>
      <c r="AM26" s="218">
        <f t="shared" si="16"/>
        <v>-6.5439521595922895E-2</v>
      </c>
      <c r="AN26" s="217">
        <f>公交!AP51+出租!AP51+网约车!AN51</f>
        <v>846.90970396997</v>
      </c>
      <c r="AO26" s="218">
        <f t="shared" si="17"/>
        <v>-0.108364600843546</v>
      </c>
      <c r="AP26" s="217">
        <f t="shared" si="43"/>
        <v>9688.1389795291907</v>
      </c>
      <c r="AQ26" s="218">
        <f t="shared" si="35"/>
        <v>-0.10521068928199701</v>
      </c>
      <c r="AR26" s="222"/>
      <c r="AS26" s="217">
        <f>公交!AU51+出租!AU51+网约车!AS51</f>
        <v>897.46847353168801</v>
      </c>
      <c r="AT26" s="223"/>
      <c r="AU26" s="217">
        <f>公交!AW51+出租!AW51+网约车!AU51</f>
        <v>844.53840612856698</v>
      </c>
      <c r="AV26" s="223"/>
      <c r="AW26" s="217">
        <f>公交!AY51+出租!AY51+网约车!AW51</f>
        <v>908.90626808321701</v>
      </c>
      <c r="AX26" s="223"/>
      <c r="AY26" s="217">
        <f>公交!BA51+出租!BA51+网约车!AY51</f>
        <v>936.09556166493303</v>
      </c>
      <c r="AZ26" s="223"/>
      <c r="BA26" s="217">
        <f>公交!BC51+出租!BC51+网约车!BA51</f>
        <v>932.86170725247996</v>
      </c>
      <c r="BB26" s="223"/>
      <c r="BC26" s="217">
        <f>公交!BE51+出租!BE51+网约车!BC51</f>
        <v>911.11208461687295</v>
      </c>
      <c r="BD26" s="223"/>
      <c r="BE26" s="217">
        <f>公交!BG51+出租!BG51+网约车!BE51</f>
        <v>882.67897761855397</v>
      </c>
      <c r="BF26" s="223"/>
      <c r="BG26" s="217">
        <f>公交!BI51+出租!BI51+网约车!BG51</f>
        <v>895.98345640987702</v>
      </c>
      <c r="BH26" s="223"/>
      <c r="BI26" s="217">
        <f>公交!BK51+出租!BK51+网约车!BI51</f>
        <v>884.32308071215596</v>
      </c>
      <c r="BJ26" s="223"/>
      <c r="BK26" s="217">
        <f>公交!BM51+出租!BM51+网约车!BK51</f>
        <v>914.51070378974498</v>
      </c>
      <c r="BL26" s="223"/>
      <c r="BM26" s="217">
        <f>公交!BO51+出租!BO51+网约车!BM51</f>
        <v>868.96780621161599</v>
      </c>
      <c r="BN26" s="223"/>
      <c r="BO26" s="217">
        <f>公交!BQ51+出租!BQ51+网约车!BO51</f>
        <v>949.83858286829195</v>
      </c>
      <c r="BP26" s="223"/>
      <c r="BQ26" s="223">
        <f t="shared" si="40"/>
        <v>10827.285108888</v>
      </c>
    </row>
    <row r="27" spans="1:69" s="192" customFormat="1" ht="31.2">
      <c r="A27" s="297"/>
      <c r="B27" s="216" t="s">
        <v>107</v>
      </c>
      <c r="C27" s="217">
        <f>公交!C52+出租!C52+网约车!C52</f>
        <v>3839.11946954631</v>
      </c>
      <c r="D27" s="218">
        <f t="shared" si="23"/>
        <v>-6.8878283341561194E-2</v>
      </c>
      <c r="E27" s="217">
        <f>公交!E52+出租!E52+网约车!E52</f>
        <v>3330.85039307954</v>
      </c>
      <c r="F27" s="218">
        <f t="shared" si="1"/>
        <v>-3.5709036935566298E-2</v>
      </c>
      <c r="G27" s="217">
        <f>公交!G52+出租!G52+网约车!G52</f>
        <v>4042.0336461516299</v>
      </c>
      <c r="H27" s="218">
        <f t="shared" si="2"/>
        <v>9.3064487328474499E-2</v>
      </c>
      <c r="I27" s="217">
        <f>公交!I52+出租!I52+网约车!I52</f>
        <v>4100.7616363502202</v>
      </c>
      <c r="J27" s="218">
        <f t="shared" si="4"/>
        <v>0.110872655629533</v>
      </c>
      <c r="K27" s="217">
        <f>公交!K52+出租!K52+网约车!K52</f>
        <v>4150.4997982146997</v>
      </c>
      <c r="L27" s="218">
        <f t="shared" si="5"/>
        <v>0.130987383009259</v>
      </c>
      <c r="M27" s="217">
        <f>公交!M52+出租!M52+网约车!M52</f>
        <v>4024.8000971712599</v>
      </c>
      <c r="N27" s="218">
        <f t="shared" si="6"/>
        <v>9.1959025494920105E-2</v>
      </c>
      <c r="O27" s="219">
        <f t="shared" si="25"/>
        <v>23488.065040513698</v>
      </c>
      <c r="P27" s="220">
        <f t="shared" si="26"/>
        <v>5.2222703354955997E-2</v>
      </c>
      <c r="Q27" s="221">
        <f t="shared" si="27"/>
        <v>22322.332492563801</v>
      </c>
      <c r="R27" s="217">
        <f>公交!T52+出租!T52+网约车!R52</f>
        <v>4123.1123717358296</v>
      </c>
      <c r="S27" s="218">
        <f t="shared" ref="S27:W27" si="84">R27/AS27-1</f>
        <v>9.6910822394094005E-3</v>
      </c>
      <c r="T27" s="217">
        <f>公交!V52+出租!V52+网约车!T52</f>
        <v>3454.1964206471298</v>
      </c>
      <c r="U27" s="218">
        <f t="shared" si="84"/>
        <v>-0.122862469933386</v>
      </c>
      <c r="V27" s="217">
        <f>公交!X52+出租!X52+网约车!V52</f>
        <v>3697.8912891321202</v>
      </c>
      <c r="W27" s="218">
        <f t="shared" si="84"/>
        <v>-0.112117955734928</v>
      </c>
      <c r="X27" s="217">
        <f>公交!Z52+出租!Z52+网约车!X52</f>
        <v>3691.47770049872</v>
      </c>
      <c r="Y27" s="218">
        <f t="shared" ref="Y27:AC27" si="85">X27/AY27-1</f>
        <v>-0.11451807120311799</v>
      </c>
      <c r="Z27" s="217">
        <f>公交!AB52+出租!AB52+网约车!Z52</f>
        <v>3669.8020336631098</v>
      </c>
      <c r="AA27" s="218">
        <f t="shared" si="85"/>
        <v>-0.117908994417637</v>
      </c>
      <c r="AB27" s="217">
        <f>公交!AD52+出租!AD52+网约车!AB52</f>
        <v>3685.8526768869001</v>
      </c>
      <c r="AC27" s="218">
        <f t="shared" si="85"/>
        <v>-9.3635179383782297E-2</v>
      </c>
      <c r="AD27" s="217">
        <f>公交!AF52+出租!AF52+网约车!AD52</f>
        <v>3439.70702786833</v>
      </c>
      <c r="AE27" s="218">
        <f t="shared" si="33"/>
        <v>-0.13264704054260401</v>
      </c>
      <c r="AF27" s="217">
        <f>公交!AH52+出租!AH52+网约车!AF52</f>
        <v>3318.3517072626901</v>
      </c>
      <c r="AG27" s="218">
        <f t="shared" si="12"/>
        <v>-0.19629418898852899</v>
      </c>
      <c r="AH27" s="217">
        <f>公交!AJ52+出租!AJ52+网约车!AH52</f>
        <v>3636.11251377996</v>
      </c>
      <c r="AI27" s="218">
        <f t="shared" si="13"/>
        <v>-9.7035340984132398E-2</v>
      </c>
      <c r="AJ27" s="217">
        <f>公交!AL52+出租!AL52+网约车!AJ52</f>
        <v>3843.0500834583299</v>
      </c>
      <c r="AK27" s="218">
        <f t="shared" si="15"/>
        <v>-6.3892384413672496E-2</v>
      </c>
      <c r="AL27" s="217">
        <f>公交!AN52+出租!AN52+网约车!AL52</f>
        <v>3845.1096071704101</v>
      </c>
      <c r="AM27" s="218">
        <f t="shared" si="16"/>
        <v>-1.68402713032768E-2</v>
      </c>
      <c r="AN27" s="217">
        <f>公交!AP52+出租!AP52+网约车!AN52</f>
        <v>3976.8944757169502</v>
      </c>
      <c r="AO27" s="218">
        <f t="shared" si="17"/>
        <v>-6.8357016941876E-2</v>
      </c>
      <c r="AP27" s="217">
        <f t="shared" si="43"/>
        <v>44381.557907820497</v>
      </c>
      <c r="AQ27" s="218">
        <f t="shared" si="35"/>
        <v>-9.4045405880997093E-2</v>
      </c>
      <c r="AR27" s="222"/>
      <c r="AS27" s="217">
        <f>公交!AU52+出租!AU52+网约车!AS52</f>
        <v>4083.5384646471398</v>
      </c>
      <c r="AT27" s="223"/>
      <c r="AU27" s="217">
        <f>公交!AW52+出租!AW52+网约车!AU52</f>
        <v>3938.0328651366699</v>
      </c>
      <c r="AV27" s="223"/>
      <c r="AW27" s="217">
        <f>公交!AY52+出租!AY52+网约车!AW52</f>
        <v>4164.8452212962402</v>
      </c>
      <c r="AX27" s="223"/>
      <c r="AY27" s="217">
        <f>公交!BA52+出租!BA52+网约车!AY52</f>
        <v>4168.8910642302799</v>
      </c>
      <c r="AZ27" s="223"/>
      <c r="BA27" s="217">
        <f>公交!BC52+出租!BC52+网约车!BA52</f>
        <v>4160.3440126229098</v>
      </c>
      <c r="BB27" s="223"/>
      <c r="BC27" s="217">
        <f>公交!BE52+出租!BE52+网约车!BC52</f>
        <v>4066.6325446975902</v>
      </c>
      <c r="BD27" s="223"/>
      <c r="BE27" s="217">
        <f>公交!BG52+出租!BG52+网约车!BE52</f>
        <v>3965.7523391863101</v>
      </c>
      <c r="BF27" s="223"/>
      <c r="BG27" s="217">
        <f>公交!BI52+出租!BI52+网约车!BG52</f>
        <v>4128.8138791562396</v>
      </c>
      <c r="BH27" s="223"/>
      <c r="BI27" s="217">
        <f>公交!BK52+出租!BK52+网约车!BI52</f>
        <v>4026.8602735160498</v>
      </c>
      <c r="BJ27" s="223"/>
      <c r="BK27" s="217">
        <f>公交!BM52+出租!BM52+网约车!BK52</f>
        <v>4105.3507304833201</v>
      </c>
      <c r="BL27" s="223"/>
      <c r="BM27" s="217">
        <f>公交!BO52+出租!BO52+网约车!BM52</f>
        <v>3910.97142706149</v>
      </c>
      <c r="BN27" s="223"/>
      <c r="BO27" s="217">
        <f>公交!BQ52+出租!BQ52+网约车!BO52</f>
        <v>4268.6893456362104</v>
      </c>
      <c r="BP27" s="223"/>
      <c r="BQ27" s="223">
        <f t="shared" si="40"/>
        <v>48988.722167670501</v>
      </c>
    </row>
    <row r="28" spans="1:69" s="192" customFormat="1" ht="31.2">
      <c r="A28" s="297" t="s">
        <v>119</v>
      </c>
      <c r="B28" s="216" t="s">
        <v>106</v>
      </c>
      <c r="C28" s="217">
        <f>公交!C55+出租!C55+网约车!C55</f>
        <v>379.73686879759799</v>
      </c>
      <c r="D28" s="218">
        <f t="shared" si="23"/>
        <v>0.14978087422186201</v>
      </c>
      <c r="E28" s="217">
        <f>公交!E55+出租!E55+网约车!E55</f>
        <v>401.33550157029799</v>
      </c>
      <c r="F28" s="218">
        <f t="shared" si="1"/>
        <v>0.197941194114263</v>
      </c>
      <c r="G28" s="217">
        <f>公交!G55+出租!G55+网约车!G55</f>
        <v>388.64611266776399</v>
      </c>
      <c r="H28" s="218">
        <f t="shared" si="2"/>
        <v>0.22775489122994</v>
      </c>
      <c r="I28" s="217">
        <f>公交!I55+出租!I55+网约车!I55</f>
        <v>382.23010787897999</v>
      </c>
      <c r="J28" s="218">
        <f t="shared" si="4"/>
        <v>0.22516013963850801</v>
      </c>
      <c r="K28" s="217">
        <f>公交!K55+出租!K55+网约车!K55</f>
        <v>384.16646748681302</v>
      </c>
      <c r="L28" s="218">
        <f t="shared" si="5"/>
        <v>0.18407656492855301</v>
      </c>
      <c r="M28" s="217">
        <f>公交!M55+出租!M55+网约车!M55</f>
        <v>373.42904749597102</v>
      </c>
      <c r="N28" s="218">
        <f t="shared" si="6"/>
        <v>0.20698674322451799</v>
      </c>
      <c r="O28" s="219">
        <f t="shared" si="25"/>
        <v>2309.5441058974202</v>
      </c>
      <c r="P28" s="220">
        <f t="shared" si="26"/>
        <v>0.19810919602070601</v>
      </c>
      <c r="Q28" s="221">
        <f t="shared" si="27"/>
        <v>1927.6574402134099</v>
      </c>
      <c r="R28" s="217">
        <f>公交!T55+出租!T55+网约车!R55</f>
        <v>330.26890367661798</v>
      </c>
      <c r="S28" s="218">
        <f t="shared" ref="S28:W28" si="86">R28/AS28-1</f>
        <v>-2.9310956548270699E-2</v>
      </c>
      <c r="T28" s="217">
        <f>公交!V55+出租!V55+网约车!T55</f>
        <v>335.02103737824802</v>
      </c>
      <c r="U28" s="218">
        <f t="shared" si="86"/>
        <v>-8.0632038996272498E-2</v>
      </c>
      <c r="V28" s="217">
        <f>公交!X55+出租!X55+网约车!V55</f>
        <v>316.55024585438701</v>
      </c>
      <c r="W28" s="218">
        <f t="shared" si="86"/>
        <v>-5.9407286667416098E-2</v>
      </c>
      <c r="X28" s="217">
        <f>公交!Z55+出租!Z55+网约车!X55</f>
        <v>311.98379339353897</v>
      </c>
      <c r="Y28" s="218">
        <f t="shared" ref="Y28:AC28" si="87">X28/AY28-1</f>
        <v>-1.66877274425342E-2</v>
      </c>
      <c r="Z28" s="217">
        <f>公交!AB55+出租!AB55+网约车!Z55</f>
        <v>324.44394126658</v>
      </c>
      <c r="AA28" s="218">
        <f t="shared" si="87"/>
        <v>4.47382412725068E-2</v>
      </c>
      <c r="AB28" s="217">
        <f>公交!AD55+出租!AD55+网约车!AB55</f>
        <v>309.38951864403998</v>
      </c>
      <c r="AC28" s="218">
        <f t="shared" si="87"/>
        <v>-6.4284881273045894E-2</v>
      </c>
      <c r="AD28" s="217">
        <f>公交!AF55+出租!AF55+网约车!AD55</f>
        <v>297.39332274591197</v>
      </c>
      <c r="AE28" s="218">
        <f t="shared" si="33"/>
        <v>-4.1438367414534001E-2</v>
      </c>
      <c r="AF28" s="217">
        <f>公交!AH55+出租!AH55+网约车!AF55</f>
        <v>299.40519014940401</v>
      </c>
      <c r="AG28" s="218">
        <f t="shared" si="12"/>
        <v>7.6682743413567503E-3</v>
      </c>
      <c r="AH28" s="217">
        <f>公交!AJ55+出租!AJ55+网约车!AH55</f>
        <v>296.40178026045697</v>
      </c>
      <c r="AI28" s="218">
        <f t="shared" si="13"/>
        <v>-3.4252483201515599E-3</v>
      </c>
      <c r="AJ28" s="217">
        <f>公交!AL55+出租!AL55+网约车!AJ55</f>
        <v>321.31037027831002</v>
      </c>
      <c r="AK28" s="218">
        <f t="shared" si="15"/>
        <v>1.1239256921546901E-2</v>
      </c>
      <c r="AL28" s="217">
        <f>公交!AN55+出租!AN55+网约车!AL55</f>
        <v>324.31888503908198</v>
      </c>
      <c r="AM28" s="218">
        <f t="shared" si="16"/>
        <v>1.09520419956495E-2</v>
      </c>
      <c r="AN28" s="217">
        <f>公交!AP55+出租!AP55+网约车!AN55</f>
        <v>354.39937263244201</v>
      </c>
      <c r="AO28" s="218">
        <f t="shared" si="17"/>
        <v>3.7064049169647902E-2</v>
      </c>
      <c r="AP28" s="217">
        <f t="shared" si="43"/>
        <v>3820.8863613190201</v>
      </c>
      <c r="AQ28" s="218">
        <f t="shared" si="35"/>
        <v>-1.6436393477996199E-2</v>
      </c>
      <c r="AR28" s="222"/>
      <c r="AS28" s="217">
        <f>公交!AU55+出租!AU55+网约车!AS55</f>
        <v>340.24171376468399</v>
      </c>
      <c r="AT28" s="223"/>
      <c r="AU28" s="217">
        <f>公交!AW55+出租!AW55+网约车!AU55</f>
        <v>364.40364640560898</v>
      </c>
      <c r="AV28" s="223"/>
      <c r="AW28" s="217">
        <f>公交!AY55+出租!AY55+网约车!AW55</f>
        <v>336.54337458433901</v>
      </c>
      <c r="AX28" s="223"/>
      <c r="AY28" s="217">
        <f>公交!BA55+出租!BA55+网约车!AY55</f>
        <v>317.27844968527597</v>
      </c>
      <c r="AZ28" s="223"/>
      <c r="BA28" s="217">
        <f>公交!BC55+出租!BC55+网约车!BA55</f>
        <v>310.55045986581501</v>
      </c>
      <c r="BB28" s="223"/>
      <c r="BC28" s="217">
        <f>公交!BE55+出租!BE55+网约车!BC55</f>
        <v>330.64499274626002</v>
      </c>
      <c r="BD28" s="223"/>
      <c r="BE28" s="217">
        <f>公交!BG55+出租!BG55+网约车!BE55</f>
        <v>310.249557917076</v>
      </c>
      <c r="BF28" s="223"/>
      <c r="BG28" s="217">
        <f>公交!BI55+出租!BI55+网约车!BG55</f>
        <v>297.12674078689702</v>
      </c>
      <c r="BH28" s="223"/>
      <c r="BI28" s="217">
        <f>公交!BK55+出租!BK55+网约车!BI55</f>
        <v>297.42051939489301</v>
      </c>
      <c r="BJ28" s="223"/>
      <c r="BK28" s="217">
        <f>公交!BM55+出租!BM55+网约车!BK55</f>
        <v>317.73921757789998</v>
      </c>
      <c r="BL28" s="223"/>
      <c r="BM28" s="217">
        <f>公交!BO55+出租!BO55+网约车!BM55</f>
        <v>320.805410708571</v>
      </c>
      <c r="BN28" s="223"/>
      <c r="BO28" s="217">
        <f>公交!BQ55+出租!BQ55+网约车!BO55</f>
        <v>341.73335091135499</v>
      </c>
      <c r="BP28" s="223"/>
      <c r="BQ28" s="223">
        <f t="shared" si="40"/>
        <v>3884.7374343486799</v>
      </c>
    </row>
    <row r="29" spans="1:69" s="192" customFormat="1" ht="31.2">
      <c r="A29" s="297"/>
      <c r="B29" s="216" t="s">
        <v>107</v>
      </c>
      <c r="C29" s="217">
        <f>公交!C56+出租!C56+网约车!C56</f>
        <v>1726.8031345844299</v>
      </c>
      <c r="D29" s="218">
        <f t="shared" si="23"/>
        <v>9.7448786635898593E-2</v>
      </c>
      <c r="E29" s="217">
        <f>公交!E56+出租!E56+网约车!E56</f>
        <v>1846.4462756389501</v>
      </c>
      <c r="F29" s="218">
        <f t="shared" si="1"/>
        <v>0.15661030912205501</v>
      </c>
      <c r="G29" s="217">
        <f>公交!G56+出租!G56+网约车!G56</f>
        <v>1785.2464805911</v>
      </c>
      <c r="H29" s="218">
        <f t="shared" si="2"/>
        <v>0.185972029110997</v>
      </c>
      <c r="I29" s="217">
        <f>公交!I56+出租!I56+网约车!I56</f>
        <v>1761.8633109289401</v>
      </c>
      <c r="J29" s="218">
        <f t="shared" si="4"/>
        <v>0.18976685523185699</v>
      </c>
      <c r="K29" s="217">
        <f>公交!K56+出租!K56+网约车!K56</f>
        <v>1775.7216516779599</v>
      </c>
      <c r="L29" s="218">
        <f t="shared" si="5"/>
        <v>0.156821406056812</v>
      </c>
      <c r="M29" s="217">
        <f>公交!M56+出租!M56+网约车!M56</f>
        <v>1716.8815514482601</v>
      </c>
      <c r="N29" s="218">
        <f t="shared" si="6"/>
        <v>0.17539153964604501</v>
      </c>
      <c r="O29" s="219">
        <f t="shared" si="25"/>
        <v>10612.962404869601</v>
      </c>
      <c r="P29" s="220">
        <f t="shared" si="26"/>
        <v>0.159666201044322</v>
      </c>
      <c r="Q29" s="221">
        <f t="shared" si="27"/>
        <v>9151.7390049932201</v>
      </c>
      <c r="R29" s="217">
        <f>公交!T56+出租!T56+网约车!R56</f>
        <v>1573.47035744396</v>
      </c>
      <c r="S29" s="218">
        <f t="shared" ref="S29:W29" si="88">R29/AS29-1</f>
        <v>2.3911286198344199E-2</v>
      </c>
      <c r="T29" s="217">
        <f>公交!V56+出租!V56+网约车!T56</f>
        <v>1596.4290315210201</v>
      </c>
      <c r="U29" s="218">
        <f t="shared" si="88"/>
        <v>-7.2716805572746401E-2</v>
      </c>
      <c r="V29" s="217">
        <f>公交!X56+出租!X56+网约车!V56</f>
        <v>1505.3023484283301</v>
      </c>
      <c r="W29" s="218">
        <f t="shared" si="88"/>
        <v>-4.5062519031913502E-2</v>
      </c>
      <c r="X29" s="217">
        <f>公交!Z56+出租!Z56+网约车!X56</f>
        <v>1480.84753175074</v>
      </c>
      <c r="Y29" s="218">
        <f t="shared" ref="Y29:AC29" si="89">X29/AY29-1</f>
        <v>3.5635360631358599E-4</v>
      </c>
      <c r="Z29" s="217">
        <f>公交!AB56+出租!AB56+网约车!Z56</f>
        <v>1535.00068582821</v>
      </c>
      <c r="AA29" s="218">
        <f t="shared" si="89"/>
        <v>5.5213213750645397E-2</v>
      </c>
      <c r="AB29" s="217">
        <f>公交!AD56+出租!AD56+网约车!AB56</f>
        <v>1460.6890500209599</v>
      </c>
      <c r="AC29" s="218">
        <f t="shared" si="89"/>
        <v>-6.1218397471924403E-2</v>
      </c>
      <c r="AD29" s="217">
        <f>公交!AF56+出租!AF56+网约车!AD56</f>
        <v>1396.61299828797</v>
      </c>
      <c r="AE29" s="218">
        <f t="shared" si="33"/>
        <v>-3.8987380762465003E-2</v>
      </c>
      <c r="AF29" s="217">
        <f>公交!AH56+出租!AH56+网约车!AF56</f>
        <v>1403.98300774224</v>
      </c>
      <c r="AG29" s="218">
        <f t="shared" si="12"/>
        <v>5.38290810437259E-3</v>
      </c>
      <c r="AH29" s="217">
        <f>公交!AJ56+出租!AJ56+网约车!AH56</f>
        <v>1391.9103634767901</v>
      </c>
      <c r="AI29" s="218">
        <f t="shared" si="13"/>
        <v>-5.8034199100971398E-3</v>
      </c>
      <c r="AJ29" s="217">
        <f>公交!AL56+出租!AL56+网约车!AJ56</f>
        <v>1510.55714936298</v>
      </c>
      <c r="AK29" s="218">
        <f t="shared" si="15"/>
        <v>1.04704745035555E-2</v>
      </c>
      <c r="AL29" s="217">
        <f>公交!AN56+出租!AN56+网约车!AL56</f>
        <v>1514.83642596191</v>
      </c>
      <c r="AM29" s="218">
        <f t="shared" si="16"/>
        <v>7.4879698336229898E-3</v>
      </c>
      <c r="AN29" s="217">
        <f>公交!AP56+出租!AP56+网约车!AN56</f>
        <v>1635.9598484191499</v>
      </c>
      <c r="AO29" s="218">
        <f t="shared" si="17"/>
        <v>1.6966878472652699E-2</v>
      </c>
      <c r="AP29" s="217">
        <f t="shared" si="43"/>
        <v>18005.5987982443</v>
      </c>
      <c r="AQ29" s="218">
        <f t="shared" si="35"/>
        <v>-9.7317692869078893E-3</v>
      </c>
      <c r="AR29" s="222"/>
      <c r="AS29" s="217">
        <f>公交!AU56+出租!AU56+网约车!AS56</f>
        <v>1536.72527947813</v>
      </c>
      <c r="AT29" s="223"/>
      <c r="AU29" s="217">
        <f>公交!AW56+出租!AW56+网约车!AU56</f>
        <v>1721.61971781131</v>
      </c>
      <c r="AV29" s="223"/>
      <c r="AW29" s="217">
        <f>公交!AY56+出租!AY56+网约车!AW56</f>
        <v>1576.3360203458601</v>
      </c>
      <c r="AX29" s="223"/>
      <c r="AY29" s="217">
        <f>公交!BA56+出租!BA56+网约车!AY56</f>
        <v>1480.3200143751201</v>
      </c>
      <c r="AZ29" s="223"/>
      <c r="BA29" s="217">
        <f>公交!BC56+出租!BC56+网约车!BA56</f>
        <v>1454.68296437666</v>
      </c>
      <c r="BB29" s="223"/>
      <c r="BC29" s="217">
        <f>公交!BE56+出租!BE56+网约车!BC56</f>
        <v>1555.94128185664</v>
      </c>
      <c r="BD29" s="223"/>
      <c r="BE29" s="217">
        <f>公交!BG56+出租!BG56+网约车!BE56</f>
        <v>1453.2722779395399</v>
      </c>
      <c r="BF29" s="223"/>
      <c r="BG29" s="217">
        <f>公交!BI56+出租!BI56+网约车!BG56</f>
        <v>1396.4659598097001</v>
      </c>
      <c r="BH29" s="223"/>
      <c r="BI29" s="217">
        <f>公交!BK56+出租!BK56+网约车!BI56</f>
        <v>1400.03535653978</v>
      </c>
      <c r="BJ29" s="223"/>
      <c r="BK29" s="217">
        <f>公交!BM56+出租!BM56+网约车!BK56</f>
        <v>1494.90478690643</v>
      </c>
      <c r="BL29" s="223"/>
      <c r="BM29" s="217">
        <f>公交!BO56+出租!BO56+网约车!BM56</f>
        <v>1503.5776816392899</v>
      </c>
      <c r="BN29" s="223"/>
      <c r="BO29" s="217">
        <f>公交!BQ56+出租!BQ56+网约车!BO56</f>
        <v>1608.66581109912</v>
      </c>
      <c r="BP29" s="223"/>
      <c r="BQ29" s="223">
        <f t="shared" si="40"/>
        <v>18182.547152177602</v>
      </c>
    </row>
    <row r="30" spans="1:69" s="192" customFormat="1" ht="31.2">
      <c r="A30" s="297" t="s">
        <v>120</v>
      </c>
      <c r="B30" s="216" t="s">
        <v>106</v>
      </c>
      <c r="C30" s="217">
        <f>公交!C59+出租!C59+网约车!C59</f>
        <v>1099.9008691588399</v>
      </c>
      <c r="D30" s="218">
        <f t="shared" si="23"/>
        <v>7.6588760560921496E-2</v>
      </c>
      <c r="E30" s="217">
        <f>公交!E59+出租!E59+网约车!E59</f>
        <v>949.36962817592405</v>
      </c>
      <c r="F30" s="218">
        <f t="shared" si="1"/>
        <v>3.17976047595869E-2</v>
      </c>
      <c r="G30" s="217">
        <f>公交!G59+出租!G59+网约车!G59</f>
        <v>1078.1012620485701</v>
      </c>
      <c r="H30" s="218">
        <f t="shared" si="2"/>
        <v>7.9403559049749897E-2</v>
      </c>
      <c r="I30" s="217">
        <f>公交!I59+出租!I59+网约车!I59</f>
        <v>1092.8971696214001</v>
      </c>
      <c r="J30" s="218">
        <f t="shared" si="4"/>
        <v>7.3762991085247101E-2</v>
      </c>
      <c r="K30" s="217">
        <f>公交!K59+出租!K59+网约车!K59</f>
        <v>1156.2951242767199</v>
      </c>
      <c r="L30" s="218">
        <f t="shared" si="5"/>
        <v>0.120259811713416</v>
      </c>
      <c r="M30" s="217">
        <f>公交!M59+出租!M59+网约车!M59</f>
        <v>1117.6774945980901</v>
      </c>
      <c r="N30" s="218">
        <f t="shared" si="6"/>
        <v>6.67439486368233E-2</v>
      </c>
      <c r="O30" s="219">
        <f t="shared" si="25"/>
        <v>6494.2415478795501</v>
      </c>
      <c r="P30" s="220">
        <f t="shared" si="26"/>
        <v>7.5509536943919806E-2</v>
      </c>
      <c r="Q30" s="221">
        <f t="shared" si="27"/>
        <v>6038.2928507849902</v>
      </c>
      <c r="R30" s="217">
        <f>公交!T59+出租!T59+网约车!R59</f>
        <v>1021.65368007908</v>
      </c>
      <c r="S30" s="218">
        <f t="shared" ref="S30:W30" si="90">R30/AS30-1</f>
        <v>-5.4517219787036601E-2</v>
      </c>
      <c r="T30" s="217">
        <f>公交!V59+出租!V59+网约车!T59</f>
        <v>920.11226213025702</v>
      </c>
      <c r="U30" s="218">
        <f t="shared" si="90"/>
        <v>-8.6049722832770605E-3</v>
      </c>
      <c r="V30" s="217">
        <f>公交!X59+出租!X59+网约车!V59</f>
        <v>998.79350314322596</v>
      </c>
      <c r="W30" s="218">
        <f t="shared" si="90"/>
        <v>-1.96849786086013E-2</v>
      </c>
      <c r="X30" s="217">
        <f>公交!Z59+出租!Z59+网约车!X59</f>
        <v>1017.81974113004</v>
      </c>
      <c r="Y30" s="218">
        <f t="shared" ref="Y30:AC30" si="91">X30/AY30-1</f>
        <v>-5.0682130037694603E-2</v>
      </c>
      <c r="Z30" s="217">
        <f>公交!AB59+出租!AB59+网约车!Z59</f>
        <v>1032.1669243031999</v>
      </c>
      <c r="AA30" s="218">
        <f t="shared" si="91"/>
        <v>-1.6858459443416001E-2</v>
      </c>
      <c r="AB30" s="217">
        <f>公交!AD59+出租!AD59+网约车!AB59</f>
        <v>1047.7467399991899</v>
      </c>
      <c r="AC30" s="218">
        <f t="shared" si="91"/>
        <v>-2.4957638579105899E-2</v>
      </c>
      <c r="AD30" s="217">
        <f>公交!AF59+出租!AF59+网约车!AD59</f>
        <v>1057.8425572778499</v>
      </c>
      <c r="AE30" s="218">
        <f t="shared" si="33"/>
        <v>-3.5620099316725398E-2</v>
      </c>
      <c r="AF30" s="217">
        <f>公交!AH59+出租!AH59+网约车!AF59</f>
        <v>1054.2236475591001</v>
      </c>
      <c r="AG30" s="218">
        <f t="shared" si="12"/>
        <v>-1.74403187834919E-2</v>
      </c>
      <c r="AH30" s="217">
        <f>公交!AJ59+出租!AJ59+网约车!AH59</f>
        <v>1017.06124802596</v>
      </c>
      <c r="AI30" s="218">
        <f t="shared" si="13"/>
        <v>-9.0936609919715101E-3</v>
      </c>
      <c r="AJ30" s="217">
        <f>公交!AL59+出租!AL59+网约车!AJ59</f>
        <v>1123.34670915479</v>
      </c>
      <c r="AK30" s="218">
        <f t="shared" si="15"/>
        <v>0.10571829096433399</v>
      </c>
      <c r="AL30" s="217">
        <f>公交!AN59+出租!AN59+网约车!AL59</f>
        <v>1112.00626048399</v>
      </c>
      <c r="AM30" s="218">
        <f t="shared" si="16"/>
        <v>0.120365633685536</v>
      </c>
      <c r="AN30" s="217">
        <f>公交!AP59+出租!AP59+网约车!AN59</f>
        <v>1113.53291222551</v>
      </c>
      <c r="AO30" s="218">
        <f t="shared" si="17"/>
        <v>8.4168397826491798E-2</v>
      </c>
      <c r="AP30" s="217">
        <f t="shared" si="43"/>
        <v>12516.3061855122</v>
      </c>
      <c r="AQ30" s="218">
        <f t="shared" si="35"/>
        <v>4.8485016083976698E-3</v>
      </c>
      <c r="AR30" s="222"/>
      <c r="AS30" s="217">
        <f>公交!AU59+出租!AU59+网约车!AS59</f>
        <v>1080.56296895112</v>
      </c>
      <c r="AT30" s="223"/>
      <c r="AU30" s="217">
        <f>公交!AW59+出租!AW59+网约车!AU59</f>
        <v>928.09852420720995</v>
      </c>
      <c r="AV30" s="223"/>
      <c r="AW30" s="217">
        <f>公交!AY59+出租!AY59+网约车!AW59</f>
        <v>1018.84953443394</v>
      </c>
      <c r="AX30" s="223"/>
      <c r="AY30" s="217">
        <f>公交!BA59+出租!BA59+网约车!AY59</f>
        <v>1072.1590452842299</v>
      </c>
      <c r="AZ30" s="223"/>
      <c r="BA30" s="217">
        <f>公交!BC59+出租!BC59+网约车!BA59</f>
        <v>1049.8660485029</v>
      </c>
      <c r="BB30" s="223"/>
      <c r="BC30" s="217">
        <f>公交!BE59+出租!BE59+网约车!BC59</f>
        <v>1074.5653537271401</v>
      </c>
      <c r="BD30" s="223"/>
      <c r="BE30" s="217">
        <f>公交!BG59+出租!BG59+网约车!BE59</f>
        <v>1096.9147703393201</v>
      </c>
      <c r="BF30" s="223"/>
      <c r="BG30" s="217">
        <f>公交!BI59+出租!BI59+网约车!BG59</f>
        <v>1072.93599331683</v>
      </c>
      <c r="BH30" s="223"/>
      <c r="BI30" s="217">
        <f>公交!BK59+出租!BK59+网约车!BI59</f>
        <v>1026.39493561431</v>
      </c>
      <c r="BJ30" s="223"/>
      <c r="BK30" s="217">
        <f>公交!BM59+出租!BM59+网约车!BK59</f>
        <v>1015.94295611686</v>
      </c>
      <c r="BL30" s="223"/>
      <c r="BM30" s="217">
        <f>公交!BO59+出租!BO59+网约车!BM59</f>
        <v>992.53870972992502</v>
      </c>
      <c r="BN30" s="223"/>
      <c r="BO30" s="217">
        <f>公交!BQ59+出租!BQ59+网约车!BO59</f>
        <v>1027.0848278347601</v>
      </c>
      <c r="BP30" s="223"/>
      <c r="BQ30" s="223">
        <f t="shared" si="40"/>
        <v>12455.9136680585</v>
      </c>
    </row>
    <row r="31" spans="1:69" s="192" customFormat="1" ht="31.2">
      <c r="A31" s="297"/>
      <c r="B31" s="216" t="s">
        <v>107</v>
      </c>
      <c r="C31" s="217">
        <f>公交!C60+出租!C60+网约车!C60</f>
        <v>5333.7480123368296</v>
      </c>
      <c r="D31" s="218">
        <f t="shared" si="23"/>
        <v>6.3629950940580701E-2</v>
      </c>
      <c r="E31" s="217">
        <f>公交!E60+出租!E60+网约车!E60</f>
        <v>4602.7833985902698</v>
      </c>
      <c r="F31" s="218">
        <f t="shared" si="1"/>
        <v>5.4704356727492298E-2</v>
      </c>
      <c r="G31" s="217">
        <f>公交!G60+出租!G60+网约车!G60</f>
        <v>5244.7335937395401</v>
      </c>
      <c r="H31" s="218">
        <f t="shared" si="2"/>
        <v>0.10461898837795</v>
      </c>
      <c r="I31" s="217">
        <f>公交!I60+出租!I60+网约车!I60</f>
        <v>5319.8290263670997</v>
      </c>
      <c r="J31" s="218">
        <f t="shared" si="4"/>
        <v>0.10947445966488201</v>
      </c>
      <c r="K31" s="217">
        <f>公交!K60+出租!K60+网约车!K60</f>
        <v>5624.2656709243302</v>
      </c>
      <c r="L31" s="218">
        <f t="shared" si="5"/>
        <v>0.164845936693436</v>
      </c>
      <c r="M31" s="217">
        <f>公交!M60+出租!M60+网约车!M60</f>
        <v>5384.8280895277103</v>
      </c>
      <c r="N31" s="218">
        <f t="shared" si="6"/>
        <v>0.100610423090308</v>
      </c>
      <c r="O31" s="219">
        <f t="shared" si="25"/>
        <v>31510.187791485801</v>
      </c>
      <c r="P31" s="220">
        <f t="shared" si="26"/>
        <v>0.100118301118939</v>
      </c>
      <c r="Q31" s="221">
        <f t="shared" si="27"/>
        <v>28642.544860344999</v>
      </c>
      <c r="R31" s="217">
        <f>公交!T60+出租!T60+网约车!R60</f>
        <v>5014.6651169611496</v>
      </c>
      <c r="S31" s="218">
        <f t="shared" ref="S31:W31" si="92">R31/AS31-1</f>
        <v>0.142380567535004</v>
      </c>
      <c r="T31" s="217">
        <f>公交!V60+出租!V60+网约车!T60</f>
        <v>4364.0508064948699</v>
      </c>
      <c r="U31" s="218">
        <f t="shared" si="92"/>
        <v>0.20597888560976599</v>
      </c>
      <c r="V31" s="217">
        <f>公交!X60+出租!X60+网约车!V60</f>
        <v>4748.0023871769899</v>
      </c>
      <c r="W31" s="218">
        <f t="shared" si="92"/>
        <v>0.172755445270522</v>
      </c>
      <c r="X31" s="217">
        <f>公交!Z60+出租!Z60+网约车!X60</f>
        <v>4794.9089589443602</v>
      </c>
      <c r="Y31" s="218">
        <f t="shared" ref="Y31:AC31" si="93">X31/AY31-1</f>
        <v>-7.5146468476522801E-2</v>
      </c>
      <c r="Z31" s="217">
        <f>公交!AB60+出租!AB60+网约车!Z60</f>
        <v>4828.3343691694799</v>
      </c>
      <c r="AA31" s="218">
        <f t="shared" si="93"/>
        <v>-4.9581348290698803E-2</v>
      </c>
      <c r="AB31" s="217">
        <f>公交!AD60+出租!AD60+网约车!AB60</f>
        <v>4892.58322159817</v>
      </c>
      <c r="AC31" s="218">
        <f t="shared" si="93"/>
        <v>-6.6066573695464301E-2</v>
      </c>
      <c r="AD31" s="217">
        <f>公交!AF60+出租!AF60+网约车!AD60</f>
        <v>4929.6011351281004</v>
      </c>
      <c r="AE31" s="218">
        <f t="shared" si="33"/>
        <v>-1.6120629465734101E-2</v>
      </c>
      <c r="AF31" s="217">
        <f>公交!AH60+出租!AH60+网约车!AF60</f>
        <v>5344.9249707265099</v>
      </c>
      <c r="AG31" s="218">
        <f t="shared" si="12"/>
        <v>8.62338715425299E-2</v>
      </c>
      <c r="AH31" s="217">
        <f>公交!AJ60+出租!AJ60+网约车!AH60</f>
        <v>5256.49391607298</v>
      </c>
      <c r="AI31" s="218">
        <f t="shared" si="13"/>
        <v>0.118804325299223</v>
      </c>
      <c r="AJ31" s="217">
        <f>公交!AL60+出租!AL60+网约车!AJ60</f>
        <v>5687.6532848134902</v>
      </c>
      <c r="AK31" s="218">
        <f t="shared" si="15"/>
        <v>0.22039097448012299</v>
      </c>
      <c r="AL31" s="217">
        <f>公交!AN60+出租!AN60+网约车!AL60</f>
        <v>5647.8560086457101</v>
      </c>
      <c r="AM31" s="218">
        <f t="shared" si="16"/>
        <v>0.24052738745803501</v>
      </c>
      <c r="AN31" s="217">
        <f>公交!AP60+出租!AP60+网约车!AN60</f>
        <v>5663.9103100584798</v>
      </c>
      <c r="AO31" s="218">
        <f t="shared" si="17"/>
        <v>0.19811630995694299</v>
      </c>
      <c r="AP31" s="217">
        <f t="shared" si="43"/>
        <v>61172.984485790301</v>
      </c>
      <c r="AQ31" s="218">
        <f t="shared" si="35"/>
        <v>8.9839368373644896E-2</v>
      </c>
      <c r="AR31" s="222"/>
      <c r="AS31" s="217">
        <f>公交!AU60+出租!AU60+网约车!AS60</f>
        <v>4389.6624815508303</v>
      </c>
      <c r="AT31" s="223"/>
      <c r="AU31" s="217">
        <f>公交!AW60+出租!AW60+网约车!AU60</f>
        <v>3618.6792808468799</v>
      </c>
      <c r="AV31" s="223"/>
      <c r="AW31" s="217">
        <f>公交!AY60+出租!AY60+网约车!AW60</f>
        <v>4048.58694651531</v>
      </c>
      <c r="AX31" s="223"/>
      <c r="AY31" s="217">
        <f>公交!BA60+出租!BA60+网约车!AY60</f>
        <v>5184.5062980360599</v>
      </c>
      <c r="AZ31" s="223"/>
      <c r="BA31" s="217">
        <f>公交!BC60+出租!BC60+网约车!BA60</f>
        <v>5080.2184495073298</v>
      </c>
      <c r="BB31" s="223"/>
      <c r="BC31" s="217">
        <f>公交!BE60+出租!BE60+网约车!BC60</f>
        <v>5238.6852036740402</v>
      </c>
      <c r="BD31" s="223"/>
      <c r="BE31" s="217">
        <f>公交!BG60+出租!BG60+网约车!BE60</f>
        <v>5010.3714771976902</v>
      </c>
      <c r="BF31" s="223"/>
      <c r="BG31" s="217">
        <f>公交!BI60+出租!BI60+网约车!BG60</f>
        <v>4920.6023774017804</v>
      </c>
      <c r="BH31" s="223"/>
      <c r="BI31" s="217">
        <f>公交!BK60+出租!BK60+网约车!BI60</f>
        <v>4698.3139028061396</v>
      </c>
      <c r="BJ31" s="223"/>
      <c r="BK31" s="217">
        <f>公交!BM60+出租!BM60+网约车!BK60</f>
        <v>4660.5173290767698</v>
      </c>
      <c r="BL31" s="223"/>
      <c r="BM31" s="217">
        <f>公交!BO60+出租!BO60+网约车!BM60</f>
        <v>4552.7862308777703</v>
      </c>
      <c r="BN31" s="223"/>
      <c r="BO31" s="217">
        <f>公交!BQ60+出租!BQ60+网约车!BO60</f>
        <v>4727.3459704943198</v>
      </c>
      <c r="BP31" s="223"/>
      <c r="BQ31" s="223">
        <f t="shared" si="40"/>
        <v>56130.275947984897</v>
      </c>
    </row>
    <row r="32" spans="1:69" s="192" customFormat="1" ht="31.2">
      <c r="A32" s="297" t="s">
        <v>121</v>
      </c>
      <c r="B32" s="216" t="s">
        <v>106</v>
      </c>
      <c r="C32" s="217">
        <f>公交!C63+出租!C63+网约车!C63</f>
        <v>246.32075811849799</v>
      </c>
      <c r="D32" s="218">
        <f t="shared" si="23"/>
        <v>-0.103850202947614</v>
      </c>
      <c r="E32" s="217">
        <f>公交!E63+出租!E63+网约车!E63</f>
        <v>241.50899930705</v>
      </c>
      <c r="F32" s="218">
        <f t="shared" si="1"/>
        <v>-0.144160465187506</v>
      </c>
      <c r="G32" s="217">
        <f>公交!G63+出租!G63+网约车!G63</f>
        <v>254.88101783864701</v>
      </c>
      <c r="H32" s="218">
        <f t="shared" si="2"/>
        <v>-0.104049479024901</v>
      </c>
      <c r="I32" s="217">
        <f>公交!I63+出租!I63+网约车!I63</f>
        <v>259.94622979065701</v>
      </c>
      <c r="J32" s="218">
        <f t="shared" si="4"/>
        <v>-0.10243940786985101</v>
      </c>
      <c r="K32" s="217">
        <f>公交!K63+出租!K63+网约车!K63</f>
        <v>273.13842913975998</v>
      </c>
      <c r="L32" s="218">
        <f t="shared" si="5"/>
        <v>-0.136247936406486</v>
      </c>
      <c r="M32" s="217">
        <f>公交!M63+出租!M63+网约车!M63</f>
        <v>257.93642595503201</v>
      </c>
      <c r="N32" s="218">
        <f t="shared" si="6"/>
        <v>-0.13821442769158199</v>
      </c>
      <c r="O32" s="219">
        <f t="shared" si="25"/>
        <v>1533.7318601496399</v>
      </c>
      <c r="P32" s="220">
        <f t="shared" si="26"/>
        <v>-0.121915079032284</v>
      </c>
      <c r="Q32" s="221">
        <f t="shared" si="27"/>
        <v>1746.6782807969801</v>
      </c>
      <c r="R32" s="217">
        <f>公交!T63+出租!T63+网约车!R63</f>
        <v>274.865607210642</v>
      </c>
      <c r="S32" s="218">
        <f t="shared" ref="S32:W32" si="94">R32/AS32-1</f>
        <v>-0.37199469524987999</v>
      </c>
      <c r="T32" s="217">
        <f>公交!V63+出租!V63+网约车!T63</f>
        <v>282.18958050350199</v>
      </c>
      <c r="U32" s="218">
        <f t="shared" si="94"/>
        <v>-0.331837073598167</v>
      </c>
      <c r="V32" s="217">
        <f>公交!X63+出租!X63+网约车!V63</f>
        <v>284.48113134779999</v>
      </c>
      <c r="W32" s="218">
        <f t="shared" si="94"/>
        <v>-0.326662141407282</v>
      </c>
      <c r="X32" s="217">
        <f>公交!Z63+出租!Z63+网约车!X63</f>
        <v>289.61412975333002</v>
      </c>
      <c r="Y32" s="218">
        <f t="shared" ref="Y32:AC32" si="95">X32/AY32-1</f>
        <v>-0.29877502781111198</v>
      </c>
      <c r="Z32" s="217">
        <f>公交!AB63+出租!AB63+网约车!Z63</f>
        <v>316.22318562506001</v>
      </c>
      <c r="AA32" s="218">
        <f t="shared" si="95"/>
        <v>-0.218679660470469</v>
      </c>
      <c r="AB32" s="217">
        <f>公交!AD63+出租!AD63+网约车!AB63</f>
        <v>299.30464635664799</v>
      </c>
      <c r="AC32" s="218">
        <f t="shared" si="95"/>
        <v>-0.37082835375147599</v>
      </c>
      <c r="AD32" s="217">
        <f>公交!AF63+出租!AF63+网约车!AD63</f>
        <v>190.39637083353</v>
      </c>
      <c r="AE32" s="218">
        <f t="shared" si="33"/>
        <v>-0.58078482357868</v>
      </c>
      <c r="AF32" s="217">
        <f>公交!AH63+出租!AH63+网约车!AF63</f>
        <v>162.889779014608</v>
      </c>
      <c r="AG32" s="218">
        <f t="shared" si="12"/>
        <v>-0.67276104221233202</v>
      </c>
      <c r="AH32" s="217">
        <f>公交!AJ63+出租!AJ63+网约车!AH63</f>
        <v>159.93639623102101</v>
      </c>
      <c r="AI32" s="218">
        <f t="shared" si="13"/>
        <v>-0.62309323196622002</v>
      </c>
      <c r="AJ32" s="217">
        <f>公交!AL63+出租!AL63+网约车!AJ63</f>
        <v>171.166827427058</v>
      </c>
      <c r="AK32" s="218">
        <f t="shared" si="15"/>
        <v>-0.589021651847489</v>
      </c>
      <c r="AL32" s="217">
        <f>公交!AN63+出租!AN63+网约车!AL63</f>
        <v>184.18638432891899</v>
      </c>
      <c r="AM32" s="218">
        <f t="shared" si="16"/>
        <v>-0.51110223847471803</v>
      </c>
      <c r="AN32" s="217">
        <f>公交!AP63+出租!AP63+网约车!AN63</f>
        <v>221.89768092312801</v>
      </c>
      <c r="AO32" s="218">
        <f t="shared" si="17"/>
        <v>-0.43317827166539102</v>
      </c>
      <c r="AP32" s="217">
        <f t="shared" si="43"/>
        <v>2837.1517195552501</v>
      </c>
      <c r="AQ32" s="218">
        <f t="shared" si="35"/>
        <v>-0.44769703174832098</v>
      </c>
      <c r="AR32" s="222"/>
      <c r="AS32" s="217">
        <f>公交!AU63+出租!AU63+网约车!AS63</f>
        <v>437.680390804995</v>
      </c>
      <c r="AT32" s="223"/>
      <c r="AU32" s="217">
        <f>公交!AW63+出租!AW63+网约车!AU63</f>
        <v>422.33648314362301</v>
      </c>
      <c r="AV32" s="223"/>
      <c r="AW32" s="217">
        <f>公交!AY63+出租!AY63+网约车!AW63</f>
        <v>422.49389027726397</v>
      </c>
      <c r="AX32" s="223"/>
      <c r="AY32" s="217">
        <f>公交!BA63+出租!BA63+网约车!AY63</f>
        <v>413.011716980492</v>
      </c>
      <c r="AZ32" s="223"/>
      <c r="BA32" s="217">
        <f>公交!BC63+出租!BC63+网约车!BA63</f>
        <v>404.72923796591903</v>
      </c>
      <c r="BB32" s="223"/>
      <c r="BC32" s="217">
        <f>公交!BE63+出租!BE63+网约车!BC63</f>
        <v>475.71222915284102</v>
      </c>
      <c r="BD32" s="223"/>
      <c r="BE32" s="217">
        <f>公交!BG63+出租!BG63+网约车!BE63</f>
        <v>454.17337334700198</v>
      </c>
      <c r="BF32" s="223"/>
      <c r="BG32" s="217">
        <f>公交!BI63+出租!BI63+网约车!BG63</f>
        <v>497.77013139218099</v>
      </c>
      <c r="BH32" s="223"/>
      <c r="BI32" s="217">
        <f>公交!BK63+出租!BK63+网约车!BI63</f>
        <v>424.33941174727602</v>
      </c>
      <c r="BJ32" s="223"/>
      <c r="BK32" s="217">
        <f>公交!BM63+出租!BM63+网约车!BK63</f>
        <v>416.48624117672301</v>
      </c>
      <c r="BL32" s="223"/>
      <c r="BM32" s="217">
        <f>公交!BO63+出租!BO63+网约车!BM63</f>
        <v>376.738039778065</v>
      </c>
      <c r="BN32" s="223"/>
      <c r="BO32" s="217">
        <f>公交!BQ63+出租!BQ63+网约车!BO63</f>
        <v>391.47701972380298</v>
      </c>
      <c r="BP32" s="223"/>
      <c r="BQ32" s="223">
        <f t="shared" si="40"/>
        <v>5136.9481654901801</v>
      </c>
    </row>
    <row r="33" spans="1:69" s="192" customFormat="1" ht="31.2">
      <c r="A33" s="297"/>
      <c r="B33" s="216" t="s">
        <v>107</v>
      </c>
      <c r="C33" s="217">
        <f>公交!C64+出租!C64+网约车!C64</f>
        <v>1237.8723941287001</v>
      </c>
      <c r="D33" s="218">
        <f t="shared" si="23"/>
        <v>-0.10353147556562201</v>
      </c>
      <c r="E33" s="217">
        <f>公交!E64+出租!E64+网约车!E64</f>
        <v>1398.0947048135899</v>
      </c>
      <c r="F33" s="218">
        <f t="shared" si="1"/>
        <v>-3.0632466565952001E-2</v>
      </c>
      <c r="G33" s="217">
        <f>公交!G64+出租!G64+网约车!G64</f>
        <v>1501.17761338372</v>
      </c>
      <c r="H33" s="218">
        <f t="shared" si="2"/>
        <v>4.6454324481545198E-2</v>
      </c>
      <c r="I33" s="217">
        <f>公交!I64+出租!I64+网约车!I64</f>
        <v>1549.9925283842499</v>
      </c>
      <c r="J33" s="218">
        <f t="shared" si="4"/>
        <v>-1.2695232524788699E-2</v>
      </c>
      <c r="K33" s="217">
        <f>公交!K64+出租!K64+网约车!K64</f>
        <v>1646.32707505095</v>
      </c>
      <c r="L33" s="218">
        <f t="shared" si="5"/>
        <v>-4.8523048368899098E-2</v>
      </c>
      <c r="M33" s="217">
        <f>公交!M64+出租!M64+网约车!M64</f>
        <v>1527.6943659711001</v>
      </c>
      <c r="N33" s="218">
        <f t="shared" si="6"/>
        <v>-3.86729718753609E-3</v>
      </c>
      <c r="O33" s="219">
        <f t="shared" si="25"/>
        <v>8861.1586817323096</v>
      </c>
      <c r="P33" s="220">
        <f t="shared" si="26"/>
        <v>-2.5333594208393401E-2</v>
      </c>
      <c r="Q33" s="221">
        <f t="shared" si="27"/>
        <v>9091.4785090345194</v>
      </c>
      <c r="R33" s="217">
        <f>公交!T64+出租!T64+网约车!R64</f>
        <v>1380.8319649702501</v>
      </c>
      <c r="S33" s="218">
        <f t="shared" ref="S33:W33" si="96">R33/AS33-1</f>
        <v>-0.32945736370110101</v>
      </c>
      <c r="T33" s="217">
        <f>公交!V64+出租!V64+网约车!T64</f>
        <v>1442.2751501288201</v>
      </c>
      <c r="U33" s="218">
        <f t="shared" si="96"/>
        <v>-0.29168201519833997</v>
      </c>
      <c r="V33" s="217">
        <f>公交!X64+出租!X64+网约车!V64</f>
        <v>1434.5371587311899</v>
      </c>
      <c r="W33" s="218">
        <f t="shared" si="96"/>
        <v>-0.23930133466596701</v>
      </c>
      <c r="X33" s="217">
        <f>公交!Z64+出租!Z64+网约车!X64</f>
        <v>1569.9230667628301</v>
      </c>
      <c r="Y33" s="218">
        <f t="shared" ref="Y33:AC33" si="97">X33/AY33-1</f>
        <v>-0.14856744016229201</v>
      </c>
      <c r="Z33" s="217">
        <f>公交!AB64+出租!AB64+网约车!Z64</f>
        <v>1730.2858174637599</v>
      </c>
      <c r="AA33" s="218">
        <f t="shared" si="97"/>
        <v>-4.3361239447429999E-2</v>
      </c>
      <c r="AB33" s="217">
        <f>公交!AD64+出租!AD64+网约车!AB64</f>
        <v>1533.62535097767</v>
      </c>
      <c r="AC33" s="218">
        <f t="shared" si="97"/>
        <v>-0.24699457799248301</v>
      </c>
      <c r="AD33" s="217">
        <f>公交!AF64+出租!AF64+网约车!AD64</f>
        <v>1047.7399396876301</v>
      </c>
      <c r="AE33" s="218">
        <f t="shared" si="33"/>
        <v>-0.48531773321263699</v>
      </c>
      <c r="AF33" s="217">
        <f>公交!AH64+出租!AH64+网约车!AF64</f>
        <v>839.13141219864201</v>
      </c>
      <c r="AG33" s="218">
        <f t="shared" si="12"/>
        <v>-0.606752359872611</v>
      </c>
      <c r="AH33" s="217">
        <f>公交!AJ64+出租!AJ64+网约车!AH64</f>
        <v>817.66405150045205</v>
      </c>
      <c r="AI33" s="218">
        <f t="shared" si="13"/>
        <v>-0.57154594758387001</v>
      </c>
      <c r="AJ33" s="217">
        <f>公交!AL64+出租!AL64+网约车!AJ64</f>
        <v>861.77007023901194</v>
      </c>
      <c r="AK33" s="218">
        <f t="shared" si="15"/>
        <v>-0.534733038894187</v>
      </c>
      <c r="AL33" s="217">
        <f>公交!AN64+出租!AN64+网约车!AL64</f>
        <v>905.888364203332</v>
      </c>
      <c r="AM33" s="218">
        <f t="shared" si="16"/>
        <v>-0.459138829290965</v>
      </c>
      <c r="AN33" s="217">
        <f>公交!AP64+出租!AP64+网约车!AN64</f>
        <v>1052.3405098294099</v>
      </c>
      <c r="AO33" s="218">
        <f t="shared" si="17"/>
        <v>-0.39766408426706201</v>
      </c>
      <c r="AP33" s="217">
        <f t="shared" si="43"/>
        <v>14616.012856693</v>
      </c>
      <c r="AQ33" s="218">
        <f t="shared" si="35"/>
        <v>-0.36514767809918902</v>
      </c>
      <c r="AR33" s="222"/>
      <c r="AS33" s="217">
        <f>公交!AU64+出租!AU64+网约车!AS64</f>
        <v>2059.2754140017601</v>
      </c>
      <c r="AT33" s="223"/>
      <c r="AU33" s="217">
        <f>公交!AW64+出租!AW64+网约车!AU64</f>
        <v>2036.19727449484</v>
      </c>
      <c r="AV33" s="223"/>
      <c r="AW33" s="217">
        <f>公交!AY64+出租!AY64+网约车!AW64</f>
        <v>1885.81526970508</v>
      </c>
      <c r="AX33" s="223"/>
      <c r="AY33" s="217">
        <f>公交!BA64+出租!BA64+网约车!AY64</f>
        <v>1843.8607363830199</v>
      </c>
      <c r="AZ33" s="223"/>
      <c r="BA33" s="217">
        <f>公交!BC64+出租!BC64+网约车!BA64</f>
        <v>1808.7138937003999</v>
      </c>
      <c r="BB33" s="223"/>
      <c r="BC33" s="217">
        <f>公交!BE64+出租!BE64+网约车!BC64</f>
        <v>2036.6723879477699</v>
      </c>
      <c r="BD33" s="223"/>
      <c r="BE33" s="217">
        <f>公交!BG64+出租!BG64+网约车!BE64</f>
        <v>2035.7024271063401</v>
      </c>
      <c r="BF33" s="223"/>
      <c r="BG33" s="217">
        <f>公交!BI64+出租!BI64+网约车!BG64</f>
        <v>2133.8498355052102</v>
      </c>
      <c r="BH33" s="223"/>
      <c r="BI33" s="217">
        <f>公交!BK64+出租!BK64+网约车!BI64</f>
        <v>1908.40545652327</v>
      </c>
      <c r="BJ33" s="223"/>
      <c r="BK33" s="217">
        <f>公交!BM64+出租!BM64+网约车!BK64</f>
        <v>1852.20559867569</v>
      </c>
      <c r="BL33" s="223"/>
      <c r="BM33" s="217">
        <f>公交!BO64+出租!BO64+网约车!BM64</f>
        <v>1674.89998036977</v>
      </c>
      <c r="BN33" s="223"/>
      <c r="BO33" s="217">
        <f>公交!BQ64+出租!BQ64+网约车!BO64</f>
        <v>1747.0990560954599</v>
      </c>
      <c r="BP33" s="223"/>
      <c r="BQ33" s="223">
        <f t="shared" si="40"/>
        <v>23022.697330508599</v>
      </c>
    </row>
    <row r="34" spans="1:69" s="192" customFormat="1" ht="31.2">
      <c r="A34" s="297" t="s">
        <v>122</v>
      </c>
      <c r="B34" s="216" t="s">
        <v>106</v>
      </c>
      <c r="C34" s="217">
        <f>公交!C67+出租!C67+网约车!C67</f>
        <v>201.53056673325199</v>
      </c>
      <c r="D34" s="218">
        <f t="shared" si="23"/>
        <v>9.86747096465177E-2</v>
      </c>
      <c r="E34" s="217">
        <f>公交!E67+出租!E67+网约车!E67</f>
        <v>196.99897598663901</v>
      </c>
      <c r="F34" s="218">
        <f t="shared" si="1"/>
        <v>0.13664690707083399</v>
      </c>
      <c r="G34" s="217">
        <f>公交!G67+出租!G67+网约车!G67</f>
        <v>181.369736093158</v>
      </c>
      <c r="H34" s="218">
        <f t="shared" si="2"/>
        <v>8.7493135647961601E-2</v>
      </c>
      <c r="I34" s="217">
        <f>公交!I67+出租!I67+网约车!I67</f>
        <v>177.38582761041201</v>
      </c>
      <c r="J34" s="218">
        <f t="shared" si="4"/>
        <v>0.18530585399726501</v>
      </c>
      <c r="K34" s="217">
        <f>公交!K67+出租!K67+网约车!K67</f>
        <v>196.86409957131599</v>
      </c>
      <c r="L34" s="218">
        <f t="shared" si="5"/>
        <v>9.5630086696734104E-2</v>
      </c>
      <c r="M34" s="217">
        <f>公交!M67+出租!M67+网约车!M67</f>
        <v>183.717048505349</v>
      </c>
      <c r="N34" s="218">
        <f t="shared" si="6"/>
        <v>9.1993761753197595E-2</v>
      </c>
      <c r="O34" s="219">
        <f t="shared" si="25"/>
        <v>1137.86625450013</v>
      </c>
      <c r="P34" s="220">
        <f t="shared" si="26"/>
        <v>0.114353870814125</v>
      </c>
      <c r="Q34" s="221">
        <f t="shared" si="27"/>
        <v>1021.09956657558</v>
      </c>
      <c r="R34" s="217">
        <f>公交!T67+出租!T67+网约车!R67</f>
        <v>183.43060504058701</v>
      </c>
      <c r="S34" s="218">
        <f t="shared" ref="S34:W34" si="98">R34/AS34-1</f>
        <v>-3.8923200611156198E-3</v>
      </c>
      <c r="T34" s="217">
        <f>公交!V67+出租!V67+网约车!T67</f>
        <v>173.31589499003701</v>
      </c>
      <c r="U34" s="218">
        <f t="shared" si="98"/>
        <v>-7.5083150975179994E-2</v>
      </c>
      <c r="V34" s="217">
        <f>公交!X67+出租!X67+网约车!V67</f>
        <v>166.77782153088501</v>
      </c>
      <c r="W34" s="218">
        <f t="shared" si="98"/>
        <v>6.8570578269536706E-2</v>
      </c>
      <c r="X34" s="217">
        <f>公交!Z67+出租!Z67+网约车!X67</f>
        <v>149.654055121895</v>
      </c>
      <c r="Y34" s="218">
        <f t="shared" ref="Y34:AC34" si="99">X34/AY34-1</f>
        <v>-4.0215972899057102E-2</v>
      </c>
      <c r="Z34" s="217">
        <f>公交!AB67+出租!AB67+网约车!Z67</f>
        <v>179.68117338293499</v>
      </c>
      <c r="AA34" s="218">
        <f t="shared" si="99"/>
        <v>-7.1818370379179805E-2</v>
      </c>
      <c r="AB34" s="217">
        <f>公交!AD67+出租!AD67+网约车!AB67</f>
        <v>168.24001650924399</v>
      </c>
      <c r="AC34" s="218">
        <f t="shared" si="99"/>
        <v>-0.18085146967198901</v>
      </c>
      <c r="AD34" s="217">
        <f>公交!AF67+出租!AF67+网约车!AD67</f>
        <v>179.99206103483201</v>
      </c>
      <c r="AE34" s="218">
        <f t="shared" si="33"/>
        <v>-0.117665181771945</v>
      </c>
      <c r="AF34" s="217">
        <f>公交!AH67+出租!AH67+网约车!AF67</f>
        <v>175.23804998486699</v>
      </c>
      <c r="AG34" s="218">
        <f t="shared" si="12"/>
        <v>-0.157607915231566</v>
      </c>
      <c r="AH34" s="217">
        <f>公交!AJ67+出租!AJ67+网约车!AH67</f>
        <v>167.92451781371901</v>
      </c>
      <c r="AI34" s="218">
        <f t="shared" si="13"/>
        <v>-8.3487452807165602E-2</v>
      </c>
      <c r="AJ34" s="217">
        <f>公交!AL67+出租!AL67+网约车!AJ67</f>
        <v>184.328251401899</v>
      </c>
      <c r="AK34" s="218">
        <f t="shared" si="15"/>
        <v>-0.113365558642467</v>
      </c>
      <c r="AL34" s="217">
        <f>公交!AN67+出租!AN67+网约车!AL67</f>
        <v>174.60395485312199</v>
      </c>
      <c r="AM34" s="218">
        <f t="shared" si="16"/>
        <v>-3.0127327874985999E-2</v>
      </c>
      <c r="AN34" s="217">
        <f>公交!AP67+出租!AP67+网约车!AN67</f>
        <v>184.51309078938701</v>
      </c>
      <c r="AO34" s="218">
        <f t="shared" si="17"/>
        <v>4.2096397790194499E-3</v>
      </c>
      <c r="AP34" s="217">
        <f t="shared" si="43"/>
        <v>2087.6994924534101</v>
      </c>
      <c r="AQ34" s="218">
        <f t="shared" si="35"/>
        <v>-7.1888441993271796E-2</v>
      </c>
      <c r="AR34" s="222"/>
      <c r="AS34" s="217">
        <f>公交!AU67+出租!AU67+网约车!AS67</f>
        <v>184.147365525624</v>
      </c>
      <c r="AT34" s="223"/>
      <c r="AU34" s="217">
        <f>公交!AW67+出租!AW67+网约车!AU67</f>
        <v>187.38537974821401</v>
      </c>
      <c r="AV34" s="223"/>
      <c r="AW34" s="217">
        <f>公交!AY67+出租!AY67+网约车!AW67</f>
        <v>156.07562562780601</v>
      </c>
      <c r="AX34" s="223"/>
      <c r="AY34" s="217">
        <f>公交!BA67+出租!BA67+网约车!AY67</f>
        <v>155.92471941206401</v>
      </c>
      <c r="AZ34" s="223"/>
      <c r="BA34" s="217">
        <f>公交!BC67+出租!BC67+网约车!BA67</f>
        <v>193.584065498407</v>
      </c>
      <c r="BB34" s="223"/>
      <c r="BC34" s="217">
        <f>公交!BE67+出租!BE67+网约车!BC67</f>
        <v>205.38401801426099</v>
      </c>
      <c r="BD34" s="223"/>
      <c r="BE34" s="217">
        <f>公交!BG67+出租!BG67+网约车!BE67</f>
        <v>203.99519243307299</v>
      </c>
      <c r="BF34" s="223"/>
      <c r="BG34" s="217">
        <f>公交!BI67+出租!BI67+网约车!BG67</f>
        <v>208.02433113202699</v>
      </c>
      <c r="BH34" s="223"/>
      <c r="BI34" s="217">
        <f>公交!BK67+出租!BK67+网约车!BI67</f>
        <v>183.22118810926401</v>
      </c>
      <c r="BJ34" s="223"/>
      <c r="BK34" s="217">
        <f>公交!BM67+出租!BM67+网约车!BK67</f>
        <v>207.896561202464</v>
      </c>
      <c r="BL34" s="223"/>
      <c r="BM34" s="217">
        <f>公交!BO67+出租!BO67+网约车!BM67</f>
        <v>180.02770865845699</v>
      </c>
      <c r="BN34" s="223"/>
      <c r="BO34" s="217">
        <f>公交!BQ67+出租!BQ67+网约车!BO67</f>
        <v>183.73961320465901</v>
      </c>
      <c r="BP34" s="223"/>
      <c r="BQ34" s="223">
        <f t="shared" si="40"/>
        <v>2249.4057685663201</v>
      </c>
    </row>
    <row r="35" spans="1:69" s="192" customFormat="1" ht="31.2">
      <c r="A35" s="297"/>
      <c r="B35" s="216" t="s">
        <v>107</v>
      </c>
      <c r="C35" s="217">
        <f>公交!C68+出租!C68+网约车!C68</f>
        <v>574.85638473668098</v>
      </c>
      <c r="D35" s="218">
        <f t="shared" si="23"/>
        <v>6.5207571336385302E-3</v>
      </c>
      <c r="E35" s="217">
        <f>公交!E68+出租!E68+网约车!E68</f>
        <v>561.01802745074997</v>
      </c>
      <c r="F35" s="218">
        <f t="shared" si="1"/>
        <v>4.3635659792202998E-2</v>
      </c>
      <c r="G35" s="217">
        <f>公交!G68+出租!G68+网约车!G68</f>
        <v>513.53984832052902</v>
      </c>
      <c r="H35" s="218">
        <f t="shared" si="2"/>
        <v>2.32626863108873E-2</v>
      </c>
      <c r="I35" s="217">
        <f>公交!I68+出租!I68+网约车!I68</f>
        <v>502.58422481932598</v>
      </c>
      <c r="J35" s="218">
        <f t="shared" si="4"/>
        <v>0.123990361210273</v>
      </c>
      <c r="K35" s="217">
        <f>公交!K68+出租!K68+网约车!K68</f>
        <v>558.42921283356304</v>
      </c>
      <c r="L35" s="218">
        <f t="shared" si="5"/>
        <v>5.0552653617326901E-2</v>
      </c>
      <c r="M35" s="217">
        <f>公交!M68+出租!M68+网约车!M68</f>
        <v>528.57006353641202</v>
      </c>
      <c r="N35" s="218">
        <f t="shared" si="6"/>
        <v>2.6951203116023299E-2</v>
      </c>
      <c r="O35" s="219">
        <f t="shared" si="25"/>
        <v>3238.9977616972601</v>
      </c>
      <c r="P35" s="220">
        <f t="shared" si="26"/>
        <v>4.35059373275433E-2</v>
      </c>
      <c r="Q35" s="221">
        <f t="shared" si="27"/>
        <v>3103.9571945248799</v>
      </c>
      <c r="R35" s="217">
        <f>公交!T68+出租!T68+网约车!R68</f>
        <v>571.13217056124302</v>
      </c>
      <c r="S35" s="218">
        <f t="shared" ref="S35:W35" si="100">R35/AS35-1</f>
        <v>4.1728120999145399E-2</v>
      </c>
      <c r="T35" s="217">
        <f>公交!V68+出租!V68+网约车!T68</f>
        <v>537.56119023611495</v>
      </c>
      <c r="U35" s="218">
        <f t="shared" si="100"/>
        <v>-6.7562526372342599E-2</v>
      </c>
      <c r="V35" s="217">
        <f>公交!X68+出租!X68+网约车!V68</f>
        <v>501.865117521255</v>
      </c>
      <c r="W35" s="218">
        <f t="shared" si="100"/>
        <v>8.6612660763426094E-2</v>
      </c>
      <c r="X35" s="217">
        <f>公交!Z68+出租!Z68+网约车!X68</f>
        <v>447.14282449732099</v>
      </c>
      <c r="Y35" s="218">
        <f t="shared" ref="Y35:AC35" si="101">X35/AY35-1</f>
        <v>-1.65977373507353E-2</v>
      </c>
      <c r="Z35" s="217">
        <f>公交!AB68+出租!AB68+网约车!Z68</f>
        <v>531.55756725828599</v>
      </c>
      <c r="AA35" s="218">
        <f t="shared" si="101"/>
        <v>-5.84968721730268E-2</v>
      </c>
      <c r="AB35" s="217">
        <f>公交!AD68+出租!AD68+网约车!AB68</f>
        <v>514.69832445066504</v>
      </c>
      <c r="AC35" s="218">
        <f t="shared" si="101"/>
        <v>-0.144326095265329</v>
      </c>
      <c r="AD35" s="217">
        <f>公交!AF68+出租!AF68+网约车!AD68</f>
        <v>558.008592011666</v>
      </c>
      <c r="AE35" s="218">
        <f t="shared" si="33"/>
        <v>-0.11984381818140601</v>
      </c>
      <c r="AF35" s="217">
        <f>公交!AH68+出租!AH68+网约车!AF68</f>
        <v>496.41631597561798</v>
      </c>
      <c r="AG35" s="218">
        <f t="shared" si="12"/>
        <v>-0.20154476850914199</v>
      </c>
      <c r="AH35" s="217">
        <f>公交!AJ68+出租!AJ68+网约车!AH68</f>
        <v>477.989031853955</v>
      </c>
      <c r="AI35" s="218">
        <f t="shared" si="13"/>
        <v>-0.157901477461103</v>
      </c>
      <c r="AJ35" s="217">
        <f>公交!AL68+出租!AL68+网约车!AJ68</f>
        <v>529.59517746228096</v>
      </c>
      <c r="AK35" s="218">
        <f t="shared" si="15"/>
        <v>-0.17994851218222699</v>
      </c>
      <c r="AL35" s="217">
        <f>公交!AN68+出租!AN68+网约车!AL68</f>
        <v>484.90514652946899</v>
      </c>
      <c r="AM35" s="218">
        <f t="shared" si="16"/>
        <v>-0.13285687911961999</v>
      </c>
      <c r="AN35" s="217">
        <f>公交!AP68+出租!AP68+网约车!AN68</f>
        <v>502.99033087936999</v>
      </c>
      <c r="AO35" s="218">
        <f t="shared" si="17"/>
        <v>-0.121940063499016</v>
      </c>
      <c r="AP35" s="217">
        <f t="shared" si="43"/>
        <v>6153.8617892372404</v>
      </c>
      <c r="AQ35" s="218">
        <f t="shared" si="35"/>
        <v>-9.6161863910562001E-2</v>
      </c>
      <c r="AR35" s="222"/>
      <c r="AS35" s="217">
        <f>公交!AU68+出租!AU68+网约车!AS68</f>
        <v>548.25453882675004</v>
      </c>
      <c r="AT35" s="223"/>
      <c r="AU35" s="217">
        <f>公交!AW68+出租!AW68+网约车!AU68</f>
        <v>576.51178276300698</v>
      </c>
      <c r="AV35" s="223"/>
      <c r="AW35" s="217">
        <f>公交!AY68+出租!AY68+网约车!AW68</f>
        <v>461.86201913813301</v>
      </c>
      <c r="AX35" s="223"/>
      <c r="AY35" s="217">
        <f>公交!BA68+出租!BA68+网约车!AY68</f>
        <v>454.68964378089601</v>
      </c>
      <c r="AZ35" s="223"/>
      <c r="BA35" s="217">
        <f>公交!BC68+出租!BC68+网约车!BA68</f>
        <v>564.58396318357597</v>
      </c>
      <c r="BB35" s="223"/>
      <c r="BC35" s="217">
        <f>公交!BE68+出租!BE68+网约车!BC68</f>
        <v>601.51223684946206</v>
      </c>
      <c r="BD35" s="223"/>
      <c r="BE35" s="217">
        <f>公交!BG68+出租!BG68+网约车!BE68</f>
        <v>633.98815294201404</v>
      </c>
      <c r="BF35" s="223"/>
      <c r="BG35" s="217">
        <f>公交!BI68+出租!BI68+网约车!BG68</f>
        <v>621.72091358049101</v>
      </c>
      <c r="BH35" s="223"/>
      <c r="BI35" s="217">
        <f>公交!BK68+出租!BK68+网约车!BI68</f>
        <v>567.61651880451598</v>
      </c>
      <c r="BJ35" s="223"/>
      <c r="BK35" s="217">
        <f>公交!BM68+出租!BM68+网约车!BK68</f>
        <v>645.80722714323599</v>
      </c>
      <c r="BL35" s="223"/>
      <c r="BM35" s="217">
        <f>公交!BO68+出租!BO68+网约车!BM68</f>
        <v>559.19851620014299</v>
      </c>
      <c r="BN35" s="223"/>
      <c r="BO35" s="217">
        <f>公交!BQ68+出租!BQ68+网约车!BO68</f>
        <v>572.84282082582695</v>
      </c>
      <c r="BP35" s="223"/>
      <c r="BQ35" s="223">
        <f t="shared" si="40"/>
        <v>6808.5883340380497</v>
      </c>
    </row>
    <row r="36" spans="1:69" s="192" customFormat="1" ht="31.2">
      <c r="A36" s="297" t="s">
        <v>123</v>
      </c>
      <c r="B36" s="216" t="s">
        <v>106</v>
      </c>
      <c r="C36" s="217">
        <f>公交!C71+出租!C71+网约车!C71</f>
        <v>176.709881864425</v>
      </c>
      <c r="D36" s="218">
        <f t="shared" si="23"/>
        <v>8.9822883316462904E-2</v>
      </c>
      <c r="E36" s="217">
        <f>公交!E71+出租!E71+网约车!E71</f>
        <v>174.78638651061999</v>
      </c>
      <c r="F36" s="218">
        <f t="shared" si="1"/>
        <v>0.31412744181048202</v>
      </c>
      <c r="G36" s="217">
        <f>公交!G71+出租!G71+网约车!G71</f>
        <v>165.88305675317901</v>
      </c>
      <c r="H36" s="218">
        <f t="shared" si="2"/>
        <v>0.24863562268379399</v>
      </c>
      <c r="I36" s="217">
        <f>公交!I71+出租!I71+网约车!I71</f>
        <v>163.545175603926</v>
      </c>
      <c r="J36" s="218">
        <f t="shared" si="4"/>
        <v>0.29082198295518602</v>
      </c>
      <c r="K36" s="217">
        <f>公交!K71+出租!K71+网约车!K71</f>
        <v>169.546103999564</v>
      </c>
      <c r="L36" s="218">
        <f t="shared" si="5"/>
        <v>0.27403580989287701</v>
      </c>
      <c r="M36" s="217">
        <f>公交!M71+出租!M71+网约车!M71</f>
        <v>155.45511389573599</v>
      </c>
      <c r="N36" s="218">
        <f t="shared" si="6"/>
        <v>0.23015053150981901</v>
      </c>
      <c r="O36" s="219">
        <f t="shared" si="25"/>
        <v>1005.92571862745</v>
      </c>
      <c r="P36" s="220">
        <f t="shared" si="26"/>
        <v>0.23555349542523901</v>
      </c>
      <c r="Q36" s="221">
        <f t="shared" si="27"/>
        <v>814.149870768033</v>
      </c>
      <c r="R36" s="217">
        <f>公交!T71+出租!T71+网约车!R71</f>
        <v>162.145505081225</v>
      </c>
      <c r="S36" s="218">
        <f t="shared" ref="S36:W36" si="102">R36/AS36-1</f>
        <v>-8.3084941584004299E-2</v>
      </c>
      <c r="T36" s="217">
        <f>公交!V71+出租!V71+网约车!T71</f>
        <v>133.005659078099</v>
      </c>
      <c r="U36" s="218">
        <f t="shared" si="102"/>
        <v>-0.25279755644787999</v>
      </c>
      <c r="V36" s="217">
        <f>公交!X71+出租!X71+网约车!V71</f>
        <v>132.85145300967201</v>
      </c>
      <c r="W36" s="218">
        <f t="shared" si="102"/>
        <v>-0.233813971260079</v>
      </c>
      <c r="X36" s="217">
        <f>公交!Z71+出租!Z71+网约车!X71</f>
        <v>126.698474122286</v>
      </c>
      <c r="Y36" s="218">
        <f t="shared" ref="Y36:AC36" si="103">X36/AY36-1</f>
        <v>-0.23069122037756801</v>
      </c>
      <c r="Z36" s="217">
        <f>公交!AB71+出租!AB71+网约车!Z71</f>
        <v>133.077973698259</v>
      </c>
      <c r="AA36" s="218">
        <f t="shared" si="103"/>
        <v>-0.21859754499355499</v>
      </c>
      <c r="AB36" s="217">
        <f>公交!AD71+出租!AD71+网约车!AB71</f>
        <v>126.370805778492</v>
      </c>
      <c r="AC36" s="218">
        <f t="shared" si="103"/>
        <v>-0.36623848193715902</v>
      </c>
      <c r="AD36" s="217">
        <f>公交!AF71+出租!AF71+网约车!AD71</f>
        <v>126.349985424084</v>
      </c>
      <c r="AE36" s="218">
        <f t="shared" si="33"/>
        <v>-0.27809538481201701</v>
      </c>
      <c r="AF36" s="217">
        <f>公交!AH71+出租!AH71+网约车!AF71</f>
        <v>123.306265019956</v>
      </c>
      <c r="AG36" s="218">
        <f t="shared" si="12"/>
        <v>-0.38779989610394999</v>
      </c>
      <c r="AH36" s="217">
        <f>公交!AJ71+出租!AJ71+网约车!AH71</f>
        <v>121.075145503345</v>
      </c>
      <c r="AI36" s="218">
        <f t="shared" si="13"/>
        <v>-0.28840697018320099</v>
      </c>
      <c r="AJ36" s="217">
        <f>公交!AL71+出租!AL71+网约车!AJ71</f>
        <v>140.015914280462</v>
      </c>
      <c r="AK36" s="218">
        <f t="shared" si="15"/>
        <v>-0.21873758485147299</v>
      </c>
      <c r="AL36" s="217">
        <f>公交!AN71+出租!AN71+网约车!AL71</f>
        <v>143.43258512300801</v>
      </c>
      <c r="AM36" s="218">
        <f t="shared" si="16"/>
        <v>-0.15076045533671001</v>
      </c>
      <c r="AN36" s="217">
        <f>公交!AP71+出租!AP71+网约车!AN71</f>
        <v>157.493987696202</v>
      </c>
      <c r="AO36" s="218">
        <f t="shared" si="17"/>
        <v>-6.9857068949874104E-2</v>
      </c>
      <c r="AP36" s="217">
        <f t="shared" si="43"/>
        <v>1625.82375381509</v>
      </c>
      <c r="AQ36" s="218">
        <f t="shared" si="35"/>
        <v>-0.23550078298421101</v>
      </c>
      <c r="AR36" s="222"/>
      <c r="AS36" s="217">
        <f>公交!AU71+出租!AU71+网约车!AS71</f>
        <v>176.83808722842599</v>
      </c>
      <c r="AT36" s="223"/>
      <c r="AU36" s="217">
        <f>公交!AW71+出租!AW71+网约车!AU71</f>
        <v>178.004850259596</v>
      </c>
      <c r="AV36" s="223"/>
      <c r="AW36" s="217">
        <f>公交!AY71+出租!AY71+网约车!AW71</f>
        <v>173.393207427916</v>
      </c>
      <c r="AX36" s="223"/>
      <c r="AY36" s="217">
        <f>公交!BA71+出租!BA71+网约车!AY71</f>
        <v>164.69131443484699</v>
      </c>
      <c r="AZ36" s="223"/>
      <c r="BA36" s="217">
        <f>公交!BC71+出租!BC71+网约车!BA71</f>
        <v>170.30657229911199</v>
      </c>
      <c r="BB36" s="223"/>
      <c r="BC36" s="217">
        <f>公交!BE71+出租!BE71+网约车!BC71</f>
        <v>199.39804197130499</v>
      </c>
      <c r="BD36" s="223"/>
      <c r="BE36" s="217">
        <f>公交!BG71+出租!BG71+网约车!BE71</f>
        <v>175.02310245126</v>
      </c>
      <c r="BF36" s="223"/>
      <c r="BG36" s="217">
        <f>公交!BI71+出租!BI71+网约车!BG71</f>
        <v>201.414969117505</v>
      </c>
      <c r="BH36" s="223"/>
      <c r="BI36" s="217">
        <f>公交!BK71+出租!BK71+网约车!BI71</f>
        <v>170.146615312569</v>
      </c>
      <c r="BJ36" s="223"/>
      <c r="BK36" s="217">
        <f>公交!BM71+出租!BM71+网约车!BK71</f>
        <v>179.217522263429</v>
      </c>
      <c r="BL36" s="223"/>
      <c r="BM36" s="217">
        <f>公交!BO71+出租!BO71+网约车!BM71</f>
        <v>168.89532055396401</v>
      </c>
      <c r="BN36" s="223"/>
      <c r="BO36" s="217">
        <f>公交!BQ71+出租!BQ71+网约车!BO71</f>
        <v>169.32235083310499</v>
      </c>
      <c r="BP36" s="223"/>
      <c r="BQ36" s="223">
        <f t="shared" si="40"/>
        <v>2126.6519541530301</v>
      </c>
    </row>
    <row r="37" spans="1:69" s="192" customFormat="1" ht="31.2">
      <c r="A37" s="297"/>
      <c r="B37" s="216" t="s">
        <v>107</v>
      </c>
      <c r="C37" s="217">
        <f>公交!C72+出租!C72+网约车!C72</f>
        <v>562.65652980649804</v>
      </c>
      <c r="D37" s="218">
        <f t="shared" si="23"/>
        <v>2.3238615572814401E-2</v>
      </c>
      <c r="E37" s="217">
        <f>公交!E72+出租!E72+网约车!E72</f>
        <v>566.39454112793101</v>
      </c>
      <c r="F37" s="218">
        <f t="shared" si="1"/>
        <v>0.26770705522083199</v>
      </c>
      <c r="G37" s="217">
        <f>公交!G72+出租!G72+网约车!G72</f>
        <v>534.54196797224404</v>
      </c>
      <c r="H37" s="218">
        <f t="shared" si="2"/>
        <v>0.21669097618972899</v>
      </c>
      <c r="I37" s="217">
        <f>公交!I72+出租!I72+网约车!I72</f>
        <v>528.57811425919999</v>
      </c>
      <c r="J37" s="218">
        <f t="shared" si="4"/>
        <v>0.24716904058039699</v>
      </c>
      <c r="K37" s="217">
        <f>公交!K72+出租!K72+网约车!K72</f>
        <v>547.32934864363006</v>
      </c>
      <c r="L37" s="218">
        <f t="shared" si="5"/>
        <v>0.23517216074510899</v>
      </c>
      <c r="M37" s="217">
        <f>公交!M72+出租!M72+网约车!M72</f>
        <v>498.13579838225201</v>
      </c>
      <c r="N37" s="218">
        <f t="shared" si="6"/>
        <v>0.194538527763289</v>
      </c>
      <c r="O37" s="219">
        <f t="shared" si="25"/>
        <v>3237.6363001917598</v>
      </c>
      <c r="P37" s="220">
        <f t="shared" si="26"/>
        <v>0.19032547755502499</v>
      </c>
      <c r="Q37" s="221">
        <f t="shared" si="27"/>
        <v>2719.9588358320202</v>
      </c>
      <c r="R37" s="217">
        <f>公交!T72+出租!T72+网约车!R72</f>
        <v>549.878123482977</v>
      </c>
      <c r="S37" s="218">
        <f t="shared" ref="S37:W37" si="104">R37/AS37-1</f>
        <v>-4.7263251509497603E-2</v>
      </c>
      <c r="T37" s="217">
        <f>公交!V72+出租!V72+网约车!T72</f>
        <v>446.78661272360398</v>
      </c>
      <c r="U37" s="218">
        <f t="shared" si="104"/>
        <v>-0.23863027630307901</v>
      </c>
      <c r="V37" s="217">
        <f>公交!X72+出租!X72+网约车!V72</f>
        <v>439.34078449916001</v>
      </c>
      <c r="W37" s="218">
        <f t="shared" si="104"/>
        <v>-0.21971211630672899</v>
      </c>
      <c r="X37" s="217">
        <f>公交!Z72+出租!Z72+网约车!X72</f>
        <v>423.822350507686</v>
      </c>
      <c r="Y37" s="218">
        <f t="shared" ref="Y37:AC37" si="105">X37/AY37-1</f>
        <v>-0.215106953203067</v>
      </c>
      <c r="Z37" s="217">
        <f>公交!AB72+出租!AB72+网约车!Z72</f>
        <v>443.11988728231802</v>
      </c>
      <c r="AA37" s="218">
        <f t="shared" si="105"/>
        <v>-0.20654887484655399</v>
      </c>
      <c r="AB37" s="217">
        <f>公交!AD72+出租!AD72+网约车!AB72</f>
        <v>417.011077336271</v>
      </c>
      <c r="AC37" s="218">
        <f t="shared" si="105"/>
        <v>-0.34200114299436002</v>
      </c>
      <c r="AD37" s="217">
        <f>公交!AF72+出租!AF72+网约车!AD72</f>
        <v>414.31204863794602</v>
      </c>
      <c r="AE37" s="218">
        <f t="shared" si="33"/>
        <v>-0.28017595441944898</v>
      </c>
      <c r="AF37" s="217">
        <f>公交!AH72+出租!AH72+网约车!AF72</f>
        <v>404.07841116286897</v>
      </c>
      <c r="AG37" s="218">
        <f t="shared" si="12"/>
        <v>-0.37673612903280301</v>
      </c>
      <c r="AH37" s="217">
        <f>公交!AJ72+出租!AJ72+网约车!AH72</f>
        <v>397.57460195666101</v>
      </c>
      <c r="AI37" s="218">
        <f t="shared" si="13"/>
        <v>-0.29603011655664202</v>
      </c>
      <c r="AJ37" s="217">
        <f>公交!AL72+出租!AL72+网约车!AJ72</f>
        <v>460.78865828719302</v>
      </c>
      <c r="AK37" s="218">
        <f t="shared" si="15"/>
        <v>-0.22389611328744199</v>
      </c>
      <c r="AL37" s="217">
        <f>公交!AN72+出租!AN72+网约车!AL72</f>
        <v>468.95468889599698</v>
      </c>
      <c r="AM37" s="218">
        <f t="shared" si="16"/>
        <v>-0.16432148567656699</v>
      </c>
      <c r="AN37" s="217">
        <f>公交!AP72+出租!AP72+网约车!AN72</f>
        <v>509.13675270488199</v>
      </c>
      <c r="AO37" s="218">
        <f t="shared" si="17"/>
        <v>-9.7744578167549001E-2</v>
      </c>
      <c r="AP37" s="217">
        <f t="shared" si="43"/>
        <v>5374.8039974775602</v>
      </c>
      <c r="AQ37" s="218">
        <f t="shared" si="35"/>
        <v>-0.22854165546239399</v>
      </c>
      <c r="AR37" s="222"/>
      <c r="AS37" s="217">
        <f>公交!AU72+出租!AU72+网约车!AS72</f>
        <v>577.15641215077801</v>
      </c>
      <c r="AT37" s="223"/>
      <c r="AU37" s="217">
        <f>公交!AW72+出租!AW72+网约车!AU72</f>
        <v>586.81951595629403</v>
      </c>
      <c r="AV37" s="223"/>
      <c r="AW37" s="217">
        <f>公交!AY72+出租!AY72+网约车!AW72</f>
        <v>563.04960474288703</v>
      </c>
      <c r="AX37" s="223"/>
      <c r="AY37" s="217">
        <f>公交!BA72+出租!BA72+网约车!AY72</f>
        <v>539.97465289985803</v>
      </c>
      <c r="AZ37" s="223"/>
      <c r="BA37" s="217">
        <f>公交!BC72+出租!BC72+网约车!BA72</f>
        <v>558.47155953887295</v>
      </c>
      <c r="BB37" s="223"/>
      <c r="BC37" s="217">
        <f>公交!BE72+出租!BE72+网约车!BC72</f>
        <v>633.75653756294696</v>
      </c>
      <c r="BD37" s="223"/>
      <c r="BE37" s="217">
        <f>公交!BG72+出租!BG72+网约车!BE72</f>
        <v>575.57406032997403</v>
      </c>
      <c r="BF37" s="223"/>
      <c r="BG37" s="217">
        <f>公交!BI72+出租!BI72+网约车!BG72</f>
        <v>648.32638307080003</v>
      </c>
      <c r="BH37" s="223"/>
      <c r="BI37" s="217">
        <f>公交!BK72+出租!BK72+网约车!BI72</f>
        <v>564.76081052216</v>
      </c>
      <c r="BJ37" s="223"/>
      <c r="BK37" s="217">
        <f>公交!BM72+出租!BM72+网约车!BK72</f>
        <v>593.72033329070803</v>
      </c>
      <c r="BL37" s="223"/>
      <c r="BM37" s="217">
        <f>公交!BO72+出租!BO72+网约车!BM72</f>
        <v>561.16638259590002</v>
      </c>
      <c r="BN37" s="223"/>
      <c r="BO37" s="217">
        <f>公交!BQ72+出租!BQ72+网约车!BO72</f>
        <v>564.29337013109</v>
      </c>
      <c r="BP37" s="223"/>
      <c r="BQ37" s="223">
        <f t="shared" si="40"/>
        <v>6967.0696227922699</v>
      </c>
    </row>
    <row r="38" spans="1:69" s="192" customFormat="1" ht="31.2">
      <c r="A38" s="297" t="s">
        <v>124</v>
      </c>
      <c r="B38" s="216" t="s">
        <v>106</v>
      </c>
      <c r="C38" s="217">
        <f>公交!C75+出租!C75+网约车!C75</f>
        <v>22.760213322337702</v>
      </c>
      <c r="D38" s="218">
        <f t="shared" si="23"/>
        <v>5.4366204976858998E-2</v>
      </c>
      <c r="E38" s="217">
        <f>公交!E75+出租!E75+网约车!E75</f>
        <v>19.888545436016301</v>
      </c>
      <c r="F38" s="218">
        <f t="shared" si="1"/>
        <v>-2.5050722318356901E-2</v>
      </c>
      <c r="G38" s="217">
        <f>公交!G75+出租!G75+网约车!G75</f>
        <v>22.9765340137929</v>
      </c>
      <c r="H38" s="218">
        <f t="shared" si="2"/>
        <v>4.1487477299599904E-3</v>
      </c>
      <c r="I38" s="217">
        <f>公交!I75+出租!I75+网约车!I75</f>
        <v>22.7908595752208</v>
      </c>
      <c r="J38" s="218">
        <f t="shared" si="4"/>
        <v>-7.7187322635240401E-3</v>
      </c>
      <c r="K38" s="217">
        <f>公交!K75+出租!K75+网约车!K75</f>
        <v>23.055258205026799</v>
      </c>
      <c r="L38" s="218">
        <f t="shared" si="5"/>
        <v>-1.9008950882083701E-2</v>
      </c>
      <c r="M38" s="217">
        <f>公交!M75+出租!M75+网约车!M75</f>
        <v>23.414036743058201</v>
      </c>
      <c r="N38" s="218">
        <f t="shared" si="6"/>
        <v>9.7839437536564305E-3</v>
      </c>
      <c r="O38" s="219">
        <f t="shared" si="25"/>
        <v>134.88544729545299</v>
      </c>
      <c r="P38" s="220">
        <f t="shared" si="26"/>
        <v>2.6784421639349798E-3</v>
      </c>
      <c r="Q38" s="221">
        <f t="shared" si="27"/>
        <v>134.52512951644701</v>
      </c>
      <c r="R38" s="217">
        <f>公交!T75+出租!T75+网约车!R75</f>
        <v>21.586630162180899</v>
      </c>
      <c r="S38" s="218">
        <f t="shared" ref="S38:W38" si="106">R38/AS38-1</f>
        <v>-5.8146811093625602E-3</v>
      </c>
      <c r="T38" s="217">
        <f>公交!V75+出租!V75+网约车!T75</f>
        <v>20.399569384070698</v>
      </c>
      <c r="U38" s="218">
        <f t="shared" si="106"/>
        <v>-6.8965111085614898E-3</v>
      </c>
      <c r="V38" s="217">
        <f>公交!X75+出租!X75+网约车!V75</f>
        <v>22.881604011094002</v>
      </c>
      <c r="W38" s="218">
        <f t="shared" si="106"/>
        <v>0.117980113724792</v>
      </c>
      <c r="X38" s="217">
        <f>公交!Z75+出租!Z75+网约车!X75</f>
        <v>22.9681445334645</v>
      </c>
      <c r="Y38" s="218">
        <f t="shared" ref="Y38:AC38" si="107">X38/AY38-1</f>
        <v>0.101800800944732</v>
      </c>
      <c r="Z38" s="217">
        <f>公交!AB75+出租!AB75+网约车!Z75</f>
        <v>23.502006695940299</v>
      </c>
      <c r="AA38" s="218">
        <f t="shared" si="107"/>
        <v>0.100452298301014</v>
      </c>
      <c r="AB38" s="217">
        <f>公交!AD75+出租!AD75+网约车!AB75</f>
        <v>23.187174729696601</v>
      </c>
      <c r="AC38" s="218">
        <f t="shared" si="107"/>
        <v>7.3617950642481E-2</v>
      </c>
      <c r="AD38" s="217">
        <f>公交!AF75+出租!AF75+网约车!AD75</f>
        <v>23.632027489991501</v>
      </c>
      <c r="AE38" s="218">
        <f t="shared" si="33"/>
        <v>7.5644943645548607E-2</v>
      </c>
      <c r="AF38" s="217">
        <f>公交!AH75+出租!AH75+网约车!AF75</f>
        <v>22.5140488899034</v>
      </c>
      <c r="AG38" s="218">
        <f t="shared" si="12"/>
        <v>4.5673761368089497E-2</v>
      </c>
      <c r="AH38" s="217">
        <f>公交!AJ75+出租!AJ75+网约车!AH75</f>
        <v>22.577791067768398</v>
      </c>
      <c r="AI38" s="218">
        <f t="shared" si="13"/>
        <v>2.99595748457329E-2</v>
      </c>
      <c r="AJ38" s="217">
        <f>公交!AL75+出租!AL75+网约车!AJ75</f>
        <v>22.540233095813299</v>
      </c>
      <c r="AK38" s="218">
        <f t="shared" si="15"/>
        <v>3.8201348889436597E-2</v>
      </c>
      <c r="AL38" s="217">
        <f>公交!AN75+出租!AN75+网约车!AL75</f>
        <v>22.159755330811699</v>
      </c>
      <c r="AM38" s="218">
        <f t="shared" si="16"/>
        <v>3.49655714678812E-2</v>
      </c>
      <c r="AN38" s="217">
        <f>公交!AP75+出租!AP75+网约车!AN75</f>
        <v>22.810641994522701</v>
      </c>
      <c r="AO38" s="218">
        <f t="shared" si="17"/>
        <v>5.4625673155495297E-2</v>
      </c>
      <c r="AP38" s="217">
        <f t="shared" si="43"/>
        <v>270.759627385258</v>
      </c>
      <c r="AQ38" s="218">
        <f t="shared" si="35"/>
        <v>5.4795953332347401E-2</v>
      </c>
      <c r="AR38" s="222"/>
      <c r="AS38" s="217">
        <f>公交!AU75+出租!AU75+网约车!AS75</f>
        <v>21.712883656608799</v>
      </c>
      <c r="AT38" s="223"/>
      <c r="AU38" s="217">
        <f>公交!AW75+出租!AW75+网约车!AU75</f>
        <v>20.5412322202613</v>
      </c>
      <c r="AV38" s="223"/>
      <c r="AW38" s="217">
        <f>公交!AY75+出租!AY75+网约车!AW75</f>
        <v>20.466915046332002</v>
      </c>
      <c r="AX38" s="223"/>
      <c r="AY38" s="217">
        <f>公交!BA75+出租!BA75+网约车!AY75</f>
        <v>20.846004571580099</v>
      </c>
      <c r="AZ38" s="223"/>
      <c r="BA38" s="217">
        <f>公交!BC75+出租!BC75+网约车!BA75</f>
        <v>21.356679187480399</v>
      </c>
      <c r="BB38" s="223"/>
      <c r="BC38" s="217">
        <f>公交!BE75+出租!BE75+网约车!BC75</f>
        <v>21.5972308546264</v>
      </c>
      <c r="BD38" s="223"/>
      <c r="BE38" s="217">
        <f>公交!BG75+出租!BG75+网约车!BE75</f>
        <v>21.970100477485101</v>
      </c>
      <c r="BF38" s="223"/>
      <c r="BG38" s="217">
        <f>公交!BI75+出租!BI75+网约车!BG75</f>
        <v>21.530662546650799</v>
      </c>
      <c r="BH38" s="223"/>
      <c r="BI38" s="217">
        <f>公交!BK75+出租!BK75+网约车!BI75</f>
        <v>21.921045853814299</v>
      </c>
      <c r="BJ38" s="223"/>
      <c r="BK38" s="217">
        <f>公交!BM75+出租!BM75+网约车!BK75</f>
        <v>21.7108493645521</v>
      </c>
      <c r="BL38" s="223"/>
      <c r="BM38" s="217">
        <f>公交!BO75+出租!BO75+网约车!BM75</f>
        <v>21.4111038489742</v>
      </c>
      <c r="BN38" s="223"/>
      <c r="BO38" s="217">
        <f>公交!BQ75+出租!BQ75+网约车!BO75</f>
        <v>21.6291358869276</v>
      </c>
      <c r="BP38" s="223"/>
      <c r="BQ38" s="223">
        <f t="shared" si="40"/>
        <v>256.693843515293</v>
      </c>
    </row>
    <row r="39" spans="1:69" s="192" customFormat="1" ht="31.2">
      <c r="A39" s="297"/>
      <c r="B39" s="216" t="s">
        <v>107</v>
      </c>
      <c r="C39" s="217">
        <f>公交!C76+出租!C76+网约车!C76</f>
        <v>122.463418330873</v>
      </c>
      <c r="D39" s="218">
        <f t="shared" si="23"/>
        <v>0.14227294172101099</v>
      </c>
      <c r="E39" s="217">
        <f>公交!E76+出租!E76+网约车!E76</f>
        <v>101.100489788221</v>
      </c>
      <c r="F39" s="218">
        <f t="shared" si="1"/>
        <v>2.7760200903248902E-2</v>
      </c>
      <c r="G39" s="217">
        <f>公交!G76+出租!G76+网约车!G76</f>
        <v>123.873233276636</v>
      </c>
      <c r="H39" s="218">
        <f t="shared" si="2"/>
        <v>6.3867793714244003E-2</v>
      </c>
      <c r="I39" s="217">
        <f>公交!I76+出租!I76+网约车!I76</f>
        <v>122.447655221798</v>
      </c>
      <c r="J39" s="218">
        <f t="shared" si="4"/>
        <v>4.24227444612746E-2</v>
      </c>
      <c r="K39" s="217">
        <f>公交!K76+出租!K76+网约车!K76</f>
        <v>123.821037004781</v>
      </c>
      <c r="L39" s="218">
        <f t="shared" si="5"/>
        <v>2.06039332984869E-2</v>
      </c>
      <c r="M39" s="217">
        <f>公交!M76+出租!M76+网约车!M76</f>
        <v>126.160265354399</v>
      </c>
      <c r="N39" s="218">
        <f t="shared" si="6"/>
        <v>6.0509709906538998E-2</v>
      </c>
      <c r="O39" s="219">
        <f t="shared" si="25"/>
        <v>719.86609897670803</v>
      </c>
      <c r="P39" s="220">
        <f t="shared" si="26"/>
        <v>5.8993457580929901E-2</v>
      </c>
      <c r="Q39" s="221">
        <f t="shared" si="27"/>
        <v>679.764444079859</v>
      </c>
      <c r="R39" s="217">
        <f>公交!T76+出租!T76+网约车!R76</f>
        <v>107.21029436831699</v>
      </c>
      <c r="S39" s="218">
        <f t="shared" ref="S39:W39" si="108">R39/AS39-1</f>
        <v>-2.47497088229373E-2</v>
      </c>
      <c r="T39" s="217">
        <f>公交!V76+出租!V76+网约车!T76</f>
        <v>98.369726420003701</v>
      </c>
      <c r="U39" s="218">
        <f t="shared" si="108"/>
        <v>-2.6751343998524E-2</v>
      </c>
      <c r="V39" s="217">
        <f>公交!X76+出租!X76+网约车!V76</f>
        <v>116.436679452587</v>
      </c>
      <c r="W39" s="218">
        <f t="shared" si="108"/>
        <v>0.15722605302579601</v>
      </c>
      <c r="X39" s="217">
        <f>公交!Z76+出租!Z76+网约车!X76</f>
        <v>117.464489212655</v>
      </c>
      <c r="Y39" s="218">
        <f t="shared" ref="Y39:AC39" si="109">X39/AY39-1</f>
        <v>0.13662272066493</v>
      </c>
      <c r="Z39" s="217">
        <f>公交!AB76+出租!AB76+网约车!Z76</f>
        <v>121.321340203544</v>
      </c>
      <c r="AA39" s="218">
        <f t="shared" si="109"/>
        <v>0.13250299781556499</v>
      </c>
      <c r="AB39" s="217">
        <f>公交!AD76+出租!AD76+网约车!AB76</f>
        <v>118.961914422752</v>
      </c>
      <c r="AC39" s="218">
        <f t="shared" si="109"/>
        <v>9.3837773534708901E-2</v>
      </c>
      <c r="AD39" s="217">
        <f>公交!AF76+出租!AF76+网约车!AD76</f>
        <v>121.682356572015</v>
      </c>
      <c r="AE39" s="218">
        <f t="shared" si="33"/>
        <v>8.0799379053980699E-2</v>
      </c>
      <c r="AF39" s="217">
        <f>公交!AH76+出租!AH76+网约车!AF76</f>
        <v>113.077406634743</v>
      </c>
      <c r="AG39" s="218">
        <f t="shared" si="12"/>
        <v>4.3349869741980303E-2</v>
      </c>
      <c r="AH39" s="217">
        <f>公交!AJ76+出租!AJ76+网约车!AH76</f>
        <v>113.877206651251</v>
      </c>
      <c r="AI39" s="218">
        <f t="shared" si="13"/>
        <v>2.5085835306060299E-2</v>
      </c>
      <c r="AJ39" s="217">
        <f>公交!AL76+出租!AL76+网约车!AJ76</f>
        <v>113.498411875199</v>
      </c>
      <c r="AK39" s="218">
        <f t="shared" si="15"/>
        <v>3.6107316482445299E-2</v>
      </c>
      <c r="AL39" s="217">
        <f>公交!AN76+出租!AN76+网约车!AL76</f>
        <v>111.40055161790799</v>
      </c>
      <c r="AM39" s="218">
        <f t="shared" si="16"/>
        <v>3.6688144490120603E-2</v>
      </c>
      <c r="AN39" s="217">
        <f>公交!AP76+出租!AP76+网约车!AN76</f>
        <v>116.06901509837699</v>
      </c>
      <c r="AO39" s="218">
        <f t="shared" si="17"/>
        <v>6.2312218890235402E-2</v>
      </c>
      <c r="AP39" s="217">
        <f t="shared" si="43"/>
        <v>1369.3693925293501</v>
      </c>
      <c r="AQ39" s="218">
        <f t="shared" si="35"/>
        <v>6.2212467493898901E-2</v>
      </c>
      <c r="AR39" s="222"/>
      <c r="AS39" s="217">
        <f>公交!AU76+出租!AU76+网约车!AS76</f>
        <v>109.93105599478601</v>
      </c>
      <c r="AT39" s="223"/>
      <c r="AU39" s="217">
        <f>公交!AW76+出租!AW76+网约车!AU76</f>
        <v>101.073580542252</v>
      </c>
      <c r="AV39" s="223"/>
      <c r="AW39" s="217">
        <f>公交!AY76+出租!AY76+网约车!AW76</f>
        <v>100.617056752343</v>
      </c>
      <c r="AX39" s="223"/>
      <c r="AY39" s="217">
        <f>公交!BA76+出租!BA76+网约车!AY76</f>
        <v>103.34518840511799</v>
      </c>
      <c r="AZ39" s="223"/>
      <c r="BA39" s="217">
        <f>公交!BC76+出租!BC76+网约车!BA76</f>
        <v>107.126727644479</v>
      </c>
      <c r="BB39" s="223"/>
      <c r="BC39" s="217">
        <f>公交!BE76+出租!BE76+网约车!BC76</f>
        <v>108.756451185928</v>
      </c>
      <c r="BD39" s="223"/>
      <c r="BE39" s="217">
        <f>公交!BG76+出租!BG76+网约车!BE76</f>
        <v>112.58551672977801</v>
      </c>
      <c r="BF39" s="223"/>
      <c r="BG39" s="217">
        <f>公交!BI76+出租!BI76+网约车!BG76</f>
        <v>108.379183161931</v>
      </c>
      <c r="BH39" s="223"/>
      <c r="BI39" s="217">
        <f>公交!BK76+出租!BK76+网约车!BI76</f>
        <v>111.09041089934701</v>
      </c>
      <c r="BJ39" s="223"/>
      <c r="BK39" s="217">
        <f>公交!BM76+出租!BM76+网约车!BK76</f>
        <v>109.543104338383</v>
      </c>
      <c r="BL39" s="223"/>
      <c r="BM39" s="217">
        <f>公交!BO76+出租!BO76+网约车!BM76</f>
        <v>107.458112847137</v>
      </c>
      <c r="BN39" s="223"/>
      <c r="BO39" s="217">
        <f>公交!BQ76+出租!BQ76+网约车!BO76</f>
        <v>109.26073618886799</v>
      </c>
      <c r="BP39" s="223"/>
      <c r="BQ39" s="223">
        <f t="shared" si="40"/>
        <v>1289.16712469035</v>
      </c>
    </row>
    <row r="40" spans="1:69" s="192" customFormat="1">
      <c r="A40" s="215"/>
      <c r="B40" s="216"/>
      <c r="C40" s="217"/>
      <c r="D40" s="218"/>
      <c r="E40" s="217"/>
      <c r="F40" s="218"/>
      <c r="G40" s="218"/>
      <c r="H40" s="218"/>
      <c r="I40" s="218"/>
      <c r="J40" s="218"/>
      <c r="K40" s="218"/>
      <c r="L40" s="218"/>
      <c r="M40" s="218"/>
      <c r="N40" s="218"/>
      <c r="O40" s="219"/>
      <c r="P40" s="220"/>
      <c r="Q40" s="218"/>
      <c r="R40" s="217"/>
      <c r="S40" s="218"/>
      <c r="T40" s="217"/>
      <c r="U40" s="218"/>
      <c r="V40" s="217"/>
      <c r="W40" s="218"/>
      <c r="X40" s="217"/>
      <c r="Y40" s="218"/>
      <c r="Z40" s="217"/>
      <c r="AA40" s="218"/>
      <c r="AB40" s="217"/>
      <c r="AC40" s="218"/>
      <c r="AD40" s="217"/>
      <c r="AE40" s="218"/>
      <c r="AF40" s="217"/>
      <c r="AG40" s="218"/>
      <c r="AH40" s="217"/>
      <c r="AI40" s="218"/>
      <c r="AJ40" s="217"/>
      <c r="AK40" s="218"/>
      <c r="AL40" s="217"/>
      <c r="AM40" s="218"/>
      <c r="AN40" s="217"/>
      <c r="AO40" s="218"/>
      <c r="AP40" s="217"/>
      <c r="AQ40" s="218"/>
      <c r="AR40" s="222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</row>
  </sheetData>
  <autoFilter ref="A1:AQ39" xr:uid="{00000000-0009-0000-0000-000001000000}"/>
  <mergeCells count="86">
    <mergeCell ref="A4:A5"/>
    <mergeCell ref="A6:A7"/>
    <mergeCell ref="A8:A9"/>
    <mergeCell ref="A10:A11"/>
    <mergeCell ref="A32:A33"/>
    <mergeCell ref="A34:A35"/>
    <mergeCell ref="A36:A37"/>
    <mergeCell ref="A38:A39"/>
    <mergeCell ref="B2:B3"/>
    <mergeCell ref="A22:A23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2:A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Q2:BQ3"/>
    <mergeCell ref="BL2:BL3"/>
    <mergeCell ref="BM2:BM3"/>
    <mergeCell ref="BN2:BN3"/>
    <mergeCell ref="BO2:BO3"/>
    <mergeCell ref="BP2:BP3"/>
  </mergeCells>
  <phoneticPr fontId="38" type="noConversion"/>
  <pageMargins left="0.75" right="0.75" top="1" bottom="1" header="0.5" footer="0.5"/>
  <ignoredErrors>
    <ignoredError sqref="AH4:AH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0"/>
  <sheetViews>
    <sheetView workbookViewId="0">
      <selection activeCell="B13" sqref="B13"/>
    </sheetView>
  </sheetViews>
  <sheetFormatPr defaultColWidth="8.77734375" defaultRowHeight="14.4"/>
  <cols>
    <col min="1" max="1" width="20.21875" customWidth="1"/>
    <col min="2" max="2" width="18" customWidth="1"/>
    <col min="3" max="3" width="12.5546875" customWidth="1"/>
    <col min="4" max="4" width="19.88671875" customWidth="1"/>
    <col min="5" max="5" width="13.33203125" customWidth="1"/>
    <col min="6" max="6" width="10.109375" customWidth="1"/>
    <col min="7" max="7" width="19.44140625" customWidth="1"/>
    <col min="8" max="8" width="17.5546875" customWidth="1"/>
    <col min="9" max="9" width="13.77734375" customWidth="1"/>
    <col min="10" max="10" width="18" customWidth="1"/>
    <col min="11" max="11" width="12" customWidth="1"/>
    <col min="12" max="12" width="14.109375"/>
    <col min="13" max="13" width="19.44140625" customWidth="1"/>
    <col min="14" max="14" width="17.5546875" customWidth="1"/>
    <col min="15" max="15" width="15.77734375" customWidth="1"/>
    <col min="16" max="16" width="18" customWidth="1"/>
    <col min="17" max="17" width="12" customWidth="1"/>
  </cols>
  <sheetData>
    <row r="1" spans="1:17" ht="40.950000000000003" customHeight="1">
      <c r="A1" s="315" t="s">
        <v>139</v>
      </c>
      <c r="B1" s="315"/>
      <c r="C1" s="315"/>
      <c r="D1" s="315"/>
      <c r="E1" s="315"/>
      <c r="G1" s="315" t="s">
        <v>140</v>
      </c>
      <c r="H1" s="315"/>
      <c r="I1" s="315"/>
      <c r="J1" s="315"/>
      <c r="K1" s="315"/>
      <c r="M1" s="315" t="s">
        <v>141</v>
      </c>
      <c r="N1" s="315"/>
      <c r="O1" s="315"/>
      <c r="P1" s="315"/>
      <c r="Q1" s="315"/>
    </row>
    <row r="2" spans="1:17" s="178" customFormat="1" ht="46.05" customHeight="1">
      <c r="A2" s="48" t="s">
        <v>142</v>
      </c>
      <c r="B2" s="49" t="s">
        <v>143</v>
      </c>
      <c r="C2" s="48" t="s">
        <v>4</v>
      </c>
      <c r="D2" s="49" t="s">
        <v>144</v>
      </c>
      <c r="E2" s="48" t="s">
        <v>4</v>
      </c>
      <c r="G2" s="48" t="s">
        <v>142</v>
      </c>
      <c r="H2" s="49" t="s">
        <v>143</v>
      </c>
      <c r="I2" s="48" t="s">
        <v>4</v>
      </c>
      <c r="J2" s="49" t="s">
        <v>144</v>
      </c>
      <c r="K2" s="48" t="s">
        <v>4</v>
      </c>
      <c r="M2" s="48" t="s">
        <v>142</v>
      </c>
      <c r="N2" s="49" t="s">
        <v>143</v>
      </c>
      <c r="O2" s="48" t="s">
        <v>4</v>
      </c>
      <c r="P2" s="49" t="s">
        <v>144</v>
      </c>
      <c r="Q2" s="48" t="s">
        <v>4</v>
      </c>
    </row>
    <row r="3" spans="1:17" s="178" customFormat="1" ht="30" customHeight="1">
      <c r="A3" s="50" t="s">
        <v>145</v>
      </c>
      <c r="B3" s="51">
        <v>204344.3</v>
      </c>
      <c r="C3" s="52">
        <v>-1.11080800700079E-2</v>
      </c>
      <c r="D3" s="51">
        <v>1273460.28</v>
      </c>
      <c r="E3" s="52">
        <v>-2.8364569382185499E-3</v>
      </c>
      <c r="G3" s="50" t="s">
        <v>145</v>
      </c>
      <c r="H3" s="51">
        <v>406134.84</v>
      </c>
      <c r="I3" s="52">
        <v>-7.1816605780758699E-2</v>
      </c>
      <c r="J3" s="51">
        <v>2523638.75</v>
      </c>
      <c r="K3" s="52">
        <v>-5.8221192247391203E-2</v>
      </c>
      <c r="M3" s="50" t="s">
        <v>145</v>
      </c>
      <c r="N3" s="51">
        <v>434582.04</v>
      </c>
      <c r="O3" s="52"/>
      <c r="P3" s="51">
        <f>P4+P5+P8+P9</f>
        <v>2664244.7000000002</v>
      </c>
      <c r="Q3" s="52"/>
    </row>
    <row r="4" spans="1:17" s="178" customFormat="1" ht="27" customHeight="1">
      <c r="A4" s="50" t="s">
        <v>146</v>
      </c>
      <c r="B4" s="51">
        <v>76758.81</v>
      </c>
      <c r="C4" s="52">
        <v>-5.6141398014472398E-2</v>
      </c>
      <c r="D4" s="51">
        <v>395847.65</v>
      </c>
      <c r="E4" s="52">
        <v>-2.8287662827834101E-2</v>
      </c>
      <c r="G4" s="50" t="s">
        <v>146</v>
      </c>
      <c r="H4" s="51">
        <v>157305.76999999999</v>
      </c>
      <c r="I4" s="52">
        <v>-0.102153029976829</v>
      </c>
      <c r="J4" s="51">
        <v>796652.14</v>
      </c>
      <c r="K4" s="52">
        <v>-0.100759611989284</v>
      </c>
      <c r="M4" s="50" t="s">
        <v>146</v>
      </c>
      <c r="N4" s="51">
        <v>175203.32</v>
      </c>
      <c r="O4" s="52"/>
      <c r="P4" s="51">
        <v>885916.77</v>
      </c>
      <c r="Q4" s="52"/>
    </row>
    <row r="5" spans="1:17" s="178" customFormat="1" ht="34.049999999999997" customHeight="1">
      <c r="A5" s="253" t="s">
        <v>423</v>
      </c>
      <c r="B5" s="254">
        <v>55241.47</v>
      </c>
      <c r="C5" s="255">
        <v>5.3247649608093403E-2</v>
      </c>
      <c r="D5" s="254">
        <v>281988.09000000003</v>
      </c>
      <c r="E5" s="256">
        <v>3.1673154774631403E-2</v>
      </c>
      <c r="G5" s="50" t="s">
        <v>147</v>
      </c>
      <c r="H5" s="56">
        <v>103446.69</v>
      </c>
      <c r="I5" s="52">
        <v>-9.6434527490013994E-2</v>
      </c>
      <c r="J5" s="56">
        <v>534518.27</v>
      </c>
      <c r="K5" s="52">
        <v>-9.4531523235254905E-2</v>
      </c>
      <c r="M5" s="50" t="s">
        <v>147</v>
      </c>
      <c r="N5" s="56">
        <f>N6+N7</f>
        <v>111510.42</v>
      </c>
      <c r="O5" s="57"/>
      <c r="P5" s="56">
        <f>SUM(P6:P7)</f>
        <v>574915.80000000005</v>
      </c>
      <c r="Q5" s="52"/>
    </row>
    <row r="6" spans="1:17" s="178" customFormat="1" ht="36" customHeight="1">
      <c r="A6" s="50" t="s">
        <v>425</v>
      </c>
      <c r="B6" s="51">
        <v>33290.019999999997</v>
      </c>
      <c r="C6" s="52">
        <v>-0.104120076363693</v>
      </c>
      <c r="D6" s="51">
        <v>169915.34</v>
      </c>
      <c r="E6" s="52">
        <v>-0.12273827986831</v>
      </c>
      <c r="G6" s="50" t="s">
        <v>148</v>
      </c>
      <c r="H6" s="51">
        <v>71065.37</v>
      </c>
      <c r="I6" s="52">
        <v>-9.1289131329870696E-2</v>
      </c>
      <c r="J6" s="51">
        <v>367362.56</v>
      </c>
      <c r="K6" s="52">
        <v>-8.8603153149130101E-2</v>
      </c>
      <c r="M6" s="50" t="s">
        <v>148</v>
      </c>
      <c r="N6" s="51">
        <v>78204.600000000006</v>
      </c>
      <c r="O6" s="52"/>
      <c r="P6" s="51">
        <v>403076.4</v>
      </c>
      <c r="Q6" s="52"/>
    </row>
    <row r="7" spans="1:17" s="178" customFormat="1" ht="30" customHeight="1">
      <c r="A7" s="50" t="s">
        <v>424</v>
      </c>
      <c r="B7" s="51">
        <v>21951.45</v>
      </c>
      <c r="C7" s="52">
        <v>0.435703690332301</v>
      </c>
      <c r="D7" s="51">
        <v>112072.75</v>
      </c>
      <c r="E7" s="52">
        <v>0.40719726005690698</v>
      </c>
      <c r="G7" s="50" t="s">
        <v>149</v>
      </c>
      <c r="H7" s="51">
        <v>32381.32</v>
      </c>
      <c r="I7" s="52">
        <v>-0.107525065038044</v>
      </c>
      <c r="J7" s="51">
        <v>167155.71</v>
      </c>
      <c r="K7" s="52">
        <v>-0.107293274289419</v>
      </c>
      <c r="M7" s="50" t="s">
        <v>149</v>
      </c>
      <c r="N7" s="51">
        <v>33305.82</v>
      </c>
      <c r="O7" s="52"/>
      <c r="P7" s="51">
        <v>171839.4</v>
      </c>
      <c r="Q7" s="52"/>
    </row>
    <row r="8" spans="1:17" s="178" customFormat="1" ht="31.05" customHeight="1">
      <c r="A8" s="50" t="s">
        <v>150</v>
      </c>
      <c r="B8" s="51">
        <v>72056.17</v>
      </c>
      <c r="C8" s="52">
        <v>-6.9983738492916904E-3</v>
      </c>
      <c r="D8" s="51">
        <v>594645.86</v>
      </c>
      <c r="E8" s="52">
        <v>-1.18630632933159E-3</v>
      </c>
      <c r="G8" s="50" t="s">
        <v>150</v>
      </c>
      <c r="H8" s="51">
        <v>144824.79</v>
      </c>
      <c r="I8" s="52">
        <v>-1.6560980913004699E-2</v>
      </c>
      <c r="J8" s="51">
        <v>1190572.53</v>
      </c>
      <c r="K8" s="52">
        <v>-8.9762552607106603E-3</v>
      </c>
      <c r="M8" s="50" t="s">
        <v>150</v>
      </c>
      <c r="N8" s="51">
        <v>147263.62</v>
      </c>
      <c r="O8" s="52"/>
      <c r="P8" s="51">
        <v>1201356.21</v>
      </c>
      <c r="Q8" s="52"/>
    </row>
    <row r="9" spans="1:17" s="178" customFormat="1" ht="28.05" customHeight="1">
      <c r="A9" s="62" t="s">
        <v>151</v>
      </c>
      <c r="B9" s="62">
        <v>287.85000000000002</v>
      </c>
      <c r="C9" s="52">
        <v>-4.8398294158484699E-2</v>
      </c>
      <c r="D9" s="62">
        <v>978.68</v>
      </c>
      <c r="E9" s="63">
        <v>-4.8411718377784498E-2</v>
      </c>
      <c r="G9" s="62" t="s">
        <v>151</v>
      </c>
      <c r="H9" s="62">
        <v>557.59</v>
      </c>
      <c r="I9" s="52">
        <v>-7.7875901303168502E-2</v>
      </c>
      <c r="J9" s="62">
        <v>1895.81</v>
      </c>
      <c r="K9" s="52">
        <v>-7.7877543873302493E-2</v>
      </c>
      <c r="M9" s="62" t="s">
        <v>151</v>
      </c>
      <c r="N9" s="62">
        <v>604.67999999999995</v>
      </c>
      <c r="O9" s="52"/>
      <c r="P9" s="62">
        <v>2055.92</v>
      </c>
      <c r="Q9" s="63"/>
    </row>
    <row r="10" spans="1:17" ht="24" customHeight="1">
      <c r="A10" s="253" t="s">
        <v>426</v>
      </c>
    </row>
    <row r="12" spans="1:17" ht="20.399999999999999">
      <c r="G12" s="315" t="s">
        <v>140</v>
      </c>
      <c r="H12" s="315"/>
      <c r="I12" s="315"/>
      <c r="J12" s="315"/>
      <c r="K12" s="315"/>
    </row>
    <row r="13" spans="1:17" ht="34.799999999999997">
      <c r="G13" s="48" t="s">
        <v>142</v>
      </c>
      <c r="H13" s="49" t="s">
        <v>143</v>
      </c>
      <c r="I13" s="48" t="s">
        <v>4</v>
      </c>
      <c r="J13" s="49" t="s">
        <v>144</v>
      </c>
      <c r="K13" s="48" t="s">
        <v>4</v>
      </c>
    </row>
    <row r="14" spans="1:17" ht="17.399999999999999">
      <c r="G14" s="50" t="s">
        <v>145</v>
      </c>
      <c r="H14" s="51">
        <v>406134.84</v>
      </c>
      <c r="I14" s="52">
        <v>-7.1816605780758699E-2</v>
      </c>
      <c r="J14" s="51">
        <v>2523638.75</v>
      </c>
      <c r="K14" s="52">
        <v>-5.8221192247391203E-2</v>
      </c>
      <c r="L14">
        <f>H14/M14-1</f>
        <v>-7.1816605780758699E-2</v>
      </c>
      <c r="M14" s="51">
        <f>M15+M16+M19+M20</f>
        <v>437558.83</v>
      </c>
      <c r="N14">
        <f>J14/O14-1</f>
        <v>-5.8221192247391203E-2</v>
      </c>
      <c r="O14" s="51">
        <f>O15+O16+O19+O20</f>
        <v>2679651.2400000002</v>
      </c>
    </row>
    <row r="15" spans="1:17" ht="17.399999999999999">
      <c r="G15" s="50" t="s">
        <v>146</v>
      </c>
      <c r="H15" s="51">
        <v>157305.76999999999</v>
      </c>
      <c r="I15" s="52">
        <v>-0.102153029976829</v>
      </c>
      <c r="J15" s="51">
        <v>796652.14</v>
      </c>
      <c r="K15" s="52">
        <v>-0.100759611989284</v>
      </c>
      <c r="L15">
        <f>H15/M15-1</f>
        <v>-0.102153029976829</v>
      </c>
      <c r="M15" s="51">
        <v>175203.32</v>
      </c>
      <c r="N15">
        <f>J15/O15-1</f>
        <v>-0.100759611989284</v>
      </c>
      <c r="O15" s="51">
        <v>885916.77</v>
      </c>
    </row>
    <row r="16" spans="1:17" ht="17.399999999999999">
      <c r="G16" s="50" t="s">
        <v>147</v>
      </c>
      <c r="H16" s="56">
        <v>103446.69</v>
      </c>
      <c r="I16" s="52">
        <v>-9.6434527490013994E-2</v>
      </c>
      <c r="J16" s="56">
        <v>534518.27</v>
      </c>
      <c r="K16" s="52">
        <v>-9.4531523235254905E-2</v>
      </c>
      <c r="L16">
        <f>H16/M16-1</f>
        <v>-9.6434527490013994E-2</v>
      </c>
      <c r="M16" s="56">
        <f>M17+M18</f>
        <v>114487.21</v>
      </c>
      <c r="N16">
        <f>J16/O16-1</f>
        <v>-9.4531523235254905E-2</v>
      </c>
      <c r="O16" s="56">
        <f>O17+O18</f>
        <v>590322.34</v>
      </c>
    </row>
    <row r="17" spans="7:15" ht="34.799999999999997">
      <c r="G17" s="50" t="s">
        <v>148</v>
      </c>
      <c r="H17" s="51">
        <v>71065.37</v>
      </c>
      <c r="I17" s="52">
        <v>-9.1289131329870696E-2</v>
      </c>
      <c r="J17" s="51">
        <v>367362.56</v>
      </c>
      <c r="K17" s="52">
        <v>-8.8603153149130101E-2</v>
      </c>
      <c r="L17">
        <f>H17/M17-1</f>
        <v>-9.1289131329870696E-2</v>
      </c>
      <c r="M17" s="51">
        <v>78204.600000000006</v>
      </c>
      <c r="N17">
        <f>J17/O17-1</f>
        <v>-8.8603153149130101E-2</v>
      </c>
      <c r="O17" s="51">
        <v>403076.4</v>
      </c>
    </row>
    <row r="18" spans="7:15" ht="17.399999999999999">
      <c r="G18" s="50" t="s">
        <v>149</v>
      </c>
      <c r="H18" s="51">
        <v>32381.32</v>
      </c>
      <c r="I18" s="52">
        <v>-0.107525065038044</v>
      </c>
      <c r="J18" s="51">
        <v>167155.71</v>
      </c>
      <c r="K18" s="52">
        <v>-0.107293274289419</v>
      </c>
      <c r="L18">
        <f>H18/M18-1</f>
        <v>-0.107525065038044</v>
      </c>
      <c r="M18" s="51">
        <v>36282.61</v>
      </c>
      <c r="N18">
        <f>J18/O18-1</f>
        <v>-0.107293274289419</v>
      </c>
      <c r="O18" s="188">
        <v>187245.94</v>
      </c>
    </row>
    <row r="19" spans="7:15" ht="17.399999999999999">
      <c r="G19" s="50" t="s">
        <v>150</v>
      </c>
      <c r="H19" s="51">
        <v>144824.79</v>
      </c>
      <c r="I19" s="52">
        <v>-1.6560980913004699E-2</v>
      </c>
      <c r="J19" s="51">
        <v>1190572.53</v>
      </c>
      <c r="K19" s="52">
        <v>-8.9762552607106603E-3</v>
      </c>
      <c r="M19" s="51">
        <v>147263.62</v>
      </c>
      <c r="O19" s="51">
        <v>1201356.21</v>
      </c>
    </row>
    <row r="20" spans="7:15" ht="17.399999999999999">
      <c r="G20" s="62" t="s">
        <v>151</v>
      </c>
      <c r="H20" s="62">
        <v>557.59</v>
      </c>
      <c r="I20" s="52">
        <v>-7.7875901303168502E-2</v>
      </c>
      <c r="J20" s="62">
        <v>1895.81</v>
      </c>
      <c r="K20" s="52">
        <v>-7.7877543873302493E-2</v>
      </c>
      <c r="M20" s="62">
        <v>604.67999999999995</v>
      </c>
      <c r="O20" s="62">
        <v>2055.92</v>
      </c>
    </row>
  </sheetData>
  <mergeCells count="4">
    <mergeCell ref="A1:E1"/>
    <mergeCell ref="G1:K1"/>
    <mergeCell ref="M1:Q1"/>
    <mergeCell ref="G12:K12"/>
  </mergeCells>
  <phoneticPr fontId="38" type="noConversion"/>
  <pageMargins left="0.75" right="0.75" top="1" bottom="1" header="0.5" footer="0.5"/>
  <pageSetup paperSize="9" scale="96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44"/>
  <sheetViews>
    <sheetView tabSelected="1" zoomScale="90" zoomScaleNormal="90" workbookViewId="0">
      <selection activeCell="W14" sqref="W14"/>
    </sheetView>
  </sheetViews>
  <sheetFormatPr defaultColWidth="8.77734375" defaultRowHeight="14.4"/>
  <cols>
    <col min="1" max="1" width="8" customWidth="1"/>
    <col min="2" max="2" width="13.88671875" customWidth="1"/>
    <col min="3" max="3" width="7.109375" customWidth="1"/>
    <col min="4" max="4" width="8.77734375" customWidth="1"/>
    <col min="5" max="5" width="8.6640625" customWidth="1"/>
    <col min="6" max="6" width="7" customWidth="1"/>
    <col min="7" max="7" width="12.33203125" customWidth="1"/>
    <col min="8" max="8" width="6.77734375" customWidth="1"/>
    <col min="9" max="9" width="9.33203125" customWidth="1"/>
    <col min="10" max="10" width="8.33203125" customWidth="1"/>
    <col min="11" max="11" width="6.44140625" customWidth="1"/>
    <col min="12" max="12" width="11.88671875" customWidth="1"/>
    <col min="13" max="13" width="6.44140625" customWidth="1"/>
    <col min="14" max="14" width="8.21875" customWidth="1"/>
    <col min="15" max="15" width="8.6640625" customWidth="1"/>
    <col min="16" max="16" width="6.88671875" customWidth="1"/>
    <col min="17" max="17" width="13.88671875" customWidth="1"/>
    <col min="18" max="18" width="5.88671875" customWidth="1"/>
    <col min="19" max="19" width="9.88671875" customWidth="1"/>
    <col min="20" max="20" width="8.6640625" customWidth="1"/>
    <col min="21" max="21" width="6.77734375" customWidth="1"/>
    <col min="22" max="22" width="12.88671875" customWidth="1"/>
    <col min="23" max="23" width="9.21875" customWidth="1"/>
    <col min="24" max="24" width="9.5546875" customWidth="1"/>
    <col min="25" max="25" width="8.44140625" customWidth="1"/>
  </cols>
  <sheetData>
    <row r="1" spans="1:25" ht="27" customHeight="1">
      <c r="A1" s="257" t="s">
        <v>152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</row>
    <row r="2" spans="1:25" ht="19.05" customHeight="1">
      <c r="A2" s="258" t="s">
        <v>153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</row>
    <row r="3" spans="1:25" ht="19.05" customHeight="1">
      <c r="A3" s="261"/>
      <c r="B3" s="260" t="s">
        <v>154</v>
      </c>
      <c r="C3" s="260"/>
      <c r="D3" s="260"/>
      <c r="E3" s="260"/>
      <c r="F3" s="260"/>
      <c r="G3" s="260" t="s">
        <v>155</v>
      </c>
      <c r="H3" s="260"/>
      <c r="I3" s="260"/>
      <c r="J3" s="260"/>
      <c r="K3" s="260"/>
      <c r="L3" s="260" t="s">
        <v>156</v>
      </c>
      <c r="M3" s="260"/>
      <c r="N3" s="260"/>
      <c r="O3" s="260"/>
      <c r="P3" s="260"/>
      <c r="Q3" s="260" t="s">
        <v>157</v>
      </c>
      <c r="R3" s="260"/>
      <c r="S3" s="260"/>
      <c r="T3" s="260"/>
      <c r="U3" s="260"/>
      <c r="V3" s="260" t="s">
        <v>158</v>
      </c>
      <c r="W3" s="260"/>
      <c r="X3" s="260" t="s">
        <v>159</v>
      </c>
      <c r="Y3" s="260"/>
    </row>
    <row r="4" spans="1:25" s="177" customFormat="1" ht="33" customHeight="1">
      <c r="A4" s="262"/>
      <c r="B4" s="179" t="s">
        <v>160</v>
      </c>
      <c r="C4" s="179" t="s">
        <v>161</v>
      </c>
      <c r="D4" s="179" t="s">
        <v>162</v>
      </c>
      <c r="E4" s="179" t="s">
        <v>163</v>
      </c>
      <c r="F4" s="179" t="s">
        <v>164</v>
      </c>
      <c r="G4" s="179" t="s">
        <v>165</v>
      </c>
      <c r="H4" s="179" t="s">
        <v>161</v>
      </c>
      <c r="I4" s="179" t="s">
        <v>162</v>
      </c>
      <c r="J4" s="179" t="s">
        <v>163</v>
      </c>
      <c r="K4" s="179" t="s">
        <v>164</v>
      </c>
      <c r="L4" s="179" t="s">
        <v>166</v>
      </c>
      <c r="M4" s="179" t="s">
        <v>161</v>
      </c>
      <c r="N4" s="179" t="s">
        <v>162</v>
      </c>
      <c r="O4" s="179" t="s">
        <v>163</v>
      </c>
      <c r="P4" s="179" t="s">
        <v>164</v>
      </c>
      <c r="Q4" s="179" t="s">
        <v>166</v>
      </c>
      <c r="R4" s="179" t="s">
        <v>161</v>
      </c>
      <c r="S4" s="179" t="s">
        <v>162</v>
      </c>
      <c r="T4" s="179" t="s">
        <v>163</v>
      </c>
      <c r="U4" s="179" t="s">
        <v>164</v>
      </c>
      <c r="V4" s="179" t="s">
        <v>167</v>
      </c>
      <c r="W4" s="179" t="s">
        <v>163</v>
      </c>
      <c r="X4" s="179" t="s">
        <v>168</v>
      </c>
      <c r="Y4" s="179" t="s">
        <v>163</v>
      </c>
    </row>
    <row r="5" spans="1:25" s="178" customFormat="1" ht="24" customHeight="1">
      <c r="A5" s="48" t="s">
        <v>105</v>
      </c>
      <c r="B5" s="180">
        <f>G5+L5+Q5+V5+X5</f>
        <v>204344.3</v>
      </c>
      <c r="C5" s="181"/>
      <c r="D5" s="83"/>
      <c r="E5" s="182">
        <v>-1.1108080070008E-2</v>
      </c>
      <c r="F5" s="42"/>
      <c r="G5" s="183">
        <f>SUM(G6:G22)</f>
        <v>76758.81</v>
      </c>
      <c r="H5" s="62"/>
      <c r="I5" s="42"/>
      <c r="J5" s="31">
        <v>-5.6141398014472398E-2</v>
      </c>
      <c r="K5" s="42"/>
      <c r="L5" s="183">
        <f>SUM(L6:L22)</f>
        <v>33290.019999999997</v>
      </c>
      <c r="M5" s="62"/>
      <c r="N5" s="42"/>
      <c r="O5" s="31">
        <v>6.4687481310412395E-2</v>
      </c>
      <c r="P5" s="42"/>
      <c r="Q5" s="183">
        <f>SUM(Q6:Q22)</f>
        <v>21951.45</v>
      </c>
      <c r="R5" s="62"/>
      <c r="S5" s="42"/>
      <c r="T5" s="31">
        <v>0.435703690332301</v>
      </c>
      <c r="U5" s="42"/>
      <c r="V5" s="183">
        <v>72056.17</v>
      </c>
      <c r="W5" s="60">
        <v>-6.9983738492916904E-3</v>
      </c>
      <c r="X5" s="183">
        <v>287.85000000000002</v>
      </c>
      <c r="Y5" s="60">
        <v>-4.8398294158484699E-2</v>
      </c>
    </row>
    <row r="6" spans="1:25" s="178" customFormat="1" ht="25.05" customHeight="1">
      <c r="A6" s="62" t="s">
        <v>169</v>
      </c>
      <c r="B6" s="184">
        <v>116609.552358842</v>
      </c>
      <c r="C6" s="181">
        <f>RANK(B6,B$6:B$22)</f>
        <v>1</v>
      </c>
      <c r="D6" s="185">
        <f>B6/B$5</f>
        <v>0.57065233705487295</v>
      </c>
      <c r="E6" s="182">
        <v>-2.98111359292891E-2</v>
      </c>
      <c r="F6" s="181">
        <f t="shared" ref="F6:F22" si="0">RANK(E6,E$6:E$22)</f>
        <v>13</v>
      </c>
      <c r="G6" s="30">
        <v>28707.81</v>
      </c>
      <c r="H6" s="181">
        <f t="shared" ref="H6:H22" si="1">RANK(G6,G$6:G$22)</f>
        <v>1</v>
      </c>
      <c r="I6" s="185">
        <f>G6/G$5</f>
        <v>0.37400019619897701</v>
      </c>
      <c r="J6" s="31">
        <v>-4.9025151576284003E-2</v>
      </c>
      <c r="K6" s="181">
        <f t="shared" ref="K6:K22" si="2">RANK(J6,J$6:J$22)</f>
        <v>12</v>
      </c>
      <c r="L6" s="30">
        <v>6874.09</v>
      </c>
      <c r="M6" s="181">
        <f t="shared" ref="M6:M22" si="3">RANK(L6,L$6:L$22)</f>
        <v>1</v>
      </c>
      <c r="N6" s="185">
        <f t="shared" ref="N6:N22" si="4">L6/L$5</f>
        <v>0.206491014424143</v>
      </c>
      <c r="O6" s="31">
        <v>-0.113587948874011</v>
      </c>
      <c r="P6" s="181">
        <f t="shared" ref="P6:P22" si="5">RANK(O6,O$6:O$22)</f>
        <v>16</v>
      </c>
      <c r="Q6" s="38">
        <v>8897.8823588423602</v>
      </c>
      <c r="R6" s="181">
        <f t="shared" ref="R6:R22" si="6">RANK(Q6,Q$6:Q$22)</f>
        <v>1</v>
      </c>
      <c r="S6" s="185">
        <f t="shared" ref="S6:S22" si="7">Q6/Q$5</f>
        <v>0.405343718016001</v>
      </c>
      <c r="T6" s="31">
        <v>7.5019305522796606E-2</v>
      </c>
      <c r="U6" s="181">
        <f t="shared" ref="U6:U22" si="8">RANK(T6,T$6:T$22)</f>
        <v>17</v>
      </c>
      <c r="V6" s="41">
        <v>71841.919999999998</v>
      </c>
      <c r="W6" s="60">
        <v>-6.6339701638652403E-3</v>
      </c>
      <c r="X6" s="81">
        <v>287.85000000000002</v>
      </c>
      <c r="Y6" s="60">
        <v>-4.8398294158484699E-2</v>
      </c>
    </row>
    <row r="7" spans="1:25" s="178" customFormat="1" ht="20.399999999999999" customHeight="1">
      <c r="A7" s="62" t="s">
        <v>170</v>
      </c>
      <c r="B7" s="184">
        <v>7900.2442595115199</v>
      </c>
      <c r="C7" s="181">
        <f t="shared" ref="C7:C22" si="9">RANK(B7,B$6:B$22)</f>
        <v>6</v>
      </c>
      <c r="D7" s="185">
        <f t="shared" ref="D7:D22" si="10">B7/B$5</f>
        <v>3.8661436896020702E-2</v>
      </c>
      <c r="E7" s="182">
        <v>-0.10398128612867499</v>
      </c>
      <c r="F7" s="181">
        <f t="shared" si="0"/>
        <v>16</v>
      </c>
      <c r="G7" s="30">
        <v>5461.45</v>
      </c>
      <c r="H7" s="181">
        <f t="shared" si="1"/>
        <v>5</v>
      </c>
      <c r="I7" s="185">
        <f t="shared" ref="I7:I22" si="11">G7/G$5</f>
        <v>7.1150790378329207E-2</v>
      </c>
      <c r="J7" s="31">
        <v>-0.11573795229490901</v>
      </c>
      <c r="K7" s="181">
        <f t="shared" si="2"/>
        <v>15</v>
      </c>
      <c r="L7" s="30">
        <v>1610.32</v>
      </c>
      <c r="M7" s="181">
        <f t="shared" si="3"/>
        <v>10</v>
      </c>
      <c r="N7" s="185">
        <f t="shared" si="4"/>
        <v>4.83724551682456E-2</v>
      </c>
      <c r="O7" s="31">
        <v>-1.24310832275434E-2</v>
      </c>
      <c r="P7" s="181">
        <f t="shared" si="5"/>
        <v>14</v>
      </c>
      <c r="Q7" s="38">
        <v>614.22425951153298</v>
      </c>
      <c r="R7" s="181">
        <f t="shared" si="6"/>
        <v>11</v>
      </c>
      <c r="S7" s="185">
        <f t="shared" si="7"/>
        <v>2.7981033576894999E-2</v>
      </c>
      <c r="T7" s="31">
        <v>0.330576250726204</v>
      </c>
      <c r="U7" s="181">
        <f t="shared" si="8"/>
        <v>15</v>
      </c>
      <c r="V7" s="41">
        <v>214.25</v>
      </c>
      <c r="W7" s="60">
        <v>-0.115765579859678</v>
      </c>
      <c r="X7" s="186"/>
      <c r="Y7" s="187"/>
    </row>
    <row r="8" spans="1:25" s="178" customFormat="1" ht="20.399999999999999" customHeight="1">
      <c r="A8" s="62" t="s">
        <v>171</v>
      </c>
      <c r="B8" s="184">
        <v>10837.2140049798</v>
      </c>
      <c r="C8" s="181">
        <f t="shared" si="9"/>
        <v>4</v>
      </c>
      <c r="D8" s="185">
        <f t="shared" si="10"/>
        <v>5.3034090038135598E-2</v>
      </c>
      <c r="E8" s="182">
        <v>5.8523674630763599E-2</v>
      </c>
      <c r="F8" s="181">
        <f t="shared" si="0"/>
        <v>7</v>
      </c>
      <c r="G8" s="30">
        <v>7514.08</v>
      </c>
      <c r="H8" s="181">
        <f t="shared" si="1"/>
        <v>3</v>
      </c>
      <c r="I8" s="185">
        <f t="shared" si="11"/>
        <v>9.7892085612062002E-2</v>
      </c>
      <c r="J8" s="31">
        <v>5.3128524425138902E-4</v>
      </c>
      <c r="K8" s="181">
        <f t="shared" si="2"/>
        <v>3</v>
      </c>
      <c r="L8" s="30">
        <v>1772.37</v>
      </c>
      <c r="M8" s="181">
        <f t="shared" si="3"/>
        <v>8</v>
      </c>
      <c r="N8" s="185">
        <f t="shared" si="4"/>
        <v>5.3240280420378198E-2</v>
      </c>
      <c r="O8" s="31">
        <v>5.5509897806046003E-2</v>
      </c>
      <c r="P8" s="181">
        <f t="shared" si="5"/>
        <v>11</v>
      </c>
      <c r="Q8" s="38">
        <v>1550.7640049797701</v>
      </c>
      <c r="R8" s="181">
        <f t="shared" si="6"/>
        <v>4</v>
      </c>
      <c r="S8" s="185">
        <f t="shared" si="7"/>
        <v>7.0645174008084802E-2</v>
      </c>
      <c r="T8" s="31">
        <v>1.1568166934514901</v>
      </c>
      <c r="U8" s="181">
        <f t="shared" si="8"/>
        <v>10</v>
      </c>
      <c r="V8" s="186"/>
      <c r="W8" s="186"/>
      <c r="X8" s="186"/>
      <c r="Y8" s="187"/>
    </row>
    <row r="9" spans="1:25" s="178" customFormat="1" ht="20.399999999999999" customHeight="1">
      <c r="A9" s="62" t="s">
        <v>172</v>
      </c>
      <c r="B9" s="184">
        <v>12711.1714773815</v>
      </c>
      <c r="C9" s="181">
        <f t="shared" si="9"/>
        <v>2</v>
      </c>
      <c r="D9" s="185">
        <f t="shared" si="10"/>
        <v>6.2204678463659097E-2</v>
      </c>
      <c r="E9" s="182">
        <v>8.6945929460444202E-2</v>
      </c>
      <c r="F9" s="181">
        <f t="shared" si="0"/>
        <v>5</v>
      </c>
      <c r="G9" s="30">
        <v>6084.54</v>
      </c>
      <c r="H9" s="181">
        <f t="shared" si="1"/>
        <v>4</v>
      </c>
      <c r="I9" s="185">
        <f t="shared" si="11"/>
        <v>7.9268295066064698E-2</v>
      </c>
      <c r="J9" s="31">
        <v>-2.0024577741199399E-2</v>
      </c>
      <c r="K9" s="181">
        <f t="shared" si="2"/>
        <v>8</v>
      </c>
      <c r="L9" s="30">
        <v>4602.6400000000003</v>
      </c>
      <c r="M9" s="181">
        <f t="shared" si="3"/>
        <v>2</v>
      </c>
      <c r="N9" s="185">
        <f t="shared" si="4"/>
        <v>0.138258853554309</v>
      </c>
      <c r="O9" s="31">
        <v>0.36357145608115099</v>
      </c>
      <c r="P9" s="181">
        <f t="shared" si="5"/>
        <v>1</v>
      </c>
      <c r="Q9" s="38">
        <v>2023.9914773814601</v>
      </c>
      <c r="R9" s="181">
        <f t="shared" si="6"/>
        <v>2</v>
      </c>
      <c r="S9" s="185">
        <f t="shared" si="7"/>
        <v>9.2203088059397198E-2</v>
      </c>
      <c r="T9" s="31">
        <v>0.38629389944952702</v>
      </c>
      <c r="U9" s="181">
        <f t="shared" si="8"/>
        <v>14</v>
      </c>
      <c r="V9" s="186"/>
      <c r="W9" s="186"/>
      <c r="X9" s="186"/>
      <c r="Y9" s="187"/>
    </row>
    <row r="10" spans="1:25" s="178" customFormat="1" ht="20.399999999999999" customHeight="1">
      <c r="A10" s="62" t="s">
        <v>173</v>
      </c>
      <c r="B10" s="184">
        <v>11459.5107144172</v>
      </c>
      <c r="C10" s="181">
        <f t="shared" si="9"/>
        <v>3</v>
      </c>
      <c r="D10" s="185">
        <f t="shared" si="10"/>
        <v>5.6079424355938497E-2</v>
      </c>
      <c r="E10" s="182">
        <v>-5.5923204246331501E-2</v>
      </c>
      <c r="F10" s="181">
        <f t="shared" si="0"/>
        <v>14</v>
      </c>
      <c r="G10" s="30">
        <v>7680.36</v>
      </c>
      <c r="H10" s="181">
        <f t="shared" si="1"/>
        <v>2</v>
      </c>
      <c r="I10" s="185">
        <f t="shared" si="11"/>
        <v>0.100058351608109</v>
      </c>
      <c r="J10" s="31">
        <v>-0.12300530168687999</v>
      </c>
      <c r="K10" s="181">
        <f t="shared" si="2"/>
        <v>16</v>
      </c>
      <c r="L10" s="30">
        <v>1962.11</v>
      </c>
      <c r="M10" s="181">
        <f t="shared" si="3"/>
        <v>6</v>
      </c>
      <c r="N10" s="185">
        <f t="shared" si="4"/>
        <v>5.89398864885032E-2</v>
      </c>
      <c r="O10" s="31">
        <v>0.122951101140058</v>
      </c>
      <c r="P10" s="181">
        <f t="shared" si="5"/>
        <v>10</v>
      </c>
      <c r="Q10" s="38">
        <v>1817.04071441719</v>
      </c>
      <c r="R10" s="181">
        <f t="shared" si="6"/>
        <v>3</v>
      </c>
      <c r="S10" s="185">
        <f t="shared" si="7"/>
        <v>8.2775430070322897E-2</v>
      </c>
      <c r="T10" s="31">
        <v>0.39397626725094897</v>
      </c>
      <c r="U10" s="181">
        <f t="shared" si="8"/>
        <v>13</v>
      </c>
      <c r="V10" s="186"/>
      <c r="W10" s="186"/>
      <c r="X10" s="186"/>
      <c r="Y10" s="187"/>
    </row>
    <row r="11" spans="1:25" s="178" customFormat="1" ht="20.399999999999999" customHeight="1">
      <c r="A11" s="62" t="s">
        <v>174</v>
      </c>
      <c r="B11" s="184">
        <v>1854.9905047422801</v>
      </c>
      <c r="C11" s="181">
        <f t="shared" si="9"/>
        <v>13</v>
      </c>
      <c r="D11" s="185">
        <f t="shared" si="10"/>
        <v>9.07776974812745E-3</v>
      </c>
      <c r="E11" s="182">
        <v>-9.3708450867328402E-2</v>
      </c>
      <c r="F11" s="181">
        <f t="shared" si="0"/>
        <v>15</v>
      </c>
      <c r="G11" s="30">
        <v>1263.8499999999999</v>
      </c>
      <c r="H11" s="181">
        <f t="shared" si="1"/>
        <v>12</v>
      </c>
      <c r="I11" s="185">
        <f t="shared" si="11"/>
        <v>1.6465210964057401E-2</v>
      </c>
      <c r="J11" s="31">
        <v>-5.4768218695163701E-3</v>
      </c>
      <c r="K11" s="181">
        <f t="shared" si="2"/>
        <v>5</v>
      </c>
      <c r="L11" s="30">
        <v>310.83</v>
      </c>
      <c r="M11" s="181">
        <f t="shared" si="3"/>
        <v>16</v>
      </c>
      <c r="N11" s="185">
        <f t="shared" si="4"/>
        <v>9.3370325400825797E-3</v>
      </c>
      <c r="O11" s="31">
        <v>-0.359905271828666</v>
      </c>
      <c r="P11" s="181">
        <f t="shared" si="5"/>
        <v>17</v>
      </c>
      <c r="Q11" s="38">
        <v>280.31050474227698</v>
      </c>
      <c r="R11" s="181">
        <f t="shared" si="6"/>
        <v>14</v>
      </c>
      <c r="S11" s="185">
        <f t="shared" si="7"/>
        <v>1.27695666911424E-2</v>
      </c>
      <c r="T11" s="31">
        <v>0.43035826374839498</v>
      </c>
      <c r="U11" s="181">
        <f t="shared" si="8"/>
        <v>12</v>
      </c>
      <c r="V11" s="186"/>
      <c r="W11" s="186"/>
      <c r="X11" s="186"/>
      <c r="Y11" s="187"/>
    </row>
    <row r="12" spans="1:25" s="178" customFormat="1" ht="20.399999999999999" customHeight="1">
      <c r="A12" s="62" t="s">
        <v>175</v>
      </c>
      <c r="B12" s="184">
        <v>5688.2538617691698</v>
      </c>
      <c r="C12" s="181">
        <f t="shared" si="9"/>
        <v>8</v>
      </c>
      <c r="D12" s="185">
        <f t="shared" si="10"/>
        <v>2.78366162489933E-2</v>
      </c>
      <c r="E12" s="182">
        <v>1.0075868285751599E-2</v>
      </c>
      <c r="F12" s="181">
        <f t="shared" si="0"/>
        <v>8</v>
      </c>
      <c r="G12" s="30">
        <v>3340.14</v>
      </c>
      <c r="H12" s="181">
        <f t="shared" si="1"/>
        <v>7</v>
      </c>
      <c r="I12" s="185">
        <f t="shared" si="11"/>
        <v>4.3514744431290699E-2</v>
      </c>
      <c r="J12" s="31">
        <v>-4.4161329647499199E-2</v>
      </c>
      <c r="K12" s="181">
        <f t="shared" si="2"/>
        <v>10</v>
      </c>
      <c r="L12" s="30">
        <v>1634.14</v>
      </c>
      <c r="M12" s="181">
        <f t="shared" si="3"/>
        <v>9</v>
      </c>
      <c r="N12" s="185">
        <f t="shared" si="4"/>
        <v>4.9087984927615E-2</v>
      </c>
      <c r="O12" s="31">
        <v>4.3318925614030702E-2</v>
      </c>
      <c r="P12" s="181">
        <f t="shared" si="5"/>
        <v>13</v>
      </c>
      <c r="Q12" s="38">
        <v>713.97386176916496</v>
      </c>
      <c r="R12" s="181">
        <f t="shared" si="6"/>
        <v>9</v>
      </c>
      <c r="S12" s="185">
        <f t="shared" si="7"/>
        <v>3.2525134411128399E-2</v>
      </c>
      <c r="T12" s="31">
        <v>1.66069124048255</v>
      </c>
      <c r="U12" s="181">
        <f t="shared" si="8"/>
        <v>7</v>
      </c>
      <c r="V12" s="186"/>
      <c r="W12" s="186"/>
      <c r="X12" s="186"/>
      <c r="Y12" s="187"/>
    </row>
    <row r="13" spans="1:25" ht="20.399999999999999" customHeight="1">
      <c r="A13" s="62" t="s">
        <v>176</v>
      </c>
      <c r="B13" s="184">
        <v>4788.6428455611303</v>
      </c>
      <c r="C13" s="181">
        <f t="shared" si="9"/>
        <v>11</v>
      </c>
      <c r="D13" s="185">
        <f t="shared" si="10"/>
        <v>2.34341885022539E-2</v>
      </c>
      <c r="E13" s="182">
        <v>0.16866893646169701</v>
      </c>
      <c r="F13" s="181">
        <f t="shared" si="0"/>
        <v>3</v>
      </c>
      <c r="G13" s="30">
        <v>1648.87</v>
      </c>
      <c r="H13" s="181">
        <f t="shared" si="1"/>
        <v>11</v>
      </c>
      <c r="I13" s="185">
        <f t="shared" si="11"/>
        <v>2.1481182420623801E-2</v>
      </c>
      <c r="J13" s="31">
        <v>6.3560661278566605E-2</v>
      </c>
      <c r="K13" s="181">
        <f t="shared" si="2"/>
        <v>1</v>
      </c>
      <c r="L13" s="30">
        <v>2335.4299999999998</v>
      </c>
      <c r="M13" s="181">
        <f t="shared" si="3"/>
        <v>5</v>
      </c>
      <c r="N13" s="185">
        <f t="shared" si="4"/>
        <v>7.0154058183203194E-2</v>
      </c>
      <c r="O13" s="31">
        <v>0.265459057609779</v>
      </c>
      <c r="P13" s="181">
        <f t="shared" si="5"/>
        <v>3</v>
      </c>
      <c r="Q13" s="38">
        <v>804.34284556113198</v>
      </c>
      <c r="R13" s="181">
        <f t="shared" si="6"/>
        <v>8</v>
      </c>
      <c r="S13" s="185">
        <f t="shared" si="7"/>
        <v>3.6641900446719097E-2</v>
      </c>
      <c r="T13" s="31">
        <v>1.6665769018193299</v>
      </c>
      <c r="U13" s="181">
        <f t="shared" si="8"/>
        <v>6</v>
      </c>
      <c r="V13" s="186"/>
      <c r="W13" s="186"/>
      <c r="X13" s="186"/>
      <c r="Y13" s="186"/>
    </row>
    <row r="14" spans="1:25" ht="20.399999999999999" customHeight="1">
      <c r="A14" s="62" t="s">
        <v>177</v>
      </c>
      <c r="B14" s="184">
        <v>9677.5812780270207</v>
      </c>
      <c r="C14" s="181">
        <f t="shared" si="9"/>
        <v>5</v>
      </c>
      <c r="D14" s="185">
        <f t="shared" si="10"/>
        <v>4.7359193664942102E-2</v>
      </c>
      <c r="E14" s="182">
        <v>-1.36204202775514E-2</v>
      </c>
      <c r="F14" s="181">
        <f t="shared" si="0"/>
        <v>11</v>
      </c>
      <c r="G14" s="30">
        <v>4606.47</v>
      </c>
      <c r="H14" s="181">
        <f t="shared" si="1"/>
        <v>6</v>
      </c>
      <c r="I14" s="185">
        <f t="shared" si="11"/>
        <v>6.0012264390237401E-2</v>
      </c>
      <c r="J14" s="31">
        <v>3.62665045170241E-4</v>
      </c>
      <c r="K14" s="181">
        <f t="shared" si="2"/>
        <v>4</v>
      </c>
      <c r="L14" s="30">
        <v>4031.67</v>
      </c>
      <c r="M14" s="181">
        <f t="shared" si="3"/>
        <v>3</v>
      </c>
      <c r="N14" s="185">
        <f t="shared" si="4"/>
        <v>0.121107467042675</v>
      </c>
      <c r="O14" s="31">
        <v>5.1299368438619597E-2</v>
      </c>
      <c r="P14" s="181">
        <f t="shared" si="5"/>
        <v>12</v>
      </c>
      <c r="Q14" s="38">
        <v>1039.44127802702</v>
      </c>
      <c r="R14" s="181">
        <f t="shared" si="6"/>
        <v>6</v>
      </c>
      <c r="S14" s="185">
        <f t="shared" si="7"/>
        <v>4.7351827693707001E-2</v>
      </c>
      <c r="T14" s="31">
        <v>0.58915530526957904</v>
      </c>
      <c r="U14" s="181">
        <f t="shared" si="8"/>
        <v>11</v>
      </c>
      <c r="V14" s="186"/>
      <c r="W14" s="186"/>
      <c r="X14" s="186"/>
      <c r="Y14" s="186"/>
    </row>
    <row r="15" spans="1:25" ht="20.399999999999999" customHeight="1">
      <c r="A15" s="62" t="s">
        <v>178</v>
      </c>
      <c r="B15" s="184">
        <v>5177.8970243417998</v>
      </c>
      <c r="C15" s="181">
        <f t="shared" si="9"/>
        <v>9</v>
      </c>
      <c r="D15" s="185">
        <f t="shared" si="10"/>
        <v>2.53390822466876E-2</v>
      </c>
      <c r="E15" s="182">
        <v>-2.0046637737148199E-2</v>
      </c>
      <c r="F15" s="181">
        <f t="shared" si="0"/>
        <v>12</v>
      </c>
      <c r="G15" s="30">
        <v>2470.59</v>
      </c>
      <c r="H15" s="181">
        <f t="shared" si="1"/>
        <v>9</v>
      </c>
      <c r="I15" s="185">
        <f t="shared" si="11"/>
        <v>3.2186403098224202E-2</v>
      </c>
      <c r="J15" s="31">
        <v>-1.7134377759919901E-2</v>
      </c>
      <c r="K15" s="181">
        <f t="shared" si="2"/>
        <v>7</v>
      </c>
      <c r="L15" s="30">
        <v>1859.02</v>
      </c>
      <c r="M15" s="181">
        <f t="shared" si="3"/>
        <v>7</v>
      </c>
      <c r="N15" s="185">
        <f t="shared" si="4"/>
        <v>5.5843162605489598E-2</v>
      </c>
      <c r="O15" s="31">
        <v>-8.1230416431911007E-2</v>
      </c>
      <c r="P15" s="181">
        <f t="shared" si="5"/>
        <v>15</v>
      </c>
      <c r="Q15" s="38">
        <v>848.28702434179695</v>
      </c>
      <c r="R15" s="181">
        <f t="shared" si="6"/>
        <v>7</v>
      </c>
      <c r="S15" s="185">
        <f t="shared" si="7"/>
        <v>3.8643780904760103E-2</v>
      </c>
      <c r="T15" s="31">
        <v>1.3707760762347201</v>
      </c>
      <c r="U15" s="181">
        <f t="shared" si="8"/>
        <v>8</v>
      </c>
      <c r="V15" s="186"/>
      <c r="W15" s="186"/>
      <c r="X15" s="186"/>
      <c r="Y15" s="186"/>
    </row>
    <row r="16" spans="1:25" ht="20.399999999999999" customHeight="1">
      <c r="A16" s="62" t="s">
        <v>179</v>
      </c>
      <c r="B16" s="184">
        <v>5023.0467360766597</v>
      </c>
      <c r="C16" s="181">
        <f t="shared" si="9"/>
        <v>10</v>
      </c>
      <c r="D16" s="185">
        <f t="shared" si="10"/>
        <v>2.45812911643567E-2</v>
      </c>
      <c r="E16" s="182">
        <v>3.4124617311170899E-3</v>
      </c>
      <c r="F16" s="181">
        <f t="shared" si="0"/>
        <v>9</v>
      </c>
      <c r="G16" s="30">
        <v>3089.13</v>
      </c>
      <c r="H16" s="181">
        <f t="shared" si="1"/>
        <v>8</v>
      </c>
      <c r="I16" s="185">
        <f t="shared" si="11"/>
        <v>4.0244631202594201E-2</v>
      </c>
      <c r="J16" s="31">
        <v>-5.91873840784293E-2</v>
      </c>
      <c r="K16" s="181">
        <f t="shared" si="2"/>
        <v>13</v>
      </c>
      <c r="L16" s="30">
        <v>1231.3599999999999</v>
      </c>
      <c r="M16" s="181">
        <f t="shared" si="3"/>
        <v>11</v>
      </c>
      <c r="N16" s="185">
        <f t="shared" si="4"/>
        <v>3.6988863329009698E-2</v>
      </c>
      <c r="O16" s="31">
        <v>0.24997208433575899</v>
      </c>
      <c r="P16" s="181">
        <f t="shared" si="5"/>
        <v>5</v>
      </c>
      <c r="Q16" s="38">
        <v>702.55673607665994</v>
      </c>
      <c r="R16" s="181">
        <f t="shared" si="6"/>
        <v>10</v>
      </c>
      <c r="S16" s="185">
        <f t="shared" si="7"/>
        <v>3.20050263684932E-2</v>
      </c>
      <c r="T16" s="31">
        <v>0.268235193354462</v>
      </c>
      <c r="U16" s="181">
        <f t="shared" si="8"/>
        <v>16</v>
      </c>
      <c r="V16" s="186"/>
      <c r="W16" s="186"/>
      <c r="X16" s="186"/>
      <c r="Y16" s="186"/>
    </row>
    <row r="17" spans="1:25" ht="20.399999999999999" customHeight="1">
      <c r="A17" s="62" t="s">
        <v>180</v>
      </c>
      <c r="B17" s="184">
        <v>2309.5441058974202</v>
      </c>
      <c r="C17" s="181">
        <f t="shared" si="9"/>
        <v>12</v>
      </c>
      <c r="D17" s="185">
        <f t="shared" si="10"/>
        <v>1.1302219371411E-2</v>
      </c>
      <c r="E17" s="182">
        <v>0.19810919602070601</v>
      </c>
      <c r="F17" s="181">
        <f t="shared" si="0"/>
        <v>2</v>
      </c>
      <c r="G17" s="30">
        <v>871.61</v>
      </c>
      <c r="H17" s="181">
        <f t="shared" si="1"/>
        <v>13</v>
      </c>
      <c r="I17" s="185">
        <f t="shared" si="11"/>
        <v>1.13551786433375E-2</v>
      </c>
      <c r="J17" s="31">
        <v>-4.5752134880665402E-2</v>
      </c>
      <c r="K17" s="181">
        <f t="shared" si="2"/>
        <v>11</v>
      </c>
      <c r="L17" s="30">
        <v>961.44</v>
      </c>
      <c r="M17" s="181">
        <f t="shared" si="3"/>
        <v>12</v>
      </c>
      <c r="N17" s="185">
        <f t="shared" si="4"/>
        <v>2.8880727617466101E-2</v>
      </c>
      <c r="O17" s="31">
        <v>0.26395498645912802</v>
      </c>
      <c r="P17" s="181">
        <f t="shared" si="5"/>
        <v>4</v>
      </c>
      <c r="Q17" s="38">
        <v>476.49410589742399</v>
      </c>
      <c r="R17" s="181">
        <f t="shared" si="6"/>
        <v>12</v>
      </c>
      <c r="S17" s="185">
        <f t="shared" si="7"/>
        <v>2.1706725792484002E-2</v>
      </c>
      <c r="T17" s="31">
        <v>3.90788617817118</v>
      </c>
      <c r="U17" s="181">
        <f t="shared" si="8"/>
        <v>3</v>
      </c>
      <c r="V17" s="186"/>
      <c r="W17" s="186"/>
      <c r="X17" s="186"/>
      <c r="Y17" s="186"/>
    </row>
    <row r="18" spans="1:25" ht="20.399999999999999" customHeight="1">
      <c r="A18" s="62" t="s">
        <v>181</v>
      </c>
      <c r="B18" s="184">
        <v>6494.2415478795501</v>
      </c>
      <c r="C18" s="181">
        <f t="shared" si="9"/>
        <v>7</v>
      </c>
      <c r="D18" s="185">
        <f t="shared" si="10"/>
        <v>3.1780879368201398E-2</v>
      </c>
      <c r="E18" s="182">
        <v>7.5509536943919806E-2</v>
      </c>
      <c r="F18" s="181">
        <f t="shared" si="0"/>
        <v>6</v>
      </c>
      <c r="G18" s="30">
        <v>2412.61</v>
      </c>
      <c r="H18" s="181">
        <f t="shared" si="1"/>
        <v>10</v>
      </c>
      <c r="I18" s="185">
        <f t="shared" si="11"/>
        <v>3.14310500644812E-2</v>
      </c>
      <c r="J18" s="31">
        <v>-8.24728937770728E-2</v>
      </c>
      <c r="K18" s="181">
        <f t="shared" si="2"/>
        <v>14</v>
      </c>
      <c r="L18" s="30">
        <v>2788.76</v>
      </c>
      <c r="M18" s="181">
        <f t="shared" si="3"/>
        <v>4</v>
      </c>
      <c r="N18" s="185">
        <f t="shared" si="4"/>
        <v>8.3771652885759801E-2</v>
      </c>
      <c r="O18" s="31">
        <v>0.12874645339118601</v>
      </c>
      <c r="P18" s="181">
        <f t="shared" si="5"/>
        <v>9</v>
      </c>
      <c r="Q18" s="38">
        <v>1292.87154787955</v>
      </c>
      <c r="R18" s="181">
        <f t="shared" si="6"/>
        <v>5</v>
      </c>
      <c r="S18" s="185">
        <f t="shared" si="7"/>
        <v>5.8896863208560003E-2</v>
      </c>
      <c r="T18" s="31">
        <v>1.80861909347931</v>
      </c>
      <c r="U18" s="181">
        <f t="shared" si="8"/>
        <v>5</v>
      </c>
      <c r="V18" s="186"/>
      <c r="W18" s="186"/>
      <c r="X18" s="186"/>
      <c r="Y18" s="186"/>
    </row>
    <row r="19" spans="1:25" ht="20.399999999999999" customHeight="1">
      <c r="A19" s="62" t="s">
        <v>182</v>
      </c>
      <c r="B19" s="184">
        <v>1533.7318601496399</v>
      </c>
      <c r="C19" s="181">
        <f t="shared" si="9"/>
        <v>14</v>
      </c>
      <c r="D19" s="185">
        <f t="shared" si="10"/>
        <v>7.5056258488719304E-3</v>
      </c>
      <c r="E19" s="182">
        <v>-0.121915079032284</v>
      </c>
      <c r="F19" s="181">
        <f t="shared" si="0"/>
        <v>17</v>
      </c>
      <c r="G19" s="30">
        <v>739.53</v>
      </c>
      <c r="H19" s="181">
        <f t="shared" si="1"/>
        <v>14</v>
      </c>
      <c r="I19" s="185">
        <f t="shared" si="11"/>
        <v>9.6344641090709993E-3</v>
      </c>
      <c r="J19" s="31">
        <v>-0.44905348322642602</v>
      </c>
      <c r="K19" s="181">
        <f t="shared" si="2"/>
        <v>17</v>
      </c>
      <c r="L19" s="30">
        <v>370.58</v>
      </c>
      <c r="M19" s="181">
        <f t="shared" si="3"/>
        <v>14</v>
      </c>
      <c r="N19" s="185">
        <f t="shared" si="4"/>
        <v>1.1131864745049701E-2</v>
      </c>
      <c r="O19" s="31">
        <v>0.30485915492957799</v>
      </c>
      <c r="P19" s="181">
        <f t="shared" si="5"/>
        <v>2</v>
      </c>
      <c r="Q19" s="38">
        <v>423.62186014964402</v>
      </c>
      <c r="R19" s="181">
        <f t="shared" si="6"/>
        <v>13</v>
      </c>
      <c r="S19" s="185">
        <f t="shared" si="7"/>
        <v>1.9298126554266101E-2</v>
      </c>
      <c r="T19" s="31">
        <v>5.1943633501653403</v>
      </c>
      <c r="U19" s="181">
        <f t="shared" si="8"/>
        <v>1</v>
      </c>
      <c r="V19" s="186"/>
      <c r="W19" s="186"/>
      <c r="X19" s="186"/>
      <c r="Y19" s="186"/>
    </row>
    <row r="20" spans="1:25" ht="20.399999999999999" customHeight="1">
      <c r="A20" s="62" t="s">
        <v>183</v>
      </c>
      <c r="B20" s="184">
        <v>1137.86625450013</v>
      </c>
      <c r="C20" s="181">
        <f t="shared" si="9"/>
        <v>15</v>
      </c>
      <c r="D20" s="185">
        <f t="shared" si="10"/>
        <v>5.5683777550933899E-3</v>
      </c>
      <c r="E20" s="182">
        <v>0.114353870814125</v>
      </c>
      <c r="F20" s="181">
        <f t="shared" si="0"/>
        <v>4</v>
      </c>
      <c r="G20" s="30">
        <v>411.93</v>
      </c>
      <c r="H20" s="181">
        <f t="shared" si="1"/>
        <v>15</v>
      </c>
      <c r="I20" s="185">
        <f t="shared" si="11"/>
        <v>5.3665501067564798E-3</v>
      </c>
      <c r="J20" s="31">
        <v>-3.7456771660902999E-2</v>
      </c>
      <c r="K20" s="181">
        <f t="shared" si="2"/>
        <v>9</v>
      </c>
      <c r="L20" s="30">
        <v>510.09</v>
      </c>
      <c r="M20" s="181">
        <f t="shared" si="3"/>
        <v>13</v>
      </c>
      <c r="N20" s="185">
        <f t="shared" si="4"/>
        <v>1.53226101996935E-2</v>
      </c>
      <c r="O20" s="31">
        <v>0.129367223132445</v>
      </c>
      <c r="P20" s="181">
        <f t="shared" si="5"/>
        <v>8</v>
      </c>
      <c r="Q20" s="38">
        <v>215.846254500127</v>
      </c>
      <c r="R20" s="181">
        <f t="shared" si="6"/>
        <v>16</v>
      </c>
      <c r="S20" s="185">
        <f t="shared" si="7"/>
        <v>9.8328927929647904E-3</v>
      </c>
      <c r="T20" s="31">
        <v>2.5867033742929002</v>
      </c>
      <c r="U20" s="181">
        <f t="shared" si="8"/>
        <v>4</v>
      </c>
      <c r="V20" s="186"/>
      <c r="W20" s="186"/>
      <c r="X20" s="186"/>
      <c r="Y20" s="186"/>
    </row>
    <row r="21" spans="1:25" ht="20.399999999999999" customHeight="1">
      <c r="A21" s="62" t="s">
        <v>123</v>
      </c>
      <c r="B21" s="184">
        <v>1005.92571862745</v>
      </c>
      <c r="C21" s="181">
        <f t="shared" si="9"/>
        <v>16</v>
      </c>
      <c r="D21" s="185">
        <f t="shared" si="10"/>
        <v>4.9227001615775399E-3</v>
      </c>
      <c r="E21" s="182">
        <v>0.23555349542523901</v>
      </c>
      <c r="F21" s="181">
        <f t="shared" si="0"/>
        <v>1</v>
      </c>
      <c r="G21" s="30">
        <v>403.91</v>
      </c>
      <c r="H21" s="181">
        <f t="shared" si="1"/>
        <v>16</v>
      </c>
      <c r="I21" s="185">
        <f t="shared" si="11"/>
        <v>5.2620669861869898E-3</v>
      </c>
      <c r="J21" s="31">
        <v>7.8349177832672794E-3</v>
      </c>
      <c r="K21" s="181">
        <f t="shared" si="2"/>
        <v>2</v>
      </c>
      <c r="L21" s="30">
        <v>354.03</v>
      </c>
      <c r="M21" s="181">
        <f t="shared" si="3"/>
        <v>15</v>
      </c>
      <c r="N21" s="185">
        <f t="shared" si="4"/>
        <v>1.06347187535484E-2</v>
      </c>
      <c r="O21" s="31">
        <v>0.16254556201359399</v>
      </c>
      <c r="P21" s="181">
        <f t="shared" si="5"/>
        <v>7</v>
      </c>
      <c r="Q21" s="38">
        <v>247.98571862744899</v>
      </c>
      <c r="R21" s="181">
        <f t="shared" si="6"/>
        <v>15</v>
      </c>
      <c r="S21" s="185">
        <f t="shared" si="7"/>
        <v>1.12970085633272E-2</v>
      </c>
      <c r="T21" s="31">
        <v>3.9617118815371999</v>
      </c>
      <c r="U21" s="181">
        <f t="shared" si="8"/>
        <v>2</v>
      </c>
      <c r="V21" s="186"/>
      <c r="W21" s="186"/>
      <c r="X21" s="186"/>
      <c r="Y21" s="186"/>
    </row>
    <row r="22" spans="1:25" ht="20.399999999999999" customHeight="1">
      <c r="A22" s="62" t="s">
        <v>124</v>
      </c>
      <c r="B22" s="184">
        <v>134.88544729545299</v>
      </c>
      <c r="C22" s="181">
        <f t="shared" si="9"/>
        <v>17</v>
      </c>
      <c r="D22" s="185">
        <f t="shared" si="10"/>
        <v>6.6008911085580998E-4</v>
      </c>
      <c r="E22" s="182">
        <v>2.6784421639349798E-3</v>
      </c>
      <c r="F22" s="181">
        <f t="shared" si="0"/>
        <v>10</v>
      </c>
      <c r="G22" s="30">
        <v>51.93</v>
      </c>
      <c r="H22" s="181">
        <f t="shared" si="1"/>
        <v>17</v>
      </c>
      <c r="I22" s="185">
        <f t="shared" si="11"/>
        <v>6.7653471959765903E-4</v>
      </c>
      <c r="J22" s="31">
        <v>-1.01029355699581E-2</v>
      </c>
      <c r="K22" s="181">
        <f t="shared" si="2"/>
        <v>6</v>
      </c>
      <c r="L22" s="30">
        <v>81.14</v>
      </c>
      <c r="M22" s="181">
        <f t="shared" si="3"/>
        <v>17</v>
      </c>
      <c r="N22" s="185">
        <f t="shared" si="4"/>
        <v>2.4373671148290102E-3</v>
      </c>
      <c r="O22" s="31">
        <v>0.199763418601212</v>
      </c>
      <c r="P22" s="181">
        <f t="shared" si="5"/>
        <v>6</v>
      </c>
      <c r="Q22" s="38">
        <v>1.81544729545262</v>
      </c>
      <c r="R22" s="181">
        <f t="shared" si="6"/>
        <v>17</v>
      </c>
      <c r="S22" s="185">
        <f t="shared" si="7"/>
        <v>8.2702841746336406E-5</v>
      </c>
      <c r="T22" s="31">
        <v>1.1738511927784001</v>
      </c>
      <c r="U22" s="181">
        <f t="shared" si="8"/>
        <v>9</v>
      </c>
      <c r="V22" s="186"/>
      <c r="W22" s="186"/>
      <c r="X22" s="186"/>
      <c r="Y22" s="186"/>
    </row>
    <row r="23" spans="1:25" ht="27" customHeight="1">
      <c r="A23" s="257" t="s">
        <v>184</v>
      </c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</row>
    <row r="24" spans="1:25" ht="19.05" customHeight="1">
      <c r="A24" s="258" t="s">
        <v>185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</row>
    <row r="25" spans="1:25" ht="22.05" customHeight="1">
      <c r="A25" s="261"/>
      <c r="B25" s="260" t="s">
        <v>186</v>
      </c>
      <c r="C25" s="260"/>
      <c r="D25" s="260"/>
      <c r="E25" s="260"/>
      <c r="F25" s="260"/>
      <c r="G25" s="260" t="s">
        <v>187</v>
      </c>
      <c r="H25" s="260"/>
      <c r="I25" s="260"/>
      <c r="J25" s="260"/>
      <c r="K25" s="260"/>
      <c r="L25" s="260" t="s">
        <v>188</v>
      </c>
      <c r="M25" s="260"/>
      <c r="N25" s="260"/>
      <c r="O25" s="260"/>
      <c r="P25" s="260"/>
      <c r="Q25" s="260" t="s">
        <v>189</v>
      </c>
      <c r="R25" s="260"/>
      <c r="S25" s="260"/>
      <c r="T25" s="260"/>
      <c r="U25" s="260"/>
      <c r="V25" s="260" t="s">
        <v>190</v>
      </c>
      <c r="W25" s="260"/>
      <c r="X25" s="260" t="s">
        <v>191</v>
      </c>
      <c r="Y25" s="260"/>
    </row>
    <row r="26" spans="1:25" s="177" customFormat="1" ht="34.950000000000003" customHeight="1">
      <c r="A26" s="262"/>
      <c r="B26" s="179" t="s">
        <v>192</v>
      </c>
      <c r="C26" s="179" t="s">
        <v>161</v>
      </c>
      <c r="D26" s="179" t="s">
        <v>162</v>
      </c>
      <c r="E26" s="179" t="s">
        <v>163</v>
      </c>
      <c r="F26" s="179" t="s">
        <v>164</v>
      </c>
      <c r="G26" s="179" t="s">
        <v>165</v>
      </c>
      <c r="H26" s="179" t="s">
        <v>161</v>
      </c>
      <c r="I26" s="179" t="s">
        <v>162</v>
      </c>
      <c r="J26" s="179" t="s">
        <v>163</v>
      </c>
      <c r="K26" s="179" t="s">
        <v>164</v>
      </c>
      <c r="L26" s="179" t="s">
        <v>166</v>
      </c>
      <c r="M26" s="179" t="s">
        <v>161</v>
      </c>
      <c r="N26" s="179" t="s">
        <v>162</v>
      </c>
      <c r="O26" s="179" t="s">
        <v>163</v>
      </c>
      <c r="P26" s="179" t="s">
        <v>164</v>
      </c>
      <c r="Q26" s="179" t="s">
        <v>193</v>
      </c>
      <c r="R26" s="179" t="s">
        <v>161</v>
      </c>
      <c r="S26" s="179" t="s">
        <v>162</v>
      </c>
      <c r="T26" s="179" t="s">
        <v>163</v>
      </c>
      <c r="U26" s="179" t="s">
        <v>164</v>
      </c>
      <c r="V26" s="179" t="s">
        <v>167</v>
      </c>
      <c r="W26" s="179" t="s">
        <v>163</v>
      </c>
      <c r="X26" s="179" t="s">
        <v>168</v>
      </c>
      <c r="Y26" s="179" t="s">
        <v>163</v>
      </c>
    </row>
    <row r="27" spans="1:25" s="178" customFormat="1" ht="24" customHeight="1">
      <c r="A27" s="48" t="s">
        <v>105</v>
      </c>
      <c r="B27" s="184">
        <f>G27+L27+Q27+V27+X27</f>
        <v>1273460.28</v>
      </c>
      <c r="C27" s="181"/>
      <c r="D27" s="83"/>
      <c r="E27" s="182">
        <v>-2.8364569382186601E-3</v>
      </c>
      <c r="F27" s="42"/>
      <c r="G27" s="184">
        <v>395847.65</v>
      </c>
      <c r="H27" s="62"/>
      <c r="I27" s="42"/>
      <c r="J27" s="31">
        <v>-2.8287662827834101E-2</v>
      </c>
      <c r="K27" s="42"/>
      <c r="L27" s="183">
        <f>SUM(L28:L44)</f>
        <v>169915.34</v>
      </c>
      <c r="M27" s="62"/>
      <c r="N27" s="42"/>
      <c r="O27" s="31">
        <v>3.8957511574708698E-2</v>
      </c>
      <c r="P27" s="42"/>
      <c r="Q27" s="184">
        <f>SUM(Q28:Q44)</f>
        <v>112072.75</v>
      </c>
      <c r="R27" s="62"/>
      <c r="S27" s="42"/>
      <c r="T27" s="31">
        <v>0.40719726005690698</v>
      </c>
      <c r="U27" s="42"/>
      <c r="V27" s="184">
        <v>594645.86</v>
      </c>
      <c r="W27" s="60">
        <v>-1.18630632933159E-3</v>
      </c>
      <c r="X27" s="184">
        <v>978.68</v>
      </c>
      <c r="Y27" s="60">
        <v>-4.8411718377784498E-2</v>
      </c>
    </row>
    <row r="28" spans="1:25" s="178" customFormat="1" ht="25.05" customHeight="1">
      <c r="A28" s="62" t="s">
        <v>169</v>
      </c>
      <c r="B28" s="184">
        <v>859830.97847070801</v>
      </c>
      <c r="C28" s="181">
        <f t="shared" ref="C28:H28" si="12">RANK(B28,B$28:B$44)</f>
        <v>1</v>
      </c>
      <c r="D28" s="185">
        <f>B28/B$27</f>
        <v>0.67519261650682005</v>
      </c>
      <c r="E28" s="182">
        <v>-2.1814834223336198E-2</v>
      </c>
      <c r="F28" s="181">
        <f t="shared" si="12"/>
        <v>13</v>
      </c>
      <c r="G28" s="30">
        <v>149792.63</v>
      </c>
      <c r="H28" s="181">
        <f t="shared" si="12"/>
        <v>1</v>
      </c>
      <c r="I28" s="185">
        <f t="shared" ref="I28:I44" si="13">G28/G$27</f>
        <v>0.37840979983081902</v>
      </c>
      <c r="J28" s="31">
        <v>-4.5763497473060001E-2</v>
      </c>
      <c r="K28" s="181">
        <f t="shared" ref="K28:K44" si="14">RANK(J28,J$28:J$44)</f>
        <v>14</v>
      </c>
      <c r="L28" s="30">
        <v>53617.89</v>
      </c>
      <c r="M28" s="181">
        <f t="shared" ref="M28:M44" si="15">RANK(L28,L$28:L$44)</f>
        <v>1</v>
      </c>
      <c r="N28" s="185">
        <f t="shared" ref="N28:N44" si="16">L28/L$27</f>
        <v>0.31555650007821501</v>
      </c>
      <c r="O28" s="31">
        <v>-0.113588176566562</v>
      </c>
      <c r="P28" s="181">
        <f t="shared" ref="P28:P44" si="17">RANK(O28,O$28:O$44)</f>
        <v>15</v>
      </c>
      <c r="Q28" s="30">
        <v>63675.338470707902</v>
      </c>
      <c r="R28" s="181">
        <f t="shared" ref="R28:R44" si="18">RANK(Q28,Q$28:Q$44)</f>
        <v>1</v>
      </c>
      <c r="S28" s="185">
        <f t="shared" ref="S28:S44" si="19">Q28/Q$27</f>
        <v>0.56816075692537105</v>
      </c>
      <c r="T28" s="31">
        <v>9.9804970885859698E-2</v>
      </c>
      <c r="U28" s="181">
        <f t="shared" ref="U28:U44" si="20">RANK(T28,T$28:T$44)</f>
        <v>17</v>
      </c>
      <c r="V28" s="42">
        <v>591766.43999999994</v>
      </c>
      <c r="W28" s="60">
        <v>-5.5577182134025605E-4</v>
      </c>
      <c r="X28" s="81">
        <v>978.68</v>
      </c>
      <c r="Y28" s="60">
        <v>-4.8411718377784498E-2</v>
      </c>
    </row>
    <row r="29" spans="1:25" s="178" customFormat="1" ht="20.399999999999999" customHeight="1">
      <c r="A29" s="62" t="s">
        <v>170</v>
      </c>
      <c r="B29" s="184">
        <v>42786.156684301801</v>
      </c>
      <c r="C29" s="181">
        <f t="shared" ref="C29:C44" si="21">RANK(B29,B$28:B$44)</f>
        <v>6</v>
      </c>
      <c r="D29" s="185">
        <f t="shared" ref="D29:D44" si="22">B29/B$27</f>
        <v>3.3598344099355699E-2</v>
      </c>
      <c r="E29" s="182">
        <v>6.9663185404222902E-3</v>
      </c>
      <c r="F29" s="181">
        <f t="shared" ref="F29:F44" si="23">RANK(E29,E$28:E$44)</f>
        <v>11</v>
      </c>
      <c r="G29" s="30">
        <v>30443.45</v>
      </c>
      <c r="H29" s="181">
        <f t="shared" ref="H29:H44" si="24">RANK(G29,G$28:G$44)</f>
        <v>4</v>
      </c>
      <c r="I29" s="185">
        <f t="shared" si="13"/>
        <v>7.6906986816771494E-2</v>
      </c>
      <c r="J29" s="31">
        <v>4.62044163105539E-2</v>
      </c>
      <c r="K29" s="181">
        <f t="shared" si="14"/>
        <v>3</v>
      </c>
      <c r="L29" s="30">
        <v>7246.45</v>
      </c>
      <c r="M29" s="181">
        <f t="shared" si="15"/>
        <v>9</v>
      </c>
      <c r="N29" s="185">
        <f t="shared" si="16"/>
        <v>4.2647414883200098E-2</v>
      </c>
      <c r="O29" s="31">
        <v>-1.24317392305734E-2</v>
      </c>
      <c r="P29" s="181">
        <f t="shared" si="17"/>
        <v>14</v>
      </c>
      <c r="Q29" s="30">
        <v>2216.8366843018198</v>
      </c>
      <c r="R29" s="181">
        <f t="shared" si="18"/>
        <v>10</v>
      </c>
      <c r="S29" s="185">
        <f t="shared" si="19"/>
        <v>1.9780336293183001E-2</v>
      </c>
      <c r="T29" s="31">
        <v>0.56253167428011697</v>
      </c>
      <c r="U29" s="181">
        <f t="shared" si="20"/>
        <v>15</v>
      </c>
      <c r="V29" s="42">
        <v>2879.42</v>
      </c>
      <c r="W29" s="60">
        <v>-0.115825610602404</v>
      </c>
      <c r="X29" s="186"/>
      <c r="Y29" s="187"/>
    </row>
    <row r="30" spans="1:25" s="178" customFormat="1" ht="20.399999999999999" customHeight="1">
      <c r="A30" s="62" t="s">
        <v>171</v>
      </c>
      <c r="B30" s="184">
        <v>53213.422006954199</v>
      </c>
      <c r="C30" s="181">
        <f t="shared" si="21"/>
        <v>3</v>
      </c>
      <c r="D30" s="185">
        <f t="shared" si="22"/>
        <v>4.1786479596328002E-2</v>
      </c>
      <c r="E30" s="182">
        <v>0.159433368802468</v>
      </c>
      <c r="F30" s="181">
        <f t="shared" si="23"/>
        <v>4</v>
      </c>
      <c r="G30" s="30">
        <v>34837.89</v>
      </c>
      <c r="H30" s="181">
        <f t="shared" si="24"/>
        <v>3</v>
      </c>
      <c r="I30" s="185">
        <f t="shared" si="13"/>
        <v>8.8008328456667603E-2</v>
      </c>
      <c r="J30" s="31">
        <v>-1.13570287152339E-2</v>
      </c>
      <c r="K30" s="181">
        <f t="shared" si="14"/>
        <v>10</v>
      </c>
      <c r="L30" s="30">
        <v>10779.1</v>
      </c>
      <c r="M30" s="181">
        <f t="shared" si="15"/>
        <v>5</v>
      </c>
      <c r="N30" s="185">
        <f t="shared" si="16"/>
        <v>6.3438062743481502E-2</v>
      </c>
      <c r="O30" s="31">
        <v>0.50251462216547405</v>
      </c>
      <c r="P30" s="181">
        <f t="shared" si="17"/>
        <v>2</v>
      </c>
      <c r="Q30" s="30">
        <v>7596.43200695419</v>
      </c>
      <c r="R30" s="181">
        <f t="shared" si="18"/>
        <v>2</v>
      </c>
      <c r="S30" s="185">
        <f t="shared" si="19"/>
        <v>6.7781258218025303E-2</v>
      </c>
      <c r="T30" s="31">
        <v>2.6365378119593701</v>
      </c>
      <c r="U30" s="181">
        <f t="shared" si="20"/>
        <v>5</v>
      </c>
      <c r="V30" s="186"/>
      <c r="W30" s="186"/>
      <c r="X30" s="186"/>
      <c r="Y30" s="187"/>
    </row>
    <row r="31" spans="1:25" s="178" customFormat="1" ht="20.399999999999999" customHeight="1">
      <c r="A31" s="62" t="s">
        <v>172</v>
      </c>
      <c r="B31" s="184">
        <v>47919.906834114197</v>
      </c>
      <c r="C31" s="181">
        <f t="shared" si="21"/>
        <v>4</v>
      </c>
      <c r="D31" s="185">
        <f t="shared" si="22"/>
        <v>3.7629683144977402E-2</v>
      </c>
      <c r="E31" s="182">
        <v>0.103441846651467</v>
      </c>
      <c r="F31" s="181">
        <f t="shared" si="23"/>
        <v>6</v>
      </c>
      <c r="G31" s="30">
        <v>18891.55</v>
      </c>
      <c r="H31" s="181">
        <f t="shared" si="24"/>
        <v>7</v>
      </c>
      <c r="I31" s="185">
        <f t="shared" si="13"/>
        <v>4.7724294940237701E-2</v>
      </c>
      <c r="J31" s="31">
        <v>-2.2296942716166598E-2</v>
      </c>
      <c r="K31" s="181">
        <f t="shared" si="14"/>
        <v>11</v>
      </c>
      <c r="L31" s="30">
        <v>21465.37</v>
      </c>
      <c r="M31" s="181">
        <f t="shared" si="15"/>
        <v>2</v>
      </c>
      <c r="N31" s="185">
        <f t="shared" si="16"/>
        <v>0.126329794590647</v>
      </c>
      <c r="O31" s="31">
        <v>0.324854370370187</v>
      </c>
      <c r="P31" s="181">
        <f t="shared" si="17"/>
        <v>4</v>
      </c>
      <c r="Q31" s="30">
        <v>7562.9868341142301</v>
      </c>
      <c r="R31" s="181">
        <f t="shared" si="18"/>
        <v>3</v>
      </c>
      <c r="S31" s="185">
        <f t="shared" si="19"/>
        <v>6.7482834445609902E-2</v>
      </c>
      <c r="T31" s="31">
        <v>0.58128900440448805</v>
      </c>
      <c r="U31" s="181">
        <f t="shared" si="20"/>
        <v>14</v>
      </c>
      <c r="V31" s="186"/>
      <c r="W31" s="186"/>
      <c r="X31" s="186"/>
      <c r="Y31" s="187"/>
    </row>
    <row r="32" spans="1:25" s="178" customFormat="1" ht="20.399999999999999" customHeight="1">
      <c r="A32" s="62" t="s">
        <v>173</v>
      </c>
      <c r="B32" s="184">
        <v>55677.497472447001</v>
      </c>
      <c r="C32" s="181">
        <f t="shared" si="21"/>
        <v>2</v>
      </c>
      <c r="D32" s="185">
        <f t="shared" si="22"/>
        <v>4.37214244895388E-2</v>
      </c>
      <c r="E32" s="182">
        <v>-0.113889958480914</v>
      </c>
      <c r="F32" s="181">
        <f t="shared" si="23"/>
        <v>17</v>
      </c>
      <c r="G32" s="30">
        <v>38239.620000000003</v>
      </c>
      <c r="H32" s="181">
        <f t="shared" si="24"/>
        <v>2</v>
      </c>
      <c r="I32" s="185">
        <f t="shared" si="13"/>
        <v>9.6601861852659704E-2</v>
      </c>
      <c r="J32" s="31">
        <v>-0.19695014426270399</v>
      </c>
      <c r="K32" s="181">
        <f t="shared" si="14"/>
        <v>16</v>
      </c>
      <c r="L32" s="30">
        <v>10010.1</v>
      </c>
      <c r="M32" s="181">
        <f t="shared" si="15"/>
        <v>6</v>
      </c>
      <c r="N32" s="185">
        <f t="shared" si="16"/>
        <v>5.89122794916574E-2</v>
      </c>
      <c r="O32" s="31">
        <v>0.11675744181428301</v>
      </c>
      <c r="P32" s="181">
        <f t="shared" si="17"/>
        <v>10</v>
      </c>
      <c r="Q32" s="30">
        <v>7427.77747244703</v>
      </c>
      <c r="R32" s="181">
        <f t="shared" si="18"/>
        <v>4</v>
      </c>
      <c r="S32" s="185">
        <f t="shared" si="19"/>
        <v>6.6276391651378497E-2</v>
      </c>
      <c r="T32" s="31">
        <v>0.62911460073444203</v>
      </c>
      <c r="U32" s="181">
        <f t="shared" si="20"/>
        <v>13</v>
      </c>
      <c r="V32" s="186"/>
      <c r="W32" s="186"/>
      <c r="X32" s="186"/>
      <c r="Y32" s="187"/>
    </row>
    <row r="33" spans="1:25" s="178" customFormat="1" ht="20.399999999999999" customHeight="1">
      <c r="A33" s="62" t="s">
        <v>174</v>
      </c>
      <c r="B33" s="184">
        <v>9702.3349418441103</v>
      </c>
      <c r="C33" s="181">
        <f t="shared" si="21"/>
        <v>13</v>
      </c>
      <c r="D33" s="185">
        <f t="shared" si="22"/>
        <v>7.6188751971471898E-3</v>
      </c>
      <c r="E33" s="182">
        <v>-8.3616938935617405E-2</v>
      </c>
      <c r="F33" s="181">
        <f t="shared" si="23"/>
        <v>16</v>
      </c>
      <c r="G33" s="30">
        <v>7272.55</v>
      </c>
      <c r="H33" s="181">
        <f t="shared" si="24"/>
        <v>12</v>
      </c>
      <c r="I33" s="185">
        <f t="shared" si="13"/>
        <v>1.83720934051269E-2</v>
      </c>
      <c r="J33" s="31">
        <v>-3.48998769529274E-3</v>
      </c>
      <c r="K33" s="181">
        <f t="shared" si="14"/>
        <v>8</v>
      </c>
      <c r="L33" s="30">
        <v>1411.44</v>
      </c>
      <c r="M33" s="181">
        <f t="shared" si="15"/>
        <v>14</v>
      </c>
      <c r="N33" s="185">
        <f t="shared" si="16"/>
        <v>8.3067249843363205E-3</v>
      </c>
      <c r="O33" s="31">
        <v>-0.36950161037429502</v>
      </c>
      <c r="P33" s="181">
        <f t="shared" si="17"/>
        <v>17</v>
      </c>
      <c r="Q33" s="30">
        <v>1018.3449418441199</v>
      </c>
      <c r="R33" s="181">
        <f t="shared" si="18"/>
        <v>14</v>
      </c>
      <c r="S33" s="185">
        <f t="shared" si="19"/>
        <v>9.0864634074216896E-3</v>
      </c>
      <c r="T33" s="31">
        <v>0.65374509840666795</v>
      </c>
      <c r="U33" s="181">
        <f t="shared" si="20"/>
        <v>12</v>
      </c>
      <c r="V33" s="186"/>
      <c r="W33" s="186"/>
      <c r="X33" s="186"/>
      <c r="Y33" s="187"/>
    </row>
    <row r="34" spans="1:25" s="178" customFormat="1" ht="20.399999999999999" customHeight="1">
      <c r="A34" s="62" t="s">
        <v>175</v>
      </c>
      <c r="B34" s="184">
        <v>25891.4043179949</v>
      </c>
      <c r="C34" s="181">
        <f t="shared" si="21"/>
        <v>9</v>
      </c>
      <c r="D34" s="185">
        <f t="shared" si="22"/>
        <v>2.0331536620831901E-2</v>
      </c>
      <c r="E34" s="182">
        <v>-6.5953808805811996E-3</v>
      </c>
      <c r="F34" s="181">
        <f t="shared" si="23"/>
        <v>12</v>
      </c>
      <c r="G34" s="30">
        <v>17066.39</v>
      </c>
      <c r="H34" s="181">
        <f t="shared" si="24"/>
        <v>8</v>
      </c>
      <c r="I34" s="185">
        <f t="shared" si="13"/>
        <v>4.3113531177967103E-2</v>
      </c>
      <c r="J34" s="31">
        <v>-4.4225272288206503E-2</v>
      </c>
      <c r="K34" s="181">
        <f t="shared" si="14"/>
        <v>13</v>
      </c>
      <c r="L34" s="30">
        <v>6536.56</v>
      </c>
      <c r="M34" s="181">
        <f t="shared" si="15"/>
        <v>10</v>
      </c>
      <c r="N34" s="185">
        <f t="shared" si="16"/>
        <v>3.8469510757533701E-2</v>
      </c>
      <c r="O34" s="31">
        <v>4.3318925614030702E-2</v>
      </c>
      <c r="P34" s="181">
        <f t="shared" si="17"/>
        <v>12</v>
      </c>
      <c r="Q34" s="30">
        <v>2288.4543179949301</v>
      </c>
      <c r="R34" s="181">
        <f t="shared" si="18"/>
        <v>9</v>
      </c>
      <c r="S34" s="185">
        <f t="shared" si="19"/>
        <v>2.0419364368188801E-2</v>
      </c>
      <c r="T34" s="31">
        <v>2.1246742729818102</v>
      </c>
      <c r="U34" s="181">
        <f t="shared" si="20"/>
        <v>8</v>
      </c>
      <c r="V34" s="186"/>
      <c r="W34" s="186"/>
      <c r="X34" s="186"/>
      <c r="Y34" s="187"/>
    </row>
    <row r="35" spans="1:25" ht="20.399999999999999" customHeight="1">
      <c r="A35" s="62" t="s">
        <v>176</v>
      </c>
      <c r="B35" s="184">
        <v>20347.531064137202</v>
      </c>
      <c r="C35" s="181">
        <f t="shared" si="21"/>
        <v>11</v>
      </c>
      <c r="D35" s="185">
        <f t="shared" si="22"/>
        <v>1.5978143475458201E-2</v>
      </c>
      <c r="E35" s="182">
        <v>0.134003131466151</v>
      </c>
      <c r="F35" s="181">
        <f t="shared" si="23"/>
        <v>5</v>
      </c>
      <c r="G35" s="30">
        <v>10214.67</v>
      </c>
      <c r="H35" s="181">
        <f t="shared" si="24"/>
        <v>11</v>
      </c>
      <c r="I35" s="185">
        <f t="shared" si="13"/>
        <v>2.5804548795477299E-2</v>
      </c>
      <c r="J35" s="31">
        <v>6.3082424593122299E-2</v>
      </c>
      <c r="K35" s="181">
        <f t="shared" si="14"/>
        <v>2</v>
      </c>
      <c r="L35" s="30">
        <v>7940.47</v>
      </c>
      <c r="M35" s="181">
        <f t="shared" si="15"/>
        <v>8</v>
      </c>
      <c r="N35" s="185">
        <f t="shared" si="16"/>
        <v>4.6731919554761803E-2</v>
      </c>
      <c r="O35" s="31">
        <v>0.26546194595490502</v>
      </c>
      <c r="P35" s="181">
        <f t="shared" si="17"/>
        <v>5</v>
      </c>
      <c r="Q35" s="30">
        <v>2192.3910641372299</v>
      </c>
      <c r="R35" s="181">
        <f t="shared" si="18"/>
        <v>11</v>
      </c>
      <c r="S35" s="185">
        <f t="shared" si="19"/>
        <v>1.95622135098606E-2</v>
      </c>
      <c r="T35" s="31">
        <v>2.1333321597667299</v>
      </c>
      <c r="U35" s="181">
        <f t="shared" si="20"/>
        <v>7</v>
      </c>
      <c r="V35" s="186"/>
      <c r="W35" s="186"/>
      <c r="X35" s="186"/>
      <c r="Y35" s="186"/>
    </row>
    <row r="36" spans="1:25" ht="20.399999999999999" customHeight="1">
      <c r="A36" s="62" t="s">
        <v>177</v>
      </c>
      <c r="B36" s="184">
        <v>43638.123618603699</v>
      </c>
      <c r="C36" s="181">
        <f t="shared" si="21"/>
        <v>5</v>
      </c>
      <c r="D36" s="185">
        <f t="shared" si="22"/>
        <v>3.42673613806029E-2</v>
      </c>
      <c r="E36" s="182">
        <v>-3.7118234377475502E-2</v>
      </c>
      <c r="F36" s="181">
        <f t="shared" si="23"/>
        <v>15</v>
      </c>
      <c r="G36" s="30">
        <v>25335.7</v>
      </c>
      <c r="H36" s="181">
        <f t="shared" si="24"/>
        <v>5</v>
      </c>
      <c r="I36" s="185">
        <f t="shared" si="13"/>
        <v>6.4003664035898702E-2</v>
      </c>
      <c r="J36" s="31">
        <v>3.6444083995923498E-4</v>
      </c>
      <c r="K36" s="181">
        <f t="shared" si="14"/>
        <v>7</v>
      </c>
      <c r="L36" s="30">
        <v>15151.07</v>
      </c>
      <c r="M36" s="181">
        <f t="shared" si="15"/>
        <v>3</v>
      </c>
      <c r="N36" s="185">
        <f t="shared" si="16"/>
        <v>8.9168347013283203E-2</v>
      </c>
      <c r="O36" s="31">
        <v>-1.2300713961626601E-2</v>
      </c>
      <c r="P36" s="181">
        <f t="shared" si="17"/>
        <v>13</v>
      </c>
      <c r="Q36" s="30">
        <v>3151.3536186036899</v>
      </c>
      <c r="R36" s="181">
        <f t="shared" si="18"/>
        <v>6</v>
      </c>
      <c r="S36" s="185">
        <f t="shared" si="19"/>
        <v>2.8118821199655499E-2</v>
      </c>
      <c r="T36" s="31">
        <v>0.76591492758206703</v>
      </c>
      <c r="U36" s="181">
        <f t="shared" si="20"/>
        <v>11</v>
      </c>
      <c r="V36" s="186"/>
      <c r="W36" s="186"/>
      <c r="X36" s="186"/>
      <c r="Y36" s="186"/>
    </row>
    <row r="37" spans="1:25" ht="20.399999999999999" customHeight="1">
      <c r="A37" s="62" t="s">
        <v>178</v>
      </c>
      <c r="B37" s="184">
        <v>32784.050509427798</v>
      </c>
      <c r="C37" s="181">
        <f t="shared" si="21"/>
        <v>7</v>
      </c>
      <c r="D37" s="185">
        <f t="shared" si="22"/>
        <v>2.5744069936305999E-2</v>
      </c>
      <c r="E37" s="182">
        <v>0.17916947563190899</v>
      </c>
      <c r="F37" s="181">
        <f t="shared" si="23"/>
        <v>2</v>
      </c>
      <c r="G37" s="30">
        <v>21344.17</v>
      </c>
      <c r="H37" s="181">
        <f t="shared" si="24"/>
        <v>6</v>
      </c>
      <c r="I37" s="185">
        <f t="shared" si="13"/>
        <v>5.3920163477034697E-2</v>
      </c>
      <c r="J37" s="31">
        <v>0.48883037346019098</v>
      </c>
      <c r="K37" s="181">
        <f t="shared" si="14"/>
        <v>1</v>
      </c>
      <c r="L37" s="30">
        <v>8369.24</v>
      </c>
      <c r="M37" s="181">
        <f t="shared" si="15"/>
        <v>7</v>
      </c>
      <c r="N37" s="185">
        <f t="shared" si="16"/>
        <v>4.9255352695053899E-2</v>
      </c>
      <c r="O37" s="31">
        <v>-0.19903377666421401</v>
      </c>
      <c r="P37" s="181">
        <f t="shared" si="17"/>
        <v>16</v>
      </c>
      <c r="Q37" s="30">
        <v>3070.6405094278002</v>
      </c>
      <c r="R37" s="181">
        <f t="shared" si="18"/>
        <v>7</v>
      </c>
      <c r="S37" s="185">
        <f t="shared" si="19"/>
        <v>2.7398636237870502E-2</v>
      </c>
      <c r="T37" s="31">
        <v>1.4999676109636999</v>
      </c>
      <c r="U37" s="181">
        <f t="shared" si="20"/>
        <v>10</v>
      </c>
      <c r="V37" s="186"/>
      <c r="W37" s="186"/>
      <c r="X37" s="186"/>
      <c r="Y37" s="186"/>
    </row>
    <row r="38" spans="1:25" ht="20.399999999999999" customHeight="1">
      <c r="A38" s="62" t="s">
        <v>179</v>
      </c>
      <c r="B38" s="184">
        <v>23488.065040513698</v>
      </c>
      <c r="C38" s="181">
        <f t="shared" si="21"/>
        <v>10</v>
      </c>
      <c r="D38" s="185">
        <f t="shared" si="22"/>
        <v>1.8444285549694302E-2</v>
      </c>
      <c r="E38" s="182">
        <v>5.2222703354955997E-2</v>
      </c>
      <c r="F38" s="181">
        <f t="shared" si="23"/>
        <v>9</v>
      </c>
      <c r="G38" s="30">
        <v>15576.3</v>
      </c>
      <c r="H38" s="181">
        <f t="shared" si="24"/>
        <v>9</v>
      </c>
      <c r="I38" s="185">
        <f t="shared" si="13"/>
        <v>3.9349229432080697E-2</v>
      </c>
      <c r="J38" s="31">
        <v>1.1113859120589299E-2</v>
      </c>
      <c r="K38" s="181">
        <f t="shared" si="14"/>
        <v>6</v>
      </c>
      <c r="L38" s="30">
        <v>5425.32</v>
      </c>
      <c r="M38" s="181">
        <f t="shared" si="15"/>
        <v>11</v>
      </c>
      <c r="N38" s="185">
        <f t="shared" si="16"/>
        <v>3.1929547973714403E-2</v>
      </c>
      <c r="O38" s="31">
        <v>0.23050473801434301</v>
      </c>
      <c r="P38" s="181">
        <f t="shared" si="17"/>
        <v>7</v>
      </c>
      <c r="Q38" s="30">
        <v>2486.4450405136599</v>
      </c>
      <c r="R38" s="181">
        <f t="shared" si="18"/>
        <v>8</v>
      </c>
      <c r="S38" s="185">
        <f t="shared" si="19"/>
        <v>2.21859911576513E-2</v>
      </c>
      <c r="T38" s="31">
        <v>0.46952800095824598</v>
      </c>
      <c r="U38" s="181">
        <f t="shared" si="20"/>
        <v>16</v>
      </c>
      <c r="V38" s="186"/>
      <c r="W38" s="186"/>
      <c r="X38" s="186"/>
      <c r="Y38" s="186"/>
    </row>
    <row r="39" spans="1:25" ht="20.399999999999999" customHeight="1">
      <c r="A39" s="62" t="s">
        <v>180</v>
      </c>
      <c r="B39" s="184">
        <v>10612.962404869601</v>
      </c>
      <c r="C39" s="181">
        <f t="shared" si="21"/>
        <v>12</v>
      </c>
      <c r="D39" s="185">
        <f t="shared" si="22"/>
        <v>8.3339563640489802E-3</v>
      </c>
      <c r="E39" s="182">
        <v>0.159666201044322</v>
      </c>
      <c r="F39" s="181">
        <f t="shared" si="23"/>
        <v>3</v>
      </c>
      <c r="G39" s="30">
        <v>4300.3100000000004</v>
      </c>
      <c r="H39" s="181">
        <f t="shared" si="24"/>
        <v>14</v>
      </c>
      <c r="I39" s="185">
        <f t="shared" si="13"/>
        <v>1.0863548135248501E-2</v>
      </c>
      <c r="J39" s="31">
        <v>-4.6511370086561601E-2</v>
      </c>
      <c r="K39" s="181">
        <f t="shared" si="14"/>
        <v>15</v>
      </c>
      <c r="L39" s="30">
        <v>4518.78</v>
      </c>
      <c r="M39" s="181">
        <f t="shared" si="15"/>
        <v>12</v>
      </c>
      <c r="N39" s="185">
        <f t="shared" si="16"/>
        <v>2.6594302786317001E-2</v>
      </c>
      <c r="O39" s="31">
        <v>0.25860791577305497</v>
      </c>
      <c r="P39" s="181">
        <f t="shared" si="17"/>
        <v>6</v>
      </c>
      <c r="Q39" s="30">
        <v>1793.8724048696199</v>
      </c>
      <c r="R39" s="181">
        <f t="shared" si="18"/>
        <v>12</v>
      </c>
      <c r="S39" s="185">
        <f t="shared" si="19"/>
        <v>1.6006320937691099E-2</v>
      </c>
      <c r="T39" s="31">
        <v>4.7380229480258196</v>
      </c>
      <c r="U39" s="181">
        <f t="shared" si="20"/>
        <v>3</v>
      </c>
      <c r="V39" s="186"/>
      <c r="W39" s="186"/>
      <c r="X39" s="186"/>
      <c r="Y39" s="186"/>
    </row>
    <row r="40" spans="1:25" ht="20.399999999999999" customHeight="1">
      <c r="A40" s="62" t="s">
        <v>181</v>
      </c>
      <c r="B40" s="184">
        <v>31510.187791485801</v>
      </c>
      <c r="C40" s="181">
        <f t="shared" si="21"/>
        <v>8</v>
      </c>
      <c r="D40" s="185">
        <f t="shared" si="22"/>
        <v>2.47437539170722E-2</v>
      </c>
      <c r="E40" s="182">
        <v>0.100118301118939</v>
      </c>
      <c r="F40" s="181">
        <f t="shared" si="23"/>
        <v>7</v>
      </c>
      <c r="G40" s="30">
        <v>13871.94</v>
      </c>
      <c r="H40" s="181">
        <f t="shared" si="24"/>
        <v>10</v>
      </c>
      <c r="I40" s="185">
        <f t="shared" si="13"/>
        <v>3.5043633579737103E-2</v>
      </c>
      <c r="J40" s="31">
        <v>2.94177887012896E-2</v>
      </c>
      <c r="K40" s="181">
        <f t="shared" si="14"/>
        <v>4</v>
      </c>
      <c r="L40" s="30">
        <v>12856.17</v>
      </c>
      <c r="M40" s="181">
        <f t="shared" si="15"/>
        <v>4</v>
      </c>
      <c r="N40" s="185">
        <f t="shared" si="16"/>
        <v>7.5662209191942303E-2</v>
      </c>
      <c r="O40" s="31">
        <v>0.117388564649234</v>
      </c>
      <c r="P40" s="181">
        <f t="shared" si="17"/>
        <v>9</v>
      </c>
      <c r="Q40" s="30">
        <v>4782.0777914857699</v>
      </c>
      <c r="R40" s="181">
        <f t="shared" si="18"/>
        <v>5</v>
      </c>
      <c r="S40" s="185">
        <f t="shared" si="19"/>
        <v>4.2669407072511101E-2</v>
      </c>
      <c r="T40" s="31">
        <v>2.2783712954062199</v>
      </c>
      <c r="U40" s="181">
        <f t="shared" si="20"/>
        <v>6</v>
      </c>
      <c r="V40" s="186"/>
      <c r="W40" s="186"/>
      <c r="X40" s="186"/>
      <c r="Y40" s="186"/>
    </row>
    <row r="41" spans="1:25" ht="20.399999999999999" customHeight="1">
      <c r="A41" s="62" t="s">
        <v>182</v>
      </c>
      <c r="B41" s="184">
        <v>8861.1586817323096</v>
      </c>
      <c r="C41" s="181">
        <f t="shared" si="21"/>
        <v>14</v>
      </c>
      <c r="D41" s="185">
        <f t="shared" si="22"/>
        <v>6.9583314225806197E-3</v>
      </c>
      <c r="E41" s="182">
        <v>-2.5333594208393401E-2</v>
      </c>
      <c r="F41" s="181">
        <f t="shared" si="23"/>
        <v>14</v>
      </c>
      <c r="G41" s="30">
        <v>5195.1099999999997</v>
      </c>
      <c r="H41" s="181">
        <f t="shared" si="24"/>
        <v>13</v>
      </c>
      <c r="I41" s="185">
        <f t="shared" si="13"/>
        <v>1.3124013746197601E-2</v>
      </c>
      <c r="J41" s="31">
        <v>-0.33317203155524899</v>
      </c>
      <c r="K41" s="181">
        <f t="shared" si="14"/>
        <v>17</v>
      </c>
      <c r="L41" s="30">
        <v>1910.83</v>
      </c>
      <c r="M41" s="181">
        <f t="shared" si="15"/>
        <v>13</v>
      </c>
      <c r="N41" s="185">
        <f t="shared" si="16"/>
        <v>1.12457768674682E-2</v>
      </c>
      <c r="O41" s="31">
        <v>0.97890430820215402</v>
      </c>
      <c r="P41" s="181">
        <f t="shared" si="17"/>
        <v>1</v>
      </c>
      <c r="Q41" s="30">
        <v>1755.21868173231</v>
      </c>
      <c r="R41" s="181">
        <f t="shared" si="18"/>
        <v>13</v>
      </c>
      <c r="S41" s="185">
        <f t="shared" si="19"/>
        <v>1.56614224397305E-2</v>
      </c>
      <c r="T41" s="31">
        <v>10.0880304081037</v>
      </c>
      <c r="U41" s="181">
        <f t="shared" si="20"/>
        <v>1</v>
      </c>
      <c r="V41" s="186"/>
      <c r="W41" s="186"/>
      <c r="X41" s="186"/>
      <c r="Y41" s="186"/>
    </row>
    <row r="42" spans="1:25" ht="20.399999999999999" customHeight="1">
      <c r="A42" s="62" t="s">
        <v>183</v>
      </c>
      <c r="B42" s="184">
        <v>3238.9977616972601</v>
      </c>
      <c r="C42" s="181">
        <f t="shared" si="21"/>
        <v>15</v>
      </c>
      <c r="D42" s="185">
        <f t="shared" si="22"/>
        <v>2.5434619458231198E-3</v>
      </c>
      <c r="E42" s="182">
        <v>4.35059373275433E-2</v>
      </c>
      <c r="F42" s="181">
        <f t="shared" si="23"/>
        <v>10</v>
      </c>
      <c r="G42" s="30">
        <v>1606.54</v>
      </c>
      <c r="H42" s="181">
        <f t="shared" si="24"/>
        <v>15</v>
      </c>
      <c r="I42" s="185">
        <f t="shared" si="13"/>
        <v>4.0584805795866197E-3</v>
      </c>
      <c r="J42" s="31">
        <v>-3.7458210010425E-2</v>
      </c>
      <c r="K42" s="181">
        <f t="shared" si="14"/>
        <v>12</v>
      </c>
      <c r="L42" s="30">
        <v>1219.0999999999999</v>
      </c>
      <c r="M42" s="181">
        <f t="shared" si="15"/>
        <v>15</v>
      </c>
      <c r="N42" s="185">
        <f t="shared" si="16"/>
        <v>7.1747494958371598E-3</v>
      </c>
      <c r="O42" s="31">
        <v>7.9652130787488007E-2</v>
      </c>
      <c r="P42" s="181">
        <f t="shared" si="17"/>
        <v>11</v>
      </c>
      <c r="Q42" s="30">
        <v>413.35776169726</v>
      </c>
      <c r="R42" s="181">
        <f t="shared" si="18"/>
        <v>16</v>
      </c>
      <c r="S42" s="185">
        <f t="shared" si="19"/>
        <v>3.6882985533705599E-3</v>
      </c>
      <c r="T42" s="31">
        <v>3.0332625320999398</v>
      </c>
      <c r="U42" s="181">
        <f t="shared" si="20"/>
        <v>4</v>
      </c>
      <c r="V42" s="186"/>
      <c r="W42" s="186"/>
      <c r="X42" s="186"/>
      <c r="Y42" s="186"/>
    </row>
    <row r="43" spans="1:25" ht="20.399999999999999" customHeight="1">
      <c r="A43" s="62" t="s">
        <v>123</v>
      </c>
      <c r="B43" s="184">
        <v>3237.6363001917598</v>
      </c>
      <c r="C43" s="181">
        <f t="shared" si="21"/>
        <v>16</v>
      </c>
      <c r="D43" s="185">
        <f t="shared" si="22"/>
        <v>2.5423928418024599E-3</v>
      </c>
      <c r="E43" s="182">
        <v>0.19032547755502499</v>
      </c>
      <c r="F43" s="181">
        <f t="shared" si="23"/>
        <v>1</v>
      </c>
      <c r="G43" s="30">
        <v>1469.35</v>
      </c>
      <c r="H43" s="181">
        <f t="shared" si="24"/>
        <v>16</v>
      </c>
      <c r="I43" s="185">
        <f t="shared" si="13"/>
        <v>3.71190785141708E-3</v>
      </c>
      <c r="J43" s="31">
        <v>1.46744009391617E-2</v>
      </c>
      <c r="K43" s="181">
        <f t="shared" si="14"/>
        <v>5</v>
      </c>
      <c r="L43" s="30">
        <v>1132.8900000000001</v>
      </c>
      <c r="M43" s="181">
        <f t="shared" si="15"/>
        <v>16</v>
      </c>
      <c r="N43" s="185">
        <f t="shared" si="16"/>
        <v>6.6673791783602304E-3</v>
      </c>
      <c r="O43" s="31">
        <v>0.162534633145203</v>
      </c>
      <c r="P43" s="181">
        <f t="shared" si="17"/>
        <v>8</v>
      </c>
      <c r="Q43" s="30">
        <v>635.39630019175502</v>
      </c>
      <c r="R43" s="181">
        <f t="shared" si="18"/>
        <v>15</v>
      </c>
      <c r="S43" s="185">
        <f t="shared" si="19"/>
        <v>5.6694986086426504E-3</v>
      </c>
      <c r="T43" s="31">
        <v>4.8304559352347702</v>
      </c>
      <c r="U43" s="181">
        <f t="shared" si="20"/>
        <v>2</v>
      </c>
      <c r="V43" s="186"/>
      <c r="W43" s="186"/>
      <c r="X43" s="186"/>
      <c r="Y43" s="186"/>
    </row>
    <row r="44" spans="1:25" ht="20.399999999999999" customHeight="1">
      <c r="A44" s="62" t="s">
        <v>124</v>
      </c>
      <c r="B44" s="184">
        <v>719.86609897670803</v>
      </c>
      <c r="C44" s="181">
        <f t="shared" si="21"/>
        <v>17</v>
      </c>
      <c r="D44" s="185">
        <f t="shared" si="22"/>
        <v>5.6528351161192695E-4</v>
      </c>
      <c r="E44" s="182">
        <v>5.8993457580929901E-2</v>
      </c>
      <c r="F44" s="181">
        <f t="shared" si="23"/>
        <v>8</v>
      </c>
      <c r="G44" s="30">
        <v>389.48</v>
      </c>
      <c r="H44" s="181">
        <f t="shared" si="24"/>
        <v>17</v>
      </c>
      <c r="I44" s="185">
        <f t="shared" si="13"/>
        <v>9.839138870724629E-4</v>
      </c>
      <c r="J44" s="31">
        <v>-1.01153865704265E-2</v>
      </c>
      <c r="K44" s="181">
        <f t="shared" si="14"/>
        <v>9</v>
      </c>
      <c r="L44" s="30">
        <v>324.56</v>
      </c>
      <c r="M44" s="181">
        <f t="shared" si="15"/>
        <v>17</v>
      </c>
      <c r="N44" s="185">
        <f t="shared" si="16"/>
        <v>1.9101277141899001E-3</v>
      </c>
      <c r="O44" s="31">
        <v>0.371071307874282</v>
      </c>
      <c r="P44" s="181">
        <f t="shared" si="17"/>
        <v>3</v>
      </c>
      <c r="Q44" s="30">
        <v>5.8260989767074696</v>
      </c>
      <c r="R44" s="181">
        <f t="shared" si="18"/>
        <v>17</v>
      </c>
      <c r="S44" s="185">
        <f t="shared" si="19"/>
        <v>5.1984973838042401E-5</v>
      </c>
      <c r="T44" s="31">
        <v>1.93588468218443</v>
      </c>
      <c r="U44" s="181">
        <f t="shared" si="20"/>
        <v>9</v>
      </c>
      <c r="V44" s="186"/>
      <c r="W44" s="186"/>
      <c r="X44" s="186"/>
      <c r="Y44" s="186"/>
    </row>
  </sheetData>
  <mergeCells count="18">
    <mergeCell ref="A1:Y1"/>
    <mergeCell ref="A2:Y2"/>
    <mergeCell ref="B3:F3"/>
    <mergeCell ref="G3:K3"/>
    <mergeCell ref="L3:P3"/>
    <mergeCell ref="Q3:U3"/>
    <mergeCell ref="V3:W3"/>
    <mergeCell ref="X3:Y3"/>
    <mergeCell ref="A3:A4"/>
    <mergeCell ref="A23:Y23"/>
    <mergeCell ref="A24:Y24"/>
    <mergeCell ref="B25:F25"/>
    <mergeCell ref="G25:K25"/>
    <mergeCell ref="L25:P25"/>
    <mergeCell ref="Q25:U25"/>
    <mergeCell ref="V25:W25"/>
    <mergeCell ref="X25:Y25"/>
    <mergeCell ref="A25:A26"/>
  </mergeCells>
  <phoneticPr fontId="38" type="noConversion"/>
  <pageMargins left="0.75" right="0.75" top="1" bottom="1" header="0.5" footer="0.5"/>
  <pageSetup paperSize="9" scale="4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77"/>
  <sheetViews>
    <sheetView workbookViewId="0">
      <pane xSplit="2" topLeftCell="E1" activePane="topRight" state="frozen"/>
      <selection pane="topRight" activeCell="R8" sqref="R8"/>
    </sheetView>
  </sheetViews>
  <sheetFormatPr defaultColWidth="9" defaultRowHeight="14.4"/>
  <cols>
    <col min="1" max="1" width="6.21875" style="151" customWidth="1"/>
    <col min="2" max="2" width="21.6640625" style="153" customWidth="1"/>
    <col min="3" max="3" width="11.6640625" style="150" customWidth="1"/>
    <col min="4" max="4" width="9.88671875" style="154" customWidth="1"/>
    <col min="5" max="5" width="11.6640625" style="150" customWidth="1"/>
    <col min="6" max="6" width="9.88671875" style="154" customWidth="1"/>
    <col min="7" max="7" width="11.6640625" style="154" customWidth="1"/>
    <col min="8" max="8" width="9.88671875" style="154" customWidth="1"/>
    <col min="9" max="9" width="10.88671875" style="154" customWidth="1"/>
    <col min="10" max="10" width="9.88671875" style="154" customWidth="1"/>
    <col min="11" max="11" width="10.88671875" style="154" customWidth="1"/>
    <col min="12" max="12" width="9.88671875" style="154" customWidth="1"/>
    <col min="13" max="13" width="10.88671875" style="154" customWidth="1"/>
    <col min="14" max="14" width="9.88671875" style="154" customWidth="1"/>
    <col min="15" max="15" width="10.88671875" style="154" customWidth="1"/>
    <col min="16" max="16" width="9.88671875" style="154" customWidth="1"/>
    <col min="17" max="17" width="11.6640625" style="150" customWidth="1"/>
    <col min="18" max="18" width="9.88671875" style="154" customWidth="1"/>
    <col min="19" max="19" width="12.109375" style="153" customWidth="1"/>
    <col min="20" max="20" width="11.6640625" style="150" customWidth="1"/>
    <col min="21" max="21" width="9.88671875" style="154" customWidth="1"/>
    <col min="22" max="22" width="12.21875" style="150" customWidth="1"/>
    <col min="23" max="23" width="11.44140625" style="154" customWidth="1"/>
    <col min="24" max="24" width="11.5546875" style="150" customWidth="1"/>
    <col min="25" max="25" width="10.77734375" style="154" customWidth="1"/>
    <col min="26" max="26" width="11.5546875" style="150" customWidth="1"/>
    <col min="27" max="27" width="11.6640625" style="154" customWidth="1"/>
    <col min="28" max="28" width="11.5546875" style="150" customWidth="1"/>
    <col min="29" max="29" width="11.6640625" style="154" customWidth="1"/>
    <col min="30" max="30" width="11.5546875" style="150" customWidth="1"/>
    <col min="31" max="31" width="11.6640625" style="154" customWidth="1"/>
    <col min="32" max="32" width="11.5546875" style="150" customWidth="1"/>
    <col min="33" max="33" width="11.6640625" style="154" customWidth="1"/>
    <col min="34" max="34" width="11.5546875" style="150" customWidth="1"/>
    <col min="35" max="35" width="11.6640625" style="154" customWidth="1"/>
    <col min="36" max="36" width="11.5546875" style="150" customWidth="1"/>
    <col min="37" max="37" width="11.6640625" style="154" customWidth="1"/>
    <col min="38" max="38" width="11.5546875" style="150" customWidth="1"/>
    <col min="39" max="39" width="11.6640625" style="154" customWidth="1"/>
    <col min="40" max="40" width="11.5546875" style="150" customWidth="1"/>
    <col min="41" max="41" width="11.6640625" style="154" customWidth="1"/>
    <col min="42" max="42" width="11.5546875" style="150" customWidth="1"/>
    <col min="43" max="43" width="11.6640625" style="154" customWidth="1"/>
    <col min="44" max="44" width="11.5546875" style="155" customWidth="1"/>
    <col min="45" max="45" width="10.33203125" style="154" customWidth="1"/>
    <col min="46" max="46" width="11.6640625" style="155" customWidth="1"/>
    <col min="47" max="47" width="13.33203125" style="150" customWidth="1"/>
    <col min="48" max="48" width="8.77734375" style="150" customWidth="1"/>
    <col min="49" max="49" width="12.21875" style="150" customWidth="1"/>
    <col min="50" max="50" width="9.6640625" style="150" customWidth="1"/>
    <col min="51" max="51" width="11.6640625" style="150" customWidth="1"/>
    <col min="52" max="52" width="9.21875" style="150" customWidth="1"/>
    <col min="53" max="53" width="12.109375" style="150" customWidth="1"/>
    <col min="54" max="54" width="8.5546875" style="150" customWidth="1"/>
    <col min="55" max="55" width="12" style="150" customWidth="1"/>
    <col min="56" max="56" width="9.109375" style="150" customWidth="1"/>
    <col min="57" max="57" width="12.109375" style="150" customWidth="1"/>
    <col min="58" max="58" width="8.77734375" style="150" customWidth="1"/>
    <col min="59" max="59" width="12.33203125" style="150" customWidth="1"/>
    <col min="60" max="60" width="8.6640625" style="150" customWidth="1"/>
    <col min="61" max="61" width="13.21875" style="150" customWidth="1"/>
    <col min="62" max="62" width="10.6640625" style="150" customWidth="1"/>
    <col min="63" max="63" width="13.44140625" style="150" customWidth="1"/>
    <col min="64" max="64" width="9.5546875" style="150" customWidth="1"/>
    <col min="65" max="65" width="13.109375" style="150" customWidth="1"/>
    <col min="66" max="66" width="10.21875" style="150" customWidth="1"/>
    <col min="67" max="67" width="13.109375" style="150" customWidth="1"/>
    <col min="68" max="68" width="9.6640625" style="150" customWidth="1"/>
    <col min="69" max="69" width="11.88671875" style="150" customWidth="1"/>
    <col min="70" max="70" width="10" style="150" customWidth="1"/>
    <col min="71" max="71" width="13.21875" style="150" customWidth="1"/>
    <col min="72" max="72" width="8.33203125" style="150" customWidth="1"/>
    <col min="73" max="80" width="14" style="150" customWidth="1"/>
    <col min="81" max="81" width="13.109375" style="150" customWidth="1"/>
    <col min="82" max="84" width="11.5546875" style="150"/>
    <col min="85" max="86" width="12.77734375" style="150"/>
    <col min="87" max="16384" width="9" style="150"/>
  </cols>
  <sheetData>
    <row r="1" spans="1:86" ht="25.8">
      <c r="A1" s="320" t="s">
        <v>194</v>
      </c>
      <c r="B1" s="320"/>
      <c r="C1" s="111"/>
      <c r="D1" s="112"/>
      <c r="E1" s="111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1"/>
      <c r="R1" s="112"/>
      <c r="S1" s="110"/>
      <c r="T1" s="111"/>
      <c r="U1" s="112"/>
      <c r="V1" s="111"/>
      <c r="W1" s="112"/>
      <c r="X1" s="111"/>
      <c r="Y1" s="112"/>
      <c r="Z1" s="111"/>
      <c r="AA1" s="112"/>
      <c r="AB1" s="111"/>
      <c r="AC1" s="112"/>
      <c r="AD1" s="111"/>
      <c r="AE1" s="112"/>
      <c r="AF1" s="111"/>
      <c r="AG1" s="112"/>
      <c r="AH1" s="111"/>
      <c r="AI1" s="112"/>
      <c r="AJ1" s="111"/>
      <c r="AK1" s="112"/>
      <c r="AL1" s="111"/>
      <c r="AM1" s="112"/>
      <c r="AN1" s="111"/>
      <c r="AO1" s="112"/>
      <c r="AP1" s="111"/>
      <c r="AQ1" s="112"/>
      <c r="AR1" s="156"/>
      <c r="AS1" s="112"/>
      <c r="AT1" s="114"/>
      <c r="AV1" s="326"/>
      <c r="AX1" s="326"/>
      <c r="AZ1" s="326"/>
      <c r="BB1" s="326"/>
      <c r="BD1" s="326"/>
      <c r="BF1" s="326"/>
      <c r="BH1" s="326"/>
      <c r="BJ1" s="326"/>
      <c r="BL1" s="326"/>
      <c r="BM1" s="157"/>
      <c r="BN1" s="157"/>
      <c r="BO1" s="157"/>
      <c r="BP1" s="157"/>
      <c r="BQ1" s="157"/>
      <c r="BR1" s="157"/>
      <c r="CC1" s="157"/>
    </row>
    <row r="2" spans="1:86" ht="21" customHeight="1">
      <c r="A2" s="321"/>
      <c r="B2" s="321"/>
      <c r="C2" s="111"/>
      <c r="D2" s="112"/>
      <c r="E2" s="111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1"/>
      <c r="R2" s="112"/>
      <c r="S2" s="110"/>
      <c r="T2" s="111"/>
      <c r="U2" s="112"/>
      <c r="V2" s="111"/>
      <c r="W2" s="112"/>
      <c r="X2" s="111"/>
      <c r="Y2" s="112"/>
      <c r="Z2" s="111"/>
      <c r="AA2" s="112"/>
      <c r="AB2" s="111"/>
      <c r="AC2" s="112"/>
      <c r="AD2" s="111"/>
      <c r="AE2" s="112"/>
      <c r="AF2" s="111"/>
      <c r="AG2" s="112"/>
      <c r="AH2" s="111"/>
      <c r="AI2" s="112"/>
      <c r="AJ2" s="111"/>
      <c r="AK2" s="112"/>
      <c r="AL2" s="111"/>
      <c r="AM2" s="112"/>
      <c r="AN2" s="111"/>
      <c r="AO2" s="112"/>
      <c r="AP2" s="111"/>
      <c r="AQ2" s="112"/>
      <c r="AR2" s="156"/>
      <c r="AS2" s="112"/>
      <c r="AT2" s="114"/>
      <c r="AV2" s="326"/>
      <c r="AX2" s="326"/>
      <c r="AZ2" s="326"/>
      <c r="BB2" s="326"/>
      <c r="BD2" s="326"/>
      <c r="BF2" s="326"/>
      <c r="BH2" s="326"/>
      <c r="BJ2" s="326"/>
      <c r="BL2" s="326"/>
      <c r="BM2" s="157"/>
      <c r="BN2" s="157"/>
      <c r="BO2" s="157"/>
      <c r="BP2" s="157"/>
      <c r="BQ2" s="157"/>
      <c r="BR2" s="157"/>
      <c r="CC2" s="157"/>
    </row>
    <row r="3" spans="1:86" ht="28.05" customHeight="1">
      <c r="A3" s="343" t="s">
        <v>1</v>
      </c>
      <c r="B3" s="341" t="s">
        <v>2</v>
      </c>
      <c r="C3" s="316" t="s">
        <v>3</v>
      </c>
      <c r="D3" s="334" t="s">
        <v>19</v>
      </c>
      <c r="E3" s="316" t="s">
        <v>127</v>
      </c>
      <c r="F3" s="334" t="s">
        <v>21</v>
      </c>
      <c r="G3" s="336">
        <v>46082</v>
      </c>
      <c r="H3" s="334" t="s">
        <v>23</v>
      </c>
      <c r="I3" s="336">
        <v>46113</v>
      </c>
      <c r="J3" s="334" t="s">
        <v>25</v>
      </c>
      <c r="K3" s="336">
        <v>46143</v>
      </c>
      <c r="L3" s="334" t="s">
        <v>27</v>
      </c>
      <c r="M3" s="336">
        <v>46174</v>
      </c>
      <c r="N3" s="334" t="s">
        <v>29</v>
      </c>
      <c r="O3" s="336">
        <v>46204</v>
      </c>
      <c r="P3" s="334" t="s">
        <v>31</v>
      </c>
      <c r="Q3" s="327" t="s">
        <v>195</v>
      </c>
      <c r="R3" s="329" t="s">
        <v>196</v>
      </c>
      <c r="S3" s="158"/>
      <c r="T3" s="316" t="s">
        <v>5</v>
      </c>
      <c r="U3" s="334" t="s">
        <v>19</v>
      </c>
      <c r="V3" s="316" t="s">
        <v>6</v>
      </c>
      <c r="W3" s="334" t="s">
        <v>21</v>
      </c>
      <c r="X3" s="316" t="s">
        <v>7</v>
      </c>
      <c r="Y3" s="334" t="s">
        <v>23</v>
      </c>
      <c r="Z3" s="316" t="s">
        <v>8</v>
      </c>
      <c r="AA3" s="334" t="s">
        <v>25</v>
      </c>
      <c r="AB3" s="316" t="s">
        <v>9</v>
      </c>
      <c r="AC3" s="334" t="s">
        <v>27</v>
      </c>
      <c r="AD3" s="316" t="s">
        <v>10</v>
      </c>
      <c r="AE3" s="334" t="s">
        <v>29</v>
      </c>
      <c r="AF3" s="327" t="s">
        <v>11</v>
      </c>
      <c r="AG3" s="329" t="s">
        <v>31</v>
      </c>
      <c r="AH3" s="327" t="s">
        <v>12</v>
      </c>
      <c r="AI3" s="329" t="s">
        <v>33</v>
      </c>
      <c r="AJ3" s="327" t="s">
        <v>13</v>
      </c>
      <c r="AK3" s="329" t="s">
        <v>35</v>
      </c>
      <c r="AL3" s="327" t="s">
        <v>14</v>
      </c>
      <c r="AM3" s="329" t="s">
        <v>37</v>
      </c>
      <c r="AN3" s="327" t="s">
        <v>15</v>
      </c>
      <c r="AO3" s="329" t="s">
        <v>39</v>
      </c>
      <c r="AP3" s="327" t="s">
        <v>197</v>
      </c>
      <c r="AQ3" s="329" t="s">
        <v>41</v>
      </c>
      <c r="AR3" s="331" t="s">
        <v>16</v>
      </c>
      <c r="AS3" s="333" t="s">
        <v>17</v>
      </c>
      <c r="AT3" s="159"/>
      <c r="AU3" s="316" t="s">
        <v>18</v>
      </c>
      <c r="AV3" s="318" t="s">
        <v>19</v>
      </c>
      <c r="AW3" s="316" t="s">
        <v>20</v>
      </c>
      <c r="AX3" s="318" t="s">
        <v>21</v>
      </c>
      <c r="AY3" s="316" t="s">
        <v>22</v>
      </c>
      <c r="AZ3" s="318" t="s">
        <v>23</v>
      </c>
      <c r="BA3" s="316" t="s">
        <v>24</v>
      </c>
      <c r="BB3" s="318" t="s">
        <v>25</v>
      </c>
      <c r="BC3" s="316" t="s">
        <v>26</v>
      </c>
      <c r="BD3" s="318" t="s">
        <v>27</v>
      </c>
      <c r="BE3" s="316" t="s">
        <v>28</v>
      </c>
      <c r="BF3" s="318" t="s">
        <v>29</v>
      </c>
      <c r="BG3" s="316" t="s">
        <v>30</v>
      </c>
      <c r="BH3" s="318" t="s">
        <v>31</v>
      </c>
      <c r="BI3" s="316" t="s">
        <v>32</v>
      </c>
      <c r="BJ3" s="318" t="s">
        <v>33</v>
      </c>
      <c r="BK3" s="316" t="s">
        <v>34</v>
      </c>
      <c r="BL3" s="318" t="s">
        <v>35</v>
      </c>
      <c r="BM3" s="316" t="s">
        <v>36</v>
      </c>
      <c r="BN3" s="318" t="s">
        <v>37</v>
      </c>
      <c r="BO3" s="316" t="s">
        <v>38</v>
      </c>
      <c r="BP3" s="318" t="s">
        <v>39</v>
      </c>
      <c r="BQ3" s="316" t="s">
        <v>40</v>
      </c>
      <c r="BR3" s="318" t="s">
        <v>41</v>
      </c>
      <c r="BS3" s="318" t="s">
        <v>16</v>
      </c>
      <c r="BT3" s="322" t="s">
        <v>17</v>
      </c>
      <c r="BU3" s="160"/>
      <c r="BV3" s="324" t="s">
        <v>42</v>
      </c>
      <c r="BW3" s="316" t="s">
        <v>43</v>
      </c>
      <c r="BX3" s="316" t="s">
        <v>44</v>
      </c>
      <c r="BY3" s="316" t="s">
        <v>45</v>
      </c>
      <c r="BZ3" s="316" t="s">
        <v>46</v>
      </c>
      <c r="CA3" s="316" t="s">
        <v>47</v>
      </c>
      <c r="CB3" s="316" t="s">
        <v>48</v>
      </c>
      <c r="CC3" s="316" t="s">
        <v>49</v>
      </c>
      <c r="CD3" s="316" t="s">
        <v>50</v>
      </c>
      <c r="CE3" s="316" t="s">
        <v>198</v>
      </c>
      <c r="CF3" s="316" t="s">
        <v>199</v>
      </c>
      <c r="CG3" s="316" t="s">
        <v>200</v>
      </c>
      <c r="CH3" s="318" t="s">
        <v>16</v>
      </c>
    </row>
    <row r="4" spans="1:86" ht="28.05" customHeight="1">
      <c r="A4" s="344"/>
      <c r="B4" s="342"/>
      <c r="C4" s="317"/>
      <c r="D4" s="319"/>
      <c r="E4" s="317"/>
      <c r="F4" s="319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28"/>
      <c r="R4" s="330"/>
      <c r="S4" s="161"/>
      <c r="T4" s="317"/>
      <c r="U4" s="319"/>
      <c r="V4" s="317"/>
      <c r="W4" s="319"/>
      <c r="X4" s="317"/>
      <c r="Y4" s="319"/>
      <c r="Z4" s="317"/>
      <c r="AA4" s="319"/>
      <c r="AB4" s="317"/>
      <c r="AC4" s="319"/>
      <c r="AD4" s="317"/>
      <c r="AE4" s="319"/>
      <c r="AF4" s="328"/>
      <c r="AG4" s="330"/>
      <c r="AH4" s="328"/>
      <c r="AI4" s="330"/>
      <c r="AJ4" s="328"/>
      <c r="AK4" s="330"/>
      <c r="AL4" s="328"/>
      <c r="AM4" s="330"/>
      <c r="AN4" s="328"/>
      <c r="AO4" s="330"/>
      <c r="AP4" s="328"/>
      <c r="AQ4" s="330"/>
      <c r="AR4" s="332"/>
      <c r="AS4" s="323"/>
      <c r="AT4" s="162"/>
      <c r="AU4" s="317"/>
      <c r="AV4" s="319"/>
      <c r="AW4" s="317"/>
      <c r="AX4" s="319"/>
      <c r="AY4" s="317"/>
      <c r="AZ4" s="319"/>
      <c r="BA4" s="317"/>
      <c r="BB4" s="319"/>
      <c r="BC4" s="317"/>
      <c r="BD4" s="319"/>
      <c r="BE4" s="317"/>
      <c r="BF4" s="319"/>
      <c r="BG4" s="317"/>
      <c r="BH4" s="319"/>
      <c r="BI4" s="317"/>
      <c r="BJ4" s="319"/>
      <c r="BK4" s="317"/>
      <c r="BL4" s="319"/>
      <c r="BM4" s="317"/>
      <c r="BN4" s="319"/>
      <c r="BO4" s="317"/>
      <c r="BP4" s="319"/>
      <c r="BQ4" s="317"/>
      <c r="BR4" s="319"/>
      <c r="BS4" s="319"/>
      <c r="BT4" s="323"/>
      <c r="BU4" s="160"/>
      <c r="BV4" s="325"/>
      <c r="BW4" s="317"/>
      <c r="BX4" s="317"/>
      <c r="BY4" s="317"/>
      <c r="BZ4" s="317"/>
      <c r="CA4" s="317"/>
      <c r="CB4" s="317"/>
      <c r="CC4" s="317"/>
      <c r="CD4" s="317"/>
      <c r="CE4" s="317"/>
      <c r="CF4" s="317"/>
      <c r="CG4" s="317"/>
      <c r="CH4" s="319"/>
    </row>
    <row r="5" spans="1:86" s="151" customFormat="1" ht="27" customHeight="1">
      <c r="A5" s="345" t="s">
        <v>105</v>
      </c>
      <c r="B5" s="135" t="s">
        <v>201</v>
      </c>
      <c r="C5" s="119">
        <f t="shared" ref="C5:C8" si="0">C9+C13+C17+C21+C25+C29+C33+C37+C41+C45+C49+C53+C57+C61+C65+C69+C73</f>
        <v>14341.43</v>
      </c>
      <c r="D5" s="55">
        <f>C5/T5-1</f>
        <v>-4.8928858483583998E-2</v>
      </c>
      <c r="E5" s="119">
        <f t="shared" ref="E5:E8" si="1">E9+E13+E17+E21+E25+E29+E33+E37+E41+E45+E49+E53+E57+E61+E65+E69+E73</f>
        <v>12084.1</v>
      </c>
      <c r="F5" s="55">
        <f t="shared" ref="F5:F68" si="2">E5/V5-1</f>
        <v>-0.115354375094254</v>
      </c>
      <c r="G5" s="119">
        <f t="shared" ref="G5:G8" si="3">G9+G13+G17+G21+G25+G29+G33+G37+G41+G45+G49+G53+G57+G61+G65+G69+G73</f>
        <v>14582.49</v>
      </c>
      <c r="H5" s="55">
        <f>G5/X5-1</f>
        <v>-4.6656184726222197E-2</v>
      </c>
      <c r="I5" s="119">
        <f t="shared" ref="I5:I8" si="4">I9+I13+I17+I21+I25+I29+I33+I37+I41+I45+I49+I53+I57+I61+I65+I69+I73</f>
        <v>15034.38</v>
      </c>
      <c r="J5" s="55">
        <f t="shared" ref="J5:J68" si="5">I5/Z5-1</f>
        <v>-2.6623763401875E-2</v>
      </c>
      <c r="K5" s="119">
        <f t="shared" ref="K5:K8" si="6">K9+K13+K17+K21+K25+K29+K33+K37+K41+K45+K49+K53+K57+K61+K65+K69+K73</f>
        <v>14833.51</v>
      </c>
      <c r="L5" s="55">
        <f t="shared" ref="L5:L68" si="7">K5/AB5-1</f>
        <v>-1.94218271457385E-2</v>
      </c>
      <c r="M5" s="119">
        <f t="shared" ref="M5:M8" si="8">M9+M13+M17+M21+M25+M29+M33+M37+M41+M45+M49+M53+M57+M61+M65+M69+M73</f>
        <v>14610.33</v>
      </c>
      <c r="N5" s="55">
        <f t="shared" ref="N5:N68" si="9">M5/AD5-1</f>
        <v>2.1644958075742501E-2</v>
      </c>
      <c r="O5" s="119">
        <f t="shared" ref="O5:O8" si="10">O9+O13+O17+O21+O25+O29+O33+O37+O41+O45+O49+O53+O57+O61+O65+O69+O73</f>
        <v>12974.73</v>
      </c>
      <c r="P5" s="55">
        <f t="shared" ref="P5:P68" si="11">O5/AF5-1</f>
        <v>4.6349672896437398E-3</v>
      </c>
      <c r="Q5" s="58">
        <f t="shared" ref="Q5:Q68" si="12">C5+E5+G5+I5+K5+M5+O5</f>
        <v>98460.97</v>
      </c>
      <c r="R5" s="59">
        <f t="shared" ref="R5:R68" si="13">Q5/SUM(T5+V5+X5+Z5+AB5+AD5+AF5)-1</f>
        <v>-3.30257823860007E-2</v>
      </c>
      <c r="S5" s="135">
        <f>T5+V5+X5+Z5+AB5+AD5</f>
        <v>88908.91</v>
      </c>
      <c r="T5" s="119">
        <f t="shared" ref="T5:T8" si="14">T9+T13+T17+T21+T25+T29+T33+T37+T41+T45+T49+T53+T57+T61+T65+T69+T73</f>
        <v>15079.24</v>
      </c>
      <c r="U5" s="55">
        <f t="shared" ref="U5:U68" si="15">T5/AU5-1</f>
        <v>-9.6698830920814494E-2</v>
      </c>
      <c r="V5" s="119">
        <f>V9+V13+V17+V21+V25+V29+V33+V37+V41+V45+V49+V53+V57+V61+V65+V69+V73</f>
        <v>13659.82</v>
      </c>
      <c r="W5" s="55">
        <f t="shared" ref="W5:W9" si="16">V5/AW5-1</f>
        <v>3.8525547989103799E-2</v>
      </c>
      <c r="X5" s="119">
        <f t="shared" ref="X5:X8" si="17">X9+X13+X17+X21+X25+X29+X33+X37+X41+X45+X49+X53+X57+X61+X65+X69+X73</f>
        <v>15296.15</v>
      </c>
      <c r="Y5" s="55">
        <f>X5/AY5-1</f>
        <v>-7.4465581118702301E-2</v>
      </c>
      <c r="Z5" s="119">
        <f t="shared" ref="Z5:Z8" si="18">Z9+Z13+Z17+Z21+Z25+Z29+Z33+Z37+Z41+Z45+Z49+Z53+Z57+Z61+Z65+Z69+Z73</f>
        <v>15445.6</v>
      </c>
      <c r="AA5" s="55">
        <f t="shared" ref="AA5:AA9" si="19">Z5/BA5-1</f>
        <v>-7.5501286885736901E-2</v>
      </c>
      <c r="AB5" s="119">
        <f t="shared" ref="AB5:AB8" si="20">AB9+AB13+AB17+AB21+AB25+AB29+AB33+AB37+AB41+AB45+AB49+AB53+AB57+AB61+AB65+AB69+AB73</f>
        <v>15127.31</v>
      </c>
      <c r="AC5" s="55">
        <f t="shared" ref="AC5:AC9" si="21">AB5/BC5-1</f>
        <v>-7.4835452885277404E-2</v>
      </c>
      <c r="AD5" s="119">
        <f t="shared" ref="AD5:AD8" si="22">AD9+AD13+AD17+AD21+AD25+AD29+AD33+AD37+AD41+AD45+AD49+AD53+AD57+AD61+AD65+AD69+AD73</f>
        <v>14300.79</v>
      </c>
      <c r="AE5" s="55">
        <f>AD5/BE5-1</f>
        <v>-8.4581295892429798E-2</v>
      </c>
      <c r="AF5" s="119">
        <f t="shared" ref="AF5:AF8" si="23">AF9+AF13+AF17+AF21+AF25+AF29+AF33+AF37+AF41+AF45+AF49+AF53+AF57+AF61+AF65+AF69+AF73</f>
        <v>12914.87</v>
      </c>
      <c r="AG5" s="55">
        <f t="shared" ref="AG5:AG68" si="24">AF5/BG5-1</f>
        <v>-0.12853540516595099</v>
      </c>
      <c r="AH5" s="119">
        <f t="shared" ref="AH5:AH8" si="25">AH9+AH13+AH17+AH21+AH25+AH29+AH33+AH37+AH41+AH45+AH49+AH53+AH57+AH61+AH65+AH69+AH73</f>
        <v>12461.9</v>
      </c>
      <c r="AI5" s="55">
        <f t="shared" ref="AI5:AI68" si="26">AH5/BI5-1</f>
        <v>-0.111248199232624</v>
      </c>
      <c r="AJ5" s="119">
        <f t="shared" ref="AJ5:AJ8" si="27">AJ9+AJ13+AJ17+AJ21+AJ25+AJ29+AJ33+AJ37+AJ41+AJ45+AJ49+AJ53+AJ57+AJ61+AJ65+AJ69+AJ73</f>
        <v>14084.99</v>
      </c>
      <c r="AK5" s="55">
        <f t="shared" ref="AK5:AK68" si="28">AJ5/BK5-1</f>
        <v>-7.4060122696159997E-2</v>
      </c>
      <c r="AL5" s="119">
        <f t="shared" ref="AL5:AL8" si="29">AL9+AL13+AL17+AL21+AL25+AL29+AL33+AL37+AL41+AL45+AL49+AL53+AL57+AL61+AL65+AL69+AL73</f>
        <v>14603.12</v>
      </c>
      <c r="AM5" s="55">
        <f t="shared" ref="AM5:AM68" si="30">AL5/BM5-1</f>
        <v>-8.2707645380189695E-2</v>
      </c>
      <c r="AN5" s="119">
        <f t="shared" ref="AN5:AN8" si="31">AN9+AN13+AN17+AN21+AN25+AN29+AN33+AN37+AN41+AN45+AN49+AN53+AN57+AN61+AN65+AN69+AN73</f>
        <v>15440.32</v>
      </c>
      <c r="AO5" s="55">
        <f t="shared" ref="AO5:AO68" si="32">AN5/BO5-1</f>
        <v>-4.7707978055798003E-2</v>
      </c>
      <c r="AP5" s="119">
        <f t="shared" ref="AP5:AP8" si="33">AP9+AP13+AP17+AP21+AP25+AP29+AP33+AP37+AP41+AP45+AP49+AP53+AP57+AP61+AP65+AP69+AP73</f>
        <v>14664.17</v>
      </c>
      <c r="AQ5" s="55">
        <f t="shared" ref="AQ5:AQ68" si="34">AP5/BQ5-1</f>
        <v>-0.14128065052038499</v>
      </c>
      <c r="AR5" s="54">
        <f>T5+V5+X5+Z5+AB5+AD5+AF5+AH5+AJ5+AL5+AN5+AP5</f>
        <v>173078.28</v>
      </c>
      <c r="AS5" s="55">
        <f>AR5/(AU5+AW5+AY5+BA5+BC5+BE5+BG5+BI5+BK5+BM5+BO5+BQ5)-1</f>
        <v>-8.0920624217642206E-2</v>
      </c>
      <c r="AT5" s="58"/>
      <c r="AU5" s="119">
        <f t="shared" ref="AU5:AY5" si="35">AU9+AU13+AU17+AU21+AU25+AU29+AU33+AU37+AU41+AU45+AU49+AU53+AU57+AU61+AU65+AU69+AU73</f>
        <v>16693.48</v>
      </c>
      <c r="AV5" s="123">
        <f>AU5/BV5-1</f>
        <v>0.49565865594389102</v>
      </c>
      <c r="AW5" s="119">
        <f t="shared" si="35"/>
        <v>13153.09</v>
      </c>
      <c r="AX5" s="123">
        <f>AW5/BW5-1</f>
        <v>-7.7489509346728297E-2</v>
      </c>
      <c r="AY5" s="119">
        <f t="shared" si="35"/>
        <v>16526.830000000002</v>
      </c>
      <c r="AZ5" s="123">
        <f>AY5/BX5-1</f>
        <v>2.2577749068335401E-2</v>
      </c>
      <c r="BA5" s="119">
        <f t="shared" ref="BA5:BE5" si="36">BA9+BA13+BA17+BA21+BA25+BA29+BA33+BA37+BA41+BA45+BA49+BA53+BA57+BA61+BA65+BA69+BA73</f>
        <v>16707</v>
      </c>
      <c r="BB5" s="123">
        <f>BA5/BY5-1</f>
        <v>1.68176054248059E-3</v>
      </c>
      <c r="BC5" s="119">
        <f t="shared" si="36"/>
        <v>16350.94</v>
      </c>
      <c r="BD5" s="123">
        <f>BC5/BZ5-1</f>
        <v>-6.3661831462650297E-3</v>
      </c>
      <c r="BE5" s="119">
        <f t="shared" si="36"/>
        <v>15622.13</v>
      </c>
      <c r="BF5" s="123">
        <f>BE5/CA5-1</f>
        <v>-1.74050324394531E-2</v>
      </c>
      <c r="BG5" s="119">
        <f t="shared" ref="BG5:BK5" si="37">BG9+BG13+BG17+BG21+BG25+BG29+BG33+BG37+BG41+BG45+BG49+BG53+BG57+BG61+BG65+BG69+BG73</f>
        <v>14819.73</v>
      </c>
      <c r="BH5" s="123">
        <f t="shared" ref="BH5:BH9" si="38">BG5/CB5-1</f>
        <v>-3.1992511848836398E-2</v>
      </c>
      <c r="BI5" s="119">
        <f t="shared" si="37"/>
        <v>14021.8</v>
      </c>
      <c r="BJ5" s="123">
        <f t="shared" ref="BJ5:BJ9" si="39">BI5/CC5-1</f>
        <v>-6.5407728525800499E-2</v>
      </c>
      <c r="BK5" s="119">
        <f t="shared" si="37"/>
        <v>15211.56</v>
      </c>
      <c r="BL5" s="123">
        <f t="shared" ref="BL5:BL9" si="40">BK5/CD5-1</f>
        <v>-6.2012951377452604E-3</v>
      </c>
      <c r="BM5" s="119">
        <f t="shared" ref="BM5:BQ5" si="41">BM9+BM13+BM17+BM21+BM25+BM29+BM33+BM37+BM41+BM45+BM49+BM53+BM57+BM61+BM65+BM69+BM73</f>
        <v>15919.81</v>
      </c>
      <c r="BN5" s="123">
        <f t="shared" ref="BN5:BN9" si="42">BM5/CE5-1</f>
        <v>-6.2159756394267497E-2</v>
      </c>
      <c r="BO5" s="119">
        <f t="shared" si="41"/>
        <v>16213.85</v>
      </c>
      <c r="BP5" s="123">
        <f t="shared" ref="BP5:BP9" si="43">BO5/CF5-1</f>
        <v>-7.2209162863303394E-2</v>
      </c>
      <c r="BQ5" s="119">
        <f t="shared" si="41"/>
        <v>17076.79</v>
      </c>
      <c r="BR5" s="123">
        <f t="shared" ref="BR5:BR9" si="44">BQ5/CG5-1</f>
        <v>-3.7740835406974697E-2</v>
      </c>
      <c r="BS5" s="119">
        <f t="shared" ref="BS5:BS68" si="45">AU5+AW5+AY5+BA5+BC5+BE5+BG5+BI5+BK5+BM5+BO5+BQ5</f>
        <v>188317.01</v>
      </c>
      <c r="BT5" s="163">
        <f>BS5/CH5-1</f>
        <v>-6.0526114962156097E-4</v>
      </c>
      <c r="BU5" s="149"/>
      <c r="BV5" s="164">
        <f t="shared" ref="BV5:CG5" si="46">BV9+BV13+BV17+BV21+BV25+BV29+BV33+BV37+BV41+BV45+BV49+BV53+BV57+BV61+BV65+BV69+BV73</f>
        <v>11161.29</v>
      </c>
      <c r="BW5" s="125">
        <f t="shared" si="46"/>
        <v>14257.93</v>
      </c>
      <c r="BX5" s="125">
        <f t="shared" si="46"/>
        <v>16161.93</v>
      </c>
      <c r="BY5" s="125">
        <f t="shared" si="46"/>
        <v>16678.95</v>
      </c>
      <c r="BZ5" s="125">
        <f t="shared" si="46"/>
        <v>16455.7</v>
      </c>
      <c r="CA5" s="125">
        <f t="shared" si="46"/>
        <v>15898.85</v>
      </c>
      <c r="CB5" s="125">
        <f t="shared" si="46"/>
        <v>15309.52</v>
      </c>
      <c r="CC5" s="125">
        <f t="shared" si="46"/>
        <v>15003.12</v>
      </c>
      <c r="CD5" s="125">
        <f t="shared" si="46"/>
        <v>15306.48</v>
      </c>
      <c r="CE5" s="125">
        <f t="shared" si="46"/>
        <v>16974.97</v>
      </c>
      <c r="CF5" s="125">
        <f t="shared" si="46"/>
        <v>17475.759999999998</v>
      </c>
      <c r="CG5" s="125">
        <f t="shared" si="46"/>
        <v>17746.560000000001</v>
      </c>
      <c r="CH5" s="119">
        <f t="shared" ref="CH5:CH9" si="47">BV5+BW5+BX5+BY5+BZ5+CA5+CB5+CC5+CD5+CE5+CF5+CG5</f>
        <v>188431.06</v>
      </c>
    </row>
    <row r="6" spans="1:86" s="152" customFormat="1" ht="27" customHeight="1">
      <c r="A6" s="346"/>
      <c r="B6" s="135" t="s">
        <v>202</v>
      </c>
      <c r="C6" s="54">
        <f t="shared" si="0"/>
        <v>94620.72</v>
      </c>
      <c r="D6" s="55">
        <f t="shared" ref="D6:D37" si="48">C6/T6-1</f>
        <v>-5.9817489527110197E-2</v>
      </c>
      <c r="E6" s="54">
        <f t="shared" si="1"/>
        <v>82112.23</v>
      </c>
      <c r="F6" s="55">
        <f t="shared" si="2"/>
        <v>-0.12780130852805699</v>
      </c>
      <c r="G6" s="54">
        <f t="shared" si="3"/>
        <v>96733.32</v>
      </c>
      <c r="H6" s="55">
        <f t="shared" ref="H6:H69" si="49">G6/X6-1</f>
        <v>-6.3690207763041698E-2</v>
      </c>
      <c r="I6" s="54">
        <f t="shared" si="4"/>
        <v>99026.240000000005</v>
      </c>
      <c r="J6" s="55">
        <f t="shared" si="5"/>
        <v>-4.3986681532756998E-2</v>
      </c>
      <c r="K6" s="54">
        <f t="shared" si="6"/>
        <v>98673.03</v>
      </c>
      <c r="L6" s="55">
        <f t="shared" si="7"/>
        <v>-3.9658165010216503E-2</v>
      </c>
      <c r="M6" s="54">
        <f t="shared" si="8"/>
        <v>96695.8</v>
      </c>
      <c r="N6" s="55">
        <f t="shared" si="9"/>
        <v>-7.4530477698596699E-3</v>
      </c>
      <c r="O6" s="54">
        <f t="shared" si="10"/>
        <v>87147.68</v>
      </c>
      <c r="P6" s="55">
        <f t="shared" si="11"/>
        <v>-2.1439852319384198E-2</v>
      </c>
      <c r="Q6" s="54">
        <f t="shared" si="12"/>
        <v>655009.02</v>
      </c>
      <c r="R6" s="55">
        <f t="shared" si="13"/>
        <v>-5.1958267575000702E-2</v>
      </c>
      <c r="S6" s="135">
        <f t="shared" ref="S6:S37" si="50">T6+V6+X6+Z6+AB6+AD6</f>
        <v>601850.31999999995</v>
      </c>
      <c r="T6" s="54">
        <f t="shared" si="14"/>
        <v>100640.8</v>
      </c>
      <c r="U6" s="55">
        <f t="shared" si="15"/>
        <v>-7.4933555038672106E-2</v>
      </c>
      <c r="V6" s="54">
        <f t="shared" ref="V6:V8" si="51">V10+V14+V18+V22+V26+V30+V34+V38+V42+V46+V50+V54+V58+V62+V66+V70+V74</f>
        <v>94143.95</v>
      </c>
      <c r="W6" s="55">
        <f t="shared" ref="W6:AA6" si="52">V6/AU6-1</f>
        <v>-0.13465106456708401</v>
      </c>
      <c r="X6" s="54">
        <f t="shared" si="17"/>
        <v>103313.37</v>
      </c>
      <c r="Y6" s="55">
        <f t="shared" si="52"/>
        <v>0.180746224186805</v>
      </c>
      <c r="Z6" s="54">
        <f t="shared" si="18"/>
        <v>103582.49</v>
      </c>
      <c r="AA6" s="55">
        <f t="shared" si="52"/>
        <v>-2.8105357677341899E-2</v>
      </c>
      <c r="AB6" s="54">
        <f t="shared" si="20"/>
        <v>102747.82</v>
      </c>
      <c r="AC6" s="55">
        <f>AB6/BA6-1</f>
        <v>-5.1784726664111498E-2</v>
      </c>
      <c r="AD6" s="54">
        <f t="shared" si="22"/>
        <v>97421.89</v>
      </c>
      <c r="AE6" s="55">
        <f t="shared" ref="AE6:AE37" si="53">AD6/BE6-1</f>
        <v>-4.5567160858392998E-2</v>
      </c>
      <c r="AF6" s="54">
        <f t="shared" si="23"/>
        <v>89057.05</v>
      </c>
      <c r="AG6" s="55">
        <f t="shared" si="24"/>
        <v>-8.5829456072065199E-2</v>
      </c>
      <c r="AH6" s="54">
        <f t="shared" si="25"/>
        <v>84089.95</v>
      </c>
      <c r="AI6" s="55">
        <f t="shared" si="26"/>
        <v>-9.2442488135855899E-2</v>
      </c>
      <c r="AJ6" s="54">
        <f t="shared" si="27"/>
        <v>93172.51</v>
      </c>
      <c r="AK6" s="55">
        <f t="shared" si="28"/>
        <v>-6.9018381920198504E-2</v>
      </c>
      <c r="AL6" s="54">
        <f t="shared" si="29"/>
        <v>96314.96</v>
      </c>
      <c r="AM6" s="55">
        <f t="shared" si="30"/>
        <v>-7.9794196361862899E-2</v>
      </c>
      <c r="AN6" s="54">
        <f t="shared" si="31"/>
        <v>100261.54</v>
      </c>
      <c r="AO6" s="55">
        <f t="shared" si="32"/>
        <v>-5.0736529466149399E-2</v>
      </c>
      <c r="AP6" s="54">
        <f t="shared" si="33"/>
        <v>95516.56</v>
      </c>
      <c r="AQ6" s="55">
        <f t="shared" si="34"/>
        <v>-0.139928079838295</v>
      </c>
      <c r="AR6" s="54">
        <f t="shared" ref="AR6:AR37" si="54">T6+V6+X6+Z6+AB6+AD6+AF6+AH6+AJ6+AL6+AN6+AP6</f>
        <v>1160262.8899999999</v>
      </c>
      <c r="AS6" s="55">
        <f t="shared" ref="AS6:AS37" si="55">AR6/(AU6+AW6+AY6+BA6+BC6+BE6+BG6+BI6+BK6+BM6+BO6+BQ6)-1</f>
        <v>-5.7740485568687598E-2</v>
      </c>
      <c r="AT6" s="58"/>
      <c r="AU6" s="54">
        <f t="shared" ref="AU6:AY6" si="56">AU10+AU14+AU18+AU22+AU26+AU30+AU34+AU38+AU42+AU46+AU50+AU54+AU58+AU62+AU66+AU70+AU74</f>
        <v>108793.05</v>
      </c>
      <c r="AV6" s="55"/>
      <c r="AW6" s="54">
        <f t="shared" si="56"/>
        <v>87498.37</v>
      </c>
      <c r="AX6" s="55"/>
      <c r="AY6" s="54">
        <f t="shared" si="56"/>
        <v>106577.9</v>
      </c>
      <c r="AZ6" s="55"/>
      <c r="BA6" s="54">
        <f t="shared" ref="BA6:BE6" si="57">BA10+BA14+BA18+BA22+BA26+BA30+BA34+BA38+BA42+BA46+BA50+BA54+BA58+BA62+BA66+BA70+BA74</f>
        <v>108359.17</v>
      </c>
      <c r="BB6" s="55"/>
      <c r="BC6" s="54">
        <f t="shared" si="57"/>
        <v>106563.69</v>
      </c>
      <c r="BD6" s="55"/>
      <c r="BE6" s="54">
        <f t="shared" si="57"/>
        <v>102073.07</v>
      </c>
      <c r="BF6" s="55"/>
      <c r="BG6" s="54">
        <f t="shared" ref="BG6:BK6" si="58">BG10+BG14+BG18+BG22+BG26+BG30+BG34+BG38+BG42+BG46+BG50+BG54+BG58+BG62+BG66+BG70+BG74</f>
        <v>97418.42</v>
      </c>
      <c r="BH6" s="55"/>
      <c r="BI6" s="54">
        <f t="shared" si="58"/>
        <v>92655.23</v>
      </c>
      <c r="BJ6" s="55"/>
      <c r="BK6" s="54">
        <f t="shared" si="58"/>
        <v>100079.86</v>
      </c>
      <c r="BL6" s="55"/>
      <c r="BM6" s="54">
        <f t="shared" ref="BM6:BQ6" si="59">BM10+BM14+BM18+BM22+BM26+BM30+BM34+BM38+BM42+BM46+BM50+BM54+BM58+BM62+BM66+BM70+BM74</f>
        <v>104666.76</v>
      </c>
      <c r="BN6" s="123"/>
      <c r="BO6" s="54">
        <f t="shared" si="59"/>
        <v>105620.35</v>
      </c>
      <c r="BP6" s="55"/>
      <c r="BQ6" s="54">
        <f t="shared" si="59"/>
        <v>111056.48</v>
      </c>
      <c r="BR6" s="55"/>
      <c r="BS6" s="54">
        <f t="shared" si="45"/>
        <v>1231362.3500000001</v>
      </c>
      <c r="BT6" s="165"/>
      <c r="BU6" s="166"/>
      <c r="BV6" s="16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54"/>
    </row>
    <row r="7" spans="1:86" s="152" customFormat="1" ht="27" customHeight="1">
      <c r="A7" s="346"/>
      <c r="B7" s="135" t="s">
        <v>203</v>
      </c>
      <c r="C7" s="54">
        <f t="shared" si="0"/>
        <v>12950.24</v>
      </c>
      <c r="D7" s="55">
        <f t="shared" si="48"/>
        <v>-7.0695444195757601E-2</v>
      </c>
      <c r="E7" s="54">
        <f t="shared" si="1"/>
        <v>10694.45</v>
      </c>
      <c r="F7" s="55">
        <f t="shared" si="2"/>
        <v>-0.14535266105077099</v>
      </c>
      <c r="G7" s="54">
        <f t="shared" si="3"/>
        <v>13144.92</v>
      </c>
      <c r="H7" s="55">
        <f t="shared" si="49"/>
        <v>-6.4675469942065703E-2</v>
      </c>
      <c r="I7" s="54">
        <f t="shared" si="4"/>
        <v>13572.3</v>
      </c>
      <c r="J7" s="55">
        <f t="shared" si="5"/>
        <v>-4.1293673963702301E-2</v>
      </c>
      <c r="K7" s="54">
        <f t="shared" si="6"/>
        <v>13304.09</v>
      </c>
      <c r="L7" s="55">
        <f t="shared" si="7"/>
        <v>-3.1879925979774598E-2</v>
      </c>
      <c r="M7" s="54">
        <f t="shared" si="8"/>
        <v>13092.81</v>
      </c>
      <c r="N7" s="55">
        <f t="shared" si="9"/>
        <v>1.3152681608686699E-2</v>
      </c>
      <c r="O7" s="54">
        <f t="shared" si="10"/>
        <v>11508.07</v>
      </c>
      <c r="P7" s="55">
        <f t="shared" si="11"/>
        <v>-5.4067928885461703E-3</v>
      </c>
      <c r="Q7" s="54">
        <f t="shared" si="12"/>
        <v>88266.880000000005</v>
      </c>
      <c r="R7" s="55">
        <f t="shared" si="13"/>
        <v>-4.98221058137506E-2</v>
      </c>
      <c r="S7" s="135">
        <f t="shared" si="50"/>
        <v>81324.479999999996</v>
      </c>
      <c r="T7" s="54">
        <f t="shared" si="14"/>
        <v>13935.41</v>
      </c>
      <c r="U7" s="55">
        <f t="shared" si="15"/>
        <v>-0.10687795896053499</v>
      </c>
      <c r="V7" s="54">
        <f t="shared" si="51"/>
        <v>12513.29</v>
      </c>
      <c r="W7" s="55">
        <f t="shared" si="16"/>
        <v>3.0202265025801801E-2</v>
      </c>
      <c r="X7" s="54">
        <f t="shared" si="17"/>
        <v>14053.86</v>
      </c>
      <c r="Y7" s="55">
        <f t="shared" ref="Y7:Y9" si="60">X7/AY7-1</f>
        <v>-9.20809860974727E-2</v>
      </c>
      <c r="Z7" s="54">
        <f t="shared" si="18"/>
        <v>14156.89</v>
      </c>
      <c r="AA7" s="55">
        <f t="shared" si="19"/>
        <v>-9.2046090066238803E-2</v>
      </c>
      <c r="AB7" s="54">
        <f t="shared" si="20"/>
        <v>13742.19</v>
      </c>
      <c r="AC7" s="55">
        <f t="shared" si="21"/>
        <v>-9.8032922458945501E-2</v>
      </c>
      <c r="AD7" s="54">
        <f t="shared" si="22"/>
        <v>12922.84</v>
      </c>
      <c r="AE7" s="55">
        <f t="shared" si="53"/>
        <v>-0.11098238934954301</v>
      </c>
      <c r="AF7" s="54">
        <f t="shared" si="23"/>
        <v>11570.63</v>
      </c>
      <c r="AG7" s="55">
        <f t="shared" si="24"/>
        <v>-0.156880233233432</v>
      </c>
      <c r="AH7" s="54">
        <f t="shared" si="25"/>
        <v>11111.82</v>
      </c>
      <c r="AI7" s="55">
        <f t="shared" si="26"/>
        <v>-0.140270751014136</v>
      </c>
      <c r="AJ7" s="54">
        <f t="shared" si="27"/>
        <v>12745.25</v>
      </c>
      <c r="AK7" s="55">
        <f t="shared" si="28"/>
        <v>-9.7145136119790698E-2</v>
      </c>
      <c r="AL7" s="54">
        <f t="shared" si="29"/>
        <v>13176.7</v>
      </c>
      <c r="AM7" s="55">
        <f t="shared" si="30"/>
        <v>-0.10743836361554999</v>
      </c>
      <c r="AN7" s="54">
        <f t="shared" si="31"/>
        <v>14070.81</v>
      </c>
      <c r="AO7" s="55">
        <f t="shared" si="32"/>
        <v>-6.8269345376047896E-2</v>
      </c>
      <c r="AP7" s="54">
        <f t="shared" si="33"/>
        <v>13306.08</v>
      </c>
      <c r="AQ7" s="55">
        <f t="shared" si="34"/>
        <v>-0.16738647527391701</v>
      </c>
      <c r="AR7" s="54">
        <f t="shared" si="54"/>
        <v>157305.76999999999</v>
      </c>
      <c r="AS7" s="55">
        <f t="shared" si="55"/>
        <v>-0.102153029976829</v>
      </c>
      <c r="AT7" s="54"/>
      <c r="AU7" s="54">
        <f t="shared" ref="AU7:AY7" si="61">AU11+AU15+AU19+AU23+AU27+AU31+AU35+AU39+AU43+AU47+AU51+AU55+AU59+AU63+AU67+AU71+AU75</f>
        <v>15603.03</v>
      </c>
      <c r="AV7" s="55"/>
      <c r="AW7" s="54">
        <f t="shared" si="61"/>
        <v>12146.44</v>
      </c>
      <c r="AX7" s="55"/>
      <c r="AY7" s="54">
        <f t="shared" si="61"/>
        <v>15479.2</v>
      </c>
      <c r="AZ7" s="55"/>
      <c r="BA7" s="54">
        <f t="shared" ref="BA7:BE7" si="62">BA11+BA15+BA19+BA23+BA27+BA31+BA35+BA39+BA43+BA47+BA51+BA55+BA59+BA63+BA67+BA71+BA75</f>
        <v>15592.08</v>
      </c>
      <c r="BB7" s="55"/>
      <c r="BC7" s="54">
        <f t="shared" si="62"/>
        <v>15235.8</v>
      </c>
      <c r="BD7" s="55"/>
      <c r="BE7" s="54">
        <f t="shared" si="62"/>
        <v>14536.09</v>
      </c>
      <c r="BF7" s="55"/>
      <c r="BG7" s="54">
        <f t="shared" ref="BG7:BK7" si="63">BG11+BG15+BG19+BG23+BG27+BG31+BG35+BG39+BG43+BG47+BG51+BG55+BG59+BG63+BG67+BG71+BG75</f>
        <v>13723.59</v>
      </c>
      <c r="BH7" s="55">
        <f t="shared" si="38"/>
        <v>-3.6503591455208102E-2</v>
      </c>
      <c r="BI7" s="54">
        <f t="shared" si="63"/>
        <v>12924.79</v>
      </c>
      <c r="BJ7" s="55">
        <f t="shared" si="39"/>
        <v>-7.1782371981089096E-2</v>
      </c>
      <c r="BK7" s="54">
        <f t="shared" si="63"/>
        <v>14116.61</v>
      </c>
      <c r="BL7" s="55">
        <f t="shared" si="40"/>
        <v>-6.2364486244471697E-3</v>
      </c>
      <c r="BM7" s="54">
        <f t="shared" ref="BM7:BQ7" si="64">BM11+BM15+BM19+BM23+BM27+BM31+BM35+BM39+BM43+BM47+BM51+BM55+BM59+BM63+BM67+BM71+BM75</f>
        <v>14762.79</v>
      </c>
      <c r="BN7" s="55">
        <f t="shared" si="42"/>
        <v>-7.0061058229254805E-2</v>
      </c>
      <c r="BO7" s="54">
        <f t="shared" si="64"/>
        <v>15101.8</v>
      </c>
      <c r="BP7" s="55">
        <f t="shared" si="43"/>
        <v>-7.60085143926644E-2</v>
      </c>
      <c r="BQ7" s="54">
        <f t="shared" si="64"/>
        <v>15981.1</v>
      </c>
      <c r="BR7" s="55">
        <f t="shared" si="44"/>
        <v>-3.4355367810959297E-2</v>
      </c>
      <c r="BS7" s="54">
        <f t="shared" si="45"/>
        <v>175203.32</v>
      </c>
      <c r="BT7" s="165"/>
      <c r="BU7" s="166"/>
      <c r="BV7" s="167"/>
      <c r="BW7" s="127"/>
      <c r="BX7" s="127"/>
      <c r="BY7" s="127"/>
      <c r="BZ7" s="127"/>
      <c r="CA7" s="127"/>
      <c r="CB7" s="127">
        <f t="shared" ref="CB7:CG7" si="65">CB11+CB15+CB19+CB23+CB27+CB31+CB35+CB39+CB43+CB47+CB51+CB55+CB59+CB63+CB67+CB71+CB75</f>
        <v>14243.53</v>
      </c>
      <c r="CC7" s="127">
        <f t="shared" si="65"/>
        <v>13924.31</v>
      </c>
      <c r="CD7" s="127">
        <f t="shared" si="65"/>
        <v>14205.2</v>
      </c>
      <c r="CE7" s="127">
        <f t="shared" si="65"/>
        <v>15875.01</v>
      </c>
      <c r="CF7" s="127">
        <f t="shared" si="65"/>
        <v>16344.09</v>
      </c>
      <c r="CG7" s="127">
        <f t="shared" si="65"/>
        <v>16549.669999999998</v>
      </c>
      <c r="CH7" s="54">
        <f t="shared" si="47"/>
        <v>91141.81</v>
      </c>
    </row>
    <row r="8" spans="1:86" s="152" customFormat="1" ht="27" customHeight="1">
      <c r="A8" s="346"/>
      <c r="B8" s="135" t="s">
        <v>204</v>
      </c>
      <c r="C8" s="54">
        <f t="shared" si="0"/>
        <v>66588.86</v>
      </c>
      <c r="D8" s="55">
        <f t="shared" si="48"/>
        <v>-5.8219947240179398E-2</v>
      </c>
      <c r="E8" s="54">
        <f t="shared" si="1"/>
        <v>55435.24</v>
      </c>
      <c r="F8" s="55">
        <f t="shared" si="2"/>
        <v>-0.13938088165455501</v>
      </c>
      <c r="G8" s="54">
        <f t="shared" si="3"/>
        <v>68035.179999999993</v>
      </c>
      <c r="H8" s="55">
        <f t="shared" si="49"/>
        <v>-2.6103673483994599E-2</v>
      </c>
      <c r="I8" s="54">
        <f t="shared" si="4"/>
        <v>69820.39</v>
      </c>
      <c r="J8" s="55">
        <f t="shared" si="5"/>
        <v>-4.4241705411016703E-3</v>
      </c>
      <c r="K8" s="54">
        <f t="shared" si="6"/>
        <v>68745.11</v>
      </c>
      <c r="L8" s="55">
        <f t="shared" si="7"/>
        <v>7.5981972456240499E-3</v>
      </c>
      <c r="M8" s="54">
        <f t="shared" si="8"/>
        <v>67222.87</v>
      </c>
      <c r="N8" s="55">
        <f t="shared" si="9"/>
        <v>4.9757341819316202E-2</v>
      </c>
      <c r="O8" s="54">
        <f t="shared" si="10"/>
        <v>59265.279999999999</v>
      </c>
      <c r="P8" s="55">
        <f t="shared" si="11"/>
        <v>8.4759909316718396E-3</v>
      </c>
      <c r="Q8" s="54">
        <f t="shared" si="12"/>
        <v>455112.93</v>
      </c>
      <c r="R8" s="55">
        <f t="shared" si="13"/>
        <v>-2.36527820921856E-2</v>
      </c>
      <c r="S8" s="135">
        <f t="shared" si="50"/>
        <v>407371.23</v>
      </c>
      <c r="T8" s="54">
        <f t="shared" si="14"/>
        <v>70705.320000000007</v>
      </c>
      <c r="U8" s="55">
        <f t="shared" si="15"/>
        <v>-9.9788281551288202E-2</v>
      </c>
      <c r="V8" s="54">
        <f t="shared" si="51"/>
        <v>64413.21</v>
      </c>
      <c r="W8" s="55">
        <f t="shared" si="16"/>
        <v>5.1258411606646098E-2</v>
      </c>
      <c r="X8" s="54">
        <f t="shared" si="17"/>
        <v>69858.75</v>
      </c>
      <c r="Y8" s="55">
        <f t="shared" si="60"/>
        <v>-0.101845428252288</v>
      </c>
      <c r="Z8" s="54">
        <f t="shared" si="18"/>
        <v>70130.66</v>
      </c>
      <c r="AA8" s="55">
        <f t="shared" si="19"/>
        <v>-0.103470748723356</v>
      </c>
      <c r="AB8" s="54">
        <f t="shared" si="20"/>
        <v>68226.710000000006</v>
      </c>
      <c r="AC8" s="55">
        <f t="shared" si="21"/>
        <v>-0.109611659468698</v>
      </c>
      <c r="AD8" s="54">
        <f t="shared" si="22"/>
        <v>64036.58</v>
      </c>
      <c r="AE8" s="55">
        <f t="shared" si="53"/>
        <v>-0.12979234301384601</v>
      </c>
      <c r="AF8" s="54">
        <f t="shared" si="23"/>
        <v>58767.17</v>
      </c>
      <c r="AG8" s="55">
        <f t="shared" si="24"/>
        <v>-0.154477993428005</v>
      </c>
      <c r="AH8" s="54">
        <f t="shared" si="25"/>
        <v>56622.81</v>
      </c>
      <c r="AI8" s="55">
        <f t="shared" si="26"/>
        <v>-0.13889397926361299</v>
      </c>
      <c r="AJ8" s="54">
        <f t="shared" si="27"/>
        <v>64777.25</v>
      </c>
      <c r="AK8" s="55">
        <f t="shared" si="28"/>
        <v>-9.0397770579535797E-2</v>
      </c>
      <c r="AL8" s="54">
        <f t="shared" si="29"/>
        <v>68280.55</v>
      </c>
      <c r="AM8" s="55">
        <f t="shared" si="30"/>
        <v>-9.0341012793475201E-2</v>
      </c>
      <c r="AN8" s="54">
        <f t="shared" si="31"/>
        <v>72321.95</v>
      </c>
      <c r="AO8" s="55">
        <f t="shared" si="32"/>
        <v>-5.4854222513100001E-2</v>
      </c>
      <c r="AP8" s="54">
        <f t="shared" si="33"/>
        <v>68511.179999999993</v>
      </c>
      <c r="AQ8" s="55">
        <f t="shared" si="34"/>
        <v>-0.162731065319906</v>
      </c>
      <c r="AR8" s="54">
        <f t="shared" si="54"/>
        <v>796652.14</v>
      </c>
      <c r="AS8" s="55">
        <f t="shared" si="55"/>
        <v>-0.100759611989284</v>
      </c>
      <c r="AT8" s="54"/>
      <c r="AU8" s="54">
        <f t="shared" ref="AU8:AY8" si="66">AU12+AU16+AU20+AU24+AU28+AU32+AU36+AU40+AU44+AU48+AU52+AU56+AU60+AU64+AU68+AU72+AU76</f>
        <v>78542.990000000005</v>
      </c>
      <c r="AV8" s="55"/>
      <c r="AW8" s="54">
        <f t="shared" si="66"/>
        <v>61272.480000000003</v>
      </c>
      <c r="AX8" s="55"/>
      <c r="AY8" s="54">
        <f t="shared" si="66"/>
        <v>77780.320000000007</v>
      </c>
      <c r="AZ8" s="55"/>
      <c r="BA8" s="54">
        <f t="shared" ref="BA8:BE8" si="67">BA12+BA16+BA20+BA24+BA28+BA32+BA36+BA40+BA44+BA48+BA52+BA56+BA60+BA64+BA68+BA72+BA76</f>
        <v>78224.62</v>
      </c>
      <c r="BB8" s="55"/>
      <c r="BC8" s="54">
        <f t="shared" si="67"/>
        <v>76625.789999999994</v>
      </c>
      <c r="BD8" s="55"/>
      <c r="BE8" s="54">
        <f t="shared" si="67"/>
        <v>73587.7</v>
      </c>
      <c r="BF8" s="55"/>
      <c r="BG8" s="54">
        <f t="shared" ref="BG8:BK8" si="68">BG12+BG16+BG20+BG24+BG28+BG32+BG36+BG40+BG44+BG48+BG52+BG56+BG60+BG64+BG68+BG72+BG76</f>
        <v>69504.009999999995</v>
      </c>
      <c r="BH8" s="55"/>
      <c r="BI8" s="54">
        <f t="shared" si="68"/>
        <v>65755.91</v>
      </c>
      <c r="BJ8" s="55"/>
      <c r="BK8" s="54">
        <f t="shared" si="68"/>
        <v>71214.92</v>
      </c>
      <c r="BL8" s="55"/>
      <c r="BM8" s="54">
        <f t="shared" ref="BM8:BQ8" si="69">BM12+BM16+BM20+BM24+BM28+BM32+BM36+BM40+BM44+BM48+BM52+BM56+BM60+BM64+BM68+BM72+BM76</f>
        <v>75061.7</v>
      </c>
      <c r="BN8" s="123"/>
      <c r="BO8" s="54">
        <f t="shared" si="69"/>
        <v>76519.360000000001</v>
      </c>
      <c r="BP8" s="55"/>
      <c r="BQ8" s="54">
        <f t="shared" si="69"/>
        <v>81826.97</v>
      </c>
      <c r="BR8" s="55"/>
      <c r="BS8" s="54">
        <f t="shared" si="45"/>
        <v>885916.77</v>
      </c>
      <c r="BT8" s="165"/>
      <c r="BU8" s="166"/>
      <c r="BV8" s="16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54"/>
    </row>
    <row r="9" spans="1:86" s="151" customFormat="1" ht="27" customHeight="1">
      <c r="A9" s="338" t="s">
        <v>108</v>
      </c>
      <c r="B9" s="135" t="s">
        <v>201</v>
      </c>
      <c r="C9" s="129">
        <v>4822.1499999999996</v>
      </c>
      <c r="D9" s="55">
        <f t="shared" si="48"/>
        <v>1.64820108095345E-2</v>
      </c>
      <c r="E9" s="130">
        <v>3448.72</v>
      </c>
      <c r="F9" s="55">
        <f t="shared" si="2"/>
        <v>-0.210860755612405</v>
      </c>
      <c r="G9" s="130">
        <v>5225.2299999999996</v>
      </c>
      <c r="H9" s="55">
        <f t="shared" si="49"/>
        <v>-7.0433985928146398E-2</v>
      </c>
      <c r="I9" s="129">
        <v>5272.13</v>
      </c>
      <c r="J9" s="55">
        <f t="shared" si="5"/>
        <v>-5.2427913865089298E-2</v>
      </c>
      <c r="K9" s="129">
        <v>5120.95</v>
      </c>
      <c r="L9" s="55">
        <f t="shared" si="7"/>
        <v>-2.1443981372667099E-2</v>
      </c>
      <c r="M9" s="129" t="s">
        <v>205</v>
      </c>
      <c r="N9" s="55">
        <f t="shared" si="9"/>
        <v>3.92328631940757E-2</v>
      </c>
      <c r="O9" s="129">
        <v>4218.74</v>
      </c>
      <c r="P9" s="55">
        <f t="shared" si="11"/>
        <v>1.18993650953556E-2</v>
      </c>
      <c r="Q9" s="58">
        <f t="shared" si="12"/>
        <v>33078.550000000003</v>
      </c>
      <c r="R9" s="59">
        <f t="shared" si="13"/>
        <v>-4.0769100275631298E-2</v>
      </c>
      <c r="S9" s="135">
        <f t="shared" si="50"/>
        <v>30315.32</v>
      </c>
      <c r="T9" s="129">
        <v>4743.96</v>
      </c>
      <c r="U9" s="55">
        <f t="shared" si="15"/>
        <v>-0.195439883046093</v>
      </c>
      <c r="V9" s="129">
        <v>4370.2299999999996</v>
      </c>
      <c r="W9" s="55">
        <f t="shared" si="16"/>
        <v>0.11228385415341099</v>
      </c>
      <c r="X9" s="129">
        <v>5621.15</v>
      </c>
      <c r="Y9" s="55">
        <f t="shared" si="60"/>
        <v>-0.124765471120834</v>
      </c>
      <c r="Z9" s="129">
        <v>5563.83</v>
      </c>
      <c r="AA9" s="55">
        <f t="shared" si="19"/>
        <v>-0.11391282190122801</v>
      </c>
      <c r="AB9" s="129">
        <v>5233.17</v>
      </c>
      <c r="AC9" s="55">
        <f t="shared" si="21"/>
        <v>-0.12526535374370301</v>
      </c>
      <c r="AD9" s="129" t="s">
        <v>206</v>
      </c>
      <c r="AE9" s="55">
        <f t="shared" si="53"/>
        <v>-0.127733026467204</v>
      </c>
      <c r="AF9" s="129">
        <v>4169.13</v>
      </c>
      <c r="AG9" s="55">
        <f t="shared" si="24"/>
        <v>-0.16402219312510399</v>
      </c>
      <c r="AH9" s="129">
        <v>3935.38</v>
      </c>
      <c r="AI9" s="55">
        <f t="shared" si="26"/>
        <v>-0.13267950808833201</v>
      </c>
      <c r="AJ9" s="129">
        <v>4943.6899999999996</v>
      </c>
      <c r="AK9" s="55">
        <f t="shared" si="28"/>
        <v>-8.68827206099652E-2</v>
      </c>
      <c r="AL9" s="129">
        <v>5105.99</v>
      </c>
      <c r="AM9" s="55">
        <f t="shared" si="30"/>
        <v>-0.106457111257332</v>
      </c>
      <c r="AN9" s="129">
        <v>5585.43</v>
      </c>
      <c r="AO9" s="55">
        <f t="shared" si="32"/>
        <v>-2.3548415857681498E-2</v>
      </c>
      <c r="AP9" s="129">
        <v>5232.59</v>
      </c>
      <c r="AQ9" s="55">
        <f t="shared" si="34"/>
        <v>-9.9124706886993499E-2</v>
      </c>
      <c r="AR9" s="54">
        <f t="shared" si="54"/>
        <v>59287.53</v>
      </c>
      <c r="AS9" s="55">
        <f t="shared" si="55"/>
        <v>-0.104070430946627</v>
      </c>
      <c r="AT9" s="119"/>
      <c r="AU9" s="132">
        <v>5896.34</v>
      </c>
      <c r="AV9" s="123">
        <f>AU9/BV9-1</f>
        <v>0.71604273561485599</v>
      </c>
      <c r="AW9" s="132">
        <v>3929.06</v>
      </c>
      <c r="AX9" s="123">
        <f>AW9/BW9-1</f>
        <v>-0.22792931406821401</v>
      </c>
      <c r="AY9" s="132">
        <v>6422.45</v>
      </c>
      <c r="AZ9" s="123">
        <f>AY9/BX9-1</f>
        <v>-6.27571363807278E-3</v>
      </c>
      <c r="BA9" s="132">
        <v>6279.1</v>
      </c>
      <c r="BB9" s="123">
        <f>BA9/BY9-1</f>
        <v>-1.01630469908899E-2</v>
      </c>
      <c r="BC9" s="132">
        <v>5982.58</v>
      </c>
      <c r="BD9" s="123">
        <f>BC9/BZ9-1</f>
        <v>-3.7433791776343303E-2</v>
      </c>
      <c r="BE9" s="132">
        <v>5483.39</v>
      </c>
      <c r="BF9" s="123">
        <f>BE9/CA9-1</f>
        <v>-7.2542234129641905E-2</v>
      </c>
      <c r="BG9" s="132">
        <v>4987.13</v>
      </c>
      <c r="BH9" s="123">
        <f t="shared" si="38"/>
        <v>-9.5096738840512798E-2</v>
      </c>
      <c r="BI9" s="132">
        <v>4537.3999999999996</v>
      </c>
      <c r="BJ9" s="123">
        <f t="shared" si="39"/>
        <v>-0.18091558957325399</v>
      </c>
      <c r="BK9" s="119">
        <v>5414.08</v>
      </c>
      <c r="BL9" s="123">
        <f t="shared" si="40"/>
        <v>4.2608832965517901E-2</v>
      </c>
      <c r="BM9" s="132">
        <v>5714.32</v>
      </c>
      <c r="BN9" s="123">
        <f t="shared" si="42"/>
        <v>-0.101623715554214</v>
      </c>
      <c r="BO9" s="132">
        <v>5720.13</v>
      </c>
      <c r="BP9" s="123">
        <f t="shared" si="43"/>
        <v>-0.121559840840089</v>
      </c>
      <c r="BQ9" s="132">
        <v>5808.34</v>
      </c>
      <c r="BR9" s="123">
        <f t="shared" si="44"/>
        <v>-0.12917396310600399</v>
      </c>
      <c r="BS9" s="119">
        <f t="shared" si="45"/>
        <v>66174.320000000007</v>
      </c>
      <c r="BT9" s="163">
        <f>BS9/CH9-1</f>
        <v>-4.4346255358503603E-2</v>
      </c>
      <c r="BU9" s="149"/>
      <c r="BV9" s="168">
        <v>3436.01</v>
      </c>
      <c r="BW9" s="133">
        <v>5088.99</v>
      </c>
      <c r="BX9" s="133">
        <v>6463.01</v>
      </c>
      <c r="BY9" s="133">
        <v>6343.57</v>
      </c>
      <c r="BZ9" s="133">
        <v>6215.24</v>
      </c>
      <c r="CA9" s="133">
        <v>5912.28</v>
      </c>
      <c r="CB9" s="133">
        <v>5511.23</v>
      </c>
      <c r="CC9" s="133">
        <v>5539.6</v>
      </c>
      <c r="CD9" s="134">
        <v>5192.82</v>
      </c>
      <c r="CE9" s="133">
        <v>6360.72</v>
      </c>
      <c r="CF9" s="133">
        <v>6511.69</v>
      </c>
      <c r="CG9" s="133">
        <v>6669.92</v>
      </c>
      <c r="CH9" s="119">
        <f t="shared" si="47"/>
        <v>69245.08</v>
      </c>
    </row>
    <row r="10" spans="1:86" s="152" customFormat="1" ht="27" customHeight="1">
      <c r="A10" s="339"/>
      <c r="B10" s="135" t="s">
        <v>202</v>
      </c>
      <c r="C10" s="129">
        <v>25612.39</v>
      </c>
      <c r="D10" s="55">
        <f t="shared" si="48"/>
        <v>2.1012721404744202E-2</v>
      </c>
      <c r="E10" s="130">
        <v>18335.28</v>
      </c>
      <c r="F10" s="55">
        <f t="shared" si="2"/>
        <v>-0.20658333214333499</v>
      </c>
      <c r="G10" s="130">
        <v>27748.46</v>
      </c>
      <c r="H10" s="55">
        <f t="shared" si="49"/>
        <v>-6.6616345245315206E-2</v>
      </c>
      <c r="I10" s="129">
        <v>28005.4</v>
      </c>
      <c r="J10" s="55">
        <f t="shared" si="5"/>
        <v>-4.8314873635487102E-2</v>
      </c>
      <c r="K10" s="129">
        <v>27205.78</v>
      </c>
      <c r="L10" s="55">
        <f t="shared" si="7"/>
        <v>-1.69869753153555E-2</v>
      </c>
      <c r="M10" s="129" t="s">
        <v>207</v>
      </c>
      <c r="N10" s="55">
        <f t="shared" si="9"/>
        <v>4.3863737805140697E-2</v>
      </c>
      <c r="O10" s="129">
        <v>22416.79</v>
      </c>
      <c r="P10" s="55">
        <f t="shared" si="11"/>
        <v>1.5347995725778499E-4</v>
      </c>
      <c r="Q10" s="54">
        <f t="shared" si="12"/>
        <v>175728.08</v>
      </c>
      <c r="R10" s="55">
        <f t="shared" si="13"/>
        <v>-3.8341233508709903E-2</v>
      </c>
      <c r="S10" s="135">
        <f t="shared" si="50"/>
        <v>160320.99</v>
      </c>
      <c r="T10" s="129">
        <v>25085.279999999999</v>
      </c>
      <c r="U10" s="55">
        <f t="shared" si="15"/>
        <v>-0.19551662265067701</v>
      </c>
      <c r="V10" s="129">
        <v>23109.27</v>
      </c>
      <c r="W10" s="55">
        <f t="shared" ref="W10:AA10" si="70">V10/AU10-1</f>
        <v>-0.25888714107726102</v>
      </c>
      <c r="X10" s="129">
        <v>29728.89</v>
      </c>
      <c r="Y10" s="55">
        <f t="shared" si="70"/>
        <v>0.43095492973474597</v>
      </c>
      <c r="Z10" s="129">
        <v>29427.17</v>
      </c>
      <c r="AA10" s="55">
        <f t="shared" si="70"/>
        <v>-0.13370106250316499</v>
      </c>
      <c r="AB10" s="129">
        <v>27675.91</v>
      </c>
      <c r="AC10" s="55">
        <f>AB10/BA10-1</f>
        <v>-0.166627972977653</v>
      </c>
      <c r="AD10" s="129" t="s">
        <v>208</v>
      </c>
      <c r="AE10" s="55">
        <f t="shared" si="53"/>
        <v>-0.127729072042226</v>
      </c>
      <c r="AF10" s="129">
        <v>22413.35</v>
      </c>
      <c r="AG10" s="55">
        <f t="shared" si="24"/>
        <v>-0.15009840093736901</v>
      </c>
      <c r="AH10" s="129">
        <v>20810.080000000002</v>
      </c>
      <c r="AI10" s="55">
        <f t="shared" si="26"/>
        <v>-0.13268457889101601</v>
      </c>
      <c r="AJ10" s="129">
        <v>26146.38</v>
      </c>
      <c r="AK10" s="55">
        <f t="shared" si="28"/>
        <v>-8.6899081569186507E-2</v>
      </c>
      <c r="AL10" s="129">
        <v>27005.22</v>
      </c>
      <c r="AM10" s="55">
        <f t="shared" si="30"/>
        <v>-0.106430077440993</v>
      </c>
      <c r="AN10" s="129">
        <v>29546.41</v>
      </c>
      <c r="AO10" s="55">
        <f t="shared" si="32"/>
        <v>-2.3399933100551398E-2</v>
      </c>
      <c r="AP10" s="129">
        <v>27676.6</v>
      </c>
      <c r="AQ10" s="55">
        <f t="shared" si="34"/>
        <v>-9.9122089486264095E-2</v>
      </c>
      <c r="AR10" s="54">
        <f t="shared" si="54"/>
        <v>313919.03000000003</v>
      </c>
      <c r="AS10" s="55">
        <f t="shared" si="55"/>
        <v>-0.103012856884019</v>
      </c>
      <c r="AT10" s="54"/>
      <c r="AU10" s="129">
        <v>31181.85</v>
      </c>
      <c r="AV10" s="55"/>
      <c r="AW10" s="129">
        <v>20775.560000000001</v>
      </c>
      <c r="AX10" s="55"/>
      <c r="AY10" s="129">
        <v>33968.839999999997</v>
      </c>
      <c r="AZ10" s="55"/>
      <c r="BA10" s="129">
        <v>33209.550000000003</v>
      </c>
      <c r="BB10" s="55"/>
      <c r="BC10" s="129">
        <v>31638.31</v>
      </c>
      <c r="BD10" s="55"/>
      <c r="BE10" s="129">
        <v>28998.41</v>
      </c>
      <c r="BF10" s="55"/>
      <c r="BG10" s="129">
        <v>26371.7</v>
      </c>
      <c r="BH10" s="55"/>
      <c r="BI10" s="129">
        <v>23993.67</v>
      </c>
      <c r="BJ10" s="55"/>
      <c r="BK10" s="54">
        <v>28634.71</v>
      </c>
      <c r="BL10" s="55"/>
      <c r="BM10" s="129">
        <v>30221.72</v>
      </c>
      <c r="BN10" s="123"/>
      <c r="BO10" s="129">
        <v>30254.36</v>
      </c>
      <c r="BP10" s="55"/>
      <c r="BQ10" s="129">
        <v>30721.81</v>
      </c>
      <c r="BR10" s="55"/>
      <c r="BS10" s="54">
        <f t="shared" si="45"/>
        <v>349970.49</v>
      </c>
      <c r="BT10" s="165"/>
      <c r="BU10" s="166"/>
      <c r="BV10" s="16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54"/>
    </row>
    <row r="11" spans="1:86" s="152" customFormat="1" ht="27" customHeight="1">
      <c r="A11" s="339"/>
      <c r="B11" s="135" t="s">
        <v>203</v>
      </c>
      <c r="C11" s="129">
        <v>4796.5</v>
      </c>
      <c r="D11" s="55">
        <f t="shared" si="48"/>
        <v>1.53407154484624E-2</v>
      </c>
      <c r="E11" s="130">
        <v>3427.95</v>
      </c>
      <c r="F11" s="55">
        <f t="shared" si="2"/>
        <v>-0.21226974409883101</v>
      </c>
      <c r="G11" s="130">
        <v>5195.34</v>
      </c>
      <c r="H11" s="55">
        <f t="shared" si="49"/>
        <v>-7.20287214660809E-2</v>
      </c>
      <c r="I11" s="129">
        <v>5245.79</v>
      </c>
      <c r="J11" s="55">
        <f t="shared" si="5"/>
        <v>-5.3422593538258997E-2</v>
      </c>
      <c r="K11" s="129">
        <v>5095.37</v>
      </c>
      <c r="L11" s="55">
        <f t="shared" si="7"/>
        <v>-2.2559116971707201E-2</v>
      </c>
      <c r="M11" s="129" t="s">
        <v>209</v>
      </c>
      <c r="N11" s="55">
        <f t="shared" si="9"/>
        <v>3.9553317754652498E-2</v>
      </c>
      <c r="O11" s="129">
        <v>4198.33</v>
      </c>
      <c r="P11" s="55">
        <f t="shared" si="11"/>
        <v>1.2699967194766499E-2</v>
      </c>
      <c r="Q11" s="54">
        <f t="shared" si="12"/>
        <v>32906.14</v>
      </c>
      <c r="R11" s="55">
        <f t="shared" si="13"/>
        <v>-4.1571994658270599E-2</v>
      </c>
      <c r="S11" s="135">
        <f t="shared" si="50"/>
        <v>30187.77</v>
      </c>
      <c r="T11" s="129">
        <v>4724.03</v>
      </c>
      <c r="U11" s="55">
        <f t="shared" si="15"/>
        <v>-0.195017798445597</v>
      </c>
      <c r="V11" s="129">
        <v>4351.68</v>
      </c>
      <c r="W11" s="55">
        <f t="shared" ref="W11:W13" si="71">V11/AW11-1</f>
        <v>0.112688444780821</v>
      </c>
      <c r="X11" s="129">
        <v>5598.6</v>
      </c>
      <c r="Y11" s="55">
        <f t="shared" ref="Y11:Y13" si="72">X11/AY11-1</f>
        <v>-0.124300633945903</v>
      </c>
      <c r="Z11" s="129">
        <v>5541.85</v>
      </c>
      <c r="AA11" s="55">
        <f t="shared" ref="AA11:AA13" si="73">Z11/BA11-1</f>
        <v>-0.11344017558903</v>
      </c>
      <c r="AB11" s="129">
        <v>5212.97</v>
      </c>
      <c r="AC11" s="55">
        <f t="shared" ref="AC11:AC13" si="74">AB11/BC11-1</f>
        <v>-0.124391538479627</v>
      </c>
      <c r="AD11" s="129" t="s">
        <v>210</v>
      </c>
      <c r="AE11" s="55">
        <f t="shared" si="53"/>
        <v>-0.12794950923977999</v>
      </c>
      <c r="AF11" s="129">
        <v>4145.68</v>
      </c>
      <c r="AG11" s="55">
        <f t="shared" si="24"/>
        <v>-0.164374532620329</v>
      </c>
      <c r="AH11" s="129">
        <v>3911.74</v>
      </c>
      <c r="AI11" s="55">
        <f t="shared" si="26"/>
        <v>-0.13344542580740901</v>
      </c>
      <c r="AJ11" s="129">
        <v>4917.84</v>
      </c>
      <c r="AK11" s="55">
        <f t="shared" si="28"/>
        <v>-8.7338497455673805E-2</v>
      </c>
      <c r="AL11" s="129">
        <v>5076.96</v>
      </c>
      <c r="AM11" s="55">
        <f t="shared" si="30"/>
        <v>-0.107184434604306</v>
      </c>
      <c r="AN11" s="129">
        <v>5556.94</v>
      </c>
      <c r="AO11" s="55">
        <f t="shared" si="32"/>
        <v>-2.4250884540083201E-2</v>
      </c>
      <c r="AP11" s="129">
        <v>5204.71</v>
      </c>
      <c r="AQ11" s="55">
        <f t="shared" si="34"/>
        <v>-0.100091638425894</v>
      </c>
      <c r="AR11" s="54">
        <f t="shared" si="54"/>
        <v>59001.64</v>
      </c>
      <c r="AS11" s="55">
        <f t="shared" si="55"/>
        <v>-0.104175564562474</v>
      </c>
      <c r="AT11" s="54"/>
      <c r="AU11" s="129">
        <v>5868.49</v>
      </c>
      <c r="AV11" s="55"/>
      <c r="AW11" s="129">
        <v>3910.96</v>
      </c>
      <c r="AX11" s="55"/>
      <c r="AY11" s="129">
        <v>6393.29</v>
      </c>
      <c r="AZ11" s="55"/>
      <c r="BA11" s="129">
        <v>6250.96</v>
      </c>
      <c r="BB11" s="55"/>
      <c r="BC11" s="129">
        <v>5953.54</v>
      </c>
      <c r="BD11" s="55"/>
      <c r="BE11" s="129">
        <v>5456.84</v>
      </c>
      <c r="BF11" s="55"/>
      <c r="BG11" s="129">
        <v>4961.17</v>
      </c>
      <c r="BH11" s="55">
        <f t="shared" ref="BH11:BH15" si="75">BG11/CB11-1</f>
        <v>-8.9860576041093307E-2</v>
      </c>
      <c r="BI11" s="129">
        <v>4514.13</v>
      </c>
      <c r="BJ11" s="55">
        <f t="shared" ref="BJ11:BJ15" si="76">BI11/CC11-1</f>
        <v>-0.176512116634925</v>
      </c>
      <c r="BK11" s="54">
        <v>5388.46</v>
      </c>
      <c r="BL11" s="55">
        <f t="shared" ref="BL11:BL15" si="77">BK11/CD11-1</f>
        <v>5.1741334317061002E-2</v>
      </c>
      <c r="BM11" s="129">
        <v>5686.46</v>
      </c>
      <c r="BN11" s="55">
        <f t="shared" ref="BN11:BN15" si="78">BM11/CE11-1</f>
        <v>-9.6167845505841204E-2</v>
      </c>
      <c r="BO11" s="129">
        <v>5695.05</v>
      </c>
      <c r="BP11" s="55">
        <f t="shared" ref="BP11:BP15" si="79">BO11/CF11-1</f>
        <v>-0.11524545314725899</v>
      </c>
      <c r="BQ11" s="129">
        <v>5783.6</v>
      </c>
      <c r="BR11" s="55">
        <f t="shared" ref="BR11:BR15" si="80">BQ11/CG11-1</f>
        <v>-0.114583891476974</v>
      </c>
      <c r="BS11" s="54">
        <f t="shared" si="45"/>
        <v>65862.95</v>
      </c>
      <c r="BT11" s="165"/>
      <c r="BU11" s="166"/>
      <c r="BV11" s="167"/>
      <c r="BW11" s="127"/>
      <c r="BX11" s="127"/>
      <c r="BY11" s="127"/>
      <c r="BZ11" s="127"/>
      <c r="CA11" s="127"/>
      <c r="CB11" s="169">
        <v>5451</v>
      </c>
      <c r="CC11" s="169">
        <v>5481.72</v>
      </c>
      <c r="CD11" s="145">
        <v>5123.37</v>
      </c>
      <c r="CE11" s="169">
        <v>6291.5</v>
      </c>
      <c r="CF11" s="169">
        <v>6436.87</v>
      </c>
      <c r="CG11" s="169">
        <v>6532.07</v>
      </c>
      <c r="CH11" s="54">
        <f t="shared" ref="CH11:CH15" si="81">BV11+BW11+BX11+BY11+BZ11+CA11+CB11+CC11+CD11+CE11+CF11+CG11</f>
        <v>35316.53</v>
      </c>
    </row>
    <row r="12" spans="1:86" s="152" customFormat="1" ht="27" customHeight="1">
      <c r="A12" s="340"/>
      <c r="B12" s="135" t="s">
        <v>204</v>
      </c>
      <c r="C12" s="129">
        <v>25023.37</v>
      </c>
      <c r="D12" s="55">
        <f t="shared" si="48"/>
        <v>1.86615482628705E-2</v>
      </c>
      <c r="E12" s="130">
        <v>17905.71</v>
      </c>
      <c r="F12" s="55">
        <f t="shared" si="2"/>
        <v>-0.20871820525579399</v>
      </c>
      <c r="G12" s="130" t="s">
        <v>211</v>
      </c>
      <c r="H12" s="55">
        <f t="shared" si="49"/>
        <v>-6.9218884391427496E-2</v>
      </c>
      <c r="I12" s="129">
        <v>27368.77</v>
      </c>
      <c r="J12" s="55">
        <f t="shared" si="5"/>
        <v>-5.0276532204949501E-2</v>
      </c>
      <c r="K12" s="129">
        <v>26587.439999999999</v>
      </c>
      <c r="L12" s="55">
        <f t="shared" si="7"/>
        <v>-1.9183287251290801E-2</v>
      </c>
      <c r="M12" s="129" t="s">
        <v>212</v>
      </c>
      <c r="N12" s="55">
        <f t="shared" si="9"/>
        <v>4.3032232044207801E-2</v>
      </c>
      <c r="O12" s="129">
        <v>21912.54</v>
      </c>
      <c r="P12" s="55">
        <f t="shared" si="11"/>
        <v>-4.2423446207062699E-4</v>
      </c>
      <c r="Q12" s="54">
        <f t="shared" si="12"/>
        <v>171705.17</v>
      </c>
      <c r="R12" s="55">
        <f t="shared" si="13"/>
        <v>-4.0207713590953903E-2</v>
      </c>
      <c r="S12" s="135">
        <f t="shared" si="50"/>
        <v>156976.42000000001</v>
      </c>
      <c r="T12" s="129">
        <v>24564.95</v>
      </c>
      <c r="U12" s="55">
        <f t="shared" si="15"/>
        <v>-0.19501804782057999</v>
      </c>
      <c r="V12" s="129">
        <v>22628.74</v>
      </c>
      <c r="W12" s="55">
        <f t="shared" si="71"/>
        <v>0.112688750891848</v>
      </c>
      <c r="X12" s="129">
        <v>29112.720000000001</v>
      </c>
      <c r="Y12" s="55">
        <f t="shared" si="72"/>
        <v>-0.12430042322026399</v>
      </c>
      <c r="Z12" s="129">
        <v>28817.62</v>
      </c>
      <c r="AA12" s="55">
        <f t="shared" si="73"/>
        <v>-0.113440121039877</v>
      </c>
      <c r="AB12" s="129">
        <v>27107.45</v>
      </c>
      <c r="AC12" s="55">
        <f t="shared" si="74"/>
        <v>-0.124391118404052</v>
      </c>
      <c r="AD12" s="129" t="s">
        <v>213</v>
      </c>
      <c r="AE12" s="55">
        <f t="shared" si="53"/>
        <v>-0.12794914780566499</v>
      </c>
      <c r="AF12" s="129">
        <v>21921.84</v>
      </c>
      <c r="AG12" s="55">
        <f t="shared" si="24"/>
        <v>-0.150253042086853</v>
      </c>
      <c r="AH12" s="129">
        <v>20341.05</v>
      </c>
      <c r="AI12" s="55">
        <f t="shared" si="26"/>
        <v>-0.13344511910680401</v>
      </c>
      <c r="AJ12" s="129">
        <v>25572.77</v>
      </c>
      <c r="AK12" s="55">
        <f t="shared" si="28"/>
        <v>-8.7338360934461498E-2</v>
      </c>
      <c r="AL12" s="129">
        <v>26400.2</v>
      </c>
      <c r="AM12" s="55">
        <f t="shared" si="30"/>
        <v>-0.107184103668668</v>
      </c>
      <c r="AN12" s="129">
        <v>28896.080000000002</v>
      </c>
      <c r="AO12" s="55">
        <f t="shared" si="32"/>
        <v>-2.4251154680211301E-2</v>
      </c>
      <c r="AP12" s="129">
        <v>27064.5</v>
      </c>
      <c r="AQ12" s="55">
        <f t="shared" si="34"/>
        <v>-0.100091372421755</v>
      </c>
      <c r="AR12" s="54">
        <f t="shared" si="54"/>
        <v>307172.86</v>
      </c>
      <c r="AS12" s="55">
        <f t="shared" si="55"/>
        <v>-0.10311170361319399</v>
      </c>
      <c r="AT12" s="54"/>
      <c r="AU12" s="129">
        <v>30516.15</v>
      </c>
      <c r="AV12" s="55"/>
      <c r="AW12" s="129">
        <v>20336.990000000002</v>
      </c>
      <c r="AX12" s="55"/>
      <c r="AY12" s="129">
        <v>33245.1</v>
      </c>
      <c r="AZ12" s="55"/>
      <c r="BA12" s="129">
        <v>32504.99</v>
      </c>
      <c r="BB12" s="55"/>
      <c r="BC12" s="129">
        <v>30958.400000000001</v>
      </c>
      <c r="BD12" s="55"/>
      <c r="BE12" s="129">
        <v>28375.57</v>
      </c>
      <c r="BF12" s="55"/>
      <c r="BG12" s="129">
        <v>25798.080000000002</v>
      </c>
      <c r="BH12" s="55"/>
      <c r="BI12" s="129">
        <v>23473.47</v>
      </c>
      <c r="BJ12" s="55"/>
      <c r="BK12" s="54">
        <v>28019.99</v>
      </c>
      <c r="BL12" s="55"/>
      <c r="BM12" s="129">
        <v>29569.59</v>
      </c>
      <c r="BN12" s="123"/>
      <c r="BO12" s="129">
        <v>29614.26</v>
      </c>
      <c r="BP12" s="55"/>
      <c r="BQ12" s="129">
        <v>30074.720000000001</v>
      </c>
      <c r="BR12" s="55"/>
      <c r="BS12" s="54">
        <f t="shared" si="45"/>
        <v>342487.31</v>
      </c>
      <c r="BT12" s="165"/>
      <c r="BU12" s="166"/>
      <c r="BV12" s="16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54"/>
    </row>
    <row r="13" spans="1:86" s="151" customFormat="1" ht="27" customHeight="1">
      <c r="A13" s="337" t="s">
        <v>109</v>
      </c>
      <c r="B13" s="135" t="s">
        <v>201</v>
      </c>
      <c r="C13" s="129">
        <v>1058.57</v>
      </c>
      <c r="D13" s="55">
        <f t="shared" si="48"/>
        <v>-4.4163325748546298E-2</v>
      </c>
      <c r="E13" s="130">
        <v>859.16</v>
      </c>
      <c r="F13" s="55">
        <f t="shared" si="2"/>
        <v>-0.22092854552049301</v>
      </c>
      <c r="G13" s="130">
        <v>1103.48</v>
      </c>
      <c r="H13" s="55">
        <f t="shared" si="49"/>
        <v>-5.7574310504833201E-3</v>
      </c>
      <c r="I13" s="129">
        <v>1071.21</v>
      </c>
      <c r="J13" s="55">
        <f t="shared" si="5"/>
        <v>-9.5208331573657295E-2</v>
      </c>
      <c r="K13" s="129">
        <v>1064.46</v>
      </c>
      <c r="L13" s="55">
        <f t="shared" si="7"/>
        <v>-9.7027586440907906E-2</v>
      </c>
      <c r="M13" s="129" t="s">
        <v>214</v>
      </c>
      <c r="N13" s="55">
        <f t="shared" si="9"/>
        <v>-3.7707290139557897E-2</v>
      </c>
      <c r="O13" s="129">
        <v>941.69</v>
      </c>
      <c r="P13" s="55">
        <f t="shared" si="11"/>
        <v>-2.5145448145924301E-2</v>
      </c>
      <c r="Q13" s="58">
        <f t="shared" si="12"/>
        <v>7109.42</v>
      </c>
      <c r="R13" s="59">
        <f t="shared" si="13"/>
        <v>-7.6621952993495598E-2</v>
      </c>
      <c r="S13" s="135">
        <f t="shared" si="50"/>
        <v>6733.38</v>
      </c>
      <c r="T13" s="129">
        <v>1107.48</v>
      </c>
      <c r="U13" s="55">
        <f t="shared" si="15"/>
        <v>-0.120118855617438</v>
      </c>
      <c r="V13" s="129">
        <v>1102.8</v>
      </c>
      <c r="W13" s="55">
        <f t="shared" si="71"/>
        <v>0.13772825750541601</v>
      </c>
      <c r="X13" s="129">
        <v>1109.8699999999999</v>
      </c>
      <c r="Y13" s="55">
        <f t="shared" si="72"/>
        <v>-7.8594318162950302E-2</v>
      </c>
      <c r="Z13" s="129">
        <v>1183.93</v>
      </c>
      <c r="AA13" s="55">
        <f t="shared" si="73"/>
        <v>-5.0562158174148698E-2</v>
      </c>
      <c r="AB13" s="129">
        <v>1178.8399999999999</v>
      </c>
      <c r="AC13" s="55">
        <f t="shared" si="74"/>
        <v>-4.0274849183023799E-2</v>
      </c>
      <c r="AD13" s="129" t="s">
        <v>215</v>
      </c>
      <c r="AE13" s="55">
        <f t="shared" si="53"/>
        <v>-9.0809949973169005E-2</v>
      </c>
      <c r="AF13" s="129">
        <v>965.98</v>
      </c>
      <c r="AG13" s="55">
        <f t="shared" si="24"/>
        <v>-0.137941189594396</v>
      </c>
      <c r="AH13" s="129">
        <v>946.53</v>
      </c>
      <c r="AI13" s="55">
        <f t="shared" si="26"/>
        <v>-0.12477461233321301</v>
      </c>
      <c r="AJ13" s="129">
        <v>1006.91</v>
      </c>
      <c r="AK13" s="55">
        <f t="shared" si="28"/>
        <v>-9.0588054659911002E-2</v>
      </c>
      <c r="AL13" s="129">
        <v>1069.55</v>
      </c>
      <c r="AM13" s="55">
        <f t="shared" si="30"/>
        <v>-7.66288817328694E-2</v>
      </c>
      <c r="AN13" s="129">
        <v>1057.5899999999999</v>
      </c>
      <c r="AO13" s="55">
        <f t="shared" si="32"/>
        <v>-0.100091897687242</v>
      </c>
      <c r="AP13" s="129">
        <v>1085.74</v>
      </c>
      <c r="AQ13" s="55">
        <f t="shared" si="34"/>
        <v>-6.0453444098303798E-2</v>
      </c>
      <c r="AR13" s="54">
        <f t="shared" si="54"/>
        <v>12865.68</v>
      </c>
      <c r="AS13" s="55">
        <f t="shared" si="55"/>
        <v>-7.1843388252675999E-2</v>
      </c>
      <c r="AT13" s="119"/>
      <c r="AU13" s="132">
        <v>1258.67</v>
      </c>
      <c r="AV13" s="123">
        <f>AU13/BV13-1</f>
        <v>0.17015916105760301</v>
      </c>
      <c r="AW13" s="132">
        <v>969.3</v>
      </c>
      <c r="AX13" s="123">
        <f>AW13/BW13-1</f>
        <v>-0.15773100919344499</v>
      </c>
      <c r="AY13" s="132">
        <v>1204.54</v>
      </c>
      <c r="AZ13" s="123">
        <f>AY13/BX13-1</f>
        <v>-7.5226379493602601E-3</v>
      </c>
      <c r="BA13" s="132">
        <v>1246.98</v>
      </c>
      <c r="BB13" s="123">
        <f>BA13/BY13-1</f>
        <v>-2.3125734430082302E-2</v>
      </c>
      <c r="BC13" s="132">
        <v>1228.31</v>
      </c>
      <c r="BD13" s="123">
        <f>BC13/BZ13-1</f>
        <v>2.2050074471006199E-2</v>
      </c>
      <c r="BE13" s="132">
        <v>1155.3800000000001</v>
      </c>
      <c r="BF13" s="123">
        <f>BE13/CA13-1</f>
        <v>-6.5520206362853503E-3</v>
      </c>
      <c r="BG13" s="132">
        <v>1120.55</v>
      </c>
      <c r="BH13" s="123">
        <f t="shared" si="75"/>
        <v>-2.0305834364953098E-3</v>
      </c>
      <c r="BI13" s="132">
        <v>1081.47</v>
      </c>
      <c r="BJ13" s="123">
        <f t="shared" si="76"/>
        <v>-2.65446100669691E-2</v>
      </c>
      <c r="BK13" s="119">
        <v>1107.21</v>
      </c>
      <c r="BL13" s="123">
        <f t="shared" si="77"/>
        <v>-0.116796822028828</v>
      </c>
      <c r="BM13" s="132">
        <v>1158.31</v>
      </c>
      <c r="BN13" s="123">
        <f t="shared" si="78"/>
        <v>-5.8093108355356901E-2</v>
      </c>
      <c r="BO13" s="132">
        <v>1175.22</v>
      </c>
      <c r="BP13" s="123">
        <f t="shared" si="79"/>
        <v>-4.98435567197845E-2</v>
      </c>
      <c r="BQ13" s="132">
        <v>1155.5999999999999</v>
      </c>
      <c r="BR13" s="123">
        <f t="shared" si="80"/>
        <v>-2.6945099360053799E-2</v>
      </c>
      <c r="BS13" s="119">
        <f t="shared" si="45"/>
        <v>13861.54</v>
      </c>
      <c r="BT13" s="163">
        <f>BS13/CH13-1</f>
        <v>-2.5419248151595901E-2</v>
      </c>
      <c r="BU13" s="149"/>
      <c r="BV13" s="168">
        <v>1075.6400000000001</v>
      </c>
      <c r="BW13" s="133">
        <v>1150.82</v>
      </c>
      <c r="BX13" s="133">
        <v>1213.67</v>
      </c>
      <c r="BY13" s="133">
        <v>1276.5</v>
      </c>
      <c r="BZ13" s="133">
        <v>1201.81</v>
      </c>
      <c r="CA13" s="133">
        <v>1163</v>
      </c>
      <c r="CB13" s="133">
        <v>1122.83</v>
      </c>
      <c r="CC13" s="133">
        <v>1110.96</v>
      </c>
      <c r="CD13" s="134">
        <v>1253.6300000000001</v>
      </c>
      <c r="CE13" s="133">
        <v>1229.75</v>
      </c>
      <c r="CF13" s="133">
        <v>1236.8699999999999</v>
      </c>
      <c r="CG13" s="133">
        <v>1187.5999999999999</v>
      </c>
      <c r="CH13" s="119">
        <f t="shared" si="81"/>
        <v>14223.08</v>
      </c>
    </row>
    <row r="14" spans="1:86" s="152" customFormat="1" ht="27" customHeight="1">
      <c r="A14" s="338"/>
      <c r="B14" s="135" t="s">
        <v>202</v>
      </c>
      <c r="C14" s="129">
        <v>8176.61</v>
      </c>
      <c r="D14" s="55">
        <f t="shared" si="48"/>
        <v>-3.9961441641148898E-2</v>
      </c>
      <c r="E14" s="130">
        <v>6631.65</v>
      </c>
      <c r="F14" s="55">
        <f t="shared" si="2"/>
        <v>-0.22140337941916799</v>
      </c>
      <c r="G14" s="130">
        <v>8516.98</v>
      </c>
      <c r="H14" s="55">
        <f t="shared" si="49"/>
        <v>-1.2711337715852801E-3</v>
      </c>
      <c r="I14" s="129">
        <v>8273.43</v>
      </c>
      <c r="J14" s="55">
        <f t="shared" si="5"/>
        <v>-9.5147319377911904E-2</v>
      </c>
      <c r="K14" s="129">
        <v>8221.81</v>
      </c>
      <c r="L14" s="55">
        <f t="shared" si="7"/>
        <v>-9.3080025238151995E-2</v>
      </c>
      <c r="M14" s="129" t="s">
        <v>216</v>
      </c>
      <c r="N14" s="55">
        <f t="shared" si="9"/>
        <v>-3.5499184097314902E-2</v>
      </c>
      <c r="O14" s="129">
        <v>7279.12</v>
      </c>
      <c r="P14" s="55">
        <f t="shared" si="11"/>
        <v>-2.3338065170547501E-2</v>
      </c>
      <c r="Q14" s="54">
        <f t="shared" si="12"/>
        <v>54901.64</v>
      </c>
      <c r="R14" s="55">
        <f t="shared" si="13"/>
        <v>-7.43823667858525E-2</v>
      </c>
      <c r="S14" s="135">
        <f t="shared" si="50"/>
        <v>51860.46</v>
      </c>
      <c r="T14" s="129">
        <v>8516.9599999999991</v>
      </c>
      <c r="U14" s="55">
        <f t="shared" si="15"/>
        <v>-0.120776387929691</v>
      </c>
      <c r="V14" s="129">
        <v>8517.44</v>
      </c>
      <c r="W14" s="55">
        <f t="shared" ref="W14:AA14" si="82">V14/AU14-1</f>
        <v>-0.120726836524753</v>
      </c>
      <c r="X14" s="129">
        <v>8527.82</v>
      </c>
      <c r="Y14" s="55">
        <f t="shared" si="82"/>
        <v>0.144280623034232</v>
      </c>
      <c r="Z14" s="129">
        <v>9143.4</v>
      </c>
      <c r="AA14" s="55">
        <f t="shared" si="82"/>
        <v>-1.12335735481137E-2</v>
      </c>
      <c r="AB14" s="129">
        <v>9065.64</v>
      </c>
      <c r="AC14" s="55">
        <f>AB14/BA14-1</f>
        <v>-5.49980455007427E-2</v>
      </c>
      <c r="AD14" s="129" t="s">
        <v>217</v>
      </c>
      <c r="AE14" s="55">
        <f t="shared" si="53"/>
        <v>-9.0532962165128003E-2</v>
      </c>
      <c r="AF14" s="129">
        <v>7453.06</v>
      </c>
      <c r="AG14" s="55">
        <f t="shared" si="24"/>
        <v>-0.13736134002481501</v>
      </c>
      <c r="AH14" s="129">
        <v>7307.3</v>
      </c>
      <c r="AI14" s="55">
        <f t="shared" si="26"/>
        <v>-0.123568526043591</v>
      </c>
      <c r="AJ14" s="129">
        <v>7771.35</v>
      </c>
      <c r="AK14" s="55">
        <f t="shared" si="28"/>
        <v>-8.7505577343071198E-2</v>
      </c>
      <c r="AL14" s="129">
        <v>8258.64</v>
      </c>
      <c r="AM14" s="55">
        <f t="shared" si="30"/>
        <v>-7.2497492747780098E-2</v>
      </c>
      <c r="AN14" s="129">
        <v>8160.01</v>
      </c>
      <c r="AO14" s="55">
        <f t="shared" si="32"/>
        <v>-9.8138143846789594E-2</v>
      </c>
      <c r="AP14" s="129">
        <v>8368.2800000000007</v>
      </c>
      <c r="AQ14" s="55">
        <f t="shared" si="34"/>
        <v>-5.84150216485287E-2</v>
      </c>
      <c r="AR14" s="54">
        <f t="shared" si="54"/>
        <v>99179.1</v>
      </c>
      <c r="AS14" s="55">
        <f t="shared" si="55"/>
        <v>-7.0169727909205504E-2</v>
      </c>
      <c r="AT14" s="54"/>
      <c r="AU14" s="129">
        <v>9686.91</v>
      </c>
      <c r="AV14" s="55"/>
      <c r="AW14" s="129">
        <v>7452.56</v>
      </c>
      <c r="AX14" s="55"/>
      <c r="AY14" s="129">
        <v>9247.2800000000007</v>
      </c>
      <c r="AZ14" s="55"/>
      <c r="BA14" s="129">
        <v>9593.25</v>
      </c>
      <c r="BB14" s="55"/>
      <c r="BC14" s="129">
        <v>9455.65</v>
      </c>
      <c r="BD14" s="55"/>
      <c r="BE14" s="129">
        <v>8894.44</v>
      </c>
      <c r="BF14" s="55"/>
      <c r="BG14" s="129">
        <v>8639.84</v>
      </c>
      <c r="BH14" s="55"/>
      <c r="BI14" s="129">
        <v>8337.56</v>
      </c>
      <c r="BJ14" s="55"/>
      <c r="BK14" s="54">
        <v>8516.6</v>
      </c>
      <c r="BL14" s="55"/>
      <c r="BM14" s="129">
        <v>8904.17</v>
      </c>
      <c r="BN14" s="123"/>
      <c r="BO14" s="129">
        <v>9047.9599999999991</v>
      </c>
      <c r="BP14" s="55"/>
      <c r="BQ14" s="129">
        <v>8887.44</v>
      </c>
      <c r="BR14" s="55"/>
      <c r="BS14" s="54">
        <f t="shared" si="45"/>
        <v>106663.66</v>
      </c>
      <c r="BT14" s="165"/>
      <c r="BU14" s="166"/>
      <c r="BV14" s="16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54"/>
    </row>
    <row r="15" spans="1:86" s="152" customFormat="1" ht="27" customHeight="1">
      <c r="A15" s="339"/>
      <c r="B15" s="135" t="s">
        <v>203</v>
      </c>
      <c r="C15" s="129">
        <v>952.52</v>
      </c>
      <c r="D15" s="55">
        <f t="shared" si="48"/>
        <v>-6.9786519267954497E-2</v>
      </c>
      <c r="E15" s="130">
        <v>758.43</v>
      </c>
      <c r="F15" s="55">
        <f t="shared" si="2"/>
        <v>-0.25527297721916697</v>
      </c>
      <c r="G15" s="130">
        <v>991.68</v>
      </c>
      <c r="H15" s="55">
        <f t="shared" si="49"/>
        <v>-3.0871617461667E-2</v>
      </c>
      <c r="I15" s="129">
        <v>960.81</v>
      </c>
      <c r="J15" s="55">
        <f t="shared" si="5"/>
        <v>-0.118223617191157</v>
      </c>
      <c r="K15" s="129">
        <v>923.06</v>
      </c>
      <c r="L15" s="55">
        <f t="shared" si="7"/>
        <v>-0.15458308909730401</v>
      </c>
      <c r="M15" s="129" t="s">
        <v>218</v>
      </c>
      <c r="N15" s="55">
        <f t="shared" si="9"/>
        <v>-5.8343019501485099E-2</v>
      </c>
      <c r="O15" s="129">
        <v>806.39</v>
      </c>
      <c r="P15" s="55">
        <f t="shared" si="11"/>
        <v>-6.7088549017793195E-2</v>
      </c>
      <c r="Q15" s="54">
        <f t="shared" si="12"/>
        <v>6267.84</v>
      </c>
      <c r="R15" s="55">
        <f t="shared" si="13"/>
        <v>-0.10976527768703501</v>
      </c>
      <c r="S15" s="135">
        <f t="shared" si="50"/>
        <v>6176.28</v>
      </c>
      <c r="T15" s="129">
        <v>1023.98</v>
      </c>
      <c r="U15" s="55">
        <f t="shared" si="15"/>
        <v>-0.15231338526619001</v>
      </c>
      <c r="V15" s="129">
        <v>1018.4</v>
      </c>
      <c r="W15" s="55">
        <f t="shared" ref="W15:W17" si="83">V15/AW15-1</f>
        <v>0.152036199095023</v>
      </c>
      <c r="X15" s="129">
        <v>1023.27</v>
      </c>
      <c r="Y15" s="55">
        <f t="shared" ref="Y15:Y17" si="84">X15/AY15-1</f>
        <v>-7.8923443899365495E-2</v>
      </c>
      <c r="Z15" s="129">
        <v>1089.6300000000001</v>
      </c>
      <c r="AA15" s="55">
        <f t="shared" ref="AA15:AA17" si="85">Z15/BA15-1</f>
        <v>-5.0960684237114001E-2</v>
      </c>
      <c r="AB15" s="129">
        <v>1091.8399999999999</v>
      </c>
      <c r="AC15" s="55">
        <f t="shared" ref="AC15:AC17" si="86">AB15/BC15-1</f>
        <v>-3.0569934385183E-2</v>
      </c>
      <c r="AD15" s="129" t="s">
        <v>219</v>
      </c>
      <c r="AE15" s="55">
        <f t="shared" si="53"/>
        <v>-0.122689075630252</v>
      </c>
      <c r="AF15" s="129">
        <v>864.38</v>
      </c>
      <c r="AG15" s="55">
        <f t="shared" si="24"/>
        <v>-0.15772959805115699</v>
      </c>
      <c r="AH15" s="129">
        <v>844.13</v>
      </c>
      <c r="AI15" s="55">
        <f t="shared" si="26"/>
        <v>-0.152199021764239</v>
      </c>
      <c r="AJ15" s="129">
        <v>914.31</v>
      </c>
      <c r="AK15" s="55">
        <f t="shared" si="28"/>
        <v>-0.104855053308662</v>
      </c>
      <c r="AL15" s="129">
        <v>960.05</v>
      </c>
      <c r="AM15" s="55">
        <f t="shared" si="30"/>
        <v>-9.7451373024602606E-2</v>
      </c>
      <c r="AN15" s="129">
        <v>956.49</v>
      </c>
      <c r="AO15" s="55">
        <f t="shared" si="32"/>
        <v>-0.11845864592357699</v>
      </c>
      <c r="AP15" s="129">
        <v>971.54</v>
      </c>
      <c r="AQ15" s="55">
        <f t="shared" si="34"/>
        <v>-9.1679132385938597E-2</v>
      </c>
      <c r="AR15" s="54">
        <f t="shared" si="54"/>
        <v>11687.18</v>
      </c>
      <c r="AS15" s="55">
        <f t="shared" si="55"/>
        <v>-8.6802796354768702E-2</v>
      </c>
      <c r="AT15" s="54"/>
      <c r="AU15" s="129">
        <v>1207.97</v>
      </c>
      <c r="AV15" s="55"/>
      <c r="AW15" s="129">
        <v>884</v>
      </c>
      <c r="AX15" s="55"/>
      <c r="AY15" s="129">
        <v>1110.95</v>
      </c>
      <c r="AZ15" s="55"/>
      <c r="BA15" s="129">
        <v>1148.1400000000001</v>
      </c>
      <c r="BB15" s="55"/>
      <c r="BC15" s="129">
        <v>1126.27</v>
      </c>
      <c r="BD15" s="55"/>
      <c r="BE15" s="129">
        <v>1059.0999999999999</v>
      </c>
      <c r="BF15" s="55"/>
      <c r="BG15" s="129">
        <v>1026.25</v>
      </c>
      <c r="BH15" s="55">
        <f t="shared" si="75"/>
        <v>-4.1362689508934798E-2</v>
      </c>
      <c r="BI15" s="129">
        <v>995.67</v>
      </c>
      <c r="BJ15" s="55">
        <f t="shared" si="76"/>
        <v>-7.0127759722066599E-2</v>
      </c>
      <c r="BK15" s="54">
        <v>1021.41</v>
      </c>
      <c r="BL15" s="55">
        <f t="shared" si="77"/>
        <v>-0.15420286014756199</v>
      </c>
      <c r="BM15" s="129">
        <v>1063.71</v>
      </c>
      <c r="BN15" s="55">
        <f t="shared" si="78"/>
        <v>-0.10292220113852001</v>
      </c>
      <c r="BO15" s="129">
        <v>1085.02</v>
      </c>
      <c r="BP15" s="55">
        <f t="shared" si="79"/>
        <v>-8.3342485659009799E-2</v>
      </c>
      <c r="BQ15" s="129">
        <v>1069.5999999999999</v>
      </c>
      <c r="BR15" s="55">
        <f t="shared" si="80"/>
        <v>-5.61992076167619E-2</v>
      </c>
      <c r="BS15" s="54">
        <f t="shared" si="45"/>
        <v>12798.09</v>
      </c>
      <c r="BT15" s="165"/>
      <c r="BU15" s="166"/>
      <c r="BV15" s="167"/>
      <c r="BW15" s="127"/>
      <c r="BX15" s="127"/>
      <c r="BY15" s="127"/>
      <c r="BZ15" s="127"/>
      <c r="CA15" s="127"/>
      <c r="CB15" s="169">
        <v>1070.53</v>
      </c>
      <c r="CC15" s="169">
        <v>1070.76</v>
      </c>
      <c r="CD15" s="145">
        <v>1207.6300000000001</v>
      </c>
      <c r="CE15" s="169">
        <v>1185.75</v>
      </c>
      <c r="CF15" s="169">
        <v>1183.67</v>
      </c>
      <c r="CG15" s="169">
        <v>1133.29</v>
      </c>
      <c r="CH15" s="54">
        <f t="shared" si="81"/>
        <v>6851.63</v>
      </c>
    </row>
    <row r="16" spans="1:86" s="152" customFormat="1" ht="27" customHeight="1">
      <c r="A16" s="340"/>
      <c r="B16" s="135" t="s">
        <v>204</v>
      </c>
      <c r="C16" s="129">
        <v>5291.04</v>
      </c>
      <c r="D16" s="55">
        <f t="shared" si="48"/>
        <v>9.6088829963540096E-2</v>
      </c>
      <c r="E16" s="130">
        <v>4235.66</v>
      </c>
      <c r="F16" s="55">
        <f t="shared" si="2"/>
        <v>-0.118914488738008</v>
      </c>
      <c r="G16" s="130" t="s">
        <v>220</v>
      </c>
      <c r="H16" s="55">
        <f t="shared" si="49"/>
        <v>0.14392763785734999</v>
      </c>
      <c r="I16" s="129">
        <v>5343.29</v>
      </c>
      <c r="J16" s="55">
        <f t="shared" si="5"/>
        <v>4.2302342956014101E-2</v>
      </c>
      <c r="K16" s="129">
        <v>5166.59</v>
      </c>
      <c r="L16" s="55">
        <f t="shared" si="7"/>
        <v>6.2244017582571099E-3</v>
      </c>
      <c r="M16" s="129" t="s">
        <v>221</v>
      </c>
      <c r="N16" s="55">
        <f t="shared" si="9"/>
        <v>0.116294827716014</v>
      </c>
      <c r="O16" s="129">
        <v>4495.58</v>
      </c>
      <c r="P16" s="55">
        <f t="shared" si="11"/>
        <v>0.101930765026117</v>
      </c>
      <c r="Q16" s="54">
        <f t="shared" si="12"/>
        <v>34939.03</v>
      </c>
      <c r="R16" s="55">
        <f t="shared" si="13"/>
        <v>5.3056661687565398E-2</v>
      </c>
      <c r="S16" s="135">
        <f t="shared" si="50"/>
        <v>29098.95</v>
      </c>
      <c r="T16" s="129">
        <v>4827.2</v>
      </c>
      <c r="U16" s="55">
        <f t="shared" si="15"/>
        <v>-0.167474380245108</v>
      </c>
      <c r="V16" s="129">
        <v>4807.32</v>
      </c>
      <c r="W16" s="55">
        <f t="shared" si="83"/>
        <v>0.13294683257918599</v>
      </c>
      <c r="X16" s="129">
        <v>4820.2</v>
      </c>
      <c r="Y16" s="55">
        <f t="shared" si="84"/>
        <v>-9.6081431807612194E-2</v>
      </c>
      <c r="Z16" s="129">
        <v>5126.43</v>
      </c>
      <c r="AA16" s="55">
        <f t="shared" si="85"/>
        <v>-6.9794069028337402E-2</v>
      </c>
      <c r="AB16" s="129">
        <v>5134.63</v>
      </c>
      <c r="AC16" s="55">
        <f t="shared" si="86"/>
        <v>-5.0215497308595897E-2</v>
      </c>
      <c r="AD16" s="129" t="s">
        <v>222</v>
      </c>
      <c r="AE16" s="55">
        <f t="shared" si="53"/>
        <v>-0.13779584867654901</v>
      </c>
      <c r="AF16" s="129">
        <v>4079.73</v>
      </c>
      <c r="AG16" s="55">
        <f t="shared" si="24"/>
        <v>-0.17179658952497001</v>
      </c>
      <c r="AH16" s="129">
        <v>3984.92</v>
      </c>
      <c r="AI16" s="55">
        <f t="shared" si="26"/>
        <v>-0.16619866840195699</v>
      </c>
      <c r="AJ16" s="129">
        <v>4314.59</v>
      </c>
      <c r="AK16" s="55">
        <f t="shared" si="28"/>
        <v>-0.119968915531424</v>
      </c>
      <c r="AL16" s="129">
        <v>5333.19</v>
      </c>
      <c r="AM16" s="55">
        <f t="shared" si="30"/>
        <v>4.4533580372163997E-2</v>
      </c>
      <c r="AN16" s="129">
        <v>5315.51</v>
      </c>
      <c r="AO16" s="55">
        <f t="shared" si="32"/>
        <v>2.0623643939248398E-2</v>
      </c>
      <c r="AP16" s="129">
        <v>5419.24</v>
      </c>
      <c r="AQ16" s="55">
        <f t="shared" si="34"/>
        <v>5.5542570431313901E-2</v>
      </c>
      <c r="AR16" s="54">
        <f t="shared" si="54"/>
        <v>57546.13</v>
      </c>
      <c r="AS16" s="55">
        <f t="shared" si="55"/>
        <v>-6.3237282244995696E-2</v>
      </c>
      <c r="AT16" s="54"/>
      <c r="AU16" s="129">
        <v>5798.26</v>
      </c>
      <c r="AV16" s="55"/>
      <c r="AW16" s="129">
        <v>4243.2</v>
      </c>
      <c r="AX16" s="55"/>
      <c r="AY16" s="129">
        <v>5332.56</v>
      </c>
      <c r="AZ16" s="55"/>
      <c r="BA16" s="129">
        <v>5511.07</v>
      </c>
      <c r="BB16" s="55"/>
      <c r="BC16" s="129">
        <v>5406.1</v>
      </c>
      <c r="BD16" s="55"/>
      <c r="BE16" s="129">
        <v>5083.68</v>
      </c>
      <c r="BF16" s="55"/>
      <c r="BG16" s="129">
        <v>4926</v>
      </c>
      <c r="BH16" s="55"/>
      <c r="BI16" s="129">
        <v>4779.22</v>
      </c>
      <c r="BJ16" s="55"/>
      <c r="BK16" s="54">
        <v>4902.7700000000004</v>
      </c>
      <c r="BL16" s="55"/>
      <c r="BM16" s="129">
        <v>5105.8100000000004</v>
      </c>
      <c r="BN16" s="123"/>
      <c r="BO16" s="129">
        <v>5208.1000000000004</v>
      </c>
      <c r="BP16" s="55"/>
      <c r="BQ16" s="129">
        <v>5134.08</v>
      </c>
      <c r="BR16" s="55"/>
      <c r="BS16" s="54">
        <f t="shared" si="45"/>
        <v>61430.85</v>
      </c>
      <c r="BT16" s="165"/>
      <c r="BU16" s="166"/>
      <c r="BV16" s="16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54"/>
    </row>
    <row r="17" spans="1:86" s="151" customFormat="1" ht="27" customHeight="1">
      <c r="A17" s="337" t="s">
        <v>110</v>
      </c>
      <c r="B17" s="135" t="s">
        <v>201</v>
      </c>
      <c r="C17" s="129">
        <v>1424.48</v>
      </c>
      <c r="D17" s="55">
        <f t="shared" si="48"/>
        <v>-2.65157727844295E-2</v>
      </c>
      <c r="E17" s="130">
        <v>1247.07</v>
      </c>
      <c r="F17" s="55">
        <f t="shared" si="2"/>
        <v>1.11241739976486E-2</v>
      </c>
      <c r="G17" s="130">
        <v>1297.23</v>
      </c>
      <c r="H17" s="55">
        <f t="shared" si="49"/>
        <v>-3.1100853704989901E-2</v>
      </c>
      <c r="I17" s="129">
        <v>1471.46</v>
      </c>
      <c r="J17" s="55">
        <f t="shared" si="5"/>
        <v>2.0005545542770099E-2</v>
      </c>
      <c r="K17" s="129">
        <v>1374.45</v>
      </c>
      <c r="L17" s="55">
        <f t="shared" si="7"/>
        <v>1.5726035900884599E-2</v>
      </c>
      <c r="M17" s="129" t="s">
        <v>223</v>
      </c>
      <c r="N17" s="55">
        <f t="shared" si="9"/>
        <v>1.9383445333023702E-2</v>
      </c>
      <c r="O17" s="129">
        <v>1225.52</v>
      </c>
      <c r="P17" s="55">
        <f t="shared" si="11"/>
        <v>-9.2004204058534506E-3</v>
      </c>
      <c r="Q17" s="58">
        <f t="shared" si="12"/>
        <v>9444.9</v>
      </c>
      <c r="R17" s="59">
        <f t="shared" si="13"/>
        <v>-1.3232904410787099E-4</v>
      </c>
      <c r="S17" s="135">
        <f t="shared" si="50"/>
        <v>8209.25</v>
      </c>
      <c r="T17" s="129">
        <v>1463.28</v>
      </c>
      <c r="U17" s="55">
        <f t="shared" si="15"/>
        <v>-5.8917351066635003E-2</v>
      </c>
      <c r="V17" s="129">
        <v>1233.3499999999999</v>
      </c>
      <c r="W17" s="55">
        <f t="shared" si="83"/>
        <v>-2.2283703010797101E-2</v>
      </c>
      <c r="X17" s="129">
        <v>1338.87</v>
      </c>
      <c r="Y17" s="55">
        <f t="shared" si="84"/>
        <v>-0.10512913057426999</v>
      </c>
      <c r="Z17" s="129">
        <v>1442.6</v>
      </c>
      <c r="AA17" s="55">
        <f t="shared" si="85"/>
        <v>-8.0449512687960995E-2</v>
      </c>
      <c r="AB17" s="129">
        <v>1353.17</v>
      </c>
      <c r="AC17" s="55">
        <f t="shared" si="86"/>
        <v>-8.29074889867841E-2</v>
      </c>
      <c r="AD17" s="129" t="s">
        <v>224</v>
      </c>
      <c r="AE17" s="55">
        <f t="shared" si="53"/>
        <v>-7.4410919154195398E-2</v>
      </c>
      <c r="AF17" s="129">
        <v>1236.9000000000001</v>
      </c>
      <c r="AG17" s="55">
        <f t="shared" si="24"/>
        <v>-0.121295217527209</v>
      </c>
      <c r="AH17" s="129">
        <v>1173.81</v>
      </c>
      <c r="AI17" s="55">
        <f t="shared" si="26"/>
        <v>-9.39328444615979E-2</v>
      </c>
      <c r="AJ17" s="129">
        <v>1384.72</v>
      </c>
      <c r="AK17" s="55">
        <f t="shared" si="28"/>
        <v>-5.1022156431396001E-2</v>
      </c>
      <c r="AL17" s="129">
        <v>1325.96</v>
      </c>
      <c r="AM17" s="55">
        <f t="shared" si="30"/>
        <v>-7.3545646371626999E-2</v>
      </c>
      <c r="AN17" s="129">
        <v>1416.61</v>
      </c>
      <c r="AO17" s="55">
        <f t="shared" si="32"/>
        <v>-4.3147876716492603E-2</v>
      </c>
      <c r="AP17" s="129">
        <v>1378.21</v>
      </c>
      <c r="AQ17" s="55">
        <f t="shared" si="34"/>
        <v>-5.3875567210593903E-2</v>
      </c>
      <c r="AR17" s="54">
        <f t="shared" si="54"/>
        <v>16125.46</v>
      </c>
      <c r="AS17" s="55">
        <f t="shared" si="55"/>
        <v>-7.1984871339048698E-2</v>
      </c>
      <c r="AT17" s="119"/>
      <c r="AU17" s="132">
        <v>1554.89</v>
      </c>
      <c r="AV17" s="123">
        <f>AU17/BV17-1</f>
        <v>0.58812955151317103</v>
      </c>
      <c r="AW17" s="132">
        <v>1261.46</v>
      </c>
      <c r="AX17" s="123">
        <f>AW17/BW17-1</f>
        <v>-8.1779867667290201E-2</v>
      </c>
      <c r="AY17" s="132">
        <v>1496.16</v>
      </c>
      <c r="AZ17" s="123">
        <f>AY17/BX17-1</f>
        <v>0.14242954116811599</v>
      </c>
      <c r="BA17" s="132">
        <v>1568.81</v>
      </c>
      <c r="BB17" s="123">
        <f>BA17/BY17-1</f>
        <v>5.83477251875439E-2</v>
      </c>
      <c r="BC17" s="132">
        <v>1475.5</v>
      </c>
      <c r="BD17" s="123">
        <f>BC17/BZ17-1</f>
        <v>4.2093368175718501E-2</v>
      </c>
      <c r="BE17" s="132">
        <v>1488.76</v>
      </c>
      <c r="BF17" s="123">
        <f>BE17/CA17-1</f>
        <v>3.1354347073086201E-2</v>
      </c>
      <c r="BG17" s="132">
        <v>1407.64</v>
      </c>
      <c r="BH17" s="123">
        <f t="shared" ref="BH17:BH21" si="87">BG17/CB17-1</f>
        <v>1.9430624053997401E-2</v>
      </c>
      <c r="BI17" s="132">
        <v>1295.5</v>
      </c>
      <c r="BJ17" s="123">
        <f t="shared" ref="BJ17:BJ21" si="88">BI17/CC17-1</f>
        <v>-1.9652356845028598E-2</v>
      </c>
      <c r="BK17" s="119">
        <v>1459.17</v>
      </c>
      <c r="BL17" s="123">
        <f t="shared" ref="BL17:BL21" si="89">BK17/CD17-1</f>
        <v>5.1664634524375402E-3</v>
      </c>
      <c r="BM17" s="132">
        <v>1431.22</v>
      </c>
      <c r="BN17" s="123">
        <f t="shared" ref="BN17:BN21" si="90">BM17/CE17-1</f>
        <v>-9.2620794683648793E-3</v>
      </c>
      <c r="BO17" s="132">
        <v>1480.49</v>
      </c>
      <c r="BP17" s="123">
        <f t="shared" ref="BP17:BP21" si="91">BO17/CF17-1</f>
        <v>-4.2961957400045298E-2</v>
      </c>
      <c r="BQ17" s="132">
        <v>1456.69</v>
      </c>
      <c r="BR17" s="123">
        <f t="shared" ref="BR17:BR21" si="92">BQ17/CG17-1</f>
        <v>-8.9465520056604096E-3</v>
      </c>
      <c r="BS17" s="119">
        <f t="shared" si="45"/>
        <v>17376.29</v>
      </c>
      <c r="BT17" s="163">
        <f>BS17/CH17-1</f>
        <v>4.5531863941124601E-2</v>
      </c>
      <c r="BU17" s="149"/>
      <c r="BV17" s="168">
        <v>979.07</v>
      </c>
      <c r="BW17" s="133">
        <v>1373.81</v>
      </c>
      <c r="BX17" s="133">
        <v>1309.6300000000001</v>
      </c>
      <c r="BY17" s="133">
        <v>1482.32</v>
      </c>
      <c r="BZ17" s="133">
        <v>1415.9</v>
      </c>
      <c r="CA17" s="133">
        <v>1443.5</v>
      </c>
      <c r="CB17" s="133">
        <v>1380.81</v>
      </c>
      <c r="CC17" s="133">
        <v>1321.47</v>
      </c>
      <c r="CD17" s="134">
        <v>1451.67</v>
      </c>
      <c r="CE17" s="133">
        <v>1444.6</v>
      </c>
      <c r="CF17" s="133">
        <v>1546.95</v>
      </c>
      <c r="CG17" s="133">
        <v>1469.84</v>
      </c>
      <c r="CH17" s="119">
        <f t="shared" ref="CH17:CH21" si="93">BV17+BW17+BX17+BY17+BZ17+CA17+CB17+CC17+CD17+CE17+CF17+CG17</f>
        <v>16619.57</v>
      </c>
    </row>
    <row r="18" spans="1:86" s="152" customFormat="1" ht="27" customHeight="1">
      <c r="A18" s="338"/>
      <c r="B18" s="135" t="s">
        <v>202</v>
      </c>
      <c r="C18" s="129">
        <v>8346.15</v>
      </c>
      <c r="D18" s="55">
        <f t="shared" si="48"/>
        <v>-7.4273107817626499E-2</v>
      </c>
      <c r="E18" s="130">
        <v>7973.07</v>
      </c>
      <c r="F18" s="55">
        <f t="shared" si="2"/>
        <v>-7.5222505757142101E-3</v>
      </c>
      <c r="G18" s="130">
        <v>7716.14</v>
      </c>
      <c r="H18" s="55">
        <f t="shared" si="49"/>
        <v>-9.7383911358999695E-2</v>
      </c>
      <c r="I18" s="129">
        <v>8782.09</v>
      </c>
      <c r="J18" s="55">
        <f t="shared" si="5"/>
        <v>-1.65063586995451E-3</v>
      </c>
      <c r="K18" s="129">
        <v>8275.4500000000007</v>
      </c>
      <c r="L18" s="55">
        <f t="shared" si="7"/>
        <v>5.2549807523878398E-3</v>
      </c>
      <c r="M18" s="129" t="s">
        <v>225</v>
      </c>
      <c r="N18" s="55">
        <f t="shared" si="9"/>
        <v>-3.1153173586445601E-3</v>
      </c>
      <c r="O18" s="129">
        <v>7503.85</v>
      </c>
      <c r="P18" s="55">
        <f t="shared" si="11"/>
        <v>-5.1973221245623903E-2</v>
      </c>
      <c r="Q18" s="54">
        <f t="shared" si="12"/>
        <v>56868.61</v>
      </c>
      <c r="R18" s="55">
        <f t="shared" si="13"/>
        <v>-3.3498663996359E-2</v>
      </c>
      <c r="S18" s="135">
        <f t="shared" si="50"/>
        <v>50924.43</v>
      </c>
      <c r="T18" s="129">
        <v>9015.7800000000007</v>
      </c>
      <c r="U18" s="55">
        <f t="shared" si="15"/>
        <v>-0.127191513337374</v>
      </c>
      <c r="V18" s="129">
        <v>8033.5</v>
      </c>
      <c r="W18" s="55">
        <f t="shared" ref="W18:AA18" si="94">V18/AU18-1</f>
        <v>-0.22228504049519701</v>
      </c>
      <c r="X18" s="129">
        <v>8548.64</v>
      </c>
      <c r="Y18" s="55">
        <f t="shared" si="94"/>
        <v>1.1989544662474301E-2</v>
      </c>
      <c r="Z18" s="129">
        <v>8796.61</v>
      </c>
      <c r="AA18" s="55">
        <f t="shared" si="94"/>
        <v>-0.116105143638026</v>
      </c>
      <c r="AB18" s="129">
        <v>8232.19</v>
      </c>
      <c r="AC18" s="55">
        <f>AB18/BA18-1</f>
        <v>-0.21270300020944399</v>
      </c>
      <c r="AD18" s="129" t="s">
        <v>226</v>
      </c>
      <c r="AE18" s="55">
        <f t="shared" si="53"/>
        <v>-0.15927519653566299</v>
      </c>
      <c r="AF18" s="129">
        <v>7915.23</v>
      </c>
      <c r="AG18" s="55">
        <f t="shared" si="24"/>
        <v>-0.154249146794147</v>
      </c>
      <c r="AH18" s="129">
        <v>7327.77</v>
      </c>
      <c r="AI18" s="55">
        <f t="shared" si="26"/>
        <v>-0.13754819665648199</v>
      </c>
      <c r="AJ18" s="129">
        <v>8102.23</v>
      </c>
      <c r="AK18" s="55">
        <f t="shared" si="28"/>
        <v>-0.23073278644943199</v>
      </c>
      <c r="AL18" s="129">
        <v>7961.47</v>
      </c>
      <c r="AM18" s="55">
        <f t="shared" si="30"/>
        <v>-0.127409729338719</v>
      </c>
      <c r="AN18" s="129">
        <v>8332.17</v>
      </c>
      <c r="AO18" s="55">
        <f t="shared" si="32"/>
        <v>-8.5734256065994399E-2</v>
      </c>
      <c r="AP18" s="129">
        <v>8009.56</v>
      </c>
      <c r="AQ18" s="55">
        <f t="shared" si="34"/>
        <v>-0.113818115836199</v>
      </c>
      <c r="AR18" s="54">
        <f t="shared" si="54"/>
        <v>98572.86</v>
      </c>
      <c r="AS18" s="55">
        <f t="shared" si="55"/>
        <v>-0.13955975927576</v>
      </c>
      <c r="AT18" s="54"/>
      <c r="AU18" s="129">
        <v>10329.620000000001</v>
      </c>
      <c r="AV18" s="55"/>
      <c r="AW18" s="129">
        <v>8447.36</v>
      </c>
      <c r="AX18" s="55"/>
      <c r="AY18" s="129">
        <v>9952.1</v>
      </c>
      <c r="AZ18" s="55"/>
      <c r="BA18" s="129">
        <v>10456.27</v>
      </c>
      <c r="BB18" s="55"/>
      <c r="BC18" s="129">
        <v>9842.5</v>
      </c>
      <c r="BD18" s="55"/>
      <c r="BE18" s="129">
        <v>9869.7099999999991</v>
      </c>
      <c r="BF18" s="55"/>
      <c r="BG18" s="129">
        <v>9358.82</v>
      </c>
      <c r="BH18" s="55"/>
      <c r="BI18" s="129">
        <v>8496.44</v>
      </c>
      <c r="BJ18" s="55"/>
      <c r="BK18" s="54">
        <v>10532.4</v>
      </c>
      <c r="BL18" s="55"/>
      <c r="BM18" s="129">
        <v>9123.9500000000007</v>
      </c>
      <c r="BN18" s="123"/>
      <c r="BO18" s="129">
        <v>9113.51</v>
      </c>
      <c r="BP18" s="55"/>
      <c r="BQ18" s="129">
        <v>9038.2800000000007</v>
      </c>
      <c r="BR18" s="55"/>
      <c r="BS18" s="54">
        <f t="shared" si="45"/>
        <v>114560.96000000001</v>
      </c>
      <c r="BT18" s="165"/>
      <c r="BU18" s="166"/>
      <c r="BV18" s="16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54"/>
    </row>
    <row r="19" spans="1:86" s="152" customFormat="1" ht="27" customHeight="1">
      <c r="A19" s="339"/>
      <c r="B19" s="135" t="s">
        <v>203</v>
      </c>
      <c r="C19" s="129">
        <v>1309.23</v>
      </c>
      <c r="D19" s="55">
        <f t="shared" si="48"/>
        <v>-2.72095701601218E-2</v>
      </c>
      <c r="E19" s="130">
        <v>1135.83</v>
      </c>
      <c r="F19" s="55">
        <f t="shared" si="2"/>
        <v>1.0569865207527E-2</v>
      </c>
      <c r="G19" s="130">
        <v>1184.6099999999999</v>
      </c>
      <c r="H19" s="55">
        <f t="shared" si="49"/>
        <v>-3.4461117133565498E-2</v>
      </c>
      <c r="I19" s="129">
        <v>1349.29</v>
      </c>
      <c r="J19" s="55">
        <f t="shared" si="5"/>
        <v>1.9524727039177799E-2</v>
      </c>
      <c r="K19" s="129">
        <v>1255.29</v>
      </c>
      <c r="L19" s="55">
        <f t="shared" si="7"/>
        <v>1.7055029815919099E-2</v>
      </c>
      <c r="M19" s="129" t="s">
        <v>227</v>
      </c>
      <c r="N19" s="55">
        <f t="shared" si="9"/>
        <v>1.9208256683469899E-2</v>
      </c>
      <c r="O19" s="129">
        <v>1111.97</v>
      </c>
      <c r="P19" s="55">
        <f t="shared" si="11"/>
        <v>-1.3231222490416099E-2</v>
      </c>
      <c r="Q19" s="54">
        <f t="shared" si="12"/>
        <v>8626.0499999999993</v>
      </c>
      <c r="R19" s="55">
        <f t="shared" si="13"/>
        <v>-1.26433228319678E-3</v>
      </c>
      <c r="S19" s="135">
        <f t="shared" si="50"/>
        <v>7510.09</v>
      </c>
      <c r="T19" s="129">
        <v>1345.85</v>
      </c>
      <c r="U19" s="55">
        <f t="shared" si="15"/>
        <v>-6.8635253247337394E-2</v>
      </c>
      <c r="V19" s="129">
        <v>1123.95</v>
      </c>
      <c r="W19" s="55">
        <f t="shared" ref="W19:W21" si="95">V19/AW19-1</f>
        <v>-3.7565720744635302E-2</v>
      </c>
      <c r="X19" s="129">
        <v>1226.8900000000001</v>
      </c>
      <c r="Y19" s="55">
        <f t="shared" ref="Y19:Y21" si="96">X19/AY19-1</f>
        <v>-0.117173839522785</v>
      </c>
      <c r="Z19" s="129">
        <v>1323.45</v>
      </c>
      <c r="AA19" s="55">
        <f t="shared" ref="AA19:AA21" si="97">Z19/BA19-1</f>
        <v>-8.4003543694024102E-2</v>
      </c>
      <c r="AB19" s="129">
        <v>1234.24</v>
      </c>
      <c r="AC19" s="55">
        <f t="shared" ref="AC19:AC21" si="98">AB19/BC19-1</f>
        <v>-9.3164051019808403E-2</v>
      </c>
      <c r="AD19" s="129" t="s">
        <v>228</v>
      </c>
      <c r="AE19" s="55">
        <f t="shared" si="53"/>
        <v>-9.9397547156279104E-2</v>
      </c>
      <c r="AF19" s="129">
        <v>1126.8800000000001</v>
      </c>
      <c r="AG19" s="55">
        <f t="shared" si="24"/>
        <v>-0.12729525653436599</v>
      </c>
      <c r="AH19" s="129">
        <v>1065.48</v>
      </c>
      <c r="AI19" s="55">
        <f t="shared" si="26"/>
        <v>-9.8723555435251603E-2</v>
      </c>
      <c r="AJ19" s="129">
        <v>1269.28</v>
      </c>
      <c r="AK19" s="55">
        <f t="shared" si="28"/>
        <v>-5.3369529548641201E-2</v>
      </c>
      <c r="AL19" s="129">
        <v>1210.72</v>
      </c>
      <c r="AM19" s="55">
        <f t="shared" si="30"/>
        <v>-7.6202321092027195E-2</v>
      </c>
      <c r="AN19" s="129">
        <v>1302.2</v>
      </c>
      <c r="AO19" s="55">
        <f t="shared" si="32"/>
        <v>-4.61261234864523E-2</v>
      </c>
      <c r="AP19" s="129">
        <v>1265.46</v>
      </c>
      <c r="AQ19" s="55">
        <f t="shared" si="34"/>
        <v>-5.7596067917783697E-2</v>
      </c>
      <c r="AR19" s="54">
        <f t="shared" si="54"/>
        <v>14750.11</v>
      </c>
      <c r="AS19" s="55">
        <f t="shared" si="55"/>
        <v>-8.0163611169661406E-2</v>
      </c>
      <c r="AT19" s="54"/>
      <c r="AU19" s="129">
        <v>1445.03</v>
      </c>
      <c r="AV19" s="55"/>
      <c r="AW19" s="129">
        <v>1167.82</v>
      </c>
      <c r="AX19" s="55"/>
      <c r="AY19" s="129">
        <v>1389.73</v>
      </c>
      <c r="AZ19" s="55"/>
      <c r="BA19" s="129">
        <v>1444.82</v>
      </c>
      <c r="BB19" s="55"/>
      <c r="BC19" s="129">
        <v>1361.04</v>
      </c>
      <c r="BD19" s="55"/>
      <c r="BE19" s="129">
        <v>1394.3</v>
      </c>
      <c r="BF19" s="55"/>
      <c r="BG19" s="129">
        <v>1291.25</v>
      </c>
      <c r="BH19" s="55">
        <f t="shared" si="87"/>
        <v>4.5461905918549303E-2</v>
      </c>
      <c r="BI19" s="129">
        <v>1182.19</v>
      </c>
      <c r="BJ19" s="55">
        <f t="shared" si="88"/>
        <v>4.2771456293552203E-2</v>
      </c>
      <c r="BK19" s="54">
        <v>1340.84</v>
      </c>
      <c r="BL19" s="55">
        <f t="shared" si="89"/>
        <v>6.96001084884212E-2</v>
      </c>
      <c r="BM19" s="129">
        <v>1310.5899999999999</v>
      </c>
      <c r="BN19" s="55">
        <f t="shared" si="90"/>
        <v>3.2212587324464997E-2</v>
      </c>
      <c r="BO19" s="129">
        <v>1365.17</v>
      </c>
      <c r="BP19" s="55">
        <f t="shared" si="91"/>
        <v>2.64976352138835E-2</v>
      </c>
      <c r="BQ19" s="129">
        <v>1342.8</v>
      </c>
      <c r="BR19" s="55">
        <f t="shared" si="92"/>
        <v>6.79943689304945E-2</v>
      </c>
      <c r="BS19" s="54">
        <f t="shared" si="45"/>
        <v>16035.58</v>
      </c>
      <c r="BT19" s="165"/>
      <c r="BU19" s="166"/>
      <c r="BV19" s="167"/>
      <c r="BW19" s="127"/>
      <c r="BX19" s="127"/>
      <c r="BY19" s="127"/>
      <c r="BZ19" s="127"/>
      <c r="CA19" s="127"/>
      <c r="CB19" s="169">
        <v>1235.0999999999999</v>
      </c>
      <c r="CC19" s="169">
        <v>1133.7</v>
      </c>
      <c r="CD19" s="145">
        <v>1253.5899999999999</v>
      </c>
      <c r="CE19" s="169">
        <v>1269.69</v>
      </c>
      <c r="CF19" s="169">
        <v>1329.93</v>
      </c>
      <c r="CG19" s="169">
        <v>1257.31</v>
      </c>
      <c r="CH19" s="54">
        <f t="shared" si="93"/>
        <v>7479.32</v>
      </c>
    </row>
    <row r="20" spans="1:86" s="152" customFormat="1" ht="27" customHeight="1">
      <c r="A20" s="340"/>
      <c r="B20" s="135" t="s">
        <v>204</v>
      </c>
      <c r="C20" s="129">
        <v>5963.69</v>
      </c>
      <c r="D20" s="55">
        <f t="shared" si="48"/>
        <v>-6.3617350671862805E-2</v>
      </c>
      <c r="E20" s="130">
        <v>5670.03</v>
      </c>
      <c r="F20" s="55">
        <f t="shared" si="2"/>
        <v>9.9588181228757993E-3</v>
      </c>
      <c r="G20" s="130" t="s">
        <v>229</v>
      </c>
      <c r="H20" s="55">
        <f t="shared" si="49"/>
        <v>-2.99923385058837E-2</v>
      </c>
      <c r="I20" s="129">
        <v>6191.21</v>
      </c>
      <c r="J20" s="55">
        <f t="shared" si="5"/>
        <v>7.0921870450468801E-3</v>
      </c>
      <c r="K20" s="129">
        <v>5848.82</v>
      </c>
      <c r="L20" s="55">
        <f t="shared" si="7"/>
        <v>1.8058961857731998E-2</v>
      </c>
      <c r="M20" s="129" t="s">
        <v>230</v>
      </c>
      <c r="N20" s="55">
        <f t="shared" si="9"/>
        <v>-5.2663543293424197E-3</v>
      </c>
      <c r="O20" s="129">
        <v>5221.57</v>
      </c>
      <c r="P20" s="55">
        <f t="shared" si="11"/>
        <v>-2.30103563443135E-2</v>
      </c>
      <c r="Q20" s="54">
        <f t="shared" si="12"/>
        <v>40059.46</v>
      </c>
      <c r="R20" s="55">
        <f t="shared" si="13"/>
        <v>-1.2891719217872501E-2</v>
      </c>
      <c r="S20" s="135">
        <f t="shared" si="50"/>
        <v>35238.089999999997</v>
      </c>
      <c r="T20" s="129">
        <v>6368.86</v>
      </c>
      <c r="U20" s="55">
        <f t="shared" si="15"/>
        <v>3.41475929438049E-2</v>
      </c>
      <c r="V20" s="129">
        <v>5614.12</v>
      </c>
      <c r="W20" s="55">
        <f t="shared" si="95"/>
        <v>0.117344542364246</v>
      </c>
      <c r="X20" s="129">
        <v>5599.43</v>
      </c>
      <c r="Y20" s="55">
        <f t="shared" si="96"/>
        <v>-5.63627845524345E-2</v>
      </c>
      <c r="Z20" s="129">
        <v>6147.61</v>
      </c>
      <c r="AA20" s="55">
        <f t="shared" si="97"/>
        <v>-3.6175450937045999E-3</v>
      </c>
      <c r="AB20" s="129">
        <v>5745.07</v>
      </c>
      <c r="AC20" s="55">
        <f t="shared" si="98"/>
        <v>-1.07294511466445E-2</v>
      </c>
      <c r="AD20" s="129" t="s">
        <v>231</v>
      </c>
      <c r="AE20" s="55">
        <f t="shared" si="53"/>
        <v>-0.15346728811343499</v>
      </c>
      <c r="AF20" s="129">
        <v>5344.55</v>
      </c>
      <c r="AG20" s="55">
        <f t="shared" si="24"/>
        <v>-0.152324760703891</v>
      </c>
      <c r="AH20" s="129">
        <v>5144.87</v>
      </c>
      <c r="AI20" s="55">
        <f t="shared" si="26"/>
        <v>-0.14516027196054801</v>
      </c>
      <c r="AJ20" s="129">
        <v>5760.58</v>
      </c>
      <c r="AK20" s="55">
        <f t="shared" si="28"/>
        <v>-8.6299520831383703E-2</v>
      </c>
      <c r="AL20" s="129">
        <v>5798.57</v>
      </c>
      <c r="AM20" s="55">
        <f t="shared" si="30"/>
        <v>-0.11020660573659299</v>
      </c>
      <c r="AN20" s="129">
        <v>5945.63</v>
      </c>
      <c r="AO20" s="55">
        <f t="shared" si="32"/>
        <v>-9.1977721067397294E-2</v>
      </c>
      <c r="AP20" s="129">
        <v>5707.62</v>
      </c>
      <c r="AQ20" s="55">
        <f t="shared" si="34"/>
        <v>-0.113451029975055</v>
      </c>
      <c r="AR20" s="54">
        <f t="shared" si="54"/>
        <v>68939.91</v>
      </c>
      <c r="AS20" s="55">
        <f t="shared" si="55"/>
        <v>-6.8792975010417895E-2</v>
      </c>
      <c r="AT20" s="54"/>
      <c r="AU20" s="129">
        <v>6158.56</v>
      </c>
      <c r="AV20" s="55"/>
      <c r="AW20" s="129">
        <v>5024.5200000000004</v>
      </c>
      <c r="AX20" s="55"/>
      <c r="AY20" s="129">
        <v>5933.88</v>
      </c>
      <c r="AZ20" s="55"/>
      <c r="BA20" s="129">
        <v>6169.93</v>
      </c>
      <c r="BB20" s="55"/>
      <c r="BC20" s="129">
        <v>5807.38</v>
      </c>
      <c r="BD20" s="55"/>
      <c r="BE20" s="129">
        <v>6807.77</v>
      </c>
      <c r="BF20" s="55"/>
      <c r="BG20" s="129">
        <v>6304.95</v>
      </c>
      <c r="BH20" s="55"/>
      <c r="BI20" s="129">
        <v>6018.52</v>
      </c>
      <c r="BJ20" s="55"/>
      <c r="BK20" s="54">
        <v>6304.67</v>
      </c>
      <c r="BL20" s="55"/>
      <c r="BM20" s="129">
        <v>6516.76</v>
      </c>
      <c r="BN20" s="123"/>
      <c r="BO20" s="129">
        <v>6547.89</v>
      </c>
      <c r="BP20" s="55"/>
      <c r="BQ20" s="129">
        <v>6438.02</v>
      </c>
      <c r="BR20" s="55"/>
      <c r="BS20" s="54">
        <f t="shared" si="45"/>
        <v>74032.850000000006</v>
      </c>
      <c r="BT20" s="165"/>
      <c r="BU20" s="166"/>
      <c r="BV20" s="16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54"/>
    </row>
    <row r="21" spans="1:86" s="153" customFormat="1" ht="27" customHeight="1">
      <c r="A21" s="337" t="s">
        <v>111</v>
      </c>
      <c r="B21" s="135" t="s">
        <v>201</v>
      </c>
      <c r="C21" s="129">
        <v>1068.03</v>
      </c>
      <c r="D21" s="55">
        <f t="shared" si="48"/>
        <v>-7.9895241951463206E-2</v>
      </c>
      <c r="E21" s="130">
        <v>939.71</v>
      </c>
      <c r="F21" s="55">
        <f t="shared" si="2"/>
        <v>-4.04862590484667E-3</v>
      </c>
      <c r="G21" s="130">
        <v>957.81</v>
      </c>
      <c r="H21" s="55">
        <f t="shared" si="49"/>
        <v>-9.9472551029042594E-2</v>
      </c>
      <c r="I21" s="129">
        <v>1114.68</v>
      </c>
      <c r="J21" s="55">
        <f t="shared" si="5"/>
        <v>-2.7855784828452201E-2</v>
      </c>
      <c r="K21" s="129">
        <v>1096.97</v>
      </c>
      <c r="L21" s="55">
        <f t="shared" si="7"/>
        <v>6.3391005999671197E-3</v>
      </c>
      <c r="M21" s="129" t="s">
        <v>232</v>
      </c>
      <c r="N21" s="55">
        <f t="shared" si="9"/>
        <v>5.54031560643116E-2</v>
      </c>
      <c r="O21" s="129">
        <v>995.29</v>
      </c>
      <c r="P21" s="55">
        <f t="shared" si="11"/>
        <v>2.9798549390061001E-2</v>
      </c>
      <c r="Q21" s="58">
        <f t="shared" si="12"/>
        <v>7307.46</v>
      </c>
      <c r="R21" s="59">
        <f t="shared" si="13"/>
        <v>-1.8667905732514801E-2</v>
      </c>
      <c r="S21" s="135">
        <f t="shared" si="50"/>
        <v>6479.98</v>
      </c>
      <c r="T21" s="129">
        <v>1160.77</v>
      </c>
      <c r="U21" s="55">
        <f t="shared" si="15"/>
        <v>5.3846712545167402E-2</v>
      </c>
      <c r="V21" s="129">
        <v>943.53</v>
      </c>
      <c r="W21" s="55">
        <f t="shared" si="95"/>
        <v>4.0734612839179202E-2</v>
      </c>
      <c r="X21" s="129">
        <v>1063.6099999999999</v>
      </c>
      <c r="Y21" s="55">
        <f t="shared" si="96"/>
        <v>1.04694135418348E-2</v>
      </c>
      <c r="Z21" s="129">
        <v>1146.6199999999999</v>
      </c>
      <c r="AA21" s="55">
        <f t="shared" si="97"/>
        <v>1.5635509202238699E-3</v>
      </c>
      <c r="AB21" s="129">
        <v>1090.06</v>
      </c>
      <c r="AC21" s="55">
        <f t="shared" si="98"/>
        <v>-1.66794461233143E-2</v>
      </c>
      <c r="AD21" s="129" t="s">
        <v>233</v>
      </c>
      <c r="AE21" s="55">
        <f t="shared" si="53"/>
        <v>-4.3511131271624197E-2</v>
      </c>
      <c r="AF21" s="129">
        <v>966.49</v>
      </c>
      <c r="AG21" s="55">
        <f t="shared" si="24"/>
        <v>-7.6957605508705201E-2</v>
      </c>
      <c r="AH21" s="129">
        <v>937.96</v>
      </c>
      <c r="AI21" s="55">
        <f t="shared" si="26"/>
        <v>-2.89163362287631E-2</v>
      </c>
      <c r="AJ21" s="129">
        <v>1030.06</v>
      </c>
      <c r="AK21" s="55">
        <f t="shared" si="28"/>
        <v>9.0416621768560895E-3</v>
      </c>
      <c r="AL21" s="129">
        <v>1038.47</v>
      </c>
      <c r="AM21" s="55">
        <f t="shared" si="30"/>
        <v>-2.67385192127459E-2</v>
      </c>
      <c r="AN21" s="129">
        <v>1129.25</v>
      </c>
      <c r="AO21" s="55">
        <f t="shared" si="32"/>
        <v>-4.0740394661954997E-2</v>
      </c>
      <c r="AP21" s="129">
        <v>1080.45</v>
      </c>
      <c r="AQ21" s="55">
        <f t="shared" si="34"/>
        <v>-6.0372042056927998E-2</v>
      </c>
      <c r="AR21" s="54">
        <f t="shared" si="54"/>
        <v>12662.66</v>
      </c>
      <c r="AS21" s="55">
        <f t="shared" si="55"/>
        <v>-1.5820509691665201E-2</v>
      </c>
      <c r="AT21" s="119"/>
      <c r="AU21" s="132">
        <v>1101.46</v>
      </c>
      <c r="AV21" s="123">
        <f>AU21/BV21-1</f>
        <v>0.76549977559787097</v>
      </c>
      <c r="AW21" s="132">
        <v>906.6</v>
      </c>
      <c r="AX21" s="123">
        <f>AW21/BW21-1</f>
        <v>6.9532595616166995E-2</v>
      </c>
      <c r="AY21" s="132">
        <v>1052.5899999999999</v>
      </c>
      <c r="AZ21" s="123">
        <f>AY21/BX21-1</f>
        <v>3.6544294323866501E-2</v>
      </c>
      <c r="BA21" s="132">
        <v>1144.83</v>
      </c>
      <c r="BB21" s="123">
        <f>BA21/BY21-1</f>
        <v>2.55943955709244E-2</v>
      </c>
      <c r="BC21" s="132">
        <v>1108.55</v>
      </c>
      <c r="BD21" s="123">
        <f>BC21/BZ21-1</f>
        <v>6.6241535857186604E-2</v>
      </c>
      <c r="BE21" s="132">
        <v>1124.31</v>
      </c>
      <c r="BF21" s="123">
        <f>BE21/CA21-1</f>
        <v>4.7750845704380901E-2</v>
      </c>
      <c r="BG21" s="132">
        <v>1047.07</v>
      </c>
      <c r="BH21" s="123">
        <f t="shared" si="87"/>
        <v>-7.0623490900067999E-4</v>
      </c>
      <c r="BI21" s="132">
        <v>965.89</v>
      </c>
      <c r="BJ21" s="123">
        <f t="shared" si="88"/>
        <v>-4.7999684601661798E-2</v>
      </c>
      <c r="BK21" s="119">
        <v>1020.83</v>
      </c>
      <c r="BL21" s="123">
        <f t="shared" si="89"/>
        <v>-7.8265659000821594E-2</v>
      </c>
      <c r="BM21" s="132">
        <v>1067</v>
      </c>
      <c r="BN21" s="123">
        <f t="shared" si="90"/>
        <v>-6.8325693080113506E-2</v>
      </c>
      <c r="BO21" s="132">
        <v>1177.21</v>
      </c>
      <c r="BP21" s="123">
        <f t="shared" si="91"/>
        <v>-3.4187122604358203E-2</v>
      </c>
      <c r="BQ21" s="132">
        <v>1149.8699999999999</v>
      </c>
      <c r="BR21" s="123">
        <f t="shared" si="92"/>
        <v>1.63428733051669E-2</v>
      </c>
      <c r="BS21" s="119">
        <f t="shared" si="45"/>
        <v>12866.21</v>
      </c>
      <c r="BT21" s="163">
        <f>BS21/CH21-1</f>
        <v>3.9152118693690702E-2</v>
      </c>
      <c r="BU21" s="149"/>
      <c r="BV21" s="170">
        <v>623.88</v>
      </c>
      <c r="BW21" s="136">
        <v>847.66</v>
      </c>
      <c r="BX21" s="136">
        <v>1015.48</v>
      </c>
      <c r="BY21" s="136">
        <v>1116.26</v>
      </c>
      <c r="BZ21" s="136">
        <v>1039.68</v>
      </c>
      <c r="CA21" s="136">
        <v>1073.07</v>
      </c>
      <c r="CB21" s="136">
        <v>1047.81</v>
      </c>
      <c r="CC21" s="136">
        <v>1014.59</v>
      </c>
      <c r="CD21" s="137">
        <v>1107.51</v>
      </c>
      <c r="CE21" s="136">
        <v>1145.25</v>
      </c>
      <c r="CF21" s="136">
        <v>1218.8800000000001</v>
      </c>
      <c r="CG21" s="136">
        <v>1131.3800000000001</v>
      </c>
      <c r="CH21" s="119">
        <f t="shared" si="93"/>
        <v>12381.45</v>
      </c>
    </row>
    <row r="22" spans="1:86" ht="27" customHeight="1">
      <c r="A22" s="338"/>
      <c r="B22" s="135" t="s">
        <v>202</v>
      </c>
      <c r="C22" s="129">
        <v>3981.48</v>
      </c>
      <c r="D22" s="55">
        <f t="shared" si="48"/>
        <v>-5.6572746035168597E-2</v>
      </c>
      <c r="E22" s="130">
        <v>3549.37</v>
      </c>
      <c r="F22" s="55">
        <f t="shared" si="2"/>
        <v>-2.4069883500004201E-2</v>
      </c>
      <c r="G22" s="130">
        <v>3712.03</v>
      </c>
      <c r="H22" s="55">
        <f t="shared" si="49"/>
        <v>-8.6262790863686295E-2</v>
      </c>
      <c r="I22" s="129">
        <v>4116.79</v>
      </c>
      <c r="J22" s="55">
        <f t="shared" si="5"/>
        <v>-2.7028112924382199E-2</v>
      </c>
      <c r="K22" s="129">
        <v>4387.08</v>
      </c>
      <c r="L22" s="55">
        <f t="shared" si="7"/>
        <v>5.77955239211261E-2</v>
      </c>
      <c r="M22" s="129" t="s">
        <v>234</v>
      </c>
      <c r="N22" s="55">
        <f t="shared" si="9"/>
        <v>0.10737298060103</v>
      </c>
      <c r="O22" s="129">
        <v>3975.24</v>
      </c>
      <c r="P22" s="55">
        <f t="shared" si="11"/>
        <v>8.4081463462524403E-2</v>
      </c>
      <c r="Q22" s="54">
        <f t="shared" si="12"/>
        <v>28241.91</v>
      </c>
      <c r="R22" s="55">
        <f t="shared" si="13"/>
        <v>6.9594590740020799E-3</v>
      </c>
      <c r="S22" s="135">
        <f t="shared" si="50"/>
        <v>24379.8</v>
      </c>
      <c r="T22" s="129">
        <v>4220.2299999999996</v>
      </c>
      <c r="U22" s="55">
        <f t="shared" si="15"/>
        <v>0.19976745111640501</v>
      </c>
      <c r="V22" s="129">
        <v>3636.91</v>
      </c>
      <c r="W22" s="55">
        <f t="shared" ref="W22:AA22" si="99">V22/AU22-1</f>
        <v>3.3935648208691202E-2</v>
      </c>
      <c r="X22" s="129">
        <v>4062.47</v>
      </c>
      <c r="Y22" s="55">
        <f t="shared" si="99"/>
        <v>0.37167292998254398</v>
      </c>
      <c r="Z22" s="129">
        <v>4231.1499999999996</v>
      </c>
      <c r="AA22" s="55">
        <f t="shared" si="99"/>
        <v>0.239683102408668</v>
      </c>
      <c r="AB22" s="129">
        <v>4147.38</v>
      </c>
      <c r="AC22" s="55">
        <f>AB22/BA22-1</f>
        <v>0.13633075784974499</v>
      </c>
      <c r="AD22" s="129" t="s">
        <v>235</v>
      </c>
      <c r="AE22" s="55">
        <f t="shared" si="53"/>
        <v>0.12598449090613201</v>
      </c>
      <c r="AF22" s="129">
        <v>3666.92</v>
      </c>
      <c r="AG22" s="55">
        <f t="shared" si="24"/>
        <v>9.3897665982530798E-2</v>
      </c>
      <c r="AH22" s="129">
        <v>3635.92</v>
      </c>
      <c r="AI22" s="55">
        <f t="shared" si="26"/>
        <v>0.161784253578732</v>
      </c>
      <c r="AJ22" s="129">
        <v>4016.28</v>
      </c>
      <c r="AK22" s="55">
        <f t="shared" si="28"/>
        <v>0.220397695505263</v>
      </c>
      <c r="AL22" s="129">
        <v>4082.51</v>
      </c>
      <c r="AM22" s="55">
        <f t="shared" si="30"/>
        <v>0.17739805041241299</v>
      </c>
      <c r="AN22" s="129">
        <v>4249.16</v>
      </c>
      <c r="AO22" s="55">
        <f t="shared" si="32"/>
        <v>3.3768331727634701E-2</v>
      </c>
      <c r="AP22" s="129">
        <v>4025.8</v>
      </c>
      <c r="AQ22" s="55">
        <f t="shared" si="34"/>
        <v>-1.6110584301955999E-2</v>
      </c>
      <c r="AR22" s="54">
        <f t="shared" si="54"/>
        <v>48056.39</v>
      </c>
      <c r="AS22" s="55">
        <f t="shared" si="55"/>
        <v>0.138697683147193</v>
      </c>
      <c r="AT22" s="54"/>
      <c r="AU22" s="129">
        <v>3517.54</v>
      </c>
      <c r="AV22" s="55"/>
      <c r="AW22" s="129">
        <v>2961.69</v>
      </c>
      <c r="AX22" s="55"/>
      <c r="AY22" s="129">
        <v>3413.09</v>
      </c>
      <c r="AZ22" s="55"/>
      <c r="BA22" s="129">
        <v>3649.8</v>
      </c>
      <c r="BB22" s="55"/>
      <c r="BC22" s="129">
        <v>3593.65</v>
      </c>
      <c r="BD22" s="55"/>
      <c r="BE22" s="129">
        <v>3624.97</v>
      </c>
      <c r="BF22" s="55"/>
      <c r="BG22" s="129">
        <v>3352.16</v>
      </c>
      <c r="BH22" s="55"/>
      <c r="BI22" s="129">
        <v>3129.6</v>
      </c>
      <c r="BJ22" s="55"/>
      <c r="BK22" s="54">
        <v>3290.96</v>
      </c>
      <c r="BL22" s="55"/>
      <c r="BM22" s="129">
        <v>3467.4</v>
      </c>
      <c r="BN22" s="123"/>
      <c r="BO22" s="129">
        <v>4110.3599999999997</v>
      </c>
      <c r="BP22" s="55"/>
      <c r="BQ22" s="129">
        <v>4091.72</v>
      </c>
      <c r="BR22" s="55"/>
      <c r="BS22" s="54">
        <f t="shared" si="45"/>
        <v>42202.94</v>
      </c>
      <c r="BT22" s="165"/>
      <c r="BU22" s="166"/>
      <c r="BV22" s="16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54"/>
    </row>
    <row r="23" spans="1:86" ht="27" customHeight="1">
      <c r="A23" s="339"/>
      <c r="B23" s="135" t="s">
        <v>203</v>
      </c>
      <c r="C23" s="129">
        <v>1027.06</v>
      </c>
      <c r="D23" s="55">
        <f t="shared" si="48"/>
        <v>-7.7827859284931897E-2</v>
      </c>
      <c r="E23" s="130">
        <v>901.15</v>
      </c>
      <c r="F23" s="55">
        <f t="shared" si="2"/>
        <v>6.5678510393511998E-3</v>
      </c>
      <c r="G23" s="130">
        <v>925.29</v>
      </c>
      <c r="H23" s="55">
        <f t="shared" si="49"/>
        <v>-8.9299423239699999E-2</v>
      </c>
      <c r="I23" s="129">
        <v>1083.21</v>
      </c>
      <c r="J23" s="55">
        <f t="shared" si="5"/>
        <v>-1.6872390633508799E-2</v>
      </c>
      <c r="K23" s="129">
        <v>1055.83</v>
      </c>
      <c r="L23" s="55">
        <f t="shared" si="7"/>
        <v>6.7316952239289104E-3</v>
      </c>
      <c r="M23" s="129" t="s">
        <v>236</v>
      </c>
      <c r="N23" s="55">
        <f t="shared" si="9"/>
        <v>5.6838967549623899E-2</v>
      </c>
      <c r="O23" s="129">
        <v>957.12</v>
      </c>
      <c r="P23" s="55">
        <f t="shared" si="11"/>
        <v>3.2169008616506303E-2</v>
      </c>
      <c r="Q23" s="54">
        <f t="shared" si="12"/>
        <v>7041.66</v>
      </c>
      <c r="R23" s="55">
        <f t="shared" si="13"/>
        <v>-1.32424160893255E-2</v>
      </c>
      <c r="S23" s="135">
        <f t="shared" si="50"/>
        <v>6208.87</v>
      </c>
      <c r="T23" s="129">
        <v>1113.74</v>
      </c>
      <c r="U23" s="55">
        <f t="shared" si="15"/>
        <v>3.7407552301645101E-2</v>
      </c>
      <c r="V23" s="129">
        <v>895.27</v>
      </c>
      <c r="W23" s="55">
        <f t="shared" ref="W23:W25" si="100">V23/AW23-1</f>
        <v>2.0180956287889198E-2</v>
      </c>
      <c r="X23" s="129">
        <v>1016.02</v>
      </c>
      <c r="Y23" s="55">
        <f t="shared" ref="Y23:Y25" si="101">X23/AY23-1</f>
        <v>-7.8123474150895199E-3</v>
      </c>
      <c r="Z23" s="129">
        <v>1101.8</v>
      </c>
      <c r="AA23" s="55">
        <f t="shared" ref="AA23:AA25" si="102">Z23/BA23-1</f>
        <v>-1.3837423697259399E-2</v>
      </c>
      <c r="AB23" s="129">
        <v>1048.77</v>
      </c>
      <c r="AC23" s="55">
        <f t="shared" ref="AC23:AC25" si="103">AB23/BC23-1</f>
        <v>-2.7638190954773802E-2</v>
      </c>
      <c r="AD23" s="129" t="s">
        <v>237</v>
      </c>
      <c r="AE23" s="55">
        <f t="shared" si="53"/>
        <v>-5.6805111821086302E-2</v>
      </c>
      <c r="AF23" s="129">
        <v>927.29</v>
      </c>
      <c r="AG23" s="55">
        <f t="shared" si="24"/>
        <v>-9.1915977084659498E-2</v>
      </c>
      <c r="AH23" s="129">
        <v>896.77</v>
      </c>
      <c r="AI23" s="55">
        <f t="shared" si="26"/>
        <v>-4.3098296982372199E-2</v>
      </c>
      <c r="AJ23" s="129">
        <v>986.13</v>
      </c>
      <c r="AK23" s="55">
        <f t="shared" si="28"/>
        <v>-6.70836732843805E-3</v>
      </c>
      <c r="AL23" s="129">
        <v>994.84</v>
      </c>
      <c r="AM23" s="55">
        <f t="shared" si="30"/>
        <v>-4.1543026706231397E-2</v>
      </c>
      <c r="AN23" s="129">
        <v>1086.6600000000001</v>
      </c>
      <c r="AO23" s="55">
        <f t="shared" si="32"/>
        <v>-4.1729131025238501E-2</v>
      </c>
      <c r="AP23" s="129">
        <v>1037.18</v>
      </c>
      <c r="AQ23" s="55">
        <f t="shared" si="34"/>
        <v>-6.17406800973377E-2</v>
      </c>
      <c r="AR23" s="54">
        <f t="shared" si="54"/>
        <v>12137.74</v>
      </c>
      <c r="AS23" s="55">
        <f t="shared" si="55"/>
        <v>-2.8589904577601799E-2</v>
      </c>
      <c r="AT23" s="54"/>
      <c r="AU23" s="129">
        <v>1073.58</v>
      </c>
      <c r="AV23" s="55"/>
      <c r="AW23" s="129">
        <v>877.56</v>
      </c>
      <c r="AX23" s="55"/>
      <c r="AY23" s="129">
        <v>1024.02</v>
      </c>
      <c r="AZ23" s="55"/>
      <c r="BA23" s="129">
        <v>1117.26</v>
      </c>
      <c r="BB23" s="55"/>
      <c r="BC23" s="129">
        <v>1078.58</v>
      </c>
      <c r="BD23" s="55"/>
      <c r="BE23" s="129">
        <v>1095.5</v>
      </c>
      <c r="BF23" s="55"/>
      <c r="BG23" s="129">
        <v>1021.15</v>
      </c>
      <c r="BH23" s="55">
        <f t="shared" ref="BH23:BH27" si="104">BG23/CB23-1</f>
        <v>-3.1433954528148301E-3</v>
      </c>
      <c r="BI23" s="129">
        <v>937.16</v>
      </c>
      <c r="BJ23" s="55">
        <f t="shared" ref="BJ23:BJ27" si="105">BI23/CC23-1</f>
        <v>-5.23399263843385E-2</v>
      </c>
      <c r="BK23" s="54">
        <v>992.79</v>
      </c>
      <c r="BL23" s="55">
        <f t="shared" ref="BL23:BL27" si="106">BK23/CD23-1</f>
        <v>-8.2033453227432093E-2</v>
      </c>
      <c r="BM23" s="129">
        <v>1037.96</v>
      </c>
      <c r="BN23" s="55">
        <f t="shared" ref="BN23:BN27" si="107">BM23/CE23-1</f>
        <v>-7.2570989474436604E-2</v>
      </c>
      <c r="BO23" s="129">
        <v>1133.98</v>
      </c>
      <c r="BP23" s="55">
        <f t="shared" ref="BP23:BP27" si="108">BO23/CF23-1</f>
        <v>-4.9017552393012601E-2</v>
      </c>
      <c r="BQ23" s="129">
        <v>1105.43</v>
      </c>
      <c r="BR23" s="55">
        <f t="shared" ref="BR23:BR27" si="109">BQ23/CG23-1</f>
        <v>-3.2555910254194998E-4</v>
      </c>
      <c r="BS23" s="54">
        <f t="shared" si="45"/>
        <v>12494.97</v>
      </c>
      <c r="BT23" s="165"/>
      <c r="BU23" s="166"/>
      <c r="BV23" s="171"/>
      <c r="BW23" s="140"/>
      <c r="BX23" s="140"/>
      <c r="BY23" s="140"/>
      <c r="BZ23" s="140"/>
      <c r="CA23" s="140"/>
      <c r="CB23" s="172">
        <v>1024.3699999999999</v>
      </c>
      <c r="CC23" s="172">
        <v>988.92</v>
      </c>
      <c r="CD23" s="173">
        <v>1081.51</v>
      </c>
      <c r="CE23" s="172">
        <v>1119.18</v>
      </c>
      <c r="CF23" s="172">
        <v>1192.43</v>
      </c>
      <c r="CG23" s="172">
        <v>1105.79</v>
      </c>
      <c r="CH23" s="54">
        <f t="shared" ref="CH23:CH27" si="110">BV23+BW23+BX23+BY23+BZ23+CA23+CB23+CC23+CD23+CE23+CF23+CG23</f>
        <v>6512.2</v>
      </c>
    </row>
    <row r="24" spans="1:86" ht="27" customHeight="1">
      <c r="A24" s="340"/>
      <c r="B24" s="135" t="s">
        <v>204</v>
      </c>
      <c r="C24" s="129">
        <v>3171.83</v>
      </c>
      <c r="D24" s="55">
        <f t="shared" si="48"/>
        <v>-7.1608790333911002E-2</v>
      </c>
      <c r="E24" s="130">
        <v>2792.81</v>
      </c>
      <c r="F24" s="55">
        <f t="shared" si="2"/>
        <v>-1.80851862309539E-3</v>
      </c>
      <c r="G24" s="130" t="s">
        <v>238</v>
      </c>
      <c r="H24" s="55">
        <f t="shared" si="49"/>
        <v>-9.5753942901524502E-2</v>
      </c>
      <c r="I24" s="129">
        <v>3309.77</v>
      </c>
      <c r="J24" s="55">
        <f t="shared" si="5"/>
        <v>-2.6300538072529502E-2</v>
      </c>
      <c r="K24" s="129">
        <v>3316.89</v>
      </c>
      <c r="L24" s="55">
        <f t="shared" si="7"/>
        <v>6.6250690427487298E-3</v>
      </c>
      <c r="M24" s="129" t="s">
        <v>239</v>
      </c>
      <c r="N24" s="55">
        <f t="shared" si="9"/>
        <v>5.9676097270175803E-2</v>
      </c>
      <c r="O24" s="129">
        <v>2992.97</v>
      </c>
      <c r="P24" s="55">
        <f t="shared" si="11"/>
        <v>4.1536603784090298E-2</v>
      </c>
      <c r="Q24" s="54">
        <f t="shared" si="12"/>
        <v>21884.52</v>
      </c>
      <c r="R24" s="55">
        <f t="shared" si="13"/>
        <v>-1.40327149183254E-2</v>
      </c>
      <c r="S24" s="135">
        <f t="shared" si="50"/>
        <v>19322.38</v>
      </c>
      <c r="T24" s="129">
        <v>3416.48</v>
      </c>
      <c r="U24" s="55">
        <f t="shared" si="15"/>
        <v>5.3851136679107903E-2</v>
      </c>
      <c r="V24" s="129">
        <v>2797.87</v>
      </c>
      <c r="W24" s="55">
        <f t="shared" si="100"/>
        <v>4.7628497717800998E-2</v>
      </c>
      <c r="X24" s="129">
        <v>3193.08</v>
      </c>
      <c r="Y24" s="55">
        <f t="shared" si="101"/>
        <v>1.9322915835341601E-2</v>
      </c>
      <c r="Z24" s="129">
        <v>3399.17</v>
      </c>
      <c r="AA24" s="55">
        <f t="shared" si="102"/>
        <v>9.0749866413346592E-3</v>
      </c>
      <c r="AB24" s="129">
        <v>3295.06</v>
      </c>
      <c r="AC24" s="55">
        <f t="shared" si="103"/>
        <v>4.54552383275142E-3</v>
      </c>
      <c r="AD24" s="129" t="s">
        <v>240</v>
      </c>
      <c r="AE24" s="55">
        <f t="shared" si="53"/>
        <v>-2.82645426019793E-2</v>
      </c>
      <c r="AF24" s="129">
        <v>2873.61</v>
      </c>
      <c r="AG24" s="55">
        <f t="shared" si="24"/>
        <v>-6.8977583095470293E-2</v>
      </c>
      <c r="AH24" s="129">
        <v>2788.65</v>
      </c>
      <c r="AI24" s="55">
        <f t="shared" si="26"/>
        <v>-2.0529661761090199E-2</v>
      </c>
      <c r="AJ24" s="129">
        <v>3080.6</v>
      </c>
      <c r="AK24" s="55">
        <f t="shared" si="28"/>
        <v>2.2324139739092499E-2</v>
      </c>
      <c r="AL24" s="129">
        <v>3123.47</v>
      </c>
      <c r="AM24" s="55">
        <f t="shared" si="30"/>
        <v>-1.3283757486921699E-2</v>
      </c>
      <c r="AN24" s="129">
        <v>3361.92</v>
      </c>
      <c r="AO24" s="55">
        <f t="shared" si="32"/>
        <v>-2.1955611670482499E-2</v>
      </c>
      <c r="AP24" s="129">
        <v>3191.37</v>
      </c>
      <c r="AQ24" s="55">
        <f t="shared" si="34"/>
        <v>-5.6692392046512698E-2</v>
      </c>
      <c r="AR24" s="54">
        <f t="shared" si="54"/>
        <v>37742</v>
      </c>
      <c r="AS24" s="55">
        <f t="shared" si="55"/>
        <v>-5.2525889341135104E-3</v>
      </c>
      <c r="AT24" s="54"/>
      <c r="AU24" s="129">
        <v>3241.9</v>
      </c>
      <c r="AV24" s="55"/>
      <c r="AW24" s="129">
        <v>2670.67</v>
      </c>
      <c r="AX24" s="55"/>
      <c r="AY24" s="129">
        <v>3132.55</v>
      </c>
      <c r="AZ24" s="55"/>
      <c r="BA24" s="129">
        <v>3368.6</v>
      </c>
      <c r="BB24" s="55"/>
      <c r="BC24" s="129">
        <v>3280.15</v>
      </c>
      <c r="BD24" s="55"/>
      <c r="BE24" s="129">
        <v>3314.4</v>
      </c>
      <c r="BF24" s="55"/>
      <c r="BG24" s="129">
        <v>3086.51</v>
      </c>
      <c r="BH24" s="55"/>
      <c r="BI24" s="129">
        <v>2847.1</v>
      </c>
      <c r="BJ24" s="55"/>
      <c r="BK24" s="54">
        <v>3013.33</v>
      </c>
      <c r="BL24" s="55"/>
      <c r="BM24" s="129">
        <v>3165.52</v>
      </c>
      <c r="BN24" s="123"/>
      <c r="BO24" s="129">
        <v>3437.39</v>
      </c>
      <c r="BP24" s="55"/>
      <c r="BQ24" s="129">
        <v>3383.17</v>
      </c>
      <c r="BR24" s="55"/>
      <c r="BS24" s="54">
        <f t="shared" si="45"/>
        <v>37941.29</v>
      </c>
      <c r="BT24" s="165"/>
      <c r="BU24" s="166"/>
      <c r="BV24" s="171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54"/>
    </row>
    <row r="25" spans="1:86" s="153" customFormat="1" ht="27" customHeight="1">
      <c r="A25" s="337" t="s">
        <v>112</v>
      </c>
      <c r="B25" s="135" t="s">
        <v>201</v>
      </c>
      <c r="C25" s="129">
        <v>1425.31</v>
      </c>
      <c r="D25" s="55">
        <f t="shared" si="48"/>
        <v>-0.26108009186535402</v>
      </c>
      <c r="E25" s="130">
        <v>1458.54</v>
      </c>
      <c r="F25" s="55">
        <f t="shared" si="2"/>
        <v>-0.129946670802563</v>
      </c>
      <c r="G25" s="130">
        <v>1423.17</v>
      </c>
      <c r="H25" s="55">
        <f t="shared" si="49"/>
        <v>-9.5561599959327295E-2</v>
      </c>
      <c r="I25" s="129">
        <v>1428.4</v>
      </c>
      <c r="J25" s="55">
        <f t="shared" si="5"/>
        <v>6.3265277366813004E-3</v>
      </c>
      <c r="K25" s="129">
        <v>1507.8</v>
      </c>
      <c r="L25" s="55">
        <f t="shared" si="7"/>
        <v>-2.0241073459176799E-2</v>
      </c>
      <c r="M25" s="129" t="s">
        <v>241</v>
      </c>
      <c r="N25" s="55">
        <f t="shared" si="9"/>
        <v>0.10151346838273299</v>
      </c>
      <c r="O25" s="129">
        <v>1334.93</v>
      </c>
      <c r="P25" s="55">
        <f t="shared" si="11"/>
        <v>-3.0206827411351798E-2</v>
      </c>
      <c r="Q25" s="58">
        <f t="shared" si="12"/>
        <v>10134.93</v>
      </c>
      <c r="R25" s="59">
        <f t="shared" si="13"/>
        <v>-7.2489114140909403E-2</v>
      </c>
      <c r="S25" s="135">
        <f t="shared" si="50"/>
        <v>9550.51</v>
      </c>
      <c r="T25" s="129">
        <v>1928.91</v>
      </c>
      <c r="U25" s="55">
        <f t="shared" si="15"/>
        <v>-1.16719356045274E-2</v>
      </c>
      <c r="V25" s="129">
        <v>1676.38</v>
      </c>
      <c r="W25" s="55">
        <f t="shared" si="100"/>
        <v>3.2819558069752098E-4</v>
      </c>
      <c r="X25" s="129">
        <v>1573.54</v>
      </c>
      <c r="Y25" s="55">
        <f t="shared" si="101"/>
        <v>2.3221032233732099E-2</v>
      </c>
      <c r="Z25" s="129">
        <v>1419.42</v>
      </c>
      <c r="AA25" s="55">
        <f t="shared" si="102"/>
        <v>-0.126478516129826</v>
      </c>
      <c r="AB25" s="129">
        <v>1538.95</v>
      </c>
      <c r="AC25" s="55">
        <f t="shared" si="103"/>
        <v>-0.108568217889457</v>
      </c>
      <c r="AD25" s="129" t="s">
        <v>242</v>
      </c>
      <c r="AE25" s="55">
        <f t="shared" si="53"/>
        <v>-0.13074685249309601</v>
      </c>
      <c r="AF25" s="129">
        <v>1376.51</v>
      </c>
      <c r="AG25" s="55">
        <f t="shared" si="24"/>
        <v>-0.134482736938738</v>
      </c>
      <c r="AH25" s="129">
        <v>1424.28</v>
      </c>
      <c r="AI25" s="55">
        <f t="shared" si="26"/>
        <v>-0.111590713457004</v>
      </c>
      <c r="AJ25" s="129">
        <v>1394.85</v>
      </c>
      <c r="AK25" s="55">
        <f t="shared" si="28"/>
        <v>-0.136412040763259</v>
      </c>
      <c r="AL25" s="129">
        <v>1508.55</v>
      </c>
      <c r="AM25" s="55">
        <f t="shared" si="30"/>
        <v>-0.13905376098618899</v>
      </c>
      <c r="AN25" s="129">
        <v>1713.97</v>
      </c>
      <c r="AO25" s="55">
        <f t="shared" si="32"/>
        <v>-0.135402216516427</v>
      </c>
      <c r="AP25" s="129">
        <v>1302.99</v>
      </c>
      <c r="AQ25" s="55">
        <f t="shared" si="34"/>
        <v>-0.52514422533774097</v>
      </c>
      <c r="AR25" s="54">
        <f t="shared" si="54"/>
        <v>18271.66</v>
      </c>
      <c r="AS25" s="55">
        <f t="shared" si="55"/>
        <v>-0.14737420245666399</v>
      </c>
      <c r="AT25" s="119"/>
      <c r="AU25" s="132">
        <v>1951.69</v>
      </c>
      <c r="AV25" s="123">
        <f>AU25/BV25-1</f>
        <v>0.44876553290675097</v>
      </c>
      <c r="AW25" s="132">
        <v>1675.83</v>
      </c>
      <c r="AX25" s="123">
        <f>AW25/BW25-1</f>
        <v>6.07190328501803E-2</v>
      </c>
      <c r="AY25" s="132">
        <v>1537.83</v>
      </c>
      <c r="AZ25" s="123">
        <f>AY25/BX25-1</f>
        <v>-7.1863117870722498E-2</v>
      </c>
      <c r="BA25" s="132">
        <v>1624.94</v>
      </c>
      <c r="BB25" s="123">
        <f>BA25/BY25-1</f>
        <v>-0.121749000108096</v>
      </c>
      <c r="BC25" s="132">
        <v>1726.38</v>
      </c>
      <c r="BD25" s="123">
        <f>BC25/BZ25-1</f>
        <v>-9.6060402965693403E-2</v>
      </c>
      <c r="BE25" s="132">
        <v>1625.89</v>
      </c>
      <c r="BF25" s="123">
        <f>BE25/CA25-1</f>
        <v>-3.1112567784994799E-2</v>
      </c>
      <c r="BG25" s="132">
        <v>1590.39</v>
      </c>
      <c r="BH25" s="123">
        <f t="shared" si="104"/>
        <v>-3.8673331842332598E-2</v>
      </c>
      <c r="BI25" s="132">
        <v>1603.18</v>
      </c>
      <c r="BJ25" s="123">
        <f t="shared" si="105"/>
        <v>-3.4499263394105499E-3</v>
      </c>
      <c r="BK25" s="119">
        <v>1615.18</v>
      </c>
      <c r="BL25" s="123">
        <f t="shared" si="106"/>
        <v>-6.3386856403922304E-2</v>
      </c>
      <c r="BM25" s="132">
        <v>1752.2</v>
      </c>
      <c r="BN25" s="123">
        <f t="shared" si="107"/>
        <v>-0.107918357372325</v>
      </c>
      <c r="BO25" s="132">
        <v>1982.39</v>
      </c>
      <c r="BP25" s="123">
        <f t="shared" si="108"/>
        <v>-0.113401462465619</v>
      </c>
      <c r="BQ25" s="132">
        <v>2743.97</v>
      </c>
      <c r="BR25" s="123">
        <f t="shared" si="109"/>
        <v>0.103635924868278</v>
      </c>
      <c r="BS25" s="119">
        <f t="shared" si="45"/>
        <v>21429.87</v>
      </c>
      <c r="BT25" s="163">
        <f>BS25/CH25-1</f>
        <v>-1.2270413701270501E-2</v>
      </c>
      <c r="BU25" s="149"/>
      <c r="BV25" s="170">
        <v>1347.14</v>
      </c>
      <c r="BW25" s="136">
        <v>1579.9</v>
      </c>
      <c r="BX25" s="136">
        <v>1656.9</v>
      </c>
      <c r="BY25" s="136">
        <v>1850.2</v>
      </c>
      <c r="BZ25" s="136">
        <v>1909.84</v>
      </c>
      <c r="CA25" s="136">
        <v>1678.1</v>
      </c>
      <c r="CB25" s="136">
        <v>1654.37</v>
      </c>
      <c r="CC25" s="136">
        <v>1608.73</v>
      </c>
      <c r="CD25" s="137">
        <v>1724.49</v>
      </c>
      <c r="CE25" s="136">
        <v>1964.17</v>
      </c>
      <c r="CF25" s="136">
        <v>2235.9499999999998</v>
      </c>
      <c r="CG25" s="136">
        <v>2486.3000000000002</v>
      </c>
      <c r="CH25" s="119">
        <f t="shared" si="110"/>
        <v>21696.09</v>
      </c>
    </row>
    <row r="26" spans="1:86" ht="27" customHeight="1">
      <c r="A26" s="338"/>
      <c r="B26" s="135" t="s">
        <v>202</v>
      </c>
      <c r="C26" s="129">
        <v>9341.85</v>
      </c>
      <c r="D26" s="55">
        <f t="shared" si="48"/>
        <v>-0.249305705111103</v>
      </c>
      <c r="E26" s="130">
        <v>9630.99</v>
      </c>
      <c r="F26" s="55">
        <f t="shared" si="2"/>
        <v>-0.11412616563677901</v>
      </c>
      <c r="G26" s="130">
        <v>9380.25</v>
      </c>
      <c r="H26" s="55">
        <f t="shared" si="49"/>
        <v>-8.9895195201605202E-2</v>
      </c>
      <c r="I26" s="129">
        <v>9385.31</v>
      </c>
      <c r="J26" s="55">
        <f t="shared" si="5"/>
        <v>5.2181792281764698E-3</v>
      </c>
      <c r="K26" s="129">
        <v>9890.4500000000007</v>
      </c>
      <c r="L26" s="55">
        <f t="shared" si="7"/>
        <v>-1.8677030447409301E-2</v>
      </c>
      <c r="M26" s="129" t="s">
        <v>243</v>
      </c>
      <c r="N26" s="55">
        <f t="shared" si="9"/>
        <v>0.101240580310032</v>
      </c>
      <c r="O26" s="129">
        <v>8785.7000000000007</v>
      </c>
      <c r="P26" s="55">
        <f t="shared" si="11"/>
        <v>-2.9581864291457899E-2</v>
      </c>
      <c r="Q26" s="54">
        <f t="shared" si="12"/>
        <v>66630.880000000005</v>
      </c>
      <c r="R26" s="55">
        <f t="shared" si="13"/>
        <v>-6.6385254826659995E-2</v>
      </c>
      <c r="S26" s="135">
        <f t="shared" si="50"/>
        <v>62315.19</v>
      </c>
      <c r="T26" s="129">
        <v>12444.28</v>
      </c>
      <c r="U26" s="55">
        <f t="shared" si="15"/>
        <v>-1.1490253738800599E-2</v>
      </c>
      <c r="V26" s="129">
        <v>10871.74</v>
      </c>
      <c r="W26" s="55">
        <f t="shared" ref="W26:AA26" si="111">V26/AU26-1</f>
        <v>-0.136404761961501</v>
      </c>
      <c r="X26" s="129">
        <v>10306.780000000001</v>
      </c>
      <c r="Y26" s="55">
        <f t="shared" si="111"/>
        <v>-4.9297911768314003E-2</v>
      </c>
      <c r="Z26" s="129">
        <v>9336.59</v>
      </c>
      <c r="AA26" s="55">
        <f t="shared" si="111"/>
        <v>-6.2910314661977398E-2</v>
      </c>
      <c r="AB26" s="129">
        <v>10078.69</v>
      </c>
      <c r="AC26" s="55">
        <f>AB26/BA26-1</f>
        <v>-4.2410209537997803E-2</v>
      </c>
      <c r="AD26" s="129" t="s">
        <v>244</v>
      </c>
      <c r="AE26" s="55">
        <f t="shared" si="53"/>
        <v>-0.11921543979842</v>
      </c>
      <c r="AF26" s="129">
        <v>9053.52</v>
      </c>
      <c r="AG26" s="55">
        <f t="shared" si="24"/>
        <v>-0.121438843894288</v>
      </c>
      <c r="AH26" s="129">
        <v>9245.5</v>
      </c>
      <c r="AI26" s="55">
        <f t="shared" si="26"/>
        <v>-0.108230553098647</v>
      </c>
      <c r="AJ26" s="129">
        <v>9045.51</v>
      </c>
      <c r="AK26" s="55">
        <f t="shared" si="28"/>
        <v>-0.13410763071892301</v>
      </c>
      <c r="AL26" s="129">
        <v>9781.77</v>
      </c>
      <c r="AM26" s="55">
        <f t="shared" si="30"/>
        <v>-0.13575014445734401</v>
      </c>
      <c r="AN26" s="129">
        <v>11097.2</v>
      </c>
      <c r="AO26" s="55">
        <f t="shared" si="32"/>
        <v>-0.128257780298525</v>
      </c>
      <c r="AP26" s="129">
        <v>8553.34</v>
      </c>
      <c r="AQ26" s="55">
        <f t="shared" si="34"/>
        <v>-0.51065637405809505</v>
      </c>
      <c r="AR26" s="54">
        <f t="shared" si="54"/>
        <v>119092.03</v>
      </c>
      <c r="AS26" s="55">
        <f t="shared" si="55"/>
        <v>-0.138523669289873</v>
      </c>
      <c r="AT26" s="54"/>
      <c r="AU26" s="129">
        <v>12588.93</v>
      </c>
      <c r="AV26" s="55"/>
      <c r="AW26" s="129">
        <v>10841.23</v>
      </c>
      <c r="AX26" s="55"/>
      <c r="AY26" s="129">
        <v>9963.39</v>
      </c>
      <c r="AZ26" s="55"/>
      <c r="BA26" s="129">
        <v>10525.06</v>
      </c>
      <c r="BB26" s="55"/>
      <c r="BC26" s="129">
        <v>11144.07</v>
      </c>
      <c r="BD26" s="55"/>
      <c r="BE26" s="129">
        <v>10532.78</v>
      </c>
      <c r="BF26" s="55"/>
      <c r="BG26" s="129">
        <v>10304.94</v>
      </c>
      <c r="BH26" s="55"/>
      <c r="BI26" s="129">
        <v>10367.59</v>
      </c>
      <c r="BJ26" s="55"/>
      <c r="BK26" s="54">
        <v>10446.459999999999</v>
      </c>
      <c r="BL26" s="55"/>
      <c r="BM26" s="129">
        <v>11318.22</v>
      </c>
      <c r="BN26" s="123"/>
      <c r="BO26" s="129">
        <v>12729.91</v>
      </c>
      <c r="BP26" s="55"/>
      <c r="BQ26" s="129">
        <v>17479.21</v>
      </c>
      <c r="BR26" s="55"/>
      <c r="BS26" s="54">
        <f t="shared" si="45"/>
        <v>138241.79</v>
      </c>
      <c r="BT26" s="165"/>
      <c r="BU26" s="166"/>
      <c r="BV26" s="16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54"/>
    </row>
    <row r="27" spans="1:86" ht="27" customHeight="1">
      <c r="A27" s="339"/>
      <c r="B27" s="135" t="s">
        <v>203</v>
      </c>
      <c r="C27" s="129">
        <v>1249.4100000000001</v>
      </c>
      <c r="D27" s="55">
        <f t="shared" si="48"/>
        <v>-0.33102562043209399</v>
      </c>
      <c r="E27" s="130">
        <v>1268.04</v>
      </c>
      <c r="F27" s="55">
        <f t="shared" si="2"/>
        <v>-0.214432184961931</v>
      </c>
      <c r="G27" s="130">
        <v>1241.1099999999999</v>
      </c>
      <c r="H27" s="55">
        <f t="shared" si="49"/>
        <v>-0.134246212226904</v>
      </c>
      <c r="I27" s="129">
        <v>1243.94</v>
      </c>
      <c r="J27" s="55">
        <f t="shared" si="5"/>
        <v>-2.6658633344026999E-2</v>
      </c>
      <c r="K27" s="129">
        <v>1315.28</v>
      </c>
      <c r="L27" s="55">
        <f t="shared" si="7"/>
        <v>-1.60981448234589E-2</v>
      </c>
      <c r="M27" s="129" t="s">
        <v>245</v>
      </c>
      <c r="N27" s="55">
        <f t="shared" si="9"/>
        <v>0.11013524523382801</v>
      </c>
      <c r="O27" s="129">
        <v>1161.92</v>
      </c>
      <c r="P27" s="55">
        <f t="shared" si="11"/>
        <v>-2.3260114829479001E-2</v>
      </c>
      <c r="Q27" s="54">
        <f t="shared" si="12"/>
        <v>8842.2800000000007</v>
      </c>
      <c r="R27" s="55">
        <f t="shared" si="13"/>
        <v>-0.111076707167258</v>
      </c>
      <c r="S27" s="135">
        <f t="shared" si="50"/>
        <v>8757.59</v>
      </c>
      <c r="T27" s="129">
        <v>1867.65</v>
      </c>
      <c r="U27" s="55">
        <f t="shared" si="15"/>
        <v>-3.5160918558988499E-3</v>
      </c>
      <c r="V27" s="129">
        <v>1614.17</v>
      </c>
      <c r="W27" s="55">
        <f t="shared" ref="W27:W29" si="112">V27/AW27-1</f>
        <v>8.0812875102265203E-3</v>
      </c>
      <c r="X27" s="129">
        <v>1433.56</v>
      </c>
      <c r="Y27" s="55">
        <f t="shared" ref="Y27:Y29" si="113">X27/AY27-1</f>
        <v>-2.5246652931617201E-2</v>
      </c>
      <c r="Z27" s="129">
        <v>1278.01</v>
      </c>
      <c r="AA27" s="55">
        <f t="shared" ref="AA27:AA29" si="114">Z27/BA27-1</f>
        <v>-0.18012163358524</v>
      </c>
      <c r="AB27" s="129">
        <v>1336.8</v>
      </c>
      <c r="AC27" s="55">
        <f t="shared" ref="AC27:AC29" si="115">AB27/BC27-1</f>
        <v>-0.195479083539459</v>
      </c>
      <c r="AD27" s="129" t="s">
        <v>246</v>
      </c>
      <c r="AE27" s="55">
        <f t="shared" si="53"/>
        <v>-0.21386527979709299</v>
      </c>
      <c r="AF27" s="129">
        <v>1189.5899999999999</v>
      </c>
      <c r="AG27" s="55">
        <f t="shared" si="24"/>
        <v>-0.21999724610028101</v>
      </c>
      <c r="AH27" s="129">
        <v>1236.21</v>
      </c>
      <c r="AI27" s="55">
        <f t="shared" si="26"/>
        <v>-0.19789125356864801</v>
      </c>
      <c r="AJ27" s="129">
        <v>1215.6500000000001</v>
      </c>
      <c r="AK27" s="55">
        <f t="shared" si="28"/>
        <v>-0.218100775692399</v>
      </c>
      <c r="AL27" s="129">
        <v>1313.09</v>
      </c>
      <c r="AM27" s="55">
        <f t="shared" si="30"/>
        <v>-0.22232882634780199</v>
      </c>
      <c r="AN27" s="129">
        <v>1536.86</v>
      </c>
      <c r="AO27" s="55">
        <f t="shared" si="32"/>
        <v>-0.201278486604475</v>
      </c>
      <c r="AP27" s="129">
        <v>1128.6199999999999</v>
      </c>
      <c r="AQ27" s="55">
        <f t="shared" si="34"/>
        <v>-0.57981072085421304</v>
      </c>
      <c r="AR27" s="54">
        <f t="shared" si="54"/>
        <v>16377.61</v>
      </c>
      <c r="AS27" s="55">
        <f t="shared" si="55"/>
        <v>-0.206800522871259</v>
      </c>
      <c r="AT27" s="54"/>
      <c r="AU27" s="129">
        <v>1874.24</v>
      </c>
      <c r="AV27" s="55"/>
      <c r="AW27" s="129">
        <v>1601.23</v>
      </c>
      <c r="AX27" s="55"/>
      <c r="AY27" s="129">
        <v>1470.69</v>
      </c>
      <c r="AZ27" s="55"/>
      <c r="BA27" s="129">
        <v>1558.78</v>
      </c>
      <c r="BB27" s="55"/>
      <c r="BC27" s="129">
        <v>1661.61</v>
      </c>
      <c r="BD27" s="55"/>
      <c r="BE27" s="129">
        <v>1561.31</v>
      </c>
      <c r="BF27" s="55"/>
      <c r="BG27" s="129">
        <v>1525.11</v>
      </c>
      <c r="BH27" s="55">
        <f t="shared" si="104"/>
        <v>-3.4061904249187903E-2</v>
      </c>
      <c r="BI27" s="129">
        <v>1541.2</v>
      </c>
      <c r="BJ27" s="55">
        <f t="shared" si="105"/>
        <v>4.7132603636317301E-3</v>
      </c>
      <c r="BK27" s="54">
        <v>1554.74</v>
      </c>
      <c r="BL27" s="55">
        <f t="shared" si="106"/>
        <v>-6.1090645570384697E-2</v>
      </c>
      <c r="BM27" s="129">
        <v>1688.49</v>
      </c>
      <c r="BN27" s="55">
        <f t="shared" si="107"/>
        <v>-0.108162068801597</v>
      </c>
      <c r="BO27" s="129">
        <v>1924.15</v>
      </c>
      <c r="BP27" s="55">
        <f t="shared" si="108"/>
        <v>-0.111829654452968</v>
      </c>
      <c r="BQ27" s="129">
        <v>2685.98</v>
      </c>
      <c r="BR27" s="55">
        <f t="shared" si="109"/>
        <v>0.108242148173821</v>
      </c>
      <c r="BS27" s="54">
        <f t="shared" si="45"/>
        <v>20647.53</v>
      </c>
      <c r="BT27" s="165"/>
      <c r="BU27" s="166"/>
      <c r="BV27" s="171"/>
      <c r="BW27" s="140"/>
      <c r="BX27" s="140"/>
      <c r="BY27" s="140"/>
      <c r="BZ27" s="140"/>
      <c r="CA27" s="140"/>
      <c r="CB27" s="172">
        <v>1578.89</v>
      </c>
      <c r="CC27" s="172">
        <v>1533.97</v>
      </c>
      <c r="CD27" s="173">
        <v>1655.9</v>
      </c>
      <c r="CE27" s="172">
        <v>1893.27</v>
      </c>
      <c r="CF27" s="172">
        <v>2166.42</v>
      </c>
      <c r="CG27" s="172">
        <v>2423.64</v>
      </c>
      <c r="CH27" s="54">
        <f t="shared" si="110"/>
        <v>11252.09</v>
      </c>
    </row>
    <row r="28" spans="1:86" ht="27" customHeight="1">
      <c r="A28" s="340"/>
      <c r="B28" s="135" t="s">
        <v>204</v>
      </c>
      <c r="C28" s="129">
        <v>6222.45</v>
      </c>
      <c r="D28" s="55">
        <f t="shared" si="48"/>
        <v>-0.45507829946282402</v>
      </c>
      <c r="E28" s="130">
        <v>6321.48</v>
      </c>
      <c r="F28" s="55">
        <f t="shared" si="2"/>
        <v>-0.35816478104024002</v>
      </c>
      <c r="G28" s="130" t="s">
        <v>247</v>
      </c>
      <c r="H28" s="55">
        <f t="shared" si="49"/>
        <v>-0.137462668020089</v>
      </c>
      <c r="I28" s="129">
        <v>6186.16</v>
      </c>
      <c r="J28" s="55">
        <f t="shared" si="5"/>
        <v>-3.0857902001055999E-2</v>
      </c>
      <c r="K28" s="129">
        <v>6547.17</v>
      </c>
      <c r="L28" s="55">
        <f t="shared" si="7"/>
        <v>-1.93298003960325E-2</v>
      </c>
      <c r="M28" s="129" t="s">
        <v>248</v>
      </c>
      <c r="N28" s="55">
        <f t="shared" si="9"/>
        <v>0.10708819450110101</v>
      </c>
      <c r="O28" s="129">
        <v>5784.56</v>
      </c>
      <c r="P28" s="55">
        <f t="shared" si="11"/>
        <v>-2.6822050508160201E-2</v>
      </c>
      <c r="Q28" s="54">
        <f t="shared" si="12"/>
        <v>44024.18</v>
      </c>
      <c r="R28" s="55">
        <f t="shared" si="13"/>
        <v>-0.17807034019280099</v>
      </c>
      <c r="S28" s="135">
        <f t="shared" si="50"/>
        <v>47617.99</v>
      </c>
      <c r="T28" s="129">
        <v>11418.98</v>
      </c>
      <c r="U28" s="55">
        <f t="shared" si="15"/>
        <v>-4.8350859212545902E-3</v>
      </c>
      <c r="V28" s="129">
        <v>9849.07</v>
      </c>
      <c r="W28" s="55">
        <f t="shared" si="112"/>
        <v>5.6176964585641399E-3</v>
      </c>
      <c r="X28" s="129">
        <v>7162.09</v>
      </c>
      <c r="Y28" s="55">
        <f t="shared" si="113"/>
        <v>-0.20320826463566299</v>
      </c>
      <c r="Z28" s="129">
        <v>6383.13</v>
      </c>
      <c r="AA28" s="55">
        <f t="shared" si="114"/>
        <v>-0.32977138351143098</v>
      </c>
      <c r="AB28" s="129">
        <v>6676.22</v>
      </c>
      <c r="AC28" s="55">
        <f t="shared" si="115"/>
        <v>-0.34323369033249401</v>
      </c>
      <c r="AD28" s="129" t="s">
        <v>249</v>
      </c>
      <c r="AE28" s="55">
        <f t="shared" si="53"/>
        <v>-0.35735168282943502</v>
      </c>
      <c r="AF28" s="129">
        <v>5943.99</v>
      </c>
      <c r="AG28" s="55">
        <f t="shared" si="24"/>
        <v>-0.362030900338627</v>
      </c>
      <c r="AH28" s="129">
        <v>6141.02</v>
      </c>
      <c r="AI28" s="55">
        <f t="shared" si="26"/>
        <v>-0.34818738092331902</v>
      </c>
      <c r="AJ28" s="129">
        <v>6028.47</v>
      </c>
      <c r="AK28" s="55">
        <f t="shared" si="28"/>
        <v>-0.365582481002108</v>
      </c>
      <c r="AL28" s="129">
        <v>6525.47</v>
      </c>
      <c r="AM28" s="55">
        <f t="shared" si="30"/>
        <v>-0.36802382451213</v>
      </c>
      <c r="AN28" s="129">
        <v>7639.07</v>
      </c>
      <c r="AO28" s="55">
        <f t="shared" si="32"/>
        <v>-0.351880792634298</v>
      </c>
      <c r="AP28" s="129">
        <v>5612.81</v>
      </c>
      <c r="AQ28" s="55">
        <f t="shared" si="34"/>
        <v>-0.65981423398033201</v>
      </c>
      <c r="AR28" s="54">
        <f t="shared" si="54"/>
        <v>85508.82</v>
      </c>
      <c r="AS28" s="55">
        <f t="shared" si="55"/>
        <v>-0.32315666483792699</v>
      </c>
      <c r="AT28" s="54"/>
      <c r="AU28" s="129">
        <v>11474.46</v>
      </c>
      <c r="AV28" s="55"/>
      <c r="AW28" s="129">
        <v>9794.0499999999993</v>
      </c>
      <c r="AX28" s="55"/>
      <c r="AY28" s="129">
        <v>8988.66</v>
      </c>
      <c r="AZ28" s="55"/>
      <c r="BA28" s="129">
        <v>9523.81</v>
      </c>
      <c r="BB28" s="55"/>
      <c r="BC28" s="129">
        <v>10165.290000000001</v>
      </c>
      <c r="BD28" s="55"/>
      <c r="BE28" s="129">
        <v>9536.32</v>
      </c>
      <c r="BF28" s="55"/>
      <c r="BG28" s="129">
        <v>9317.0499999999993</v>
      </c>
      <c r="BH28" s="55"/>
      <c r="BI28" s="129">
        <v>9421.4500000000007</v>
      </c>
      <c r="BJ28" s="55"/>
      <c r="BK28" s="54">
        <v>9502.3700000000008</v>
      </c>
      <c r="BL28" s="55"/>
      <c r="BM28" s="129">
        <v>10325.5</v>
      </c>
      <c r="BN28" s="123"/>
      <c r="BO28" s="129">
        <v>11786.52</v>
      </c>
      <c r="BP28" s="55"/>
      <c r="BQ28" s="129">
        <v>16499.25</v>
      </c>
      <c r="BR28" s="55"/>
      <c r="BS28" s="54">
        <f t="shared" si="45"/>
        <v>126334.73</v>
      </c>
      <c r="BT28" s="165"/>
      <c r="BU28" s="166"/>
      <c r="BV28" s="171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54"/>
    </row>
    <row r="29" spans="1:86" s="153" customFormat="1" ht="27" customHeight="1">
      <c r="A29" s="337" t="s">
        <v>113</v>
      </c>
      <c r="B29" s="135" t="s">
        <v>201</v>
      </c>
      <c r="C29" s="129">
        <v>229.08</v>
      </c>
      <c r="D29" s="55">
        <f t="shared" si="48"/>
        <v>1.33592851455366E-2</v>
      </c>
      <c r="E29" s="130">
        <v>234.25</v>
      </c>
      <c r="F29" s="55">
        <f t="shared" si="2"/>
        <v>7.1984257733845897E-2</v>
      </c>
      <c r="G29" s="130">
        <v>241.09</v>
      </c>
      <c r="H29" s="55">
        <f t="shared" si="49"/>
        <v>-3.4674674674674701E-2</v>
      </c>
      <c r="I29" s="129">
        <v>231.21</v>
      </c>
      <c r="J29" s="55">
        <f t="shared" si="5"/>
        <v>-1.54154068900907E-2</v>
      </c>
      <c r="K29" s="129">
        <v>217.99</v>
      </c>
      <c r="L29" s="55">
        <f t="shared" si="7"/>
        <v>6.7892111583225398E-3</v>
      </c>
      <c r="M29" s="129" t="s">
        <v>250</v>
      </c>
      <c r="N29" s="55">
        <f t="shared" si="9"/>
        <v>-0.109621096210962</v>
      </c>
      <c r="O29" s="129">
        <v>185.99</v>
      </c>
      <c r="P29" s="55">
        <f t="shared" si="11"/>
        <v>-1.7537372563520202E-2</v>
      </c>
      <c r="Q29" s="58">
        <f t="shared" si="12"/>
        <v>1537.47</v>
      </c>
      <c r="R29" s="59">
        <f t="shared" si="13"/>
        <v>-1.26765176180477E-2</v>
      </c>
      <c r="S29" s="135">
        <f t="shared" si="50"/>
        <v>1367.9</v>
      </c>
      <c r="T29" s="129">
        <v>226.06</v>
      </c>
      <c r="U29" s="55">
        <f t="shared" si="15"/>
        <v>-1.9219922773222299E-2</v>
      </c>
      <c r="V29" s="129">
        <v>218.52</v>
      </c>
      <c r="W29" s="55">
        <f t="shared" si="112"/>
        <v>-8.6683942154977794E-2</v>
      </c>
      <c r="X29" s="129">
        <v>249.75</v>
      </c>
      <c r="Y29" s="55">
        <f t="shared" si="113"/>
        <v>7.2901452014777907E-2</v>
      </c>
      <c r="Z29" s="129">
        <v>234.83</v>
      </c>
      <c r="AA29" s="55">
        <f t="shared" si="114"/>
        <v>-4.91942667422463E-2</v>
      </c>
      <c r="AB29" s="129">
        <v>216.52</v>
      </c>
      <c r="AC29" s="55">
        <f t="shared" si="115"/>
        <v>-0.13110477948553301</v>
      </c>
      <c r="AD29" s="129" t="s">
        <v>251</v>
      </c>
      <c r="AE29" s="55">
        <f t="shared" si="53"/>
        <v>-9.4162726235121494E-2</v>
      </c>
      <c r="AF29" s="129">
        <v>189.31</v>
      </c>
      <c r="AG29" s="55">
        <f t="shared" si="24"/>
        <v>-0.197192655103685</v>
      </c>
      <c r="AH29" s="129">
        <v>183.1</v>
      </c>
      <c r="AI29" s="55">
        <f t="shared" si="26"/>
        <v>-9.8296070127056101E-2</v>
      </c>
      <c r="AJ29" s="129">
        <v>200.71</v>
      </c>
      <c r="AK29" s="55">
        <f t="shared" si="28"/>
        <v>-0.10076164874552</v>
      </c>
      <c r="AL29" s="129">
        <v>222</v>
      </c>
      <c r="AM29" s="55">
        <f t="shared" si="30"/>
        <v>-0.12298028680914901</v>
      </c>
      <c r="AN29" s="129">
        <v>210.76</v>
      </c>
      <c r="AO29" s="55">
        <f t="shared" si="32"/>
        <v>-0.10535699125562401</v>
      </c>
      <c r="AP29" s="129">
        <v>245.46</v>
      </c>
      <c r="AQ29" s="55">
        <f t="shared" si="34"/>
        <v>5.00513347022589E-2</v>
      </c>
      <c r="AR29" s="54">
        <f t="shared" si="54"/>
        <v>2619.2399999999998</v>
      </c>
      <c r="AS29" s="55">
        <f t="shared" si="55"/>
        <v>-7.4002319201289593E-2</v>
      </c>
      <c r="AT29" s="119"/>
      <c r="AU29" s="132">
        <v>230.49</v>
      </c>
      <c r="AV29" s="123">
        <f>AU29/BV29-1</f>
        <v>0.75317562942116101</v>
      </c>
      <c r="AW29" s="132">
        <v>239.26</v>
      </c>
      <c r="AX29" s="123">
        <f>AW29/BW29-1</f>
        <v>0.34779179810725502</v>
      </c>
      <c r="AY29" s="132">
        <v>232.78</v>
      </c>
      <c r="AZ29" s="123">
        <f>AY29/BX29-1</f>
        <v>0.159378424145831</v>
      </c>
      <c r="BA29" s="132">
        <v>246.98</v>
      </c>
      <c r="BB29" s="123">
        <f>BA29/BY29-1</f>
        <v>0.18518163059647799</v>
      </c>
      <c r="BC29" s="132">
        <v>249.19</v>
      </c>
      <c r="BD29" s="123">
        <f>BC29/BZ29-1</f>
        <v>0.13567587275544599</v>
      </c>
      <c r="BE29" s="132">
        <v>245.32</v>
      </c>
      <c r="BF29" s="123">
        <f>BE29/CA29-1</f>
        <v>0.181297250445418</v>
      </c>
      <c r="BG29" s="132">
        <v>235.81</v>
      </c>
      <c r="BH29" s="123">
        <f t="shared" ref="BH29:BH33" si="116">BG29/CB29-1</f>
        <v>0.17528907496012799</v>
      </c>
      <c r="BI29" s="132">
        <v>203.06</v>
      </c>
      <c r="BJ29" s="123">
        <f t="shared" ref="BJ29:BJ33" si="117">BI29/CC29-1</f>
        <v>2.3230032753842399E-2</v>
      </c>
      <c r="BK29" s="119">
        <v>223.2</v>
      </c>
      <c r="BL29" s="123">
        <f t="shared" ref="BL29:BL33" si="118">BK29/CD29-1</f>
        <v>5.0550691894944801E-2</v>
      </c>
      <c r="BM29" s="132">
        <v>253.13</v>
      </c>
      <c r="BN29" s="123">
        <f t="shared" ref="BN29:BN33" si="119">BM29/CE29-1</f>
        <v>9.9943510189892698E-2</v>
      </c>
      <c r="BO29" s="132">
        <v>235.58</v>
      </c>
      <c r="BP29" s="123">
        <f t="shared" ref="BP29:BP33" si="120">BO29/CF29-1</f>
        <v>3.6382033346531201E-2</v>
      </c>
      <c r="BQ29" s="132">
        <v>233.76</v>
      </c>
      <c r="BR29" s="123">
        <f t="shared" ref="BR29:BR33" si="121">BQ29/CG29-1</f>
        <v>-7.1902171755270597E-2</v>
      </c>
      <c r="BS29" s="119">
        <f t="shared" si="45"/>
        <v>2828.56</v>
      </c>
      <c r="BT29" s="163">
        <f>BS29/CH29-1</f>
        <v>0.14697235727522301</v>
      </c>
      <c r="BU29" s="149"/>
      <c r="BV29" s="170">
        <v>131.47</v>
      </c>
      <c r="BW29" s="136">
        <v>177.52</v>
      </c>
      <c r="BX29" s="136">
        <v>200.78</v>
      </c>
      <c r="BY29" s="136">
        <v>208.39</v>
      </c>
      <c r="BZ29" s="136">
        <v>219.42</v>
      </c>
      <c r="CA29" s="136">
        <v>207.67</v>
      </c>
      <c r="CB29" s="136">
        <v>200.64</v>
      </c>
      <c r="CC29" s="136">
        <v>198.45</v>
      </c>
      <c r="CD29" s="137">
        <v>212.46</v>
      </c>
      <c r="CE29" s="136">
        <v>230.13</v>
      </c>
      <c r="CF29" s="136">
        <v>227.31</v>
      </c>
      <c r="CG29" s="136">
        <v>251.87</v>
      </c>
      <c r="CH29" s="119">
        <f t="shared" ref="CH29:CH33" si="122">BV29+BW29+BX29+BY29+BZ29+CA29+CB29+CC29+CD29+CE29+CF29+CG29</f>
        <v>2466.11</v>
      </c>
    </row>
    <row r="30" spans="1:86" ht="27" customHeight="1">
      <c r="A30" s="338"/>
      <c r="B30" s="135" t="s">
        <v>202</v>
      </c>
      <c r="C30" s="129">
        <v>1415.67</v>
      </c>
      <c r="D30" s="55">
        <f t="shared" si="48"/>
        <v>-0.102205056981412</v>
      </c>
      <c r="E30" s="130">
        <v>1448.12</v>
      </c>
      <c r="F30" s="55">
        <f t="shared" si="2"/>
        <v>1.25580354645634E-2</v>
      </c>
      <c r="G30" s="130">
        <v>1485.83</v>
      </c>
      <c r="H30" s="55">
        <f t="shared" si="49"/>
        <v>-3.06242945777906E-2</v>
      </c>
      <c r="I30" s="129">
        <v>1431.94</v>
      </c>
      <c r="J30" s="55">
        <f t="shared" si="5"/>
        <v>1.7067852348516599E-2</v>
      </c>
      <c r="K30" s="129">
        <v>1353.48</v>
      </c>
      <c r="L30" s="55">
        <f t="shared" si="7"/>
        <v>6.84328104895051E-2</v>
      </c>
      <c r="M30" s="129" t="s">
        <v>252</v>
      </c>
      <c r="N30" s="55">
        <f t="shared" si="9"/>
        <v>-0.14647210038733099</v>
      </c>
      <c r="O30" s="129">
        <v>1160.69</v>
      </c>
      <c r="P30" s="55">
        <f t="shared" si="11"/>
        <v>-1.4970339378612E-2</v>
      </c>
      <c r="Q30" s="54">
        <f t="shared" si="12"/>
        <v>9527.5499999999993</v>
      </c>
      <c r="R30" s="55">
        <f t="shared" si="13"/>
        <v>-3.1359292395282699E-2</v>
      </c>
      <c r="S30" s="135">
        <f t="shared" si="50"/>
        <v>8657.67</v>
      </c>
      <c r="T30" s="129">
        <v>1576.83</v>
      </c>
      <c r="U30" s="55">
        <f t="shared" si="15"/>
        <v>-1.9628201939816101E-2</v>
      </c>
      <c r="V30" s="129">
        <v>1430.16</v>
      </c>
      <c r="W30" s="55">
        <f t="shared" ref="W30:AA30" si="123">V30/AU30-1</f>
        <v>-0.11081820442675901</v>
      </c>
      <c r="X30" s="129">
        <v>1532.77</v>
      </c>
      <c r="Y30" s="55">
        <f t="shared" si="123"/>
        <v>-0.11997772342599899</v>
      </c>
      <c r="Z30" s="129">
        <v>1407.91</v>
      </c>
      <c r="AA30" s="55">
        <f t="shared" si="123"/>
        <v>-0.119368256450352</v>
      </c>
      <c r="AB30" s="129">
        <v>1266.79</v>
      </c>
      <c r="AC30" s="55">
        <f>AB30/BA30-1</f>
        <v>-0.30055655553960497</v>
      </c>
      <c r="AD30" s="129" t="s">
        <v>253</v>
      </c>
      <c r="AE30" s="55">
        <f t="shared" si="53"/>
        <v>-0.11803098359153</v>
      </c>
      <c r="AF30" s="129">
        <v>1178.33</v>
      </c>
      <c r="AG30" s="55">
        <f t="shared" si="24"/>
        <v>-0.21784642752834299</v>
      </c>
      <c r="AH30" s="129">
        <v>1125.47</v>
      </c>
      <c r="AI30" s="55">
        <f t="shared" si="26"/>
        <v>-5.6549839470882698E-2</v>
      </c>
      <c r="AJ30" s="129">
        <v>1229.51</v>
      </c>
      <c r="AK30" s="55">
        <f t="shared" si="28"/>
        <v>-1.7303941941877999E-2</v>
      </c>
      <c r="AL30" s="129">
        <v>1352.56</v>
      </c>
      <c r="AM30" s="55">
        <f t="shared" si="30"/>
        <v>-0.13435051968665199</v>
      </c>
      <c r="AN30" s="129">
        <v>1282.8499999999999</v>
      </c>
      <c r="AO30" s="55">
        <f t="shared" si="32"/>
        <v>-6.9096635149157898E-2</v>
      </c>
      <c r="AP30" s="129">
        <v>1482.88</v>
      </c>
      <c r="AQ30" s="55">
        <f t="shared" si="34"/>
        <v>0.17990419962125401</v>
      </c>
      <c r="AR30" s="54">
        <f t="shared" si="54"/>
        <v>16309.27</v>
      </c>
      <c r="AS30" s="55">
        <f t="shared" si="55"/>
        <v>-0.108326503789099</v>
      </c>
      <c r="AT30" s="54"/>
      <c r="AU30" s="129">
        <v>1608.4</v>
      </c>
      <c r="AV30" s="55"/>
      <c r="AW30" s="129">
        <v>1741.74</v>
      </c>
      <c r="AX30" s="55"/>
      <c r="AY30" s="129">
        <v>1598.75</v>
      </c>
      <c r="AZ30" s="55"/>
      <c r="BA30" s="129">
        <v>1811.14</v>
      </c>
      <c r="BB30" s="55"/>
      <c r="BC30" s="129">
        <v>1746.31</v>
      </c>
      <c r="BD30" s="55"/>
      <c r="BE30" s="129">
        <v>1636.35</v>
      </c>
      <c r="BF30" s="55"/>
      <c r="BG30" s="129">
        <v>1506.52</v>
      </c>
      <c r="BH30" s="55"/>
      <c r="BI30" s="129">
        <v>1192.93</v>
      </c>
      <c r="BJ30" s="55"/>
      <c r="BK30" s="54">
        <v>1251.1600000000001</v>
      </c>
      <c r="BL30" s="55"/>
      <c r="BM30" s="129">
        <v>1562.48</v>
      </c>
      <c r="BN30" s="123"/>
      <c r="BO30" s="129">
        <v>1378.07</v>
      </c>
      <c r="BP30" s="55"/>
      <c r="BQ30" s="129">
        <v>1256.78</v>
      </c>
      <c r="BR30" s="55"/>
      <c r="BS30" s="54">
        <f t="shared" si="45"/>
        <v>18290.63</v>
      </c>
      <c r="BT30" s="165"/>
      <c r="BU30" s="166"/>
      <c r="BV30" s="16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54"/>
    </row>
    <row r="31" spans="1:86" ht="27" customHeight="1">
      <c r="A31" s="339"/>
      <c r="B31" s="135" t="s">
        <v>203</v>
      </c>
      <c r="C31" s="129">
        <v>213.32</v>
      </c>
      <c r="D31" s="55">
        <f t="shared" si="48"/>
        <v>1.58095238095237E-2</v>
      </c>
      <c r="E31" s="130">
        <v>218.53</v>
      </c>
      <c r="F31" s="55">
        <f t="shared" si="2"/>
        <v>7.7617239508851493E-2</v>
      </c>
      <c r="G31" s="130">
        <v>224.95</v>
      </c>
      <c r="H31" s="55">
        <f t="shared" si="49"/>
        <v>-3.8921644022900201E-2</v>
      </c>
      <c r="I31" s="129">
        <v>214.4</v>
      </c>
      <c r="J31" s="55">
        <f t="shared" si="5"/>
        <v>-1.6649084988304301E-2</v>
      </c>
      <c r="K31" s="129">
        <v>206.17</v>
      </c>
      <c r="L31" s="55">
        <f t="shared" si="7"/>
        <v>3.22435287638312E-2</v>
      </c>
      <c r="M31" s="129" t="s">
        <v>254</v>
      </c>
      <c r="N31" s="55">
        <f t="shared" si="9"/>
        <v>-9.5635305528613004E-2</v>
      </c>
      <c r="O31" s="129">
        <v>174.76</v>
      </c>
      <c r="P31" s="55">
        <f t="shared" si="11"/>
        <v>1.01150222530491E-2</v>
      </c>
      <c r="Q31" s="54">
        <f t="shared" si="12"/>
        <v>1438.61</v>
      </c>
      <c r="R31" s="55">
        <f t="shared" si="13"/>
        <v>-3.6084830519039798E-3</v>
      </c>
      <c r="S31" s="135">
        <f t="shared" si="50"/>
        <v>1270.81</v>
      </c>
      <c r="T31" s="129">
        <v>210</v>
      </c>
      <c r="U31" s="55">
        <f t="shared" si="15"/>
        <v>-1.8783291281188701E-2</v>
      </c>
      <c r="V31" s="129">
        <v>202.79</v>
      </c>
      <c r="W31" s="55">
        <f t="shared" ref="W31:W33" si="124">V31/AW31-1</f>
        <v>-8.4593508779849294E-2</v>
      </c>
      <c r="X31" s="129">
        <v>234.06</v>
      </c>
      <c r="Y31" s="55">
        <f t="shared" ref="Y31:Y33" si="125">X31/AY31-1</f>
        <v>8.5621521335807096E-2</v>
      </c>
      <c r="Z31" s="129">
        <v>218.03</v>
      </c>
      <c r="AA31" s="55">
        <f t="shared" ref="AA31:AA33" si="126">Z31/BA31-1</f>
        <v>-4.2762435790490397E-2</v>
      </c>
      <c r="AB31" s="129">
        <v>199.73</v>
      </c>
      <c r="AC31" s="55">
        <f t="shared" ref="AC31:AC33" si="127">AB31/BC31-1</f>
        <v>-0.137160877829618</v>
      </c>
      <c r="AD31" s="129" t="s">
        <v>255</v>
      </c>
      <c r="AE31" s="55">
        <f t="shared" si="53"/>
        <v>-9.8854995192727904E-2</v>
      </c>
      <c r="AF31" s="129">
        <v>173.01</v>
      </c>
      <c r="AG31" s="55">
        <f t="shared" si="24"/>
        <v>-0.21230194864323401</v>
      </c>
      <c r="AH31" s="129">
        <v>167.17</v>
      </c>
      <c r="AI31" s="55">
        <f t="shared" si="26"/>
        <v>-0.107569933803118</v>
      </c>
      <c r="AJ31" s="129">
        <v>185.11</v>
      </c>
      <c r="AK31" s="55">
        <f t="shared" si="28"/>
        <v>-0.108333333333333</v>
      </c>
      <c r="AL31" s="129">
        <v>206.21</v>
      </c>
      <c r="AM31" s="55">
        <f t="shared" si="30"/>
        <v>-0.12870241264207499</v>
      </c>
      <c r="AN31" s="129">
        <v>195.57</v>
      </c>
      <c r="AO31" s="55">
        <f t="shared" si="32"/>
        <v>-0.112980769230769</v>
      </c>
      <c r="AP31" s="129">
        <v>230.12</v>
      </c>
      <c r="AQ31" s="55">
        <f t="shared" si="34"/>
        <v>5.3566523212160003E-2</v>
      </c>
      <c r="AR31" s="54">
        <f t="shared" si="54"/>
        <v>2428</v>
      </c>
      <c r="AS31" s="55">
        <f t="shared" si="55"/>
        <v>-7.6577861448646894E-2</v>
      </c>
      <c r="AT31" s="54"/>
      <c r="AU31" s="129">
        <v>214.02</v>
      </c>
      <c r="AV31" s="55"/>
      <c r="AW31" s="129">
        <v>221.53</v>
      </c>
      <c r="AX31" s="55"/>
      <c r="AY31" s="129">
        <v>215.6</v>
      </c>
      <c r="AZ31" s="55"/>
      <c r="BA31" s="129">
        <v>227.77</v>
      </c>
      <c r="BB31" s="55"/>
      <c r="BC31" s="129">
        <v>231.48</v>
      </c>
      <c r="BD31" s="55"/>
      <c r="BE31" s="129">
        <v>228.82</v>
      </c>
      <c r="BF31" s="55"/>
      <c r="BG31" s="129">
        <v>219.64</v>
      </c>
      <c r="BH31" s="55">
        <f t="shared" si="116"/>
        <v>0.185513035029956</v>
      </c>
      <c r="BI31" s="129">
        <v>187.32</v>
      </c>
      <c r="BJ31" s="55">
        <f t="shared" si="117"/>
        <v>5.33655738626777E-2</v>
      </c>
      <c r="BK31" s="54">
        <v>207.6</v>
      </c>
      <c r="BL31" s="55">
        <f t="shared" si="118"/>
        <v>7.5480495259804006E-2</v>
      </c>
      <c r="BM31" s="129">
        <v>236.67</v>
      </c>
      <c r="BN31" s="55">
        <f t="shared" si="119"/>
        <v>0.117633169625992</v>
      </c>
      <c r="BO31" s="129">
        <v>220.48</v>
      </c>
      <c r="BP31" s="55">
        <f t="shared" si="120"/>
        <v>4.4087701851588799E-2</v>
      </c>
      <c r="BQ31" s="129">
        <v>218.42</v>
      </c>
      <c r="BR31" s="55">
        <f t="shared" si="121"/>
        <v>-7.2093122052763497E-2</v>
      </c>
      <c r="BS31" s="54">
        <f t="shared" si="45"/>
        <v>2629.35</v>
      </c>
      <c r="BT31" s="165"/>
      <c r="BU31" s="166"/>
      <c r="BV31" s="171"/>
      <c r="BW31" s="140"/>
      <c r="BX31" s="140"/>
      <c r="BY31" s="140"/>
      <c r="BZ31" s="140"/>
      <c r="CA31" s="140"/>
      <c r="CB31" s="172">
        <v>185.27</v>
      </c>
      <c r="CC31" s="172">
        <v>177.83</v>
      </c>
      <c r="CD31" s="173">
        <v>193.03</v>
      </c>
      <c r="CE31" s="172">
        <v>211.76</v>
      </c>
      <c r="CF31" s="172">
        <v>211.17</v>
      </c>
      <c r="CG31" s="172">
        <v>235.39</v>
      </c>
      <c r="CH31" s="54">
        <f t="shared" si="122"/>
        <v>1214.45</v>
      </c>
    </row>
    <row r="32" spans="1:86" ht="27" customHeight="1">
      <c r="A32" s="340"/>
      <c r="B32" s="135" t="s">
        <v>204</v>
      </c>
      <c r="C32" s="129">
        <v>1216.28</v>
      </c>
      <c r="D32" s="55">
        <f t="shared" si="48"/>
        <v>-8.2288318469222896E-2</v>
      </c>
      <c r="E32" s="130">
        <v>1247.03</v>
      </c>
      <c r="F32" s="55">
        <f t="shared" si="2"/>
        <v>2.8766829461457099E-2</v>
      </c>
      <c r="G32" s="130" t="s">
        <v>256</v>
      </c>
      <c r="H32" s="55">
        <f t="shared" si="49"/>
        <v>-3.5323061181498097E-2</v>
      </c>
      <c r="I32" s="129">
        <v>1220.0899999999999</v>
      </c>
      <c r="J32" s="55">
        <f t="shared" si="5"/>
        <v>3.2880423280423197E-2</v>
      </c>
      <c r="K32" s="129">
        <v>1211.44</v>
      </c>
      <c r="L32" s="55">
        <f t="shared" si="7"/>
        <v>0.17127691459842001</v>
      </c>
      <c r="M32" s="129" t="s">
        <v>257</v>
      </c>
      <c r="N32" s="55">
        <f t="shared" si="9"/>
        <v>-9.8962017403892003E-2</v>
      </c>
      <c r="O32" s="129">
        <v>1027.6199999999999</v>
      </c>
      <c r="P32" s="55">
        <f t="shared" si="11"/>
        <v>6.1020939164911199E-2</v>
      </c>
      <c r="Q32" s="54">
        <f t="shared" si="12"/>
        <v>8300.17</v>
      </c>
      <c r="R32" s="55">
        <f t="shared" si="13"/>
        <v>4.0682074967277604E-3</v>
      </c>
      <c r="S32" s="135">
        <f t="shared" si="50"/>
        <v>7298.02</v>
      </c>
      <c r="T32" s="129">
        <v>1325.34</v>
      </c>
      <c r="U32" s="55">
        <f t="shared" si="15"/>
        <v>2.2867771337722099E-2</v>
      </c>
      <c r="V32" s="129">
        <v>1212.1600000000001</v>
      </c>
      <c r="W32" s="55">
        <f t="shared" si="124"/>
        <v>-0.137363184787714</v>
      </c>
      <c r="X32" s="129">
        <v>1329.16</v>
      </c>
      <c r="Y32" s="55">
        <f t="shared" si="125"/>
        <v>3.352124722989E-2</v>
      </c>
      <c r="Z32" s="129">
        <v>1181.25</v>
      </c>
      <c r="AA32" s="55">
        <f t="shared" si="126"/>
        <v>-0.181046734932993</v>
      </c>
      <c r="AB32" s="129">
        <v>1034.29</v>
      </c>
      <c r="AC32" s="55">
        <f t="shared" si="127"/>
        <v>-0.26292197287686297</v>
      </c>
      <c r="AD32" s="129" t="s">
        <v>258</v>
      </c>
      <c r="AE32" s="55">
        <f t="shared" si="53"/>
        <v>-7.5548594108791306E-2</v>
      </c>
      <c r="AF32" s="129">
        <v>968.52</v>
      </c>
      <c r="AG32" s="55">
        <f t="shared" si="24"/>
        <v>-0.191356839301667</v>
      </c>
      <c r="AH32" s="129">
        <v>926.06</v>
      </c>
      <c r="AI32" s="55">
        <f t="shared" si="26"/>
        <v>1.7469455919838301E-2</v>
      </c>
      <c r="AJ32" s="129">
        <v>1030.3</v>
      </c>
      <c r="AK32" s="55">
        <f t="shared" si="28"/>
        <v>6.2603135313531205E-2</v>
      </c>
      <c r="AL32" s="129">
        <v>1152.01</v>
      </c>
      <c r="AM32" s="55">
        <f t="shared" si="30"/>
        <v>-7.14613877985283E-2</v>
      </c>
      <c r="AN32" s="129">
        <v>1090.68</v>
      </c>
      <c r="AO32" s="55">
        <f t="shared" si="32"/>
        <v>2.5369512464150602E-3</v>
      </c>
      <c r="AP32" s="129">
        <v>1290.71</v>
      </c>
      <c r="AQ32" s="55">
        <f t="shared" si="34"/>
        <v>0.316862897137144</v>
      </c>
      <c r="AR32" s="54">
        <f t="shared" si="54"/>
        <v>13756.3</v>
      </c>
      <c r="AS32" s="55">
        <f t="shared" si="55"/>
        <v>-5.35051059795211E-2</v>
      </c>
      <c r="AT32" s="54"/>
      <c r="AU32" s="129">
        <v>1295.71</v>
      </c>
      <c r="AV32" s="55"/>
      <c r="AW32" s="129">
        <v>1405.18</v>
      </c>
      <c r="AX32" s="55"/>
      <c r="AY32" s="129">
        <v>1286.05</v>
      </c>
      <c r="AZ32" s="55"/>
      <c r="BA32" s="129">
        <v>1442.39</v>
      </c>
      <c r="BB32" s="55"/>
      <c r="BC32" s="129">
        <v>1403.23</v>
      </c>
      <c r="BD32" s="55"/>
      <c r="BE32" s="129">
        <v>1315.18</v>
      </c>
      <c r="BF32" s="55"/>
      <c r="BG32" s="129">
        <v>1197.71</v>
      </c>
      <c r="BH32" s="55"/>
      <c r="BI32" s="129">
        <v>910.16</v>
      </c>
      <c r="BJ32" s="55"/>
      <c r="BK32" s="54">
        <v>969.6</v>
      </c>
      <c r="BL32" s="55"/>
      <c r="BM32" s="129">
        <v>1240.67</v>
      </c>
      <c r="BN32" s="123"/>
      <c r="BO32" s="129">
        <v>1087.92</v>
      </c>
      <c r="BP32" s="55"/>
      <c r="BQ32" s="129">
        <v>980.14</v>
      </c>
      <c r="BR32" s="55"/>
      <c r="BS32" s="54">
        <f t="shared" si="45"/>
        <v>14533.94</v>
      </c>
      <c r="BT32" s="165"/>
      <c r="BU32" s="166"/>
      <c r="BV32" s="171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54"/>
    </row>
    <row r="33" spans="1:86" s="153" customFormat="1" ht="27" customHeight="1">
      <c r="A33" s="337" t="s">
        <v>114</v>
      </c>
      <c r="B33" s="135" t="s">
        <v>201</v>
      </c>
      <c r="C33" s="129">
        <v>588.6</v>
      </c>
      <c r="D33" s="55">
        <f t="shared" si="48"/>
        <v>-1.1603499521418601E-2</v>
      </c>
      <c r="E33" s="130">
        <v>517.91999999999996</v>
      </c>
      <c r="F33" s="55">
        <f t="shared" si="2"/>
        <v>-0.122318251143874</v>
      </c>
      <c r="G33" s="130">
        <v>553.57000000000005</v>
      </c>
      <c r="H33" s="55">
        <f t="shared" si="49"/>
        <v>-4.7162504087990699E-2</v>
      </c>
      <c r="I33" s="129">
        <v>603.33000000000004</v>
      </c>
      <c r="J33" s="55">
        <f t="shared" si="5"/>
        <v>-3.3450281155380401E-2</v>
      </c>
      <c r="K33" s="129">
        <v>573.97</v>
      </c>
      <c r="L33" s="55">
        <f t="shared" si="7"/>
        <v>1.06885014967424E-2</v>
      </c>
      <c r="M33" s="129" t="s">
        <v>259</v>
      </c>
      <c r="N33" s="55">
        <f t="shared" si="9"/>
        <v>-5.58186154218365E-3</v>
      </c>
      <c r="O33" s="129">
        <v>540.42999999999995</v>
      </c>
      <c r="P33" s="55">
        <f t="shared" si="11"/>
        <v>1.9652557613511999E-3</v>
      </c>
      <c r="Q33" s="58">
        <f t="shared" si="12"/>
        <v>3953.25</v>
      </c>
      <c r="R33" s="59">
        <f t="shared" si="13"/>
        <v>-3.0286602955316901E-2</v>
      </c>
      <c r="S33" s="135">
        <f t="shared" si="50"/>
        <v>3537.35</v>
      </c>
      <c r="T33" s="129">
        <v>595.51</v>
      </c>
      <c r="U33" s="55">
        <f t="shared" si="15"/>
        <v>-0.13189696642808199</v>
      </c>
      <c r="V33" s="129">
        <v>590.1</v>
      </c>
      <c r="W33" s="55">
        <f t="shared" si="124"/>
        <v>-2.4482980939313202E-2</v>
      </c>
      <c r="X33" s="129">
        <v>580.97</v>
      </c>
      <c r="Y33" s="55">
        <f t="shared" si="125"/>
        <v>-9.7255889116787703E-2</v>
      </c>
      <c r="Z33" s="129">
        <v>624.21</v>
      </c>
      <c r="AA33" s="55">
        <f t="shared" si="126"/>
        <v>-5.5872343643651103E-2</v>
      </c>
      <c r="AB33" s="129">
        <v>567.9</v>
      </c>
      <c r="AC33" s="55">
        <f t="shared" si="127"/>
        <v>-9.6922954599666197E-2</v>
      </c>
      <c r="AD33" s="129" t="s">
        <v>260</v>
      </c>
      <c r="AE33" s="55">
        <f t="shared" si="53"/>
        <v>-8.3572209112649107E-2</v>
      </c>
      <c r="AF33" s="129">
        <v>539.37</v>
      </c>
      <c r="AG33" s="55">
        <f t="shared" si="24"/>
        <v>-0.109935807521576</v>
      </c>
      <c r="AH33" s="129">
        <v>509.3</v>
      </c>
      <c r="AI33" s="55">
        <f t="shared" si="26"/>
        <v>-9.4078514381258999E-2</v>
      </c>
      <c r="AJ33" s="129">
        <v>549.53</v>
      </c>
      <c r="AK33" s="55">
        <f t="shared" si="28"/>
        <v>-6.9303073926666195E-2</v>
      </c>
      <c r="AL33" s="129">
        <v>547.12</v>
      </c>
      <c r="AM33" s="55">
        <f t="shared" si="30"/>
        <v>-9.1615474016270904E-2</v>
      </c>
      <c r="AN33" s="129">
        <v>582.55999999999995</v>
      </c>
      <c r="AO33" s="55">
        <f t="shared" si="32"/>
        <v>-8.0932698072129494E-2</v>
      </c>
      <c r="AP33" s="129">
        <v>584.07000000000005</v>
      </c>
      <c r="AQ33" s="55">
        <f t="shared" si="34"/>
        <v>-5.85286437344852E-2</v>
      </c>
      <c r="AR33" s="54">
        <f t="shared" si="54"/>
        <v>6849.3</v>
      </c>
      <c r="AS33" s="55">
        <f t="shared" si="55"/>
        <v>-8.3222461069781303E-2</v>
      </c>
      <c r="AT33" s="119"/>
      <c r="AU33" s="132">
        <v>685.99</v>
      </c>
      <c r="AV33" s="123">
        <f>AU33/BV33-1</f>
        <v>0.678427246703041</v>
      </c>
      <c r="AW33" s="132">
        <v>604.91</v>
      </c>
      <c r="AX33" s="123">
        <f>AW33/BW33-1</f>
        <v>7.2973020912783501E-2</v>
      </c>
      <c r="AY33" s="132">
        <v>643.55999999999995</v>
      </c>
      <c r="AZ33" s="123">
        <f>AY33/BX33-1</f>
        <v>3.5095055811110699E-2</v>
      </c>
      <c r="BA33" s="132">
        <v>661.15</v>
      </c>
      <c r="BB33" s="123">
        <f>BA33/BY33-1</f>
        <v>-5.9837926420399602E-3</v>
      </c>
      <c r="BC33" s="132">
        <v>628.85</v>
      </c>
      <c r="BD33" s="123">
        <f>BC33/BZ33-1</f>
        <v>-2.90580079361402E-2</v>
      </c>
      <c r="BE33" s="132">
        <v>631.42999999999995</v>
      </c>
      <c r="BF33" s="123">
        <f>BE33/CA33-1</f>
        <v>-1.6556085101080899E-2</v>
      </c>
      <c r="BG33" s="132">
        <v>605.99</v>
      </c>
      <c r="BH33" s="123">
        <f t="shared" si="116"/>
        <v>-5.5987412957799097E-2</v>
      </c>
      <c r="BI33" s="132">
        <v>562.19000000000005</v>
      </c>
      <c r="BJ33" s="123">
        <f t="shared" si="117"/>
        <v>-9.5546832266160495E-2</v>
      </c>
      <c r="BK33" s="119">
        <v>590.45000000000005</v>
      </c>
      <c r="BL33" s="123">
        <f t="shared" si="118"/>
        <v>-0.10112958226769</v>
      </c>
      <c r="BM33" s="132">
        <v>602.29999999999995</v>
      </c>
      <c r="BN33" s="123">
        <f t="shared" si="119"/>
        <v>-0.100158364956524</v>
      </c>
      <c r="BO33" s="132">
        <v>633.86</v>
      </c>
      <c r="BP33" s="123">
        <f t="shared" si="120"/>
        <v>-9.0549091065612597E-2</v>
      </c>
      <c r="BQ33" s="132">
        <v>620.38</v>
      </c>
      <c r="BR33" s="123">
        <f t="shared" si="121"/>
        <v>-8.1911414322288503E-2</v>
      </c>
      <c r="BS33" s="119">
        <f t="shared" si="45"/>
        <v>7471.06</v>
      </c>
      <c r="BT33" s="163">
        <f>BS33/CH33-1</f>
        <v>-5.3850690473686803E-3</v>
      </c>
      <c r="BU33" s="149"/>
      <c r="BV33" s="170">
        <v>408.71</v>
      </c>
      <c r="BW33" s="136">
        <v>563.77</v>
      </c>
      <c r="BX33" s="136">
        <v>621.74</v>
      </c>
      <c r="BY33" s="136">
        <v>665.13</v>
      </c>
      <c r="BZ33" s="136">
        <v>647.66999999999996</v>
      </c>
      <c r="CA33" s="136">
        <v>642.05999999999995</v>
      </c>
      <c r="CB33" s="136">
        <v>641.92999999999995</v>
      </c>
      <c r="CC33" s="136">
        <v>621.58000000000004</v>
      </c>
      <c r="CD33" s="137">
        <v>656.88</v>
      </c>
      <c r="CE33" s="136">
        <v>669.34</v>
      </c>
      <c r="CF33" s="136">
        <v>696.97</v>
      </c>
      <c r="CG33" s="136">
        <v>675.73</v>
      </c>
      <c r="CH33" s="119">
        <f t="shared" si="122"/>
        <v>7511.51</v>
      </c>
    </row>
    <row r="34" spans="1:86" ht="27" customHeight="1">
      <c r="A34" s="338"/>
      <c r="B34" s="135" t="s">
        <v>202</v>
      </c>
      <c r="C34" s="129">
        <v>3026.3</v>
      </c>
      <c r="D34" s="55">
        <f t="shared" si="48"/>
        <v>-5.7003926207021003E-3</v>
      </c>
      <c r="E34" s="130">
        <v>2662.12</v>
      </c>
      <c r="F34" s="55">
        <f t="shared" si="2"/>
        <v>-0.118873851062633</v>
      </c>
      <c r="G34" s="130">
        <v>2846.5</v>
      </c>
      <c r="H34" s="55">
        <f t="shared" si="49"/>
        <v>-4.4571021954895297E-2</v>
      </c>
      <c r="I34" s="129">
        <v>3104.53</v>
      </c>
      <c r="J34" s="55">
        <f t="shared" si="5"/>
        <v>-3.0615940897651201E-2</v>
      </c>
      <c r="K34" s="129">
        <v>2952.83</v>
      </c>
      <c r="L34" s="55">
        <f t="shared" si="7"/>
        <v>1.38959469296378E-2</v>
      </c>
      <c r="M34" s="129" t="s">
        <v>261</v>
      </c>
      <c r="N34" s="55">
        <f t="shared" si="9"/>
        <v>-2.1137230180053898E-3</v>
      </c>
      <c r="O34" s="129">
        <v>2780.3</v>
      </c>
      <c r="P34" s="55">
        <f t="shared" si="11"/>
        <v>5.2462406762625599E-3</v>
      </c>
      <c r="Q34" s="54">
        <f t="shared" si="12"/>
        <v>20332.64</v>
      </c>
      <c r="R34" s="55">
        <f t="shared" si="13"/>
        <v>-2.6739877470350101E-2</v>
      </c>
      <c r="S34" s="135">
        <f t="shared" si="50"/>
        <v>18125.48</v>
      </c>
      <c r="T34" s="129">
        <v>3043.65</v>
      </c>
      <c r="U34" s="55">
        <f t="shared" si="15"/>
        <v>-0.133650613829596</v>
      </c>
      <c r="V34" s="129">
        <v>3021.27</v>
      </c>
      <c r="W34" s="55">
        <f t="shared" ref="W34:AA34" si="128">V34/AU34-1</f>
        <v>-0.140020892692966</v>
      </c>
      <c r="X34" s="129">
        <v>2979.29</v>
      </c>
      <c r="Y34" s="55">
        <f t="shared" si="128"/>
        <v>-4.0192651535896698E-2</v>
      </c>
      <c r="Z34" s="129">
        <v>3202.58</v>
      </c>
      <c r="AA34" s="55">
        <f t="shared" si="128"/>
        <v>-2.6731174822369599E-2</v>
      </c>
      <c r="AB34" s="129">
        <v>2912.36</v>
      </c>
      <c r="AC34" s="55">
        <f>AB34/BA34-1</f>
        <v>-0.13870922904485999</v>
      </c>
      <c r="AD34" s="129" t="s">
        <v>262</v>
      </c>
      <c r="AE34" s="55">
        <f t="shared" si="53"/>
        <v>-8.0985708222187106E-2</v>
      </c>
      <c r="AF34" s="129">
        <v>2765.79</v>
      </c>
      <c r="AG34" s="55">
        <f t="shared" si="24"/>
        <v>-0.108269925199897</v>
      </c>
      <c r="AH34" s="129">
        <v>2613.6799999999998</v>
      </c>
      <c r="AI34" s="55">
        <f t="shared" si="26"/>
        <v>-9.2421801211178503E-2</v>
      </c>
      <c r="AJ34" s="129">
        <v>2827.83</v>
      </c>
      <c r="AK34" s="55">
        <f t="shared" si="28"/>
        <v>-6.4403852452778895E-2</v>
      </c>
      <c r="AL34" s="129">
        <v>2811.15</v>
      </c>
      <c r="AM34" s="55">
        <f t="shared" si="30"/>
        <v>-8.7623696500958997E-2</v>
      </c>
      <c r="AN34" s="129">
        <v>2997.38</v>
      </c>
      <c r="AO34" s="55">
        <f t="shared" si="32"/>
        <v>-7.7289168680447606E-2</v>
      </c>
      <c r="AP34" s="129">
        <v>3002.54</v>
      </c>
      <c r="AQ34" s="55">
        <f t="shared" si="34"/>
        <v>-5.3996320008065798E-2</v>
      </c>
      <c r="AR34" s="54">
        <f t="shared" si="54"/>
        <v>35143.85</v>
      </c>
      <c r="AS34" s="55">
        <f t="shared" si="55"/>
        <v>-8.0996306344588501E-2</v>
      </c>
      <c r="AT34" s="54"/>
      <c r="AU34" s="129">
        <v>3513.19</v>
      </c>
      <c r="AV34" s="55"/>
      <c r="AW34" s="129">
        <v>3104.05</v>
      </c>
      <c r="AX34" s="55"/>
      <c r="AY34" s="129">
        <v>3290.54</v>
      </c>
      <c r="AZ34" s="55"/>
      <c r="BA34" s="129">
        <v>3381.39</v>
      </c>
      <c r="BB34" s="55"/>
      <c r="BC34" s="129">
        <v>3216.92</v>
      </c>
      <c r="BD34" s="55"/>
      <c r="BE34" s="129">
        <v>3227.73</v>
      </c>
      <c r="BF34" s="55"/>
      <c r="BG34" s="129">
        <v>3101.6</v>
      </c>
      <c r="BH34" s="55"/>
      <c r="BI34" s="129">
        <v>2879.84</v>
      </c>
      <c r="BJ34" s="55"/>
      <c r="BK34" s="54">
        <v>3022.49</v>
      </c>
      <c r="BL34" s="55"/>
      <c r="BM34" s="129">
        <v>3081.13</v>
      </c>
      <c r="BN34" s="123"/>
      <c r="BO34" s="129">
        <v>3248.45</v>
      </c>
      <c r="BP34" s="55"/>
      <c r="BQ34" s="129">
        <v>3173.92</v>
      </c>
      <c r="BR34" s="55"/>
      <c r="BS34" s="54">
        <f t="shared" si="45"/>
        <v>38241.25</v>
      </c>
      <c r="BT34" s="165"/>
      <c r="BU34" s="166"/>
      <c r="BV34" s="16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54"/>
    </row>
    <row r="35" spans="1:86" ht="27" customHeight="1">
      <c r="A35" s="339"/>
      <c r="B35" s="135" t="s">
        <v>203</v>
      </c>
      <c r="C35" s="129">
        <v>576.24</v>
      </c>
      <c r="D35" s="55">
        <f t="shared" si="48"/>
        <v>-3.1887369376029102E-2</v>
      </c>
      <c r="E35" s="130">
        <v>505.78</v>
      </c>
      <c r="F35" s="55">
        <f t="shared" si="2"/>
        <v>-0.14249868606208599</v>
      </c>
      <c r="G35" s="130">
        <v>541.29999999999995</v>
      </c>
      <c r="H35" s="55">
        <f t="shared" si="49"/>
        <v>-5.0850429598457002E-2</v>
      </c>
      <c r="I35" s="129">
        <v>591.09</v>
      </c>
      <c r="J35" s="55">
        <f t="shared" si="5"/>
        <v>-3.6842105263157898E-2</v>
      </c>
      <c r="K35" s="129">
        <v>562.12</v>
      </c>
      <c r="L35" s="55">
        <f t="shared" si="7"/>
        <v>8.4497945856731906E-3</v>
      </c>
      <c r="M35" s="129" t="s">
        <v>263</v>
      </c>
      <c r="N35" s="55">
        <f t="shared" si="9"/>
        <v>-7.7288732394366101E-3</v>
      </c>
      <c r="O35" s="129">
        <v>528.59</v>
      </c>
      <c r="P35" s="55">
        <f t="shared" si="11"/>
        <v>-1.36026147248292E-3</v>
      </c>
      <c r="Q35" s="54">
        <f t="shared" si="12"/>
        <v>3868.73</v>
      </c>
      <c r="R35" s="55">
        <f t="shared" si="13"/>
        <v>-3.8531029358039898E-2</v>
      </c>
      <c r="S35" s="135">
        <f t="shared" si="50"/>
        <v>3494.46</v>
      </c>
      <c r="T35" s="129">
        <v>595.22</v>
      </c>
      <c r="U35" s="55">
        <f t="shared" si="15"/>
        <v>-0.13197806684944299</v>
      </c>
      <c r="V35" s="129">
        <v>589.83000000000004</v>
      </c>
      <c r="W35" s="55">
        <f t="shared" ref="W35:W37" si="129">V35/AW35-1</f>
        <v>-2.4768108992906698E-2</v>
      </c>
      <c r="X35" s="129">
        <v>570.29999999999995</v>
      </c>
      <c r="Y35" s="55">
        <f t="shared" ref="Y35:Y37" si="130">X35/AY35-1</f>
        <v>-0.113587615406136</v>
      </c>
      <c r="Z35" s="129">
        <v>613.70000000000005</v>
      </c>
      <c r="AA35" s="55">
        <f t="shared" ref="AA35:AA37" si="131">Z35/BA35-1</f>
        <v>-7.1403713174658295E-2</v>
      </c>
      <c r="AB35" s="129">
        <v>557.41</v>
      </c>
      <c r="AC35" s="55">
        <f t="shared" ref="AC35:AC37" si="132">AB35/BC35-1</f>
        <v>-0.11313880226564001</v>
      </c>
      <c r="AD35" s="129" t="s">
        <v>264</v>
      </c>
      <c r="AE35" s="55">
        <f t="shared" si="53"/>
        <v>-0.10001267587780401</v>
      </c>
      <c r="AF35" s="129">
        <v>529.30999999999995</v>
      </c>
      <c r="AG35" s="55">
        <f t="shared" si="24"/>
        <v>-0.12621952226092401</v>
      </c>
      <c r="AH35" s="129">
        <v>498.59</v>
      </c>
      <c r="AI35" s="55">
        <f t="shared" si="26"/>
        <v>-0.112702875854214</v>
      </c>
      <c r="AJ35" s="129">
        <v>537.78</v>
      </c>
      <c r="AK35" s="55">
        <f t="shared" si="28"/>
        <v>-8.8817350050830399E-2</v>
      </c>
      <c r="AL35" s="129">
        <v>533.38</v>
      </c>
      <c r="AM35" s="55">
        <f t="shared" si="30"/>
        <v>-0.11403086224939001</v>
      </c>
      <c r="AN35" s="129">
        <v>570.54999999999995</v>
      </c>
      <c r="AO35" s="55">
        <f t="shared" si="32"/>
        <v>-9.94965198314368E-2</v>
      </c>
      <c r="AP35" s="129">
        <v>570.07000000000005</v>
      </c>
      <c r="AQ35" s="55">
        <f t="shared" si="34"/>
        <v>-8.0665709816316905E-2</v>
      </c>
      <c r="AR35" s="54">
        <f t="shared" si="54"/>
        <v>6734.14</v>
      </c>
      <c r="AS35" s="55">
        <f t="shared" si="55"/>
        <v>-9.8272103523816101E-2</v>
      </c>
      <c r="AT35" s="54"/>
      <c r="AU35" s="129">
        <v>685.72</v>
      </c>
      <c r="AV35" s="55"/>
      <c r="AW35" s="129">
        <v>604.80999999999995</v>
      </c>
      <c r="AX35" s="55"/>
      <c r="AY35" s="129">
        <v>643.38</v>
      </c>
      <c r="AZ35" s="55"/>
      <c r="BA35" s="129">
        <v>660.89</v>
      </c>
      <c r="BB35" s="55"/>
      <c r="BC35" s="129">
        <v>628.52</v>
      </c>
      <c r="BD35" s="55"/>
      <c r="BE35" s="129">
        <v>631.12</v>
      </c>
      <c r="BF35" s="55"/>
      <c r="BG35" s="129">
        <v>605.77</v>
      </c>
      <c r="BH35" s="55">
        <f t="shared" ref="BH35:BH39" si="133">BG35/CB35-1</f>
        <v>-5.5947761310330898E-2</v>
      </c>
      <c r="BI35" s="129">
        <v>561.91999999999996</v>
      </c>
      <c r="BJ35" s="55">
        <f t="shared" ref="BJ35:BJ39" si="134">BI35/CC35-1</f>
        <v>-9.5282563194332703E-2</v>
      </c>
      <c r="BK35" s="54">
        <v>590.20000000000005</v>
      </c>
      <c r="BL35" s="55">
        <f t="shared" ref="BL35:BL39" si="135">BK35/CD35-1</f>
        <v>-0.100935319745301</v>
      </c>
      <c r="BM35" s="129">
        <v>602.03</v>
      </c>
      <c r="BN35" s="55">
        <f t="shared" ref="BN35:BN39" si="136">BM35/CE35-1</f>
        <v>-0.100158435967954</v>
      </c>
      <c r="BO35" s="129">
        <v>633.59</v>
      </c>
      <c r="BP35" s="55">
        <f t="shared" ref="BP35:BP39" si="137">BO35/CF35-1</f>
        <v>-9.05058566835093E-2</v>
      </c>
      <c r="BQ35" s="129">
        <v>620.09</v>
      </c>
      <c r="BR35" s="55">
        <f t="shared" ref="BR35:BR39" si="138">BQ35/CG35-1</f>
        <v>-8.1919398300316706E-2</v>
      </c>
      <c r="BS35" s="54">
        <f t="shared" si="45"/>
        <v>7468.04</v>
      </c>
      <c r="BT35" s="165"/>
      <c r="BU35" s="166"/>
      <c r="BV35" s="171"/>
      <c r="BW35" s="140"/>
      <c r="BX35" s="140"/>
      <c r="BY35" s="140"/>
      <c r="BZ35" s="140"/>
      <c r="CA35" s="140"/>
      <c r="CB35" s="172">
        <v>641.66999999999996</v>
      </c>
      <c r="CC35" s="172">
        <v>621.1</v>
      </c>
      <c r="CD35" s="173">
        <v>656.46</v>
      </c>
      <c r="CE35" s="172">
        <v>669.04</v>
      </c>
      <c r="CF35" s="172">
        <v>696.64</v>
      </c>
      <c r="CG35" s="172">
        <v>675.42</v>
      </c>
      <c r="CH35" s="54">
        <f t="shared" ref="CH35:CH39" si="139">BV35+BW35+BX35+BY35+BZ35+CA35+CB35+CC35+CD35+CE35+CF35+CG35</f>
        <v>3960.33</v>
      </c>
    </row>
    <row r="36" spans="1:86" ht="27" customHeight="1">
      <c r="A36" s="340"/>
      <c r="B36" s="135" t="s">
        <v>204</v>
      </c>
      <c r="C36" s="129">
        <v>2943.02</v>
      </c>
      <c r="D36" s="55">
        <f t="shared" si="48"/>
        <v>-3.2203752116936997E-2</v>
      </c>
      <c r="E36" s="130">
        <v>2580.2800000000002</v>
      </c>
      <c r="F36" s="55">
        <f t="shared" si="2"/>
        <v>-0.14526018702857799</v>
      </c>
      <c r="G36" s="130" t="s">
        <v>265</v>
      </c>
      <c r="H36" s="55">
        <f t="shared" si="49"/>
        <v>-5.1009338093930399E-2</v>
      </c>
      <c r="I36" s="129">
        <v>3023.23</v>
      </c>
      <c r="J36" s="55">
        <f t="shared" si="5"/>
        <v>-3.6236411744078503E-2</v>
      </c>
      <c r="K36" s="129">
        <v>2874.14</v>
      </c>
      <c r="L36" s="55">
        <f t="shared" si="7"/>
        <v>9.6073120953774592E-3</v>
      </c>
      <c r="M36" s="129" t="s">
        <v>266</v>
      </c>
      <c r="N36" s="55">
        <f t="shared" si="9"/>
        <v>-6.32791351276785E-3</v>
      </c>
      <c r="O36" s="129">
        <v>2702.83</v>
      </c>
      <c r="P36" s="55">
        <f t="shared" si="11"/>
        <v>5.5500466203950398E-5</v>
      </c>
      <c r="Q36" s="54">
        <f t="shared" si="12"/>
        <v>19769.22</v>
      </c>
      <c r="R36" s="55">
        <f t="shared" si="13"/>
        <v>-3.8404067171366199E-2</v>
      </c>
      <c r="S36" s="135">
        <f t="shared" si="50"/>
        <v>17856.080000000002</v>
      </c>
      <c r="T36" s="129">
        <v>3040.95</v>
      </c>
      <c r="U36" s="55">
        <f t="shared" si="15"/>
        <v>-0.13410119878128701</v>
      </c>
      <c r="V36" s="129">
        <v>3018.79</v>
      </c>
      <c r="W36" s="55">
        <f t="shared" si="129"/>
        <v>-2.7091222585687299E-2</v>
      </c>
      <c r="X36" s="129">
        <v>2912.8</v>
      </c>
      <c r="Y36" s="55">
        <f t="shared" si="130"/>
        <v>-0.11428163095270701</v>
      </c>
      <c r="Z36" s="129">
        <v>3136.9</v>
      </c>
      <c r="AA36" s="55">
        <f t="shared" si="131"/>
        <v>-7.1673142769207096E-2</v>
      </c>
      <c r="AB36" s="129">
        <v>2846.79</v>
      </c>
      <c r="AC36" s="55">
        <f t="shared" si="132"/>
        <v>-0.11432215913510101</v>
      </c>
      <c r="AD36" s="129" t="s">
        <v>267</v>
      </c>
      <c r="AE36" s="55">
        <f t="shared" si="53"/>
        <v>-0.100832857887034</v>
      </c>
      <c r="AF36" s="129">
        <v>2702.68</v>
      </c>
      <c r="AG36" s="55">
        <f t="shared" si="24"/>
        <v>-0.12796801848165201</v>
      </c>
      <c r="AH36" s="129">
        <v>2548.39</v>
      </c>
      <c r="AI36" s="55">
        <f t="shared" si="26"/>
        <v>-0.11428740242317199</v>
      </c>
      <c r="AJ36" s="129">
        <v>2749.43</v>
      </c>
      <c r="AK36" s="55">
        <f t="shared" si="28"/>
        <v>-8.9580656697439795E-2</v>
      </c>
      <c r="AL36" s="129">
        <v>2723.98</v>
      </c>
      <c r="AM36" s="55">
        <f t="shared" si="30"/>
        <v>-0.115180099851555</v>
      </c>
      <c r="AN36" s="129">
        <v>2917.89</v>
      </c>
      <c r="AO36" s="55">
        <f t="shared" si="32"/>
        <v>-0.101070253484331</v>
      </c>
      <c r="AP36" s="129">
        <v>2915.2</v>
      </c>
      <c r="AQ36" s="55">
        <f t="shared" si="34"/>
        <v>-8.0761323360619697E-2</v>
      </c>
      <c r="AR36" s="54">
        <f t="shared" si="54"/>
        <v>34413.65</v>
      </c>
      <c r="AS36" s="55">
        <f t="shared" si="55"/>
        <v>-9.9451040035505395E-2</v>
      </c>
      <c r="AT36" s="54"/>
      <c r="AU36" s="129">
        <v>3511.9</v>
      </c>
      <c r="AV36" s="55"/>
      <c r="AW36" s="129">
        <v>3102.85</v>
      </c>
      <c r="AX36" s="55"/>
      <c r="AY36" s="129">
        <v>3288.63</v>
      </c>
      <c r="AZ36" s="55"/>
      <c r="BA36" s="129">
        <v>3379.09</v>
      </c>
      <c r="BB36" s="55"/>
      <c r="BC36" s="129">
        <v>3214.25</v>
      </c>
      <c r="BD36" s="55"/>
      <c r="BE36" s="129">
        <v>3225.04</v>
      </c>
      <c r="BF36" s="55"/>
      <c r="BG36" s="129">
        <v>3099.29</v>
      </c>
      <c r="BH36" s="55"/>
      <c r="BI36" s="129">
        <v>2877.22</v>
      </c>
      <c r="BJ36" s="55"/>
      <c r="BK36" s="54">
        <v>3019.96</v>
      </c>
      <c r="BL36" s="55"/>
      <c r="BM36" s="129">
        <v>3078.57</v>
      </c>
      <c r="BN36" s="123"/>
      <c r="BO36" s="129">
        <v>3245.96</v>
      </c>
      <c r="BP36" s="55"/>
      <c r="BQ36" s="129">
        <v>3171.32</v>
      </c>
      <c r="BR36" s="55"/>
      <c r="BS36" s="54">
        <f t="shared" si="45"/>
        <v>38214.080000000002</v>
      </c>
      <c r="BT36" s="165"/>
      <c r="BU36" s="166"/>
      <c r="BV36" s="171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54"/>
    </row>
    <row r="37" spans="1:86" s="153" customFormat="1" ht="27" customHeight="1">
      <c r="A37" s="337" t="s">
        <v>115</v>
      </c>
      <c r="B37" s="135" t="s">
        <v>201</v>
      </c>
      <c r="C37" s="129">
        <v>425.48</v>
      </c>
      <c r="D37" s="55">
        <f t="shared" si="48"/>
        <v>0.172929014472778</v>
      </c>
      <c r="E37" s="130">
        <v>440.52</v>
      </c>
      <c r="F37" s="55">
        <f t="shared" si="2"/>
        <v>0.23752001573166301</v>
      </c>
      <c r="G37" s="130">
        <v>429.09</v>
      </c>
      <c r="H37" s="55">
        <f t="shared" si="49"/>
        <v>0.17288978788541401</v>
      </c>
      <c r="I37" s="129">
        <v>428.04</v>
      </c>
      <c r="J37" s="55">
        <f t="shared" si="5"/>
        <v>0.173001562028994</v>
      </c>
      <c r="K37" s="129">
        <v>443.1</v>
      </c>
      <c r="L37" s="55">
        <f t="shared" si="7"/>
        <v>-7.9578737458714993E-2</v>
      </c>
      <c r="M37" s="129" t="s">
        <v>268</v>
      </c>
      <c r="N37" s="55">
        <f t="shared" si="9"/>
        <v>4.5414130360440501E-2</v>
      </c>
      <c r="O37" s="129">
        <v>459.96</v>
      </c>
      <c r="P37" s="55">
        <f t="shared" si="11"/>
        <v>0.107323414704608</v>
      </c>
      <c r="Q37" s="58">
        <f t="shared" si="12"/>
        <v>3084.74</v>
      </c>
      <c r="R37" s="59">
        <f t="shared" si="13"/>
        <v>0.107670320910341</v>
      </c>
      <c r="S37" s="135">
        <f t="shared" si="50"/>
        <v>2369.5100000000002</v>
      </c>
      <c r="T37" s="129">
        <v>362.75</v>
      </c>
      <c r="U37" s="55">
        <f t="shared" si="15"/>
        <v>3.1330850368180202E-2</v>
      </c>
      <c r="V37" s="129">
        <v>355.97</v>
      </c>
      <c r="W37" s="55">
        <f t="shared" si="129"/>
        <v>0.106803059511225</v>
      </c>
      <c r="X37" s="129">
        <v>365.84</v>
      </c>
      <c r="Y37" s="55">
        <f t="shared" si="130"/>
        <v>3.7637915874861601E-2</v>
      </c>
      <c r="Z37" s="129">
        <v>364.91</v>
      </c>
      <c r="AA37" s="55">
        <f t="shared" si="131"/>
        <v>5.4348454203987401E-2</v>
      </c>
      <c r="AB37" s="129">
        <v>481.41</v>
      </c>
      <c r="AC37" s="55">
        <f t="shared" si="132"/>
        <v>0.35784396683025899</v>
      </c>
      <c r="AD37" s="129" t="s">
        <v>269</v>
      </c>
      <c r="AE37" s="55">
        <f t="shared" si="53"/>
        <v>0.27534672753176498</v>
      </c>
      <c r="AF37" s="129">
        <v>415.38</v>
      </c>
      <c r="AG37" s="55">
        <f t="shared" si="24"/>
        <v>0.21919577340769</v>
      </c>
      <c r="AH37" s="129">
        <v>415.5</v>
      </c>
      <c r="AI37" s="55">
        <f t="shared" si="26"/>
        <v>0.30156940137205102</v>
      </c>
      <c r="AJ37" s="129">
        <v>418.13</v>
      </c>
      <c r="AK37" s="55">
        <f t="shared" si="28"/>
        <v>0.24591775923718701</v>
      </c>
      <c r="AL37" s="129">
        <v>426.55</v>
      </c>
      <c r="AM37" s="55">
        <f t="shared" si="30"/>
        <v>0.190117463240423</v>
      </c>
      <c r="AN37" s="129">
        <v>429.32</v>
      </c>
      <c r="AO37" s="55">
        <f t="shared" si="32"/>
        <v>0.27341757133535</v>
      </c>
      <c r="AP37" s="129">
        <v>415.69</v>
      </c>
      <c r="AQ37" s="55">
        <f t="shared" si="34"/>
        <v>0.26564973815613202</v>
      </c>
      <c r="AR37" s="54">
        <f t="shared" si="54"/>
        <v>4890.08</v>
      </c>
      <c r="AS37" s="55">
        <f t="shared" si="55"/>
        <v>0.195615658641421</v>
      </c>
      <c r="AT37" s="119"/>
      <c r="AU37" s="132">
        <v>351.73</v>
      </c>
      <c r="AV37" s="123">
        <f>AU37/BV37-1</f>
        <v>0.282796600897188</v>
      </c>
      <c r="AW37" s="132">
        <v>321.62</v>
      </c>
      <c r="AX37" s="123">
        <f>AW37/BW37-1</f>
        <v>0.13819584527727599</v>
      </c>
      <c r="AY37" s="132">
        <v>352.57</v>
      </c>
      <c r="AZ37" s="123">
        <f>AY37/BX37-1</f>
        <v>0.187304259976427</v>
      </c>
      <c r="BA37" s="132">
        <v>346.1</v>
      </c>
      <c r="BB37" s="123">
        <f>BA37/BY37-1</f>
        <v>0.19757785467128</v>
      </c>
      <c r="BC37" s="132">
        <v>354.54</v>
      </c>
      <c r="BD37" s="123">
        <f>BC37/BZ37-1</f>
        <v>0.21197825864014</v>
      </c>
      <c r="BE37" s="132">
        <v>343.93</v>
      </c>
      <c r="BF37" s="123">
        <f>BE37/CA37-1</f>
        <v>0.20246835885602399</v>
      </c>
      <c r="BG37" s="132">
        <v>340.7</v>
      </c>
      <c r="BH37" s="123">
        <f t="shared" si="133"/>
        <v>0.232009835828451</v>
      </c>
      <c r="BI37" s="132">
        <v>319.23</v>
      </c>
      <c r="BJ37" s="123">
        <f t="shared" si="134"/>
        <v>0.19817588109447101</v>
      </c>
      <c r="BK37" s="119">
        <v>335.6</v>
      </c>
      <c r="BL37" s="123">
        <f t="shared" si="135"/>
        <v>0.20364392798221101</v>
      </c>
      <c r="BM37" s="132">
        <v>358.41</v>
      </c>
      <c r="BN37" s="123">
        <f t="shared" si="136"/>
        <v>0.149818741779218</v>
      </c>
      <c r="BO37" s="132">
        <v>337.14</v>
      </c>
      <c r="BP37" s="123">
        <f t="shared" si="137"/>
        <v>0.105775853586539</v>
      </c>
      <c r="BQ37" s="132">
        <v>328.44</v>
      </c>
      <c r="BR37" s="123">
        <f t="shared" si="138"/>
        <v>3.5010871962940698E-2</v>
      </c>
      <c r="BS37" s="119">
        <f t="shared" si="45"/>
        <v>4090.01</v>
      </c>
      <c r="BT37" s="163">
        <f>BS37/CH37-1</f>
        <v>0.17631105154473101</v>
      </c>
      <c r="BU37" s="149"/>
      <c r="BV37" s="170">
        <v>274.19</v>
      </c>
      <c r="BW37" s="136">
        <v>282.57</v>
      </c>
      <c r="BX37" s="136">
        <v>296.95</v>
      </c>
      <c r="BY37" s="136">
        <v>289</v>
      </c>
      <c r="BZ37" s="136">
        <v>292.52999999999997</v>
      </c>
      <c r="CA37" s="136">
        <v>286.02</v>
      </c>
      <c r="CB37" s="136">
        <v>276.54000000000002</v>
      </c>
      <c r="CC37" s="136">
        <v>266.43</v>
      </c>
      <c r="CD37" s="137">
        <v>278.82</v>
      </c>
      <c r="CE37" s="136">
        <v>311.70999999999998</v>
      </c>
      <c r="CF37" s="136">
        <v>304.89</v>
      </c>
      <c r="CG37" s="136">
        <v>317.33</v>
      </c>
      <c r="CH37" s="119">
        <f t="shared" si="139"/>
        <v>3476.98</v>
      </c>
    </row>
    <row r="38" spans="1:86" ht="27" customHeight="1">
      <c r="A38" s="338"/>
      <c r="B38" s="135" t="s">
        <v>202</v>
      </c>
      <c r="C38" s="129">
        <v>4557.34</v>
      </c>
      <c r="D38" s="55">
        <f t="shared" ref="D38:D76" si="140">C38/T38-1</f>
        <v>0.13125781917111801</v>
      </c>
      <c r="E38" s="130">
        <v>4705.22</v>
      </c>
      <c r="F38" s="55">
        <f t="shared" si="2"/>
        <v>0.19165047904388799</v>
      </c>
      <c r="G38" s="130">
        <v>4619.5600000000004</v>
      </c>
      <c r="H38" s="55">
        <f t="shared" si="49"/>
        <v>0.13800485299370599</v>
      </c>
      <c r="I38" s="129">
        <v>4614.04</v>
      </c>
      <c r="J38" s="55">
        <f t="shared" si="5"/>
        <v>0.13966590837797899</v>
      </c>
      <c r="K38" s="129">
        <v>4776.63</v>
      </c>
      <c r="L38" s="55">
        <f t="shared" si="7"/>
        <v>-0.108885899830046</v>
      </c>
      <c r="M38" s="129" t="s">
        <v>270</v>
      </c>
      <c r="N38" s="55">
        <f t="shared" si="9"/>
        <v>1.6332371761357899E-2</v>
      </c>
      <c r="O38" s="129">
        <v>4978.83</v>
      </c>
      <c r="P38" s="55">
        <f t="shared" si="11"/>
        <v>7.9011757056943105E-2</v>
      </c>
      <c r="Q38" s="54">
        <f t="shared" si="12"/>
        <v>33208.71</v>
      </c>
      <c r="R38" s="55">
        <f t="shared" si="13"/>
        <v>7.3431584745236894E-2</v>
      </c>
      <c r="S38" s="135">
        <f t="shared" ref="S38:S76" si="141">T38+V38+X38+Z38+AB38+AD38</f>
        <v>26322.71</v>
      </c>
      <c r="T38" s="129">
        <v>4028.56</v>
      </c>
      <c r="U38" s="55">
        <f t="shared" si="15"/>
        <v>3.1586009459158501E-2</v>
      </c>
      <c r="V38" s="129">
        <v>3948.49</v>
      </c>
      <c r="W38" s="55">
        <f t="shared" ref="W38:AA38" si="142">V38/AU38-1</f>
        <v>1.10826306395815E-2</v>
      </c>
      <c r="X38" s="129">
        <v>4059.35</v>
      </c>
      <c r="Y38" s="55">
        <f t="shared" si="142"/>
        <v>0.13868996025167399</v>
      </c>
      <c r="Z38" s="129">
        <v>4048.59</v>
      </c>
      <c r="AA38" s="55">
        <f t="shared" si="142"/>
        <v>3.4328678510661098E-2</v>
      </c>
      <c r="AB38" s="129">
        <v>5360.29</v>
      </c>
      <c r="AC38" s="55">
        <f>AB38/BA38-1</f>
        <v>0.39540374708113502</v>
      </c>
      <c r="AD38" s="129" t="s">
        <v>271</v>
      </c>
      <c r="AE38" s="55">
        <f t="shared" ref="AE38:AE76" si="143">AD38/BE38-1</f>
        <v>0.27785448362410198</v>
      </c>
      <c r="AF38" s="129">
        <v>4614.25</v>
      </c>
      <c r="AG38" s="55">
        <f t="shared" si="24"/>
        <v>0.22058158328417601</v>
      </c>
      <c r="AH38" s="129">
        <v>4472.7299999999996</v>
      </c>
      <c r="AI38" s="55">
        <f t="shared" si="26"/>
        <v>0.264015079793472</v>
      </c>
      <c r="AJ38" s="129">
        <v>4498.41</v>
      </c>
      <c r="AK38" s="55">
        <f t="shared" si="28"/>
        <v>0.20829181160101501</v>
      </c>
      <c r="AL38" s="129">
        <v>4582.8900000000003</v>
      </c>
      <c r="AM38" s="55">
        <f t="shared" si="30"/>
        <v>0.14714495975009001</v>
      </c>
      <c r="AN38" s="129">
        <v>4628.66</v>
      </c>
      <c r="AO38" s="55">
        <f t="shared" si="32"/>
        <v>0.23750705155455001</v>
      </c>
      <c r="AP38" s="129">
        <v>4486.08</v>
      </c>
      <c r="AQ38" s="55">
        <f t="shared" si="34"/>
        <v>0.23173571146158201</v>
      </c>
      <c r="AR38" s="54">
        <f t="shared" ref="AR38:AR76" si="144">T38+V38+X38+Z38+AB38+AD38+AF38+AH38+AJ38+AL38+AN38+AP38</f>
        <v>53605.73</v>
      </c>
      <c r="AS38" s="55">
        <f t="shared" ref="AS38:AS76" si="145">AR38/(AU38+AW38+AY38+BA38+BC38+BE38+BG38+BI38+BK38+BM38+BO38+BQ38)-1</f>
        <v>0.180776502239822</v>
      </c>
      <c r="AT38" s="54"/>
      <c r="AU38" s="129">
        <v>3905.21</v>
      </c>
      <c r="AV38" s="55"/>
      <c r="AW38" s="129">
        <v>3564.93</v>
      </c>
      <c r="AX38" s="55"/>
      <c r="AY38" s="129">
        <v>3914.22</v>
      </c>
      <c r="AZ38" s="55"/>
      <c r="BA38" s="129">
        <v>3841.39</v>
      </c>
      <c r="BB38" s="55"/>
      <c r="BC38" s="129">
        <v>3936.81</v>
      </c>
      <c r="BD38" s="55"/>
      <c r="BE38" s="129">
        <v>3816.89</v>
      </c>
      <c r="BF38" s="55"/>
      <c r="BG38" s="129">
        <v>3780.37</v>
      </c>
      <c r="BH38" s="55"/>
      <c r="BI38" s="129">
        <v>3538.51</v>
      </c>
      <c r="BJ38" s="55"/>
      <c r="BK38" s="54">
        <v>3722.95</v>
      </c>
      <c r="BL38" s="55"/>
      <c r="BM38" s="129">
        <v>3995.04</v>
      </c>
      <c r="BN38" s="123"/>
      <c r="BO38" s="129">
        <v>3740.31</v>
      </c>
      <c r="BP38" s="55"/>
      <c r="BQ38" s="129">
        <v>3642.08</v>
      </c>
      <c r="BR38" s="55"/>
      <c r="BS38" s="54">
        <f t="shared" si="45"/>
        <v>45398.71</v>
      </c>
      <c r="BT38" s="165"/>
      <c r="BU38" s="166"/>
      <c r="BV38" s="16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54"/>
    </row>
    <row r="39" spans="1:86" ht="27" customHeight="1">
      <c r="A39" s="339"/>
      <c r="B39" s="135" t="s">
        <v>203</v>
      </c>
      <c r="C39" s="129">
        <v>269.91000000000003</v>
      </c>
      <c r="D39" s="55">
        <f t="shared" si="140"/>
        <v>0.11257213520197901</v>
      </c>
      <c r="E39" s="130">
        <v>279.52</v>
      </c>
      <c r="F39" s="55">
        <f t="shared" si="2"/>
        <v>0.20467180967978299</v>
      </c>
      <c r="G39" s="130">
        <v>269.32</v>
      </c>
      <c r="H39" s="55">
        <f t="shared" si="49"/>
        <v>0.12681477762436699</v>
      </c>
      <c r="I39" s="129">
        <v>267.92</v>
      </c>
      <c r="J39" s="55">
        <f t="shared" si="5"/>
        <v>0.115310964948797</v>
      </c>
      <c r="K39" s="129">
        <v>276.16000000000003</v>
      </c>
      <c r="L39" s="55">
        <f t="shared" si="7"/>
        <v>-0.123162406731227</v>
      </c>
      <c r="M39" s="129" t="s">
        <v>272</v>
      </c>
      <c r="N39" s="55">
        <f t="shared" si="9"/>
        <v>1.6055697641375499E-2</v>
      </c>
      <c r="O39" s="129">
        <v>286.19</v>
      </c>
      <c r="P39" s="55">
        <f t="shared" si="11"/>
        <v>6.9429393520421503E-2</v>
      </c>
      <c r="Q39" s="54">
        <f t="shared" si="12"/>
        <v>1935.06</v>
      </c>
      <c r="R39" s="55">
        <f t="shared" si="13"/>
        <v>6.44245684676064E-2</v>
      </c>
      <c r="S39" s="135">
        <f t="shared" si="141"/>
        <v>1550.33</v>
      </c>
      <c r="T39" s="129">
        <v>242.6</v>
      </c>
      <c r="U39" s="55">
        <f t="shared" si="15"/>
        <v>-1.76149018019842E-2</v>
      </c>
      <c r="V39" s="129">
        <v>232.03</v>
      </c>
      <c r="W39" s="55">
        <f t="shared" ref="W39:W41" si="146">V39/AW39-1</f>
        <v>3.7840497383369899E-2</v>
      </c>
      <c r="X39" s="129">
        <v>239.01</v>
      </c>
      <c r="Y39" s="55">
        <f t="shared" ref="Y39:Y41" si="147">X39/AY39-1</f>
        <v>-2.91250304655131E-2</v>
      </c>
      <c r="Z39" s="129">
        <v>240.22</v>
      </c>
      <c r="AA39" s="55">
        <f t="shared" ref="AA39:AA41" si="148">Z39/BA39-1</f>
        <v>-8.3250083250163698E-5</v>
      </c>
      <c r="AB39" s="129">
        <v>314.95</v>
      </c>
      <c r="AC39" s="55">
        <f t="shared" ref="AC39:AC41" si="149">AB39/BC39-1</f>
        <v>0.28331024366392299</v>
      </c>
      <c r="AD39" s="129" t="s">
        <v>273</v>
      </c>
      <c r="AE39" s="55">
        <f t="shared" si="143"/>
        <v>0.18375241779497101</v>
      </c>
      <c r="AF39" s="129">
        <v>267.61</v>
      </c>
      <c r="AG39" s="55">
        <f t="shared" si="24"/>
        <v>0.13625169836956499</v>
      </c>
      <c r="AH39" s="129">
        <v>268.83</v>
      </c>
      <c r="AI39" s="55">
        <f t="shared" si="26"/>
        <v>0.21269397329483899</v>
      </c>
      <c r="AJ39" s="129">
        <v>264.39999999999998</v>
      </c>
      <c r="AK39" s="55">
        <f t="shared" si="28"/>
        <v>0.136813139564881</v>
      </c>
      <c r="AL39" s="129">
        <v>269.77999999999997</v>
      </c>
      <c r="AM39" s="55">
        <f t="shared" si="30"/>
        <v>0.12324090265634099</v>
      </c>
      <c r="AN39" s="129">
        <v>270.55</v>
      </c>
      <c r="AO39" s="55">
        <f t="shared" si="32"/>
        <v>0.19945912395814899</v>
      </c>
      <c r="AP39" s="129">
        <v>260.52999999999997</v>
      </c>
      <c r="AQ39" s="55">
        <f t="shared" si="34"/>
        <v>0.191975110948438</v>
      </c>
      <c r="AR39" s="54">
        <f t="shared" si="144"/>
        <v>3152.03</v>
      </c>
      <c r="AS39" s="55">
        <f t="shared" si="145"/>
        <v>0.12001691380002601</v>
      </c>
      <c r="AT39" s="54"/>
      <c r="AU39" s="129">
        <v>246.95</v>
      </c>
      <c r="AV39" s="55"/>
      <c r="AW39" s="129">
        <v>223.57</v>
      </c>
      <c r="AX39" s="55"/>
      <c r="AY39" s="129">
        <v>246.18</v>
      </c>
      <c r="AZ39" s="55"/>
      <c r="BA39" s="129">
        <v>240.24</v>
      </c>
      <c r="BB39" s="55"/>
      <c r="BC39" s="129">
        <v>245.42</v>
      </c>
      <c r="BD39" s="55"/>
      <c r="BE39" s="129">
        <v>237.82</v>
      </c>
      <c r="BF39" s="55"/>
      <c r="BG39" s="129">
        <v>235.52</v>
      </c>
      <c r="BH39" s="55">
        <f t="shared" si="133"/>
        <v>0.192264857750329</v>
      </c>
      <c r="BI39" s="129">
        <v>221.68</v>
      </c>
      <c r="BJ39" s="55">
        <f t="shared" si="134"/>
        <v>0.16538744611502501</v>
      </c>
      <c r="BK39" s="54">
        <v>232.58</v>
      </c>
      <c r="BL39" s="55">
        <f t="shared" si="135"/>
        <v>0.17074398469747301</v>
      </c>
      <c r="BM39" s="129">
        <v>240.18</v>
      </c>
      <c r="BN39" s="55">
        <f t="shared" si="136"/>
        <v>8.1550862340703495E-2</v>
      </c>
      <c r="BO39" s="129">
        <v>225.56</v>
      </c>
      <c r="BP39" s="55">
        <f t="shared" si="137"/>
        <v>4.1558921315109097E-2</v>
      </c>
      <c r="BQ39" s="129">
        <v>218.57</v>
      </c>
      <c r="BR39" s="55">
        <f t="shared" si="138"/>
        <v>-2.6847729296527099E-2</v>
      </c>
      <c r="BS39" s="54">
        <f t="shared" si="45"/>
        <v>2814.27</v>
      </c>
      <c r="BT39" s="165"/>
      <c r="BU39" s="166"/>
      <c r="BV39" s="171"/>
      <c r="BW39" s="140"/>
      <c r="BX39" s="140"/>
      <c r="BY39" s="140"/>
      <c r="BZ39" s="140"/>
      <c r="CA39" s="140"/>
      <c r="CB39" s="172">
        <v>197.54</v>
      </c>
      <c r="CC39" s="172">
        <v>190.22</v>
      </c>
      <c r="CD39" s="173">
        <v>198.66</v>
      </c>
      <c r="CE39" s="172">
        <v>222.07</v>
      </c>
      <c r="CF39" s="172">
        <v>216.56</v>
      </c>
      <c r="CG39" s="172">
        <v>224.6</v>
      </c>
      <c r="CH39" s="54">
        <f t="shared" si="139"/>
        <v>1249.6500000000001</v>
      </c>
    </row>
    <row r="40" spans="1:86" ht="27" customHeight="1">
      <c r="A40" s="340"/>
      <c r="B40" s="135" t="s">
        <v>204</v>
      </c>
      <c r="C40" s="129">
        <v>1672.01</v>
      </c>
      <c r="D40" s="55">
        <f t="shared" si="140"/>
        <v>0.11198233608002001</v>
      </c>
      <c r="E40" s="130">
        <v>1732.32</v>
      </c>
      <c r="F40" s="55">
        <f t="shared" si="2"/>
        <v>0.206645073660014</v>
      </c>
      <c r="G40" s="130" t="s">
        <v>274</v>
      </c>
      <c r="H40" s="55">
        <f t="shared" si="49"/>
        <v>0.127447733248616</v>
      </c>
      <c r="I40" s="129">
        <v>1659.09</v>
      </c>
      <c r="J40" s="55">
        <f t="shared" si="5"/>
        <v>0.11575967073761199</v>
      </c>
      <c r="K40" s="129">
        <v>1710.92</v>
      </c>
      <c r="L40" s="55">
        <f t="shared" si="7"/>
        <v>-0.125654129190515</v>
      </c>
      <c r="M40" s="129" t="s">
        <v>275</v>
      </c>
      <c r="N40" s="55">
        <f t="shared" si="9"/>
        <v>1.5050942974794699E-2</v>
      </c>
      <c r="O40" s="129">
        <v>1773.21</v>
      </c>
      <c r="P40" s="55">
        <f t="shared" si="11"/>
        <v>6.9429283090785193E-2</v>
      </c>
      <c r="Q40" s="54">
        <f t="shared" si="12"/>
        <v>11987.88</v>
      </c>
      <c r="R40" s="55">
        <f t="shared" si="13"/>
        <v>6.4016480527007605E-2</v>
      </c>
      <c r="S40" s="135">
        <f t="shared" si="141"/>
        <v>9608.5400000000009</v>
      </c>
      <c r="T40" s="129">
        <v>1503.63</v>
      </c>
      <c r="U40" s="55">
        <f t="shared" si="15"/>
        <v>-1.81337338383178E-2</v>
      </c>
      <c r="V40" s="129">
        <v>1435.65</v>
      </c>
      <c r="W40" s="55">
        <f t="shared" si="146"/>
        <v>3.7401816618372899E-2</v>
      </c>
      <c r="X40" s="129">
        <v>1479.43</v>
      </c>
      <c r="Y40" s="55">
        <f t="shared" si="147"/>
        <v>-3.0752700852348901E-2</v>
      </c>
      <c r="Z40" s="129">
        <v>1486.96</v>
      </c>
      <c r="AA40" s="55">
        <f t="shared" si="148"/>
        <v>-1.3834602624545099E-3</v>
      </c>
      <c r="AB40" s="129">
        <v>1956.8</v>
      </c>
      <c r="AC40" s="55">
        <f t="shared" si="149"/>
        <v>0.28589640805919497</v>
      </c>
      <c r="AD40" s="129" t="s">
        <v>276</v>
      </c>
      <c r="AE40" s="55">
        <f t="shared" si="143"/>
        <v>0.18476424408150499</v>
      </c>
      <c r="AF40" s="129">
        <v>1658.09</v>
      </c>
      <c r="AG40" s="55">
        <f t="shared" si="24"/>
        <v>0.13626956497903001</v>
      </c>
      <c r="AH40" s="129">
        <v>1665.61</v>
      </c>
      <c r="AI40" s="55">
        <f t="shared" si="26"/>
        <v>0.21383336126921201</v>
      </c>
      <c r="AJ40" s="129">
        <v>1637.68</v>
      </c>
      <c r="AK40" s="55">
        <f t="shared" si="28"/>
        <v>0.13667786446042399</v>
      </c>
      <c r="AL40" s="129">
        <v>1671.48</v>
      </c>
      <c r="AM40" s="55">
        <f t="shared" si="30"/>
        <v>0.122853688029021</v>
      </c>
      <c r="AN40" s="129">
        <v>1676.28</v>
      </c>
      <c r="AO40" s="55">
        <f t="shared" si="32"/>
        <v>0.200317930871517</v>
      </c>
      <c r="AP40" s="129">
        <v>1613.04</v>
      </c>
      <c r="AQ40" s="55">
        <f t="shared" si="34"/>
        <v>0.19267113260281299</v>
      </c>
      <c r="AR40" s="54">
        <f t="shared" si="144"/>
        <v>19530.72</v>
      </c>
      <c r="AS40" s="55">
        <f t="shared" si="145"/>
        <v>0.120139573536775</v>
      </c>
      <c r="AT40" s="54"/>
      <c r="AU40" s="129">
        <v>1531.4</v>
      </c>
      <c r="AV40" s="55"/>
      <c r="AW40" s="129">
        <v>1383.89</v>
      </c>
      <c r="AX40" s="55"/>
      <c r="AY40" s="129">
        <v>1526.37</v>
      </c>
      <c r="AZ40" s="55"/>
      <c r="BA40" s="129">
        <v>1489.02</v>
      </c>
      <c r="BB40" s="55"/>
      <c r="BC40" s="129">
        <v>1521.74</v>
      </c>
      <c r="BD40" s="55"/>
      <c r="BE40" s="129">
        <v>1473.77</v>
      </c>
      <c r="BF40" s="55"/>
      <c r="BG40" s="129">
        <v>1459.24</v>
      </c>
      <c r="BH40" s="55"/>
      <c r="BI40" s="129">
        <v>1372.19</v>
      </c>
      <c r="BJ40" s="55"/>
      <c r="BK40" s="54">
        <v>1440.76</v>
      </c>
      <c r="BL40" s="55"/>
      <c r="BM40" s="129">
        <v>1488.6</v>
      </c>
      <c r="BN40" s="123"/>
      <c r="BO40" s="129">
        <v>1396.53</v>
      </c>
      <c r="BP40" s="55"/>
      <c r="BQ40" s="129">
        <v>1352.46</v>
      </c>
      <c r="BR40" s="55"/>
      <c r="BS40" s="54">
        <f t="shared" si="45"/>
        <v>17435.97</v>
      </c>
      <c r="BT40" s="165"/>
      <c r="BU40" s="166"/>
      <c r="BV40" s="171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54"/>
    </row>
    <row r="41" spans="1:86" s="151" customFormat="1" ht="27" customHeight="1">
      <c r="A41" s="337" t="s">
        <v>116</v>
      </c>
      <c r="B41" s="135" t="s">
        <v>201</v>
      </c>
      <c r="C41" s="129">
        <v>785.28</v>
      </c>
      <c r="D41" s="55">
        <f t="shared" si="140"/>
        <v>5.5702815873381901E-3</v>
      </c>
      <c r="E41" s="130">
        <v>661.78</v>
      </c>
      <c r="F41" s="55">
        <f t="shared" si="2"/>
        <v>-1.8421833283892099E-2</v>
      </c>
      <c r="G41" s="130">
        <v>809.16</v>
      </c>
      <c r="H41" s="55">
        <f t="shared" si="49"/>
        <v>1.3972255986767001E-2</v>
      </c>
      <c r="I41" s="129">
        <v>826.02</v>
      </c>
      <c r="J41" s="55">
        <f t="shared" si="5"/>
        <v>-1.1109780917035701E-2</v>
      </c>
      <c r="K41" s="129">
        <v>801.51</v>
      </c>
      <c r="L41" s="55">
        <f t="shared" si="7"/>
        <v>-5.17575215966637E-3</v>
      </c>
      <c r="M41" s="129" t="s">
        <v>277</v>
      </c>
      <c r="N41" s="55">
        <f t="shared" si="9"/>
        <v>6.2803757801606101E-3</v>
      </c>
      <c r="O41" s="129">
        <v>711.12</v>
      </c>
      <c r="P41" s="55">
        <f t="shared" si="11"/>
        <v>3.5199580749410299E-2</v>
      </c>
      <c r="Q41" s="58">
        <f t="shared" si="12"/>
        <v>5367.16</v>
      </c>
      <c r="R41" s="59">
        <f t="shared" si="13"/>
        <v>3.48320005683789E-3</v>
      </c>
      <c r="S41" s="135">
        <f t="shared" si="141"/>
        <v>4661.59</v>
      </c>
      <c r="T41" s="129">
        <v>780.93</v>
      </c>
      <c r="U41" s="55">
        <f t="shared" si="15"/>
        <v>-7.5176750630617906E-2</v>
      </c>
      <c r="V41" s="129">
        <v>674.2</v>
      </c>
      <c r="W41" s="55">
        <f t="shared" si="146"/>
        <v>-4.9726560297682701E-2</v>
      </c>
      <c r="X41" s="129">
        <v>798.01</v>
      </c>
      <c r="Y41" s="55">
        <f t="shared" si="147"/>
        <v>-6.7941320750309495E-2</v>
      </c>
      <c r="Z41" s="129">
        <v>835.3</v>
      </c>
      <c r="AA41" s="55">
        <f t="shared" si="148"/>
        <v>4.1157700553422702E-2</v>
      </c>
      <c r="AB41" s="129">
        <v>805.68</v>
      </c>
      <c r="AC41" s="55">
        <f t="shared" si="149"/>
        <v>-3.2290390825074899E-3</v>
      </c>
      <c r="AD41" s="129" t="s">
        <v>278</v>
      </c>
      <c r="AE41" s="55">
        <f t="shared" si="143"/>
        <v>1.1959388185654099E-2</v>
      </c>
      <c r="AF41" s="129">
        <v>686.94</v>
      </c>
      <c r="AG41" s="55">
        <f t="shared" si="24"/>
        <v>-8.8600541315077205E-2</v>
      </c>
      <c r="AH41" s="129">
        <v>630.96</v>
      </c>
      <c r="AI41" s="55">
        <f t="shared" si="26"/>
        <v>-0.14595487215582201</v>
      </c>
      <c r="AJ41" s="129">
        <v>758.37</v>
      </c>
      <c r="AK41" s="55">
        <f t="shared" si="28"/>
        <v>3.8350950216331697E-2</v>
      </c>
      <c r="AL41" s="129">
        <v>841.02</v>
      </c>
      <c r="AM41" s="55">
        <f t="shared" si="30"/>
        <v>7.7043259995389607E-2</v>
      </c>
      <c r="AN41" s="129">
        <v>823.45</v>
      </c>
      <c r="AO41" s="55">
        <f t="shared" si="32"/>
        <v>6.3971367289454004E-2</v>
      </c>
      <c r="AP41" s="129">
        <v>874.61</v>
      </c>
      <c r="AQ41" s="55">
        <f t="shared" si="34"/>
        <v>1.0689192937043601E-2</v>
      </c>
      <c r="AR41" s="54">
        <f t="shared" si="144"/>
        <v>9276.94</v>
      </c>
      <c r="AS41" s="55">
        <f t="shared" si="145"/>
        <v>-1.54031969620261E-2</v>
      </c>
      <c r="AT41" s="119"/>
      <c r="AU41" s="132">
        <v>844.41</v>
      </c>
      <c r="AV41" s="123">
        <f>AU41/BV41-1</f>
        <v>0.48053792474664198</v>
      </c>
      <c r="AW41" s="132">
        <v>709.48</v>
      </c>
      <c r="AX41" s="123">
        <f>AW41/BW41-1</f>
        <v>-8.9123571648087596E-3</v>
      </c>
      <c r="AY41" s="132">
        <v>856.18</v>
      </c>
      <c r="AZ41" s="123">
        <f>AY41/BX41-1</f>
        <v>8.1923295634043006E-2</v>
      </c>
      <c r="BA41" s="132">
        <v>802.28</v>
      </c>
      <c r="BB41" s="123">
        <f>BA41/BY41-1</f>
        <v>3.9317036518855299E-2</v>
      </c>
      <c r="BC41" s="132">
        <v>808.29</v>
      </c>
      <c r="BD41" s="123">
        <f>BC41/BZ41-1</f>
        <v>-3.42757098647473E-3</v>
      </c>
      <c r="BE41" s="132">
        <v>758.4</v>
      </c>
      <c r="BF41" s="123">
        <f>BE41/CA41-1</f>
        <v>-2.46411852461546E-2</v>
      </c>
      <c r="BG41" s="132">
        <v>753.72</v>
      </c>
      <c r="BH41" s="123">
        <f t="shared" ref="BH41:BH45" si="150">BG41/CB41-1</f>
        <v>-5.8562836340613203E-3</v>
      </c>
      <c r="BI41" s="132">
        <v>738.79</v>
      </c>
      <c r="BJ41" s="123">
        <f t="shared" ref="BJ41:BJ45" si="151">BI41/CC41-1</f>
        <v>2.0343617932215601E-2</v>
      </c>
      <c r="BK41" s="119">
        <v>730.36</v>
      </c>
      <c r="BL41" s="123">
        <f t="shared" ref="BL41:BL45" si="152">BK41/CD41-1</f>
        <v>-7.0918828153820695E-2</v>
      </c>
      <c r="BM41" s="132">
        <v>780.86</v>
      </c>
      <c r="BN41" s="123">
        <f t="shared" ref="BN41:BN45" si="153">BM41/CE41-1</f>
        <v>-4.4959761258286303E-2</v>
      </c>
      <c r="BO41" s="132">
        <v>773.94</v>
      </c>
      <c r="BP41" s="123">
        <f t="shared" ref="BP41:BP45" si="154">BO41/CF41-1</f>
        <v>-4.7200472743388899E-2</v>
      </c>
      <c r="BQ41" s="132">
        <v>865.36</v>
      </c>
      <c r="BR41" s="123">
        <f t="shared" ref="BR41:BR45" si="155">BQ41/CG41-1</f>
        <v>1.36700675889374E-2</v>
      </c>
      <c r="BS41" s="119">
        <f t="shared" si="45"/>
        <v>9422.07</v>
      </c>
      <c r="BT41" s="163">
        <f>BS41/CH41-1</f>
        <v>2.52491014719212E-2</v>
      </c>
      <c r="BU41" s="149"/>
      <c r="BV41" s="168">
        <v>570.34</v>
      </c>
      <c r="BW41" s="133">
        <v>715.86</v>
      </c>
      <c r="BX41" s="133">
        <v>791.35</v>
      </c>
      <c r="BY41" s="133">
        <v>771.93</v>
      </c>
      <c r="BZ41" s="133">
        <v>811.07</v>
      </c>
      <c r="CA41" s="133">
        <v>777.56</v>
      </c>
      <c r="CB41" s="133">
        <v>758.16</v>
      </c>
      <c r="CC41" s="133">
        <v>724.06</v>
      </c>
      <c r="CD41" s="134">
        <v>786.11</v>
      </c>
      <c r="CE41" s="133">
        <v>817.62</v>
      </c>
      <c r="CF41" s="133">
        <v>812.28</v>
      </c>
      <c r="CG41" s="133">
        <v>853.69</v>
      </c>
      <c r="CH41" s="119">
        <f t="shared" ref="CH41:CH45" si="156">BV41+BW41+BX41+BY41+BZ41+CA41+CB41+CC41+CD41+CE41+CF41+CG41</f>
        <v>9190.0300000000007</v>
      </c>
    </row>
    <row r="42" spans="1:86" s="152" customFormat="1" ht="27" customHeight="1">
      <c r="A42" s="338"/>
      <c r="B42" s="135" t="s">
        <v>202</v>
      </c>
      <c r="C42" s="129">
        <v>4375.43</v>
      </c>
      <c r="D42" s="55">
        <f t="shared" si="140"/>
        <v>2.2723576397718501E-3</v>
      </c>
      <c r="E42" s="130">
        <v>3696.56</v>
      </c>
      <c r="F42" s="55">
        <f t="shared" si="2"/>
        <v>-2.1647015231516398E-2</v>
      </c>
      <c r="G42" s="130">
        <v>4507.5</v>
      </c>
      <c r="H42" s="55">
        <f t="shared" si="49"/>
        <v>1.07068781882393E-2</v>
      </c>
      <c r="I42" s="129">
        <v>4600.41</v>
      </c>
      <c r="J42" s="55">
        <f t="shared" si="5"/>
        <v>-1.38858224423871E-2</v>
      </c>
      <c r="K42" s="129">
        <v>4465.59</v>
      </c>
      <c r="L42" s="55">
        <f t="shared" si="7"/>
        <v>-8.1315801163874806E-3</v>
      </c>
      <c r="M42" s="129" t="s">
        <v>279</v>
      </c>
      <c r="N42" s="55">
        <f t="shared" si="9"/>
        <v>7.3544552602020597E-3</v>
      </c>
      <c r="O42" s="129">
        <v>3968.79</v>
      </c>
      <c r="P42" s="55">
        <f t="shared" si="11"/>
        <v>3.5248300579602702E-2</v>
      </c>
      <c r="Q42" s="54">
        <f t="shared" si="12"/>
        <v>29919.31</v>
      </c>
      <c r="R42" s="55">
        <f t="shared" si="13"/>
        <v>1.3739086546540301E-3</v>
      </c>
      <c r="S42" s="135">
        <f t="shared" si="141"/>
        <v>26044.6</v>
      </c>
      <c r="T42" s="129">
        <v>4365.51</v>
      </c>
      <c r="U42" s="55">
        <f t="shared" si="15"/>
        <v>-7.3588581323690394E-2</v>
      </c>
      <c r="V42" s="129">
        <v>3778.35</v>
      </c>
      <c r="W42" s="55">
        <f t="shared" ref="W42:AA42" si="157">V42/AU42-1</f>
        <v>-0.19819068476406301</v>
      </c>
      <c r="X42" s="129">
        <v>4459.75</v>
      </c>
      <c r="Y42" s="55">
        <f t="shared" si="157"/>
        <v>0.123402336606329</v>
      </c>
      <c r="Z42" s="129">
        <v>4665.1899999999996</v>
      </c>
      <c r="AA42" s="55">
        <f t="shared" si="157"/>
        <v>-2.33650142354715E-2</v>
      </c>
      <c r="AB42" s="129">
        <v>4502.2</v>
      </c>
      <c r="AC42" s="55">
        <f>AB42/BA42-1</f>
        <v>4.8701226235274798E-3</v>
      </c>
      <c r="AD42" s="129" t="s">
        <v>280</v>
      </c>
      <c r="AE42" s="55">
        <f t="shared" si="143"/>
        <v>8.1813292064960592E-3</v>
      </c>
      <c r="AF42" s="129">
        <v>3833.66</v>
      </c>
      <c r="AG42" s="55">
        <f t="shared" si="24"/>
        <v>-9.0853900023003503E-2</v>
      </c>
      <c r="AH42" s="129">
        <v>3528.81</v>
      </c>
      <c r="AI42" s="55">
        <f t="shared" si="26"/>
        <v>-0.14646971606314901</v>
      </c>
      <c r="AJ42" s="129">
        <v>4229.7700000000004</v>
      </c>
      <c r="AK42" s="55">
        <f t="shared" si="28"/>
        <v>3.4963101436793001E-2</v>
      </c>
      <c r="AL42" s="129">
        <v>4681.6400000000003</v>
      </c>
      <c r="AM42" s="55">
        <f t="shared" si="30"/>
        <v>7.2594724132716906E-2</v>
      </c>
      <c r="AN42" s="129">
        <v>4585.08</v>
      </c>
      <c r="AO42" s="55">
        <f t="shared" si="32"/>
        <v>5.9693075714153603E-2</v>
      </c>
      <c r="AP42" s="129">
        <v>4866.58</v>
      </c>
      <c r="AQ42" s="55">
        <f t="shared" si="34"/>
        <v>7.61939467222117E-3</v>
      </c>
      <c r="AR42" s="54">
        <f t="shared" si="144"/>
        <v>51770.14</v>
      </c>
      <c r="AS42" s="55">
        <f t="shared" si="145"/>
        <v>-1.6729046053118899E-2</v>
      </c>
      <c r="AT42" s="54"/>
      <c r="AU42" s="129">
        <v>4712.28</v>
      </c>
      <c r="AV42" s="55"/>
      <c r="AW42" s="129">
        <v>3969.86</v>
      </c>
      <c r="AX42" s="55"/>
      <c r="AY42" s="129">
        <v>4776.8</v>
      </c>
      <c r="AZ42" s="55"/>
      <c r="BA42" s="129">
        <v>4480.38</v>
      </c>
      <c r="BB42" s="55"/>
      <c r="BC42" s="129">
        <v>4513.32</v>
      </c>
      <c r="BD42" s="55"/>
      <c r="BE42" s="129">
        <v>4238.92</v>
      </c>
      <c r="BF42" s="55"/>
      <c r="BG42" s="129">
        <v>4216.7700000000004</v>
      </c>
      <c r="BH42" s="55"/>
      <c r="BI42" s="129">
        <v>4134.37</v>
      </c>
      <c r="BJ42" s="55"/>
      <c r="BK42" s="54">
        <v>4086.88</v>
      </c>
      <c r="BL42" s="55"/>
      <c r="BM42" s="129">
        <v>4364.78</v>
      </c>
      <c r="BN42" s="123"/>
      <c r="BO42" s="129">
        <v>4326.8</v>
      </c>
      <c r="BP42" s="55"/>
      <c r="BQ42" s="129">
        <v>4829.78</v>
      </c>
      <c r="BR42" s="55"/>
      <c r="BS42" s="54">
        <f t="shared" si="45"/>
        <v>52650.94</v>
      </c>
      <c r="BT42" s="165"/>
      <c r="BU42" s="166"/>
      <c r="BV42" s="16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54"/>
    </row>
    <row r="43" spans="1:86" s="152" customFormat="1" ht="27" customHeight="1">
      <c r="A43" s="339"/>
      <c r="B43" s="135" t="s">
        <v>203</v>
      </c>
      <c r="C43" s="129">
        <v>777.08</v>
      </c>
      <c r="D43" s="55">
        <f t="shared" si="140"/>
        <v>7.9250813909750306E-3</v>
      </c>
      <c r="E43" s="130">
        <v>653.54999999999995</v>
      </c>
      <c r="F43" s="55">
        <f t="shared" si="2"/>
        <v>-1.6063954713799702E-2</v>
      </c>
      <c r="G43" s="130">
        <v>800.89</v>
      </c>
      <c r="H43" s="55">
        <f t="shared" si="49"/>
        <v>1.6306278869092899E-2</v>
      </c>
      <c r="I43" s="129">
        <v>817.74</v>
      </c>
      <c r="J43" s="55">
        <f t="shared" si="5"/>
        <v>-9.1843163863713998E-3</v>
      </c>
      <c r="K43" s="129">
        <v>793.22</v>
      </c>
      <c r="L43" s="55">
        <f t="shared" si="7"/>
        <v>-3.09169515383056E-3</v>
      </c>
      <c r="M43" s="129" t="s">
        <v>281</v>
      </c>
      <c r="N43" s="55">
        <f t="shared" si="9"/>
        <v>4.4966275293529803E-3</v>
      </c>
      <c r="O43" s="129">
        <v>702.8</v>
      </c>
      <c r="P43" s="55">
        <f t="shared" si="11"/>
        <v>3.4229037289931402E-2</v>
      </c>
      <c r="Q43" s="54">
        <f t="shared" si="12"/>
        <v>5309.27</v>
      </c>
      <c r="R43" s="55">
        <f t="shared" si="13"/>
        <v>4.7177130918905101E-3</v>
      </c>
      <c r="S43" s="135">
        <f t="shared" si="141"/>
        <v>4604.8</v>
      </c>
      <c r="T43" s="129">
        <v>770.97</v>
      </c>
      <c r="U43" s="55">
        <f t="shared" si="15"/>
        <v>-7.5830406482624693E-2</v>
      </c>
      <c r="V43" s="129">
        <v>664.22</v>
      </c>
      <c r="W43" s="55">
        <f t="shared" ref="W43:W45" si="158">V43/AW43-1</f>
        <v>-5.0205196402270703E-2</v>
      </c>
      <c r="X43" s="129">
        <v>788.04</v>
      </c>
      <c r="Y43" s="55">
        <f t="shared" ref="Y43:Y45" si="159">X43/AY43-1</f>
        <v>-6.8543668664231797E-2</v>
      </c>
      <c r="Z43" s="129">
        <v>825.32</v>
      </c>
      <c r="AA43" s="55">
        <f t="shared" ref="AA43:AA45" si="160">Z43/BA43-1</f>
        <v>4.1912841488663401E-2</v>
      </c>
      <c r="AB43" s="129">
        <v>795.68</v>
      </c>
      <c r="AC43" s="55">
        <f t="shared" ref="AC43:AC45" si="161">AB43/BC43-1</f>
        <v>-3.0696753661684198E-3</v>
      </c>
      <c r="AD43" s="129" t="s">
        <v>282</v>
      </c>
      <c r="AE43" s="55">
        <f t="shared" si="143"/>
        <v>1.6478669945472198E-2</v>
      </c>
      <c r="AF43" s="129">
        <v>679.54</v>
      </c>
      <c r="AG43" s="55">
        <f t="shared" si="24"/>
        <v>-8.6000968418787294E-2</v>
      </c>
      <c r="AH43" s="129">
        <v>622.76</v>
      </c>
      <c r="AI43" s="55">
        <f t="shared" si="26"/>
        <v>-0.145194498586213</v>
      </c>
      <c r="AJ43" s="129">
        <v>750.19</v>
      </c>
      <c r="AK43" s="55">
        <f t="shared" si="28"/>
        <v>4.1409850630240497E-2</v>
      </c>
      <c r="AL43" s="129">
        <v>832.83</v>
      </c>
      <c r="AM43" s="55">
        <f t="shared" si="30"/>
        <v>8.0418763945825394E-2</v>
      </c>
      <c r="AN43" s="129">
        <v>815.24</v>
      </c>
      <c r="AO43" s="55">
        <f t="shared" si="32"/>
        <v>6.7054096150573894E-2</v>
      </c>
      <c r="AP43" s="129">
        <v>866.4</v>
      </c>
      <c r="AQ43" s="55">
        <f t="shared" si="34"/>
        <v>1.2823959879826499E-2</v>
      </c>
      <c r="AR43" s="54">
        <f t="shared" si="144"/>
        <v>9171.76</v>
      </c>
      <c r="AS43" s="55">
        <f t="shared" si="145"/>
        <v>-1.3867713751809001E-2</v>
      </c>
      <c r="AT43" s="54"/>
      <c r="AU43" s="129">
        <v>834.23</v>
      </c>
      <c r="AV43" s="55"/>
      <c r="AW43" s="129">
        <v>699.33</v>
      </c>
      <c r="AX43" s="55"/>
      <c r="AY43" s="129">
        <v>846.03</v>
      </c>
      <c r="AZ43" s="55"/>
      <c r="BA43" s="129">
        <v>792.12</v>
      </c>
      <c r="BB43" s="55"/>
      <c r="BC43" s="129">
        <v>798.13</v>
      </c>
      <c r="BD43" s="55"/>
      <c r="BE43" s="129">
        <v>748.24</v>
      </c>
      <c r="BF43" s="55"/>
      <c r="BG43" s="129">
        <v>743.48</v>
      </c>
      <c r="BH43" s="55">
        <f t="shared" si="150"/>
        <v>-7.8466958471228292E-3</v>
      </c>
      <c r="BI43" s="129">
        <v>728.54</v>
      </c>
      <c r="BJ43" s="55">
        <f t="shared" si="151"/>
        <v>1.9421822964766501E-2</v>
      </c>
      <c r="BK43" s="54">
        <v>720.36</v>
      </c>
      <c r="BL43" s="55">
        <f t="shared" si="152"/>
        <v>-7.2370454311321594E-2</v>
      </c>
      <c r="BM43" s="129">
        <v>770.84</v>
      </c>
      <c r="BN43" s="55">
        <f t="shared" si="153"/>
        <v>-4.6013712531867902E-2</v>
      </c>
      <c r="BO43" s="129">
        <v>764.01</v>
      </c>
      <c r="BP43" s="55">
        <f t="shared" si="154"/>
        <v>-4.8176110031394798E-2</v>
      </c>
      <c r="BQ43" s="129">
        <v>855.43</v>
      </c>
      <c r="BR43" s="55">
        <f t="shared" si="155"/>
        <v>1.3975155279503101E-2</v>
      </c>
      <c r="BS43" s="54">
        <f t="shared" si="45"/>
        <v>9300.74</v>
      </c>
      <c r="BT43" s="165"/>
      <c r="BU43" s="166"/>
      <c r="BV43" s="167"/>
      <c r="BW43" s="127"/>
      <c r="BX43" s="127"/>
      <c r="BY43" s="127"/>
      <c r="BZ43" s="127"/>
      <c r="CA43" s="127"/>
      <c r="CB43" s="169">
        <v>749.36</v>
      </c>
      <c r="CC43" s="169">
        <v>714.66</v>
      </c>
      <c r="CD43" s="145">
        <v>776.56</v>
      </c>
      <c r="CE43" s="169">
        <v>808.02</v>
      </c>
      <c r="CF43" s="169">
        <v>802.68</v>
      </c>
      <c r="CG43" s="169">
        <v>843.64</v>
      </c>
      <c r="CH43" s="54">
        <f t="shared" si="156"/>
        <v>4694.92</v>
      </c>
    </row>
    <row r="44" spans="1:86" s="152" customFormat="1" ht="29.1" customHeight="1">
      <c r="A44" s="340"/>
      <c r="B44" s="135" t="s">
        <v>204</v>
      </c>
      <c r="C44" s="129">
        <v>4273.95</v>
      </c>
      <c r="D44" s="55">
        <f t="shared" si="140"/>
        <v>7.9238742084968301E-3</v>
      </c>
      <c r="E44" s="130">
        <v>3594.54</v>
      </c>
      <c r="F44" s="55">
        <f t="shared" si="2"/>
        <v>-1.6062542086159499E-2</v>
      </c>
      <c r="G44" s="130" t="s">
        <v>283</v>
      </c>
      <c r="H44" s="55">
        <f t="shared" si="49"/>
        <v>1.6307357229872001E-2</v>
      </c>
      <c r="I44" s="129">
        <v>4497.59</v>
      </c>
      <c r="J44" s="55">
        <f t="shared" si="5"/>
        <v>-9.1820931559480901E-3</v>
      </c>
      <c r="K44" s="129">
        <v>4362.7299999999996</v>
      </c>
      <c r="L44" s="55">
        <f t="shared" si="7"/>
        <v>-3.0894030277064401E-3</v>
      </c>
      <c r="M44" s="129" t="s">
        <v>284</v>
      </c>
      <c r="N44" s="55">
        <f t="shared" si="9"/>
        <v>4.5014032521024597E-3</v>
      </c>
      <c r="O44" s="129">
        <v>3865.42</v>
      </c>
      <c r="P44" s="55">
        <f t="shared" si="11"/>
        <v>3.4228854124024502E-2</v>
      </c>
      <c r="Q44" s="54">
        <f t="shared" si="12"/>
        <v>29201.119999999999</v>
      </c>
      <c r="R44" s="55">
        <f t="shared" si="13"/>
        <v>4.7192467922472199E-3</v>
      </c>
      <c r="S44" s="135">
        <f t="shared" si="141"/>
        <v>25326.47</v>
      </c>
      <c r="T44" s="129">
        <v>4240.3500000000004</v>
      </c>
      <c r="U44" s="55">
        <f t="shared" si="15"/>
        <v>-7.5830158577941995E-2</v>
      </c>
      <c r="V44" s="129">
        <v>3653.22</v>
      </c>
      <c r="W44" s="55">
        <f t="shared" si="158"/>
        <v>-5.0203831194492503E-2</v>
      </c>
      <c r="X44" s="129">
        <v>4334.24</v>
      </c>
      <c r="Y44" s="55">
        <f t="shared" si="159"/>
        <v>-6.8542373172755106E-2</v>
      </c>
      <c r="Z44" s="129">
        <v>4539.2700000000004</v>
      </c>
      <c r="AA44" s="55">
        <f t="shared" si="160"/>
        <v>4.1912745284816297E-2</v>
      </c>
      <c r="AB44" s="129">
        <v>4376.25</v>
      </c>
      <c r="AC44" s="55">
        <f t="shared" si="161"/>
        <v>-3.07080389910075E-3</v>
      </c>
      <c r="AD44" s="129" t="s">
        <v>285</v>
      </c>
      <c r="AE44" s="55">
        <f t="shared" si="143"/>
        <v>1.6477414933918001E-2</v>
      </c>
      <c r="AF44" s="129">
        <v>3737.49</v>
      </c>
      <c r="AG44" s="55">
        <f t="shared" si="24"/>
        <v>-8.6000547789766194E-2</v>
      </c>
      <c r="AH44" s="129">
        <v>3425.19</v>
      </c>
      <c r="AI44" s="55">
        <f t="shared" si="26"/>
        <v>-0.14519413623227501</v>
      </c>
      <c r="AJ44" s="129">
        <v>4126.07</v>
      </c>
      <c r="AK44" s="55">
        <f t="shared" si="28"/>
        <v>4.1416160606565298E-2</v>
      </c>
      <c r="AL44" s="129">
        <v>4580.59</v>
      </c>
      <c r="AM44" s="55">
        <f t="shared" si="30"/>
        <v>8.0422112306970203E-2</v>
      </c>
      <c r="AN44" s="129">
        <v>4483.83</v>
      </c>
      <c r="AO44" s="55">
        <f t="shared" si="32"/>
        <v>6.7052666899885205E-2</v>
      </c>
      <c r="AP44" s="129">
        <v>4765.21</v>
      </c>
      <c r="AQ44" s="55">
        <f t="shared" si="34"/>
        <v>1.28228562683852E-2</v>
      </c>
      <c r="AR44" s="54">
        <f t="shared" si="144"/>
        <v>50444.85</v>
      </c>
      <c r="AS44" s="55">
        <f t="shared" si="145"/>
        <v>-1.3867089336342101E-2</v>
      </c>
      <c r="AT44" s="54"/>
      <c r="AU44" s="129">
        <v>4588.28</v>
      </c>
      <c r="AV44" s="55"/>
      <c r="AW44" s="129">
        <v>3846.32</v>
      </c>
      <c r="AX44" s="55"/>
      <c r="AY44" s="129">
        <v>4653.18</v>
      </c>
      <c r="AZ44" s="55"/>
      <c r="BA44" s="129">
        <v>4356.67</v>
      </c>
      <c r="BB44" s="55"/>
      <c r="BC44" s="129">
        <v>4389.7299999999996</v>
      </c>
      <c r="BD44" s="55"/>
      <c r="BE44" s="129">
        <v>4115.33</v>
      </c>
      <c r="BF44" s="55"/>
      <c r="BG44" s="129">
        <v>4089.16</v>
      </c>
      <c r="BH44" s="55"/>
      <c r="BI44" s="129">
        <v>4006.98</v>
      </c>
      <c r="BJ44" s="55"/>
      <c r="BK44" s="54">
        <v>3961.98</v>
      </c>
      <c r="BL44" s="55"/>
      <c r="BM44" s="129">
        <v>4239.63</v>
      </c>
      <c r="BN44" s="123"/>
      <c r="BO44" s="129">
        <v>4202.07</v>
      </c>
      <c r="BP44" s="55"/>
      <c r="BQ44" s="129">
        <v>4704.88</v>
      </c>
      <c r="BR44" s="55"/>
      <c r="BS44" s="54">
        <f t="shared" si="45"/>
        <v>51154.21</v>
      </c>
      <c r="BT44" s="165"/>
      <c r="BU44" s="166"/>
      <c r="BV44" s="16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54"/>
    </row>
    <row r="45" spans="1:86" s="153" customFormat="1" ht="27" customHeight="1">
      <c r="A45" s="337" t="s">
        <v>117</v>
      </c>
      <c r="B45" s="135" t="s">
        <v>201</v>
      </c>
      <c r="C45" s="129">
        <v>654.75</v>
      </c>
      <c r="D45" s="55">
        <f t="shared" si="140"/>
        <v>-1.6788551349240802E-2</v>
      </c>
      <c r="E45" s="130">
        <v>628.21</v>
      </c>
      <c r="F45" s="55">
        <f t="shared" si="2"/>
        <v>-2.6589398329640399E-2</v>
      </c>
      <c r="G45" s="130">
        <v>666.6</v>
      </c>
      <c r="H45" s="55">
        <f t="shared" si="49"/>
        <v>1.39945238819592E-2</v>
      </c>
      <c r="I45" s="129">
        <v>686.3</v>
      </c>
      <c r="J45" s="55">
        <f t="shared" si="5"/>
        <v>8.9693717152792105E-2</v>
      </c>
      <c r="K45" s="129">
        <v>683.06</v>
      </c>
      <c r="L45" s="55">
        <f t="shared" si="7"/>
        <v>8.39125329271002E-2</v>
      </c>
      <c r="M45" s="129" t="s">
        <v>286</v>
      </c>
      <c r="N45" s="55">
        <f t="shared" si="9"/>
        <v>7.2797611403621301E-2</v>
      </c>
      <c r="O45" s="129">
        <v>602.34</v>
      </c>
      <c r="P45" s="55">
        <f t="shared" si="11"/>
        <v>3.1669093088978299E-2</v>
      </c>
      <c r="Q45" s="58">
        <f t="shared" si="12"/>
        <v>4589.57</v>
      </c>
      <c r="R45" s="59">
        <f t="shared" si="13"/>
        <v>3.4735655506707097E-2</v>
      </c>
      <c r="S45" s="135">
        <f t="shared" si="141"/>
        <v>3851.65</v>
      </c>
      <c r="T45" s="129">
        <v>665.93</v>
      </c>
      <c r="U45" s="55">
        <f t="shared" si="15"/>
        <v>1.69664946092054E-2</v>
      </c>
      <c r="V45" s="129">
        <v>645.37</v>
      </c>
      <c r="W45" s="55">
        <f t="shared" si="158"/>
        <v>0.140552099533437</v>
      </c>
      <c r="X45" s="129">
        <v>657.4</v>
      </c>
      <c r="Y45" s="55">
        <f t="shared" si="159"/>
        <v>3.7825208385955801E-2</v>
      </c>
      <c r="Z45" s="129">
        <v>629.80999999999995</v>
      </c>
      <c r="AA45" s="55">
        <f t="shared" si="160"/>
        <v>-2.4079956612690901E-2</v>
      </c>
      <c r="AB45" s="129">
        <v>630.17999999999995</v>
      </c>
      <c r="AC45" s="55">
        <f t="shared" si="161"/>
        <v>-5.5703713054868799E-3</v>
      </c>
      <c r="AD45" s="129" t="s">
        <v>287</v>
      </c>
      <c r="AE45" s="55">
        <f t="shared" si="143"/>
        <v>-1.6506674786454E-3</v>
      </c>
      <c r="AF45" s="129">
        <v>583.85</v>
      </c>
      <c r="AG45" s="55">
        <f t="shared" si="24"/>
        <v>-2.0270837178863101E-2</v>
      </c>
      <c r="AH45" s="129">
        <v>607.23</v>
      </c>
      <c r="AI45" s="55">
        <f t="shared" si="26"/>
        <v>-4.6075782330023698E-2</v>
      </c>
      <c r="AJ45" s="129">
        <v>639.55999999999995</v>
      </c>
      <c r="AK45" s="55">
        <f t="shared" si="28"/>
        <v>-5.3695346600577197E-2</v>
      </c>
      <c r="AL45" s="129">
        <v>665.97</v>
      </c>
      <c r="AM45" s="55">
        <f t="shared" si="30"/>
        <v>-3.4266241299303897E-2</v>
      </c>
      <c r="AN45" s="129">
        <v>648.38</v>
      </c>
      <c r="AO45" s="55">
        <f t="shared" si="32"/>
        <v>-4.1396847925722201E-2</v>
      </c>
      <c r="AP45" s="129">
        <v>641.95000000000005</v>
      </c>
      <c r="AQ45" s="55">
        <f t="shared" si="34"/>
        <v>-4.4475536966196799E-2</v>
      </c>
      <c r="AR45" s="54">
        <f t="shared" si="144"/>
        <v>7638.59</v>
      </c>
      <c r="AS45" s="55">
        <f t="shared" si="145"/>
        <v>-8.4002959770491693E-3</v>
      </c>
      <c r="AT45" s="119"/>
      <c r="AU45" s="132">
        <v>654.82000000000005</v>
      </c>
      <c r="AV45" s="123">
        <f>AU45/BV45-1</f>
        <v>0.33448816972019002</v>
      </c>
      <c r="AW45" s="132">
        <v>565.84</v>
      </c>
      <c r="AX45" s="123">
        <f>AW45/BW45-1</f>
        <v>6.8227298470832504E-2</v>
      </c>
      <c r="AY45" s="132">
        <v>633.44000000000005</v>
      </c>
      <c r="AZ45" s="123">
        <f>AY45/BX45-1</f>
        <v>0.13915764485846899</v>
      </c>
      <c r="BA45" s="132">
        <v>645.35</v>
      </c>
      <c r="BB45" s="123">
        <f>BA45/BY45-1</f>
        <v>9.9834688208326999E-2</v>
      </c>
      <c r="BC45" s="132">
        <v>633.71</v>
      </c>
      <c r="BD45" s="123">
        <f>BC45/BZ45-1</f>
        <v>7.7005438477226504E-2</v>
      </c>
      <c r="BE45" s="132">
        <v>623.99</v>
      </c>
      <c r="BF45" s="123">
        <f>BE45/CA45-1</f>
        <v>0.103450105218483</v>
      </c>
      <c r="BG45" s="132">
        <v>595.92999999999995</v>
      </c>
      <c r="BH45" s="123">
        <f t="shared" si="150"/>
        <v>7.2414475696881198E-2</v>
      </c>
      <c r="BI45" s="132">
        <v>636.55999999999995</v>
      </c>
      <c r="BJ45" s="123">
        <f t="shared" si="151"/>
        <v>0.15536518077537401</v>
      </c>
      <c r="BK45" s="119">
        <v>675.85</v>
      </c>
      <c r="BL45" s="123">
        <f t="shared" si="152"/>
        <v>0.17330995451546799</v>
      </c>
      <c r="BM45" s="132">
        <v>689.6</v>
      </c>
      <c r="BN45" s="123">
        <f t="shared" si="153"/>
        <v>0.12642927147990801</v>
      </c>
      <c r="BO45" s="132">
        <v>676.38</v>
      </c>
      <c r="BP45" s="123">
        <f t="shared" si="154"/>
        <v>0.112137853924825</v>
      </c>
      <c r="BQ45" s="132">
        <v>671.83</v>
      </c>
      <c r="BR45" s="123">
        <f t="shared" si="155"/>
        <v>6.6312197444647406E-2</v>
      </c>
      <c r="BS45" s="119">
        <f t="shared" si="45"/>
        <v>7703.3</v>
      </c>
      <c r="BT45" s="163">
        <f>BS45/CH45-1</f>
        <v>0.124534868274111</v>
      </c>
      <c r="BU45" s="149"/>
      <c r="BV45" s="170">
        <v>490.69</v>
      </c>
      <c r="BW45" s="136">
        <v>529.70000000000005</v>
      </c>
      <c r="BX45" s="136">
        <v>556.05999999999995</v>
      </c>
      <c r="BY45" s="136">
        <v>586.77</v>
      </c>
      <c r="BZ45" s="136">
        <v>588.4</v>
      </c>
      <c r="CA45" s="136">
        <v>565.49</v>
      </c>
      <c r="CB45" s="136">
        <v>555.69000000000005</v>
      </c>
      <c r="CC45" s="136">
        <v>550.96</v>
      </c>
      <c r="CD45" s="137">
        <v>576.02</v>
      </c>
      <c r="CE45" s="136">
        <v>612.20000000000005</v>
      </c>
      <c r="CF45" s="136">
        <v>608.17999999999995</v>
      </c>
      <c r="CG45" s="136">
        <v>630.04999999999995</v>
      </c>
      <c r="CH45" s="119">
        <f t="shared" si="156"/>
        <v>6850.21</v>
      </c>
    </row>
    <row r="46" spans="1:86" ht="27" customHeight="1">
      <c r="A46" s="338"/>
      <c r="B46" s="135" t="s">
        <v>202</v>
      </c>
      <c r="C46" s="129">
        <v>8750.57</v>
      </c>
      <c r="D46" s="55">
        <f t="shared" si="140"/>
        <v>0.238869658165035</v>
      </c>
      <c r="E46" s="130">
        <v>8222.5300000000007</v>
      </c>
      <c r="F46" s="55">
        <f t="shared" si="2"/>
        <v>-3.4296586431461301E-2</v>
      </c>
      <c r="G46" s="130">
        <v>9063.34</v>
      </c>
      <c r="H46" s="55">
        <f t="shared" si="49"/>
        <v>4.0099059894972602E-2</v>
      </c>
      <c r="I46" s="129">
        <v>9322.35</v>
      </c>
      <c r="J46" s="55">
        <f t="shared" si="5"/>
        <v>0.13498123857086899</v>
      </c>
      <c r="K46" s="129">
        <v>9271.0400000000009</v>
      </c>
      <c r="L46" s="55">
        <f t="shared" si="7"/>
        <v>0.12551686629097</v>
      </c>
      <c r="M46" s="129" t="s">
        <v>288</v>
      </c>
      <c r="N46" s="55">
        <f t="shared" si="9"/>
        <v>0.106686462502791</v>
      </c>
      <c r="O46" s="129">
        <v>8182.59</v>
      </c>
      <c r="P46" s="55">
        <f t="shared" si="11"/>
        <v>5.2939369740156996E-3</v>
      </c>
      <c r="Q46" s="54">
        <f t="shared" si="12"/>
        <v>61883.94</v>
      </c>
      <c r="R46" s="55">
        <f t="shared" si="13"/>
        <v>8.4178052468564205E-2</v>
      </c>
      <c r="S46" s="135">
        <f t="shared" si="141"/>
        <v>48939.63</v>
      </c>
      <c r="T46" s="129">
        <v>7063.35</v>
      </c>
      <c r="U46" s="55">
        <f t="shared" si="15"/>
        <v>2.7030367359995401E-2</v>
      </c>
      <c r="V46" s="129">
        <v>8514.5499999999993</v>
      </c>
      <c r="W46" s="55">
        <f t="shared" ref="W46:AA46" si="162">V46/AU46-1</f>
        <v>0.238038807988426</v>
      </c>
      <c r="X46" s="129">
        <v>8713.92</v>
      </c>
      <c r="Y46" s="55">
        <f t="shared" si="162"/>
        <v>0.44774753071549001</v>
      </c>
      <c r="Z46" s="129">
        <v>8213.66</v>
      </c>
      <c r="AA46" s="55">
        <f t="shared" si="162"/>
        <v>0.23630622047018901</v>
      </c>
      <c r="AB46" s="129">
        <v>8237.14</v>
      </c>
      <c r="AC46" s="55">
        <f>AB46/BA46-1</f>
        <v>0.212349654713615</v>
      </c>
      <c r="AD46" s="129" t="s">
        <v>289</v>
      </c>
      <c r="AE46" s="55">
        <f t="shared" si="143"/>
        <v>0.239317945066093</v>
      </c>
      <c r="AF46" s="129">
        <v>8139.5</v>
      </c>
      <c r="AG46" s="55">
        <f t="shared" si="24"/>
        <v>0.28490896949969102</v>
      </c>
      <c r="AH46" s="129">
        <v>8056.02</v>
      </c>
      <c r="AI46" s="55">
        <f t="shared" si="26"/>
        <v>0.19499456350024499</v>
      </c>
      <c r="AJ46" s="129">
        <v>8670.7199999999993</v>
      </c>
      <c r="AK46" s="55">
        <f t="shared" si="28"/>
        <v>0.22269885185843299</v>
      </c>
      <c r="AL46" s="129">
        <v>9048.2000000000007</v>
      </c>
      <c r="AM46" s="55">
        <f t="shared" si="30"/>
        <v>0.24726202537752701</v>
      </c>
      <c r="AN46" s="129">
        <v>8765.48</v>
      </c>
      <c r="AO46" s="55">
        <f t="shared" si="32"/>
        <v>0.23171048730346699</v>
      </c>
      <c r="AP46" s="129">
        <v>8565.69</v>
      </c>
      <c r="AQ46" s="55">
        <f t="shared" si="34"/>
        <v>0.20909522075326301</v>
      </c>
      <c r="AR46" s="54">
        <f t="shared" si="144"/>
        <v>100185.24</v>
      </c>
      <c r="AS46" s="55">
        <f t="shared" si="145"/>
        <v>0.232588840056525</v>
      </c>
      <c r="AT46" s="54"/>
      <c r="AU46" s="129">
        <v>6877.45</v>
      </c>
      <c r="AV46" s="55"/>
      <c r="AW46" s="129">
        <v>6018.95</v>
      </c>
      <c r="AX46" s="55"/>
      <c r="AY46" s="129">
        <v>6643.71</v>
      </c>
      <c r="AZ46" s="55"/>
      <c r="BA46" s="129">
        <v>6794.36</v>
      </c>
      <c r="BB46" s="55"/>
      <c r="BC46" s="129">
        <v>6708.78</v>
      </c>
      <c r="BD46" s="55"/>
      <c r="BE46" s="129">
        <v>6614.13</v>
      </c>
      <c r="BF46" s="55"/>
      <c r="BG46" s="129">
        <v>6334.69</v>
      </c>
      <c r="BH46" s="55"/>
      <c r="BI46" s="129">
        <v>6741.47</v>
      </c>
      <c r="BJ46" s="55"/>
      <c r="BK46" s="54">
        <v>7091.46</v>
      </c>
      <c r="BL46" s="55"/>
      <c r="BM46" s="129">
        <v>7254.45</v>
      </c>
      <c r="BN46" s="123"/>
      <c r="BO46" s="129">
        <v>7116.51</v>
      </c>
      <c r="BP46" s="55"/>
      <c r="BQ46" s="129">
        <v>7084.38</v>
      </c>
      <c r="BR46" s="55"/>
      <c r="BS46" s="54">
        <f t="shared" si="45"/>
        <v>81280.34</v>
      </c>
      <c r="BT46" s="165"/>
      <c r="BU46" s="166"/>
      <c r="BV46" s="16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54"/>
    </row>
    <row r="47" spans="1:86" ht="27" customHeight="1">
      <c r="A47" s="339"/>
      <c r="B47" s="135" t="s">
        <v>203</v>
      </c>
      <c r="C47" s="129">
        <v>415.11</v>
      </c>
      <c r="D47" s="55">
        <f t="shared" si="140"/>
        <v>-8.7610172099259406E-2</v>
      </c>
      <c r="E47" s="130">
        <v>390.95</v>
      </c>
      <c r="F47" s="55">
        <f t="shared" si="2"/>
        <v>-7.1179111924164401E-2</v>
      </c>
      <c r="G47" s="130">
        <v>410.22</v>
      </c>
      <c r="H47" s="55">
        <f t="shared" si="49"/>
        <v>-4.5333953921340403E-2</v>
      </c>
      <c r="I47" s="129">
        <v>423.61</v>
      </c>
      <c r="J47" s="55">
        <f t="shared" si="5"/>
        <v>4.0427360923492597E-2</v>
      </c>
      <c r="K47" s="129">
        <v>419.37</v>
      </c>
      <c r="L47" s="55">
        <f t="shared" si="7"/>
        <v>3.6121062384187899E-2</v>
      </c>
      <c r="M47" s="129" t="s">
        <v>290</v>
      </c>
      <c r="N47" s="55">
        <f t="shared" si="9"/>
        <v>3.8240193851279698E-2</v>
      </c>
      <c r="O47" s="129">
        <v>359.88</v>
      </c>
      <c r="P47" s="55">
        <f t="shared" si="11"/>
        <v>9.73493171640749E-4</v>
      </c>
      <c r="Q47" s="54">
        <f t="shared" si="12"/>
        <v>2830.47</v>
      </c>
      <c r="R47" s="55">
        <f t="shared" si="13"/>
        <v>-1.4868491119626501E-2</v>
      </c>
      <c r="S47" s="135">
        <f t="shared" si="141"/>
        <v>2513.66</v>
      </c>
      <c r="T47" s="129">
        <v>454.97</v>
      </c>
      <c r="U47" s="55">
        <f t="shared" si="15"/>
        <v>-4.0734571675557198E-2</v>
      </c>
      <c r="V47" s="129">
        <v>420.91</v>
      </c>
      <c r="W47" s="55">
        <f t="shared" ref="W47:W49" si="163">V47/AW47-1</f>
        <v>5.1118769353710999E-2</v>
      </c>
      <c r="X47" s="129">
        <v>429.7</v>
      </c>
      <c r="Y47" s="55">
        <f t="shared" ref="Y47:Y49" si="164">X47/AY47-1</f>
        <v>-6.6458102500597499E-2</v>
      </c>
      <c r="Z47" s="129">
        <v>407.15</v>
      </c>
      <c r="AA47" s="55">
        <f t="shared" ref="AA47:AA49" si="165">Z47/BA47-1</f>
        <v>-0.11381246735155801</v>
      </c>
      <c r="AB47" s="129">
        <v>404.75</v>
      </c>
      <c r="AC47" s="55">
        <f t="shared" ref="AC47:AC49" si="166">AB47/BC47-1</f>
        <v>-9.7989837760741799E-2</v>
      </c>
      <c r="AD47" s="129" t="s">
        <v>291</v>
      </c>
      <c r="AE47" s="55">
        <f t="shared" si="143"/>
        <v>-9.8546042003230999E-2</v>
      </c>
      <c r="AF47" s="129">
        <v>359.53</v>
      </c>
      <c r="AG47" s="55">
        <f t="shared" si="24"/>
        <v>-0.12862336403296201</v>
      </c>
      <c r="AH47" s="129">
        <v>375.31</v>
      </c>
      <c r="AI47" s="55">
        <f t="shared" si="26"/>
        <v>-0.13781300252699299</v>
      </c>
      <c r="AJ47" s="129">
        <v>402.86</v>
      </c>
      <c r="AK47" s="55">
        <f t="shared" si="28"/>
        <v>-0.121754485404722</v>
      </c>
      <c r="AL47" s="129">
        <v>414.28</v>
      </c>
      <c r="AM47" s="55">
        <f t="shared" si="30"/>
        <v>-0.117708444255138</v>
      </c>
      <c r="AN47" s="129">
        <v>407.53</v>
      </c>
      <c r="AO47" s="55">
        <f t="shared" si="32"/>
        <v>-0.123214285714286</v>
      </c>
      <c r="AP47" s="129">
        <v>406.72</v>
      </c>
      <c r="AQ47" s="55">
        <f t="shared" si="34"/>
        <v>-0.11957745259329799</v>
      </c>
      <c r="AR47" s="54">
        <f t="shared" si="144"/>
        <v>4879.8900000000003</v>
      </c>
      <c r="AS47" s="55">
        <f t="shared" si="145"/>
        <v>-9.3898718617644594E-2</v>
      </c>
      <c r="AT47" s="54"/>
      <c r="AU47" s="129">
        <v>474.29</v>
      </c>
      <c r="AV47" s="55"/>
      <c r="AW47" s="129">
        <v>400.44</v>
      </c>
      <c r="AX47" s="55"/>
      <c r="AY47" s="129">
        <v>460.29</v>
      </c>
      <c r="AZ47" s="55"/>
      <c r="BA47" s="129">
        <v>459.44</v>
      </c>
      <c r="BB47" s="55"/>
      <c r="BC47" s="129">
        <v>448.72</v>
      </c>
      <c r="BD47" s="55"/>
      <c r="BE47" s="129">
        <v>439.49</v>
      </c>
      <c r="BF47" s="55"/>
      <c r="BG47" s="129">
        <v>412.6</v>
      </c>
      <c r="BH47" s="55">
        <f t="shared" ref="BH47:BH51" si="167">BG47/CB47-1</f>
        <v>-5.3756960682688204E-3</v>
      </c>
      <c r="BI47" s="129">
        <v>435.3</v>
      </c>
      <c r="BJ47" s="55">
        <f t="shared" ref="BJ47:BJ51" si="168">BI47/CC47-1</f>
        <v>7.4867894710849897E-2</v>
      </c>
      <c r="BK47" s="54">
        <v>458.71</v>
      </c>
      <c r="BL47" s="55">
        <f t="shared" ref="BL47:BL51" si="169">BK47/CD47-1</f>
        <v>7.5698238866871395E-2</v>
      </c>
      <c r="BM47" s="129">
        <v>469.55</v>
      </c>
      <c r="BN47" s="55">
        <f t="shared" ref="BN47:BN51" si="170">BM47/CE47-1</f>
        <v>3.0641585636208099E-2</v>
      </c>
      <c r="BO47" s="129">
        <v>464.8</v>
      </c>
      <c r="BP47" s="55">
        <f t="shared" ref="BP47:BP51" si="171">BO47/CF47-1</f>
        <v>2.3788546255506499E-2</v>
      </c>
      <c r="BQ47" s="129">
        <v>461.96</v>
      </c>
      <c r="BR47" s="55">
        <f t="shared" ref="BR47:BR51" si="172">BQ47/CG47-1</f>
        <v>-2.5133475425749702E-2</v>
      </c>
      <c r="BS47" s="54">
        <f t="shared" si="45"/>
        <v>5385.59</v>
      </c>
      <c r="BT47" s="165"/>
      <c r="BU47" s="166"/>
      <c r="BV47" s="171"/>
      <c r="BW47" s="140"/>
      <c r="BX47" s="140"/>
      <c r="BY47" s="140"/>
      <c r="BZ47" s="140"/>
      <c r="CA47" s="140"/>
      <c r="CB47" s="172">
        <v>414.83</v>
      </c>
      <c r="CC47" s="172">
        <v>404.98</v>
      </c>
      <c r="CD47" s="173">
        <v>426.43</v>
      </c>
      <c r="CE47" s="172">
        <v>455.59</v>
      </c>
      <c r="CF47" s="172">
        <v>454</v>
      </c>
      <c r="CG47" s="172">
        <v>473.87</v>
      </c>
      <c r="CH47" s="54">
        <f t="shared" ref="CH47:CH51" si="173">BV47+BW47+BX47+BY47+BZ47+CA47+CB47+CC47+CD47+CE47+CF47+CG47</f>
        <v>2629.7</v>
      </c>
    </row>
    <row r="48" spans="1:86" ht="27" customHeight="1">
      <c r="A48" s="340"/>
      <c r="B48" s="135" t="s">
        <v>204</v>
      </c>
      <c r="C48" s="129">
        <v>3611.56</v>
      </c>
      <c r="D48" s="55">
        <f t="shared" si="140"/>
        <v>0.58822494678886195</v>
      </c>
      <c r="E48" s="130">
        <v>3310.48</v>
      </c>
      <c r="F48" s="55">
        <f t="shared" si="2"/>
        <v>0.30891952695943697</v>
      </c>
      <c r="G48" s="130" t="s">
        <v>292</v>
      </c>
      <c r="H48" s="55">
        <f t="shared" si="49"/>
        <v>0.39467233655984701</v>
      </c>
      <c r="I48" s="129">
        <v>3677.9</v>
      </c>
      <c r="J48" s="55">
        <f t="shared" si="5"/>
        <v>0.56673056443024505</v>
      </c>
      <c r="K48" s="129">
        <v>3602.79</v>
      </c>
      <c r="L48" s="55">
        <f t="shared" si="7"/>
        <v>0.54606937333979899</v>
      </c>
      <c r="M48" s="129" t="s">
        <v>293</v>
      </c>
      <c r="N48" s="55">
        <f t="shared" si="9"/>
        <v>0.55540444243604004</v>
      </c>
      <c r="O48" s="129">
        <v>3011.9</v>
      </c>
      <c r="P48" s="55">
        <f t="shared" si="11"/>
        <v>5.2626060699257703E-2</v>
      </c>
      <c r="Q48" s="54">
        <f t="shared" si="12"/>
        <v>24356.07</v>
      </c>
      <c r="R48" s="55">
        <f t="shared" si="13"/>
        <v>0.41625478557373402</v>
      </c>
      <c r="S48" s="135">
        <f t="shared" si="141"/>
        <v>14336.2</v>
      </c>
      <c r="T48" s="129">
        <v>2273.96</v>
      </c>
      <c r="U48" s="55">
        <f t="shared" si="15"/>
        <v>-4.0737725318810598E-2</v>
      </c>
      <c r="V48" s="129">
        <v>2529.17</v>
      </c>
      <c r="W48" s="55">
        <f t="shared" si="163"/>
        <v>0.26388354463272901</v>
      </c>
      <c r="X48" s="129">
        <v>2553.84</v>
      </c>
      <c r="Y48" s="55">
        <f t="shared" si="164"/>
        <v>0.11019627447997001</v>
      </c>
      <c r="Z48" s="129">
        <v>2347.5</v>
      </c>
      <c r="AA48" s="55">
        <f t="shared" si="165"/>
        <v>2.2318998366902501E-2</v>
      </c>
      <c r="AB48" s="129">
        <v>2330.29</v>
      </c>
      <c r="AC48" s="55">
        <f t="shared" si="166"/>
        <v>3.9074135178760898E-2</v>
      </c>
      <c r="AD48" s="129" t="s">
        <v>294</v>
      </c>
      <c r="AE48" s="55">
        <f t="shared" si="143"/>
        <v>4.77569268030631E-2</v>
      </c>
      <c r="AF48" s="129">
        <v>2861.32</v>
      </c>
      <c r="AG48" s="55">
        <f t="shared" si="24"/>
        <v>0.387575772270986</v>
      </c>
      <c r="AH48" s="129">
        <v>3030.28</v>
      </c>
      <c r="AI48" s="55">
        <f t="shared" si="26"/>
        <v>0.392854352152749</v>
      </c>
      <c r="AJ48" s="129">
        <v>3397.58</v>
      </c>
      <c r="AK48" s="55">
        <f t="shared" si="28"/>
        <v>0.481957402633656</v>
      </c>
      <c r="AL48" s="129">
        <v>3613.03</v>
      </c>
      <c r="AM48" s="55">
        <f t="shared" si="30"/>
        <v>0.53955599113686703</v>
      </c>
      <c r="AN48" s="129">
        <v>3569.09</v>
      </c>
      <c r="AO48" s="55">
        <f t="shared" si="32"/>
        <v>0.53632814349605895</v>
      </c>
      <c r="AP48" s="129">
        <v>3515.69</v>
      </c>
      <c r="AQ48" s="55">
        <f t="shared" si="34"/>
        <v>0.52264242466239896</v>
      </c>
      <c r="AR48" s="54">
        <f t="shared" si="144"/>
        <v>34323.19</v>
      </c>
      <c r="AS48" s="55">
        <f t="shared" si="145"/>
        <v>0.27516669062954802</v>
      </c>
      <c r="AT48" s="54"/>
      <c r="AU48" s="129">
        <v>2370.5300000000002</v>
      </c>
      <c r="AV48" s="55"/>
      <c r="AW48" s="129">
        <v>2001.11</v>
      </c>
      <c r="AX48" s="55"/>
      <c r="AY48" s="129">
        <v>2300.35</v>
      </c>
      <c r="AZ48" s="55"/>
      <c r="BA48" s="129">
        <v>2296.25</v>
      </c>
      <c r="BB48" s="55"/>
      <c r="BC48" s="129">
        <v>2242.66</v>
      </c>
      <c r="BD48" s="55"/>
      <c r="BE48" s="129">
        <v>2196.54</v>
      </c>
      <c r="BF48" s="55"/>
      <c r="BG48" s="129">
        <v>2062.1</v>
      </c>
      <c r="BH48" s="55"/>
      <c r="BI48" s="129">
        <v>2175.59</v>
      </c>
      <c r="BJ48" s="55"/>
      <c r="BK48" s="54">
        <v>2292.63</v>
      </c>
      <c r="BL48" s="55"/>
      <c r="BM48" s="129">
        <v>2346.8000000000002</v>
      </c>
      <c r="BN48" s="123"/>
      <c r="BO48" s="129">
        <v>2323.13</v>
      </c>
      <c r="BP48" s="55"/>
      <c r="BQ48" s="129">
        <v>2308.94</v>
      </c>
      <c r="BR48" s="55"/>
      <c r="BS48" s="54">
        <f t="shared" si="45"/>
        <v>26916.63</v>
      </c>
      <c r="BT48" s="165"/>
      <c r="BU48" s="166"/>
      <c r="BV48" s="171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54"/>
    </row>
    <row r="49" spans="1:86" s="153" customFormat="1" ht="27" customHeight="1">
      <c r="A49" s="337" t="s">
        <v>118</v>
      </c>
      <c r="B49" s="135" t="s">
        <v>201</v>
      </c>
      <c r="C49" s="129">
        <v>681.62</v>
      </c>
      <c r="D49" s="55">
        <f t="shared" si="140"/>
        <v>-6.6619195639968806E-2</v>
      </c>
      <c r="E49" s="130">
        <v>610.86</v>
      </c>
      <c r="F49" s="55">
        <f t="shared" si="2"/>
        <v>-1.4169517784520001E-2</v>
      </c>
      <c r="G49" s="130">
        <v>716.97</v>
      </c>
      <c r="H49" s="55">
        <f t="shared" si="49"/>
        <v>4.12600209132103E-2</v>
      </c>
      <c r="I49" s="129">
        <v>736.36</v>
      </c>
      <c r="J49" s="55">
        <f t="shared" si="5"/>
        <v>5.9053645908241102E-2</v>
      </c>
      <c r="K49" s="129">
        <v>739.61</v>
      </c>
      <c r="L49" s="55">
        <f t="shared" si="7"/>
        <v>6.7597217009728996E-2</v>
      </c>
      <c r="M49" s="129" t="s">
        <v>295</v>
      </c>
      <c r="N49" s="55">
        <f t="shared" si="9"/>
        <v>8.0898085998182302E-3</v>
      </c>
      <c r="O49" s="129">
        <v>620.62</v>
      </c>
      <c r="P49" s="55">
        <f t="shared" si="11"/>
        <v>3.7808732295446602E-2</v>
      </c>
      <c r="Q49" s="58">
        <f t="shared" si="12"/>
        <v>4793.8999999999996</v>
      </c>
      <c r="R49" s="59">
        <f t="shared" si="13"/>
        <v>1.8483502942488801E-2</v>
      </c>
      <c r="S49" s="135">
        <f t="shared" si="141"/>
        <v>4108.8900000000003</v>
      </c>
      <c r="T49" s="129">
        <v>730.27</v>
      </c>
      <c r="U49" s="55">
        <f t="shared" si="15"/>
        <v>-2.65662490002667E-2</v>
      </c>
      <c r="V49" s="129">
        <v>619.64</v>
      </c>
      <c r="W49" s="55">
        <f t="shared" si="163"/>
        <v>-5.0374706901043599E-2</v>
      </c>
      <c r="X49" s="129">
        <v>688.56</v>
      </c>
      <c r="Y49" s="55">
        <f t="shared" si="164"/>
        <v>-2.55445012100027E-2</v>
      </c>
      <c r="Z49" s="129">
        <v>695.3</v>
      </c>
      <c r="AA49" s="55">
        <f t="shared" si="165"/>
        <v>-6.6648768373716499E-2</v>
      </c>
      <c r="AB49" s="129">
        <v>692.78</v>
      </c>
      <c r="AC49" s="55">
        <f t="shared" si="166"/>
        <v>-7.4677102672668402E-2</v>
      </c>
      <c r="AD49" s="129" t="s">
        <v>296</v>
      </c>
      <c r="AE49" s="55">
        <f t="shared" si="143"/>
        <v>-1.2003533006095799E-2</v>
      </c>
      <c r="AF49" s="129">
        <v>598.01</v>
      </c>
      <c r="AG49" s="55">
        <f t="shared" si="24"/>
        <v>-8.6672979412303799E-2</v>
      </c>
      <c r="AH49" s="129">
        <v>580.05999999999995</v>
      </c>
      <c r="AI49" s="55">
        <f t="shared" si="26"/>
        <v>-0.14093184443588799</v>
      </c>
      <c r="AJ49" s="129">
        <v>657.74</v>
      </c>
      <c r="AK49" s="55">
        <f t="shared" si="28"/>
        <v>-2.3197101104906699E-2</v>
      </c>
      <c r="AL49" s="129">
        <v>681.36</v>
      </c>
      <c r="AM49" s="55">
        <f t="shared" si="30"/>
        <v>-2.8543728078930099E-2</v>
      </c>
      <c r="AN49" s="129">
        <v>697.5</v>
      </c>
      <c r="AO49" s="55">
        <f t="shared" si="32"/>
        <v>3.5296562370123997E-2</v>
      </c>
      <c r="AP49" s="129">
        <v>669.9</v>
      </c>
      <c r="AQ49" s="55">
        <f t="shared" si="34"/>
        <v>1.4185578247770701E-2</v>
      </c>
      <c r="AR49" s="54">
        <f t="shared" si="144"/>
        <v>7993.46</v>
      </c>
      <c r="AS49" s="55">
        <f t="shared" si="145"/>
        <v>-4.0695776568065903E-2</v>
      </c>
      <c r="AT49" s="119"/>
      <c r="AU49" s="132">
        <v>750.2</v>
      </c>
      <c r="AV49" s="123">
        <f>AU49/BV49-1</f>
        <v>0.14825358924908899</v>
      </c>
      <c r="AW49" s="132">
        <v>652.51</v>
      </c>
      <c r="AX49" s="123">
        <f>AW49/BW49-1</f>
        <v>-6.0663643561505803E-2</v>
      </c>
      <c r="AY49" s="132">
        <v>706.61</v>
      </c>
      <c r="AZ49" s="123">
        <f>AY49/BX49-1</f>
        <v>-3.9331647497077002E-2</v>
      </c>
      <c r="BA49" s="132">
        <v>744.95</v>
      </c>
      <c r="BB49" s="123">
        <f>BA49/BY49-1</f>
        <v>-3.5088855499715001E-2</v>
      </c>
      <c r="BC49" s="132">
        <v>748.69</v>
      </c>
      <c r="BD49" s="123">
        <f>BC49/BZ49-1</f>
        <v>2.4099934394623498E-3</v>
      </c>
      <c r="BE49" s="132">
        <v>690.63</v>
      </c>
      <c r="BF49" s="123">
        <f>BE49/CA49-1</f>
        <v>-6.5920986786047603E-2</v>
      </c>
      <c r="BG49" s="132">
        <v>654.76</v>
      </c>
      <c r="BH49" s="123">
        <f t="shared" si="167"/>
        <v>-6.7944027672991805E-2</v>
      </c>
      <c r="BI49" s="132">
        <v>675.22</v>
      </c>
      <c r="BJ49" s="123">
        <f t="shared" si="168"/>
        <v>-3.1442751814556601E-2</v>
      </c>
      <c r="BK49" s="119">
        <v>673.36</v>
      </c>
      <c r="BL49" s="123">
        <f t="shared" si="169"/>
        <v>-8.4075791993688406E-2</v>
      </c>
      <c r="BM49" s="132">
        <v>701.38</v>
      </c>
      <c r="BN49" s="123">
        <f t="shared" si="170"/>
        <v>-7.9722885559083606E-2</v>
      </c>
      <c r="BO49" s="132">
        <v>673.72</v>
      </c>
      <c r="BP49" s="123">
        <f t="shared" si="171"/>
        <v>-8.1725002725983903E-2</v>
      </c>
      <c r="BQ49" s="132">
        <v>660.53</v>
      </c>
      <c r="BR49" s="123">
        <f t="shared" si="172"/>
        <v>-0.10943777807739</v>
      </c>
      <c r="BS49" s="119">
        <f t="shared" si="45"/>
        <v>8332.56</v>
      </c>
      <c r="BT49" s="163">
        <f>BS49/CH49-1</f>
        <v>-4.3789698364154903E-2</v>
      </c>
      <c r="BU49" s="149"/>
      <c r="BV49" s="170">
        <v>653.34</v>
      </c>
      <c r="BW49" s="136">
        <v>694.65</v>
      </c>
      <c r="BX49" s="136">
        <v>735.54</v>
      </c>
      <c r="BY49" s="136">
        <v>772.04</v>
      </c>
      <c r="BZ49" s="136">
        <v>746.89</v>
      </c>
      <c r="CA49" s="136">
        <v>739.37</v>
      </c>
      <c r="CB49" s="136">
        <v>702.49</v>
      </c>
      <c r="CC49" s="136">
        <v>697.14</v>
      </c>
      <c r="CD49" s="137">
        <v>735.17</v>
      </c>
      <c r="CE49" s="136">
        <v>762.14</v>
      </c>
      <c r="CF49" s="136">
        <v>733.68</v>
      </c>
      <c r="CG49" s="136">
        <v>741.7</v>
      </c>
      <c r="CH49" s="119">
        <f t="shared" si="173"/>
        <v>8714.15</v>
      </c>
    </row>
    <row r="50" spans="1:86" ht="27" customHeight="1">
      <c r="A50" s="338"/>
      <c r="B50" s="135" t="s">
        <v>202</v>
      </c>
      <c r="C50" s="129">
        <v>6998.3</v>
      </c>
      <c r="D50" s="55">
        <f t="shared" si="140"/>
        <v>-0.14470990678739801</v>
      </c>
      <c r="E50" s="130">
        <v>6288.05</v>
      </c>
      <c r="F50" s="55">
        <f t="shared" si="2"/>
        <v>-0.15155910568996001</v>
      </c>
      <c r="G50" s="130">
        <v>7303.57</v>
      </c>
      <c r="H50" s="55">
        <f t="shared" si="49"/>
        <v>-9.7862485100391E-2</v>
      </c>
      <c r="I50" s="129">
        <v>7529.18</v>
      </c>
      <c r="J50" s="55">
        <f t="shared" si="5"/>
        <v>-0.101505172576336</v>
      </c>
      <c r="K50" s="129">
        <v>7591.38</v>
      </c>
      <c r="L50" s="55">
        <f t="shared" si="7"/>
        <v>-8.4876444613746896E-2</v>
      </c>
      <c r="M50" s="129" t="s">
        <v>297</v>
      </c>
      <c r="N50" s="55">
        <f t="shared" si="9"/>
        <v>-0.13522052131965101</v>
      </c>
      <c r="O50" s="129">
        <v>6305.94</v>
      </c>
      <c r="P50" s="55">
        <f t="shared" si="11"/>
        <v>7.2163762865848904E-3</v>
      </c>
      <c r="Q50" s="54">
        <f t="shared" si="12"/>
        <v>49029.279999999999</v>
      </c>
      <c r="R50" s="55">
        <f t="shared" si="13"/>
        <v>-0.104241641627816</v>
      </c>
      <c r="S50" s="135">
        <f t="shared" si="141"/>
        <v>48474.18</v>
      </c>
      <c r="T50" s="129">
        <v>8182.37</v>
      </c>
      <c r="U50" s="55">
        <f t="shared" si="15"/>
        <v>8.97302034195364E-2</v>
      </c>
      <c r="V50" s="129">
        <v>7411.3</v>
      </c>
      <c r="W50" s="55">
        <f t="shared" ref="W50:AA50" si="174">V50/AU50-1</f>
        <v>-1.29611033718579E-2</v>
      </c>
      <c r="X50" s="129">
        <v>8095.85</v>
      </c>
      <c r="Y50" s="55">
        <f t="shared" si="174"/>
        <v>0.23802059837751499</v>
      </c>
      <c r="Z50" s="129">
        <v>8379.77</v>
      </c>
      <c r="AA50" s="55">
        <f t="shared" si="174"/>
        <v>0.23479961216207901</v>
      </c>
      <c r="AB50" s="129">
        <v>8295.4699999999993</v>
      </c>
      <c r="AC50" s="55">
        <f>AB50/BA50-1</f>
        <v>0.13262962720232399</v>
      </c>
      <c r="AD50" s="129" t="s">
        <v>298</v>
      </c>
      <c r="AE50" s="55">
        <f t="shared" si="143"/>
        <v>0.180903812800981</v>
      </c>
      <c r="AF50" s="129">
        <v>6260.76</v>
      </c>
      <c r="AG50" s="55">
        <f t="shared" si="24"/>
        <v>-2.43280602536751E-2</v>
      </c>
      <c r="AH50" s="129">
        <v>5760.21</v>
      </c>
      <c r="AI50" s="55">
        <f t="shared" si="26"/>
        <v>-0.12513859061320101</v>
      </c>
      <c r="AJ50" s="129">
        <v>6654.65</v>
      </c>
      <c r="AK50" s="55">
        <f t="shared" si="28"/>
        <v>5.8489556080809602E-4</v>
      </c>
      <c r="AL50" s="129">
        <v>6976.1</v>
      </c>
      <c r="AM50" s="55">
        <f t="shared" si="30"/>
        <v>-0.128195643290164</v>
      </c>
      <c r="AN50" s="129">
        <v>7123.59</v>
      </c>
      <c r="AO50" s="55">
        <f t="shared" si="32"/>
        <v>-7.2011807648917806E-2</v>
      </c>
      <c r="AP50" s="129">
        <v>6903.85</v>
      </c>
      <c r="AQ50" s="55">
        <f t="shared" si="34"/>
        <v>-0.108169136349485</v>
      </c>
      <c r="AR50" s="54">
        <f t="shared" si="144"/>
        <v>88153.34</v>
      </c>
      <c r="AS50" s="55">
        <f t="shared" si="145"/>
        <v>3.1571926157929302E-2</v>
      </c>
      <c r="AT50" s="54"/>
      <c r="AU50" s="129">
        <v>7508.62</v>
      </c>
      <c r="AV50" s="55"/>
      <c r="AW50" s="129">
        <v>6539.35</v>
      </c>
      <c r="AX50" s="55"/>
      <c r="AY50" s="129">
        <v>6786.34</v>
      </c>
      <c r="AZ50" s="55"/>
      <c r="BA50" s="129">
        <v>7324.08</v>
      </c>
      <c r="BB50" s="55"/>
      <c r="BC50" s="129">
        <v>7358.56</v>
      </c>
      <c r="BD50" s="55"/>
      <c r="BE50" s="129">
        <v>6867.13</v>
      </c>
      <c r="BF50" s="55"/>
      <c r="BG50" s="129">
        <v>6416.87</v>
      </c>
      <c r="BH50" s="55"/>
      <c r="BI50" s="129">
        <v>6584.14</v>
      </c>
      <c r="BJ50" s="55"/>
      <c r="BK50" s="54">
        <v>6650.76</v>
      </c>
      <c r="BL50" s="55"/>
      <c r="BM50" s="129">
        <v>8001.91</v>
      </c>
      <c r="BN50" s="123"/>
      <c r="BO50" s="129">
        <v>7676.38</v>
      </c>
      <c r="BP50" s="55"/>
      <c r="BQ50" s="129">
        <v>7741.21</v>
      </c>
      <c r="BR50" s="55"/>
      <c r="BS50" s="54">
        <f t="shared" si="45"/>
        <v>85455.35</v>
      </c>
      <c r="BT50" s="165"/>
      <c r="BU50" s="166"/>
      <c r="BV50" s="16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54"/>
    </row>
    <row r="51" spans="1:86" ht="27" customHeight="1">
      <c r="A51" s="339"/>
      <c r="B51" s="135" t="s">
        <v>203</v>
      </c>
      <c r="C51" s="129">
        <v>526.66</v>
      </c>
      <c r="D51" s="55">
        <f t="shared" si="140"/>
        <v>-0.10060283142920599</v>
      </c>
      <c r="E51" s="130">
        <v>447.49</v>
      </c>
      <c r="F51" s="55">
        <f t="shared" si="2"/>
        <v>-8.6064987847966803E-2</v>
      </c>
      <c r="G51" s="130">
        <v>530.84</v>
      </c>
      <c r="H51" s="55">
        <f t="shared" si="49"/>
        <v>-4.39449607376989E-2</v>
      </c>
      <c r="I51" s="129">
        <v>541.33000000000004</v>
      </c>
      <c r="J51" s="55">
        <f t="shared" si="5"/>
        <v>-2.41031188029566E-2</v>
      </c>
      <c r="K51" s="129">
        <v>539.28</v>
      </c>
      <c r="L51" s="55">
        <f t="shared" si="7"/>
        <v>-1.7149938945488399E-2</v>
      </c>
      <c r="M51" s="129" t="s">
        <v>299</v>
      </c>
      <c r="N51" s="55">
        <f t="shared" si="9"/>
        <v>-8.3891274288625306E-2</v>
      </c>
      <c r="O51" s="129">
        <v>445.83</v>
      </c>
      <c r="P51" s="55">
        <f t="shared" si="11"/>
        <v>-5.0718620249121701E-2</v>
      </c>
      <c r="Q51" s="54">
        <f t="shared" si="12"/>
        <v>3534.96</v>
      </c>
      <c r="R51" s="55">
        <f t="shared" si="13"/>
        <v>-5.8127637805346001E-2</v>
      </c>
      <c r="S51" s="135">
        <f t="shared" si="141"/>
        <v>3283.47</v>
      </c>
      <c r="T51" s="129">
        <v>585.57000000000005</v>
      </c>
      <c r="U51" s="55">
        <f t="shared" si="15"/>
        <v>-8.9027300577153596E-3</v>
      </c>
      <c r="V51" s="129">
        <v>489.63</v>
      </c>
      <c r="W51" s="55">
        <f t="shared" ref="W51:W53" si="175">V51/AW51-1</f>
        <v>-7.3933272809804898E-2</v>
      </c>
      <c r="X51" s="129">
        <v>555.24</v>
      </c>
      <c r="Y51" s="55">
        <f t="shared" ref="Y51:Y53" si="176">X51/AY51-1</f>
        <v>-5.2167975418231399E-2</v>
      </c>
      <c r="Z51" s="129">
        <v>554.70000000000005</v>
      </c>
      <c r="AA51" s="55">
        <f t="shared" ref="AA51:AA53" si="177">Z51/BA51-1</f>
        <v>-9.0938887887379402E-2</v>
      </c>
      <c r="AB51" s="129">
        <v>548.69000000000005</v>
      </c>
      <c r="AC51" s="55">
        <f t="shared" ref="AC51:AC53" si="178">AB51/BC51-1</f>
        <v>-0.101347920795322</v>
      </c>
      <c r="AD51" s="129" t="s">
        <v>300</v>
      </c>
      <c r="AE51" s="55">
        <f t="shared" si="143"/>
        <v>-1.98826655254195E-2</v>
      </c>
      <c r="AF51" s="129">
        <v>469.65</v>
      </c>
      <c r="AG51" s="55">
        <f t="shared" si="24"/>
        <v>-0.11105012113870399</v>
      </c>
      <c r="AH51" s="129">
        <v>446.52</v>
      </c>
      <c r="AI51" s="55">
        <f t="shared" si="26"/>
        <v>-0.17103870788081299</v>
      </c>
      <c r="AJ51" s="129">
        <v>516.01</v>
      </c>
      <c r="AK51" s="55">
        <f t="shared" si="28"/>
        <v>-4.63332594071117E-2</v>
      </c>
      <c r="AL51" s="129">
        <v>523.58000000000004</v>
      </c>
      <c r="AM51" s="55">
        <f t="shared" si="30"/>
        <v>-7.0612042033513095E-2</v>
      </c>
      <c r="AN51" s="129">
        <v>537.20000000000005</v>
      </c>
      <c r="AO51" s="55">
        <f t="shared" si="32"/>
        <v>-1.2336599805114701E-2</v>
      </c>
      <c r="AP51" s="129">
        <v>520.22</v>
      </c>
      <c r="AQ51" s="55">
        <f t="shared" si="34"/>
        <v>-3.72714486638537E-2</v>
      </c>
      <c r="AR51" s="54">
        <f t="shared" si="144"/>
        <v>6296.65</v>
      </c>
      <c r="AS51" s="55">
        <f t="shared" si="145"/>
        <v>-6.6136404759008893E-2</v>
      </c>
      <c r="AT51" s="54"/>
      <c r="AU51" s="129">
        <v>590.83000000000004</v>
      </c>
      <c r="AV51" s="55"/>
      <c r="AW51" s="129">
        <v>528.72</v>
      </c>
      <c r="AX51" s="55"/>
      <c r="AY51" s="129">
        <v>585.79999999999995</v>
      </c>
      <c r="AZ51" s="55"/>
      <c r="BA51" s="129">
        <v>610.19000000000005</v>
      </c>
      <c r="BB51" s="55"/>
      <c r="BC51" s="129">
        <v>610.57000000000005</v>
      </c>
      <c r="BD51" s="55"/>
      <c r="BE51" s="129">
        <v>560.79</v>
      </c>
      <c r="BF51" s="55"/>
      <c r="BG51" s="129">
        <v>528.32000000000005</v>
      </c>
      <c r="BH51" s="55">
        <f t="shared" si="167"/>
        <v>-4.8740524676353501E-2</v>
      </c>
      <c r="BI51" s="129">
        <v>538.65</v>
      </c>
      <c r="BJ51" s="55">
        <f t="shared" si="168"/>
        <v>-2.0493890020366601E-2</v>
      </c>
      <c r="BK51" s="54">
        <v>541.08000000000004</v>
      </c>
      <c r="BL51" s="55">
        <f t="shared" si="169"/>
        <v>-6.9749849565890004E-2</v>
      </c>
      <c r="BM51" s="129">
        <v>563.36</v>
      </c>
      <c r="BN51" s="55">
        <f t="shared" si="170"/>
        <v>-7.9627511844469895E-2</v>
      </c>
      <c r="BO51" s="129">
        <v>543.91</v>
      </c>
      <c r="BP51" s="55">
        <f t="shared" si="171"/>
        <v>-7.7649652365609695E-2</v>
      </c>
      <c r="BQ51" s="129">
        <v>540.36</v>
      </c>
      <c r="BR51" s="55">
        <f t="shared" si="172"/>
        <v>-9.3523007498616001E-2</v>
      </c>
      <c r="BS51" s="54">
        <f t="shared" si="45"/>
        <v>6742.58</v>
      </c>
      <c r="BT51" s="165"/>
      <c r="BU51" s="166"/>
      <c r="BV51" s="171"/>
      <c r="BW51" s="140"/>
      <c r="BX51" s="140"/>
      <c r="BY51" s="140"/>
      <c r="BZ51" s="140"/>
      <c r="CA51" s="140"/>
      <c r="CB51" s="172">
        <v>555.39</v>
      </c>
      <c r="CC51" s="172">
        <v>549.91999999999996</v>
      </c>
      <c r="CD51" s="173">
        <v>581.65</v>
      </c>
      <c r="CE51" s="172">
        <v>612.1</v>
      </c>
      <c r="CF51" s="172">
        <v>589.70000000000005</v>
      </c>
      <c r="CG51" s="172">
        <v>596.11</v>
      </c>
      <c r="CH51" s="54">
        <f t="shared" si="173"/>
        <v>3484.87</v>
      </c>
    </row>
    <row r="52" spans="1:86" ht="27" customHeight="1">
      <c r="A52" s="340"/>
      <c r="B52" s="135" t="s">
        <v>204</v>
      </c>
      <c r="C52" s="129">
        <v>2653.61</v>
      </c>
      <c r="D52" s="55">
        <f t="shared" si="140"/>
        <v>-3.0977490834197499E-2</v>
      </c>
      <c r="E52" s="130">
        <v>2246.9499999999998</v>
      </c>
      <c r="F52" s="55">
        <f t="shared" si="2"/>
        <v>-1.31148405005249E-2</v>
      </c>
      <c r="G52" s="130" t="s">
        <v>301</v>
      </c>
      <c r="H52" s="55">
        <f t="shared" si="49"/>
        <v>3.8407867118675602E-2</v>
      </c>
      <c r="I52" s="129">
        <v>2732.4</v>
      </c>
      <c r="J52" s="55">
        <f t="shared" si="5"/>
        <v>4.5846697950716199E-2</v>
      </c>
      <c r="K52" s="129">
        <v>2720.16</v>
      </c>
      <c r="L52" s="55">
        <f t="shared" si="7"/>
        <v>5.0559042193685497E-2</v>
      </c>
      <c r="M52" s="129" t="s">
        <v>302</v>
      </c>
      <c r="N52" s="55">
        <f t="shared" si="9"/>
        <v>-2.4663590926566802E-2</v>
      </c>
      <c r="O52" s="129">
        <v>2224.44</v>
      </c>
      <c r="P52" s="55">
        <f t="shared" si="11"/>
        <v>-5.7796000660767698E-2</v>
      </c>
      <c r="Q52" s="54">
        <f t="shared" si="12"/>
        <v>17800.740000000002</v>
      </c>
      <c r="R52" s="55">
        <f t="shared" si="13"/>
        <v>1.9565484144414801E-3</v>
      </c>
      <c r="S52" s="135">
        <f t="shared" si="141"/>
        <v>15405.09</v>
      </c>
      <c r="T52" s="129">
        <v>2738.44</v>
      </c>
      <c r="U52" s="55">
        <f t="shared" si="15"/>
        <v>-2.24081736106897E-2</v>
      </c>
      <c r="V52" s="129">
        <v>2276.81</v>
      </c>
      <c r="W52" s="55">
        <f t="shared" si="175"/>
        <v>-9.0512902452664398E-2</v>
      </c>
      <c r="X52" s="129">
        <v>2586.9699999999998</v>
      </c>
      <c r="Y52" s="55">
        <f t="shared" si="176"/>
        <v>-6.0018530966698798E-2</v>
      </c>
      <c r="Z52" s="129">
        <v>2612.62</v>
      </c>
      <c r="AA52" s="55">
        <f t="shared" si="177"/>
        <v>-8.6180181251552204E-2</v>
      </c>
      <c r="AB52" s="129">
        <v>2589.25</v>
      </c>
      <c r="AC52" s="55">
        <f t="shared" si="178"/>
        <v>-9.6049043943345194E-2</v>
      </c>
      <c r="AD52" s="129" t="s">
        <v>303</v>
      </c>
      <c r="AE52" s="55">
        <f t="shared" si="143"/>
        <v>-1.1346142881578199E-2</v>
      </c>
      <c r="AF52" s="129">
        <v>2360.89</v>
      </c>
      <c r="AG52" s="55">
        <f t="shared" si="24"/>
        <v>-5.9128986234985699E-2</v>
      </c>
      <c r="AH52" s="129">
        <v>2237.84</v>
      </c>
      <c r="AI52" s="55">
        <f t="shared" si="26"/>
        <v>-0.13016573898442099</v>
      </c>
      <c r="AJ52" s="129">
        <v>2601.87</v>
      </c>
      <c r="AK52" s="55">
        <f t="shared" si="28"/>
        <v>2.0133149318570399E-2</v>
      </c>
      <c r="AL52" s="129">
        <v>2637.99</v>
      </c>
      <c r="AM52" s="55">
        <f t="shared" si="30"/>
        <v>-2.9141626034697699E-3</v>
      </c>
      <c r="AN52" s="129">
        <v>2710.21</v>
      </c>
      <c r="AO52" s="55">
        <f t="shared" si="32"/>
        <v>6.3035889390076399E-2</v>
      </c>
      <c r="AP52" s="129">
        <v>2632.05</v>
      </c>
      <c r="AQ52" s="55">
        <f t="shared" si="34"/>
        <v>4.8362363231539501E-2</v>
      </c>
      <c r="AR52" s="54">
        <f t="shared" si="144"/>
        <v>30585.94</v>
      </c>
      <c r="AS52" s="55">
        <f t="shared" si="145"/>
        <v>-3.6642674551770102E-2</v>
      </c>
      <c r="AT52" s="54"/>
      <c r="AU52" s="129">
        <v>2801.21</v>
      </c>
      <c r="AV52" s="55"/>
      <c r="AW52" s="129">
        <v>2503.4</v>
      </c>
      <c r="AX52" s="55"/>
      <c r="AY52" s="129">
        <v>2752.15</v>
      </c>
      <c r="AZ52" s="55"/>
      <c r="BA52" s="129">
        <v>2859.01</v>
      </c>
      <c r="BB52" s="55"/>
      <c r="BC52" s="129">
        <v>2864.37</v>
      </c>
      <c r="BD52" s="55"/>
      <c r="BE52" s="129">
        <v>2630.85</v>
      </c>
      <c r="BF52" s="55"/>
      <c r="BG52" s="129">
        <v>2509.2600000000002</v>
      </c>
      <c r="BH52" s="55"/>
      <c r="BI52" s="129">
        <v>2572.7199999999998</v>
      </c>
      <c r="BJ52" s="55"/>
      <c r="BK52" s="54">
        <v>2550.52</v>
      </c>
      <c r="BL52" s="55"/>
      <c r="BM52" s="129">
        <v>2645.7</v>
      </c>
      <c r="BN52" s="123"/>
      <c r="BO52" s="129">
        <v>2549.5</v>
      </c>
      <c r="BP52" s="55"/>
      <c r="BQ52" s="129">
        <v>2510.63</v>
      </c>
      <c r="BR52" s="55"/>
      <c r="BS52" s="54">
        <f t="shared" si="45"/>
        <v>31749.32</v>
      </c>
      <c r="BT52" s="165"/>
      <c r="BU52" s="166"/>
      <c r="BV52" s="171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54"/>
    </row>
    <row r="53" spans="1:86" s="153" customFormat="1" ht="27" customHeight="1">
      <c r="A53" s="337" t="s">
        <v>119</v>
      </c>
      <c r="B53" s="135" t="s">
        <v>201</v>
      </c>
      <c r="C53" s="129">
        <v>187.37</v>
      </c>
      <c r="D53" s="55">
        <f t="shared" si="140"/>
        <v>-4.9751496094938702E-2</v>
      </c>
      <c r="E53" s="130">
        <v>184.55</v>
      </c>
      <c r="F53" s="55">
        <f t="shared" si="2"/>
        <v>-0.110730978653689</v>
      </c>
      <c r="G53" s="130">
        <v>183.41</v>
      </c>
      <c r="H53" s="55">
        <f t="shared" si="49"/>
        <v>-3.4480943356496201E-2</v>
      </c>
      <c r="I53" s="129">
        <v>174.18</v>
      </c>
      <c r="J53" s="55">
        <f t="shared" si="5"/>
        <v>-5.5320533680442499E-2</v>
      </c>
      <c r="K53" s="129">
        <v>175.78</v>
      </c>
      <c r="L53" s="55">
        <f t="shared" si="7"/>
        <v>-8.4052575167823402E-3</v>
      </c>
      <c r="M53" s="129" t="s">
        <v>304</v>
      </c>
      <c r="N53" s="55">
        <f t="shared" si="9"/>
        <v>1.8753074274471301E-2</v>
      </c>
      <c r="O53" s="129">
        <v>151</v>
      </c>
      <c r="P53" s="55">
        <f t="shared" si="11"/>
        <v>8.6840347361389902E-3</v>
      </c>
      <c r="Q53" s="58">
        <f t="shared" si="12"/>
        <v>1221.98</v>
      </c>
      <c r="R53" s="59">
        <f t="shared" si="13"/>
        <v>-3.6794728295997399E-2</v>
      </c>
      <c r="S53" s="135">
        <f t="shared" si="141"/>
        <v>1118.96</v>
      </c>
      <c r="T53" s="129">
        <v>197.18</v>
      </c>
      <c r="U53" s="55">
        <f t="shared" si="15"/>
        <v>8.1208532105061099E-2</v>
      </c>
      <c r="V53" s="129">
        <v>207.53</v>
      </c>
      <c r="W53" s="55">
        <f t="shared" si="175"/>
        <v>1.1404064525561799E-2</v>
      </c>
      <c r="X53" s="129">
        <v>189.96</v>
      </c>
      <c r="Y53" s="55">
        <f t="shared" si="176"/>
        <v>-1.00578456407315E-2</v>
      </c>
      <c r="Z53" s="129">
        <v>184.38</v>
      </c>
      <c r="AA53" s="55">
        <f t="shared" si="177"/>
        <v>7.1229374854752295E-2</v>
      </c>
      <c r="AB53" s="129">
        <v>177.27</v>
      </c>
      <c r="AC53" s="55">
        <f t="shared" si="178"/>
        <v>7.5993930197268703E-2</v>
      </c>
      <c r="AD53" s="129" t="s">
        <v>305</v>
      </c>
      <c r="AE53" s="55">
        <f t="shared" si="143"/>
        <v>-1.5347780710909299E-3</v>
      </c>
      <c r="AF53" s="129">
        <v>149.69999999999999</v>
      </c>
      <c r="AG53" s="55">
        <f t="shared" si="24"/>
        <v>-2.8993967697995698E-2</v>
      </c>
      <c r="AH53" s="129">
        <v>148.16</v>
      </c>
      <c r="AI53" s="55">
        <f t="shared" si="26"/>
        <v>0.103201787043931</v>
      </c>
      <c r="AJ53" s="129">
        <v>151.66999999999999</v>
      </c>
      <c r="AK53" s="55">
        <f t="shared" si="28"/>
        <v>7.2479140149908097E-2</v>
      </c>
      <c r="AL53" s="129">
        <v>171.91</v>
      </c>
      <c r="AM53" s="55">
        <f t="shared" si="30"/>
        <v>8.3375346609528597E-2</v>
      </c>
      <c r="AN53" s="129">
        <v>169.94</v>
      </c>
      <c r="AO53" s="55">
        <f t="shared" si="32"/>
        <v>2.9377915076624898E-2</v>
      </c>
      <c r="AP53" s="129">
        <v>173.66</v>
      </c>
      <c r="AQ53" s="55">
        <f t="shared" si="34"/>
        <v>-5.3469232027034401E-2</v>
      </c>
      <c r="AR53" s="54">
        <f t="shared" si="144"/>
        <v>2084</v>
      </c>
      <c r="AS53" s="55">
        <f t="shared" si="145"/>
        <v>3.3555848715990599E-2</v>
      </c>
      <c r="AT53" s="119"/>
      <c r="AU53" s="132">
        <v>182.37</v>
      </c>
      <c r="AV53" s="123">
        <f>AU53/BV53-1</f>
        <v>0.23131456350010099</v>
      </c>
      <c r="AW53" s="132">
        <v>205.19</v>
      </c>
      <c r="AX53" s="123">
        <f>AW53/BW53-1</f>
        <v>0.22260620866352901</v>
      </c>
      <c r="AY53" s="132">
        <v>191.89</v>
      </c>
      <c r="AZ53" s="123">
        <f>AY53/BX53-1</f>
        <v>3.0503195317114901E-2</v>
      </c>
      <c r="BA53" s="132">
        <v>172.12</v>
      </c>
      <c r="BB53" s="123">
        <f>BA53/BY53-1</f>
        <v>-4.3777777777777797E-2</v>
      </c>
      <c r="BC53" s="132">
        <v>164.75</v>
      </c>
      <c r="BD53" s="123">
        <f>BC53/BZ53-1</f>
        <v>-6.9419340262087598E-2</v>
      </c>
      <c r="BE53" s="132">
        <v>162.88999999999999</v>
      </c>
      <c r="BF53" s="123">
        <f>BE53/CA53-1</f>
        <v>-8.4167322613291504E-2</v>
      </c>
      <c r="BG53" s="132">
        <v>154.16999999999999</v>
      </c>
      <c r="BH53" s="123">
        <f t="shared" ref="BH53:BH57" si="179">BG53/CB53-1</f>
        <v>-1.9087612139721301E-2</v>
      </c>
      <c r="BI53" s="132">
        <v>134.30000000000001</v>
      </c>
      <c r="BJ53" s="123">
        <f t="shared" ref="BJ53:BJ57" si="180">BI53/CC53-1</f>
        <v>-9.3425138382610906E-2</v>
      </c>
      <c r="BK53" s="119">
        <v>141.41999999999999</v>
      </c>
      <c r="BL53" s="123">
        <f t="shared" ref="BL53:BL57" si="181">BK53/CD53-1</f>
        <v>-3.2297796633365301E-2</v>
      </c>
      <c r="BM53" s="132">
        <v>158.68</v>
      </c>
      <c r="BN53" s="123">
        <f t="shared" ref="BN53:BN57" si="182">BM53/CE53-1</f>
        <v>-4.0976671098755003E-2</v>
      </c>
      <c r="BO53" s="132">
        <v>165.09</v>
      </c>
      <c r="BP53" s="123">
        <f t="shared" ref="BP53:BP57" si="183">BO53/CF53-1</f>
        <v>1.05901077375121E-2</v>
      </c>
      <c r="BQ53" s="132">
        <v>183.47</v>
      </c>
      <c r="BR53" s="123">
        <f t="shared" ref="BR53:BR57" si="184">BQ53/CG53-1</f>
        <v>7.1983640081799499E-2</v>
      </c>
      <c r="BS53" s="119">
        <f t="shared" si="45"/>
        <v>2016.34</v>
      </c>
      <c r="BT53" s="163">
        <f>BS53/CH53-1</f>
        <v>1.40158010933029E-2</v>
      </c>
      <c r="BU53" s="149"/>
      <c r="BV53" s="170">
        <v>148.11000000000001</v>
      </c>
      <c r="BW53" s="136">
        <v>167.83</v>
      </c>
      <c r="BX53" s="136">
        <v>186.21</v>
      </c>
      <c r="BY53" s="136">
        <v>180</v>
      </c>
      <c r="BZ53" s="136">
        <v>177.04</v>
      </c>
      <c r="CA53" s="136">
        <v>177.86</v>
      </c>
      <c r="CB53" s="136">
        <v>157.16999999999999</v>
      </c>
      <c r="CC53" s="136">
        <v>148.13999999999999</v>
      </c>
      <c r="CD53" s="137">
        <v>146.13999999999999</v>
      </c>
      <c r="CE53" s="136">
        <v>165.46</v>
      </c>
      <c r="CF53" s="136">
        <v>163.36000000000001</v>
      </c>
      <c r="CG53" s="136">
        <v>171.15</v>
      </c>
      <c r="CH53" s="119">
        <f t="shared" ref="CH53:CH57" si="185">BV53+BW53+BX53+BY53+BZ53+CA53+CB53+CC53+CD53+CE53+CF53+CG53</f>
        <v>1988.47</v>
      </c>
    </row>
    <row r="54" spans="1:86" ht="27" customHeight="1">
      <c r="A54" s="338"/>
      <c r="B54" s="135" t="s">
        <v>202</v>
      </c>
      <c r="C54" s="129">
        <v>1360.6</v>
      </c>
      <c r="D54" s="55">
        <f t="shared" si="140"/>
        <v>-4.0892140898485099E-2</v>
      </c>
      <c r="E54" s="130">
        <v>1321.93</v>
      </c>
      <c r="F54" s="55">
        <f t="shared" si="2"/>
        <v>-0.109013459866412</v>
      </c>
      <c r="G54" s="130">
        <v>1311.98</v>
      </c>
      <c r="H54" s="55">
        <f t="shared" si="49"/>
        <v>-4.1678840647461003E-2</v>
      </c>
      <c r="I54" s="129">
        <v>1247.74</v>
      </c>
      <c r="J54" s="55">
        <f t="shared" si="5"/>
        <v>-5.97995629568231E-2</v>
      </c>
      <c r="K54" s="129">
        <v>1259</v>
      </c>
      <c r="L54" s="55">
        <f t="shared" si="7"/>
        <v>-4.5857052498418103E-3</v>
      </c>
      <c r="M54" s="129" t="s">
        <v>306</v>
      </c>
      <c r="N54" s="55">
        <f t="shared" si="9"/>
        <v>1.79426147920543E-2</v>
      </c>
      <c r="O54" s="129">
        <v>1068.83</v>
      </c>
      <c r="P54" s="55">
        <f t="shared" si="11"/>
        <v>7.4904262988861902E-4</v>
      </c>
      <c r="Q54" s="54">
        <f t="shared" si="12"/>
        <v>8746.16</v>
      </c>
      <c r="R54" s="55">
        <f t="shared" si="13"/>
        <v>-3.7466158959346803E-2</v>
      </c>
      <c r="S54" s="135">
        <f t="shared" si="141"/>
        <v>8018.57</v>
      </c>
      <c r="T54" s="129">
        <v>1418.61</v>
      </c>
      <c r="U54" s="55">
        <f t="shared" si="15"/>
        <v>6.1007898043439202E-2</v>
      </c>
      <c r="V54" s="129">
        <v>1483.67</v>
      </c>
      <c r="W54" s="55">
        <f t="shared" ref="W54:AA54" si="186">V54/AU54-1</f>
        <v>0.109667624005265</v>
      </c>
      <c r="X54" s="129">
        <v>1369.04</v>
      </c>
      <c r="Y54" s="55">
        <f t="shared" si="186"/>
        <v>-7.9804001962668999E-2</v>
      </c>
      <c r="Z54" s="129">
        <v>1327.1</v>
      </c>
      <c r="AA54" s="55">
        <f t="shared" si="186"/>
        <v>-7.6247354939302903E-2</v>
      </c>
      <c r="AB54" s="129">
        <v>1264.8</v>
      </c>
      <c r="AC54" s="55">
        <f>AB54/BA54-1</f>
        <v>-4.7684245314196802E-3</v>
      </c>
      <c r="AD54" s="129" t="s">
        <v>307</v>
      </c>
      <c r="AE54" s="55">
        <f t="shared" si="143"/>
        <v>-2.7515908555267501E-2</v>
      </c>
      <c r="AF54" s="129">
        <v>1068.03</v>
      </c>
      <c r="AG54" s="55">
        <f t="shared" si="24"/>
        <v>-5.1112335193148298E-2</v>
      </c>
      <c r="AH54" s="129">
        <v>1057.44</v>
      </c>
      <c r="AI54" s="55">
        <f t="shared" si="26"/>
        <v>6.7959400090895405E-2</v>
      </c>
      <c r="AJ54" s="129">
        <v>1082.3499999999999</v>
      </c>
      <c r="AK54" s="55">
        <f t="shared" si="28"/>
        <v>5.8512302937839801E-2</v>
      </c>
      <c r="AL54" s="129">
        <v>1235.73</v>
      </c>
      <c r="AM54" s="55">
        <f t="shared" si="30"/>
        <v>6.7640655239148403E-2</v>
      </c>
      <c r="AN54" s="129">
        <v>1224.76</v>
      </c>
      <c r="AO54" s="55">
        <f t="shared" si="32"/>
        <v>4.3139058520922403E-2</v>
      </c>
      <c r="AP54" s="129">
        <v>1255.6300000000001</v>
      </c>
      <c r="AQ54" s="55">
        <f t="shared" si="34"/>
        <v>-4.5351560124079898E-2</v>
      </c>
      <c r="AR54" s="54">
        <f t="shared" si="144"/>
        <v>14942.51</v>
      </c>
      <c r="AS54" s="55">
        <f t="shared" si="145"/>
        <v>1.5562546853134599E-2</v>
      </c>
      <c r="AT54" s="54"/>
      <c r="AU54" s="129">
        <v>1337.04</v>
      </c>
      <c r="AV54" s="55"/>
      <c r="AW54" s="129">
        <v>1487.77</v>
      </c>
      <c r="AX54" s="55"/>
      <c r="AY54" s="129">
        <v>1436.64</v>
      </c>
      <c r="AZ54" s="55"/>
      <c r="BA54" s="129">
        <v>1270.8599999999999</v>
      </c>
      <c r="BB54" s="55"/>
      <c r="BC54" s="129">
        <v>1208.1199999999999</v>
      </c>
      <c r="BD54" s="55"/>
      <c r="BE54" s="129">
        <v>1188.04</v>
      </c>
      <c r="BF54" s="55"/>
      <c r="BG54" s="129">
        <v>1125.56</v>
      </c>
      <c r="BH54" s="55"/>
      <c r="BI54" s="129">
        <v>990.15</v>
      </c>
      <c r="BJ54" s="55"/>
      <c r="BK54" s="54">
        <v>1022.52</v>
      </c>
      <c r="BL54" s="55"/>
      <c r="BM54" s="129">
        <v>1157.44</v>
      </c>
      <c r="BN54" s="123"/>
      <c r="BO54" s="129">
        <v>1174.1099999999999</v>
      </c>
      <c r="BP54" s="55"/>
      <c r="BQ54" s="129">
        <v>1315.28</v>
      </c>
      <c r="BR54" s="55"/>
      <c r="BS54" s="54">
        <f t="shared" si="45"/>
        <v>14713.53</v>
      </c>
      <c r="BT54" s="165"/>
      <c r="BU54" s="166"/>
      <c r="BV54" s="16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54"/>
    </row>
    <row r="55" spans="1:86" ht="27" customHeight="1">
      <c r="A55" s="339"/>
      <c r="B55" s="135" t="s">
        <v>203</v>
      </c>
      <c r="C55" s="129">
        <v>151.15</v>
      </c>
      <c r="D55" s="55">
        <f t="shared" si="140"/>
        <v>-5.5961526450565298E-2</v>
      </c>
      <c r="E55" s="130">
        <v>150.52000000000001</v>
      </c>
      <c r="F55" s="55">
        <f t="shared" si="2"/>
        <v>-0.114744456860554</v>
      </c>
      <c r="G55" s="130">
        <v>149.57</v>
      </c>
      <c r="H55" s="55">
        <f t="shared" si="49"/>
        <v>-3.31609566903684E-2</v>
      </c>
      <c r="I55" s="129">
        <v>141.68</v>
      </c>
      <c r="J55" s="55">
        <f t="shared" si="5"/>
        <v>-5.6661562021439502E-2</v>
      </c>
      <c r="K55" s="129">
        <v>143.22</v>
      </c>
      <c r="L55" s="55">
        <f t="shared" si="7"/>
        <v>-1.30246020260493E-2</v>
      </c>
      <c r="M55" s="129" t="s">
        <v>308</v>
      </c>
      <c r="N55" s="55">
        <f t="shared" si="9"/>
        <v>1.65841212666968E-2</v>
      </c>
      <c r="O55" s="129">
        <v>123.52</v>
      </c>
      <c r="P55" s="55">
        <f t="shared" si="11"/>
        <v>1.14641336390435E-2</v>
      </c>
      <c r="Q55" s="54">
        <f t="shared" si="12"/>
        <v>995.13</v>
      </c>
      <c r="R55" s="55">
        <f t="shared" si="13"/>
        <v>-3.9004558096415197E-2</v>
      </c>
      <c r="S55" s="135">
        <f t="shared" si="141"/>
        <v>913.4</v>
      </c>
      <c r="T55" s="129">
        <v>160.11000000000001</v>
      </c>
      <c r="U55" s="55">
        <f t="shared" si="15"/>
        <v>7.4635881602792095E-2</v>
      </c>
      <c r="V55" s="129">
        <v>170.03</v>
      </c>
      <c r="W55" s="55">
        <f t="shared" ref="W55:W57" si="187">V55/AW55-1</f>
        <v>7.2867298578198599E-3</v>
      </c>
      <c r="X55" s="129">
        <v>154.69999999999999</v>
      </c>
      <c r="Y55" s="55">
        <f t="shared" ref="Y55:Y57" si="188">X55/AY55-1</f>
        <v>-7.7509365715022803E-4</v>
      </c>
      <c r="Z55" s="129">
        <v>150.19</v>
      </c>
      <c r="AA55" s="55">
        <f t="shared" ref="AA55:AA57" si="189">Z55/BA55-1</f>
        <v>7.0339224629418606E-2</v>
      </c>
      <c r="AB55" s="129">
        <v>145.11000000000001</v>
      </c>
      <c r="AC55" s="55">
        <f t="shared" ref="AC55:AC57" si="190">AB55/BC55-1</f>
        <v>7.5366829702089994E-2</v>
      </c>
      <c r="AD55" s="129" t="s">
        <v>309</v>
      </c>
      <c r="AE55" s="55">
        <f t="shared" si="143"/>
        <v>-5.5965972688605302E-3</v>
      </c>
      <c r="AF55" s="129">
        <v>122.12</v>
      </c>
      <c r="AG55" s="55">
        <f t="shared" si="24"/>
        <v>-3.5843991789041497E-2</v>
      </c>
      <c r="AH55" s="129">
        <v>120.34</v>
      </c>
      <c r="AI55" s="55">
        <f t="shared" si="26"/>
        <v>9.8393574297188896E-2</v>
      </c>
      <c r="AJ55" s="129">
        <v>123.21</v>
      </c>
      <c r="AK55" s="55">
        <f t="shared" si="28"/>
        <v>5.2717019822282801E-2</v>
      </c>
      <c r="AL55" s="129">
        <v>139.38</v>
      </c>
      <c r="AM55" s="55">
        <f t="shared" si="30"/>
        <v>6.7636920720030497E-2</v>
      </c>
      <c r="AN55" s="129">
        <v>137.49</v>
      </c>
      <c r="AO55" s="55">
        <f t="shared" si="32"/>
        <v>1.32655317267301E-2</v>
      </c>
      <c r="AP55" s="129">
        <v>140.26</v>
      </c>
      <c r="AQ55" s="55">
        <f t="shared" si="34"/>
        <v>-6.0423365487674199E-2</v>
      </c>
      <c r="AR55" s="54">
        <f t="shared" si="144"/>
        <v>1696.2</v>
      </c>
      <c r="AS55" s="55">
        <f t="shared" si="145"/>
        <v>2.75889644142342E-2</v>
      </c>
      <c r="AT55" s="54"/>
      <c r="AU55" s="129">
        <v>148.99</v>
      </c>
      <c r="AV55" s="55"/>
      <c r="AW55" s="129">
        <v>168.8</v>
      </c>
      <c r="AX55" s="55"/>
      <c r="AY55" s="129">
        <v>154.82</v>
      </c>
      <c r="AZ55" s="55"/>
      <c r="BA55" s="129">
        <v>140.32</v>
      </c>
      <c r="BB55" s="55"/>
      <c r="BC55" s="129">
        <v>134.94</v>
      </c>
      <c r="BD55" s="55"/>
      <c r="BE55" s="129">
        <v>134.01</v>
      </c>
      <c r="BF55" s="55"/>
      <c r="BG55" s="129">
        <v>126.66</v>
      </c>
      <c r="BH55" s="55">
        <f t="shared" si="179"/>
        <v>-3.3050047214353601E-3</v>
      </c>
      <c r="BI55" s="129">
        <v>109.56</v>
      </c>
      <c r="BJ55" s="55">
        <f t="shared" si="180"/>
        <v>-8.6238532110091803E-2</v>
      </c>
      <c r="BK55" s="54">
        <v>117.04</v>
      </c>
      <c r="BL55" s="55">
        <f t="shared" si="181"/>
        <v>-1.7626321974147999E-2</v>
      </c>
      <c r="BM55" s="129">
        <v>130.55000000000001</v>
      </c>
      <c r="BN55" s="55">
        <f t="shared" si="182"/>
        <v>-2.5164277180406001E-2</v>
      </c>
      <c r="BO55" s="129">
        <v>135.69</v>
      </c>
      <c r="BP55" s="55">
        <f t="shared" si="183"/>
        <v>2.5701111195101801E-2</v>
      </c>
      <c r="BQ55" s="129">
        <v>149.28</v>
      </c>
      <c r="BR55" s="55">
        <f t="shared" si="184"/>
        <v>7.8534787948847606E-2</v>
      </c>
      <c r="BS55" s="54">
        <f t="shared" si="45"/>
        <v>1650.66</v>
      </c>
      <c r="BT55" s="165"/>
      <c r="BU55" s="166"/>
      <c r="BV55" s="171"/>
      <c r="BW55" s="140"/>
      <c r="BX55" s="140"/>
      <c r="BY55" s="140"/>
      <c r="BZ55" s="140"/>
      <c r="CA55" s="140"/>
      <c r="CB55" s="172">
        <v>127.08</v>
      </c>
      <c r="CC55" s="172">
        <v>119.9</v>
      </c>
      <c r="CD55" s="173">
        <v>119.14</v>
      </c>
      <c r="CE55" s="172">
        <v>133.91999999999999</v>
      </c>
      <c r="CF55" s="172">
        <v>132.29</v>
      </c>
      <c r="CG55" s="172">
        <v>138.41</v>
      </c>
      <c r="CH55" s="54">
        <f t="shared" si="185"/>
        <v>770.74</v>
      </c>
    </row>
    <row r="56" spans="1:86" ht="27" customHeight="1">
      <c r="A56" s="340"/>
      <c r="B56" s="135" t="s">
        <v>204</v>
      </c>
      <c r="C56" s="129">
        <v>746.69</v>
      </c>
      <c r="D56" s="55">
        <f t="shared" si="140"/>
        <v>-5.53489195890896E-2</v>
      </c>
      <c r="E56" s="130">
        <v>743.41</v>
      </c>
      <c r="F56" s="55">
        <f t="shared" si="2"/>
        <v>-0.114956486541186</v>
      </c>
      <c r="G56" s="130" t="s">
        <v>310</v>
      </c>
      <c r="H56" s="55">
        <f t="shared" si="49"/>
        <v>-3.4026514507073599E-2</v>
      </c>
      <c r="I56" s="129">
        <v>698.48</v>
      </c>
      <c r="J56" s="55">
        <f t="shared" si="5"/>
        <v>-5.8487336056182303E-2</v>
      </c>
      <c r="K56" s="129">
        <v>706.27</v>
      </c>
      <c r="L56" s="55">
        <f t="shared" si="7"/>
        <v>-1.41263836736973E-2</v>
      </c>
      <c r="M56" s="129" t="s">
        <v>311</v>
      </c>
      <c r="N56" s="55">
        <f t="shared" si="9"/>
        <v>1.5289821999087299E-2</v>
      </c>
      <c r="O56" s="129">
        <v>607.76</v>
      </c>
      <c r="P56" s="55">
        <f t="shared" si="11"/>
        <v>9.9875363523058702E-3</v>
      </c>
      <c r="Q56" s="54">
        <f t="shared" si="12"/>
        <v>4908.07</v>
      </c>
      <c r="R56" s="55">
        <f t="shared" si="13"/>
        <v>-3.9860480493287102E-2</v>
      </c>
      <c r="S56" s="135">
        <f t="shared" si="141"/>
        <v>4510.08</v>
      </c>
      <c r="T56" s="129">
        <v>790.44</v>
      </c>
      <c r="U56" s="55">
        <f t="shared" si="15"/>
        <v>6.1534742553248603E-2</v>
      </c>
      <c r="V56" s="129">
        <v>839.97</v>
      </c>
      <c r="W56" s="55">
        <f t="shared" si="187"/>
        <v>-5.2227670006395098E-3</v>
      </c>
      <c r="X56" s="129">
        <v>764.11</v>
      </c>
      <c r="Y56" s="55">
        <f t="shared" si="188"/>
        <v>-1.3427844701811501E-2</v>
      </c>
      <c r="Z56" s="129">
        <v>741.87</v>
      </c>
      <c r="AA56" s="55">
        <f t="shared" si="189"/>
        <v>5.6704555166225301E-2</v>
      </c>
      <c r="AB56" s="129">
        <v>716.39</v>
      </c>
      <c r="AC56" s="55">
        <f t="shared" si="190"/>
        <v>6.10670063392382E-2</v>
      </c>
      <c r="AD56" s="129" t="s">
        <v>312</v>
      </c>
      <c r="AE56" s="55">
        <f t="shared" si="143"/>
        <v>-1.9686800894854601E-2</v>
      </c>
      <c r="AF56" s="129">
        <v>601.75</v>
      </c>
      <c r="AG56" s="55">
        <f t="shared" si="24"/>
        <v>-5.0193354904900803E-2</v>
      </c>
      <c r="AH56" s="129">
        <v>592.65</v>
      </c>
      <c r="AI56" s="55">
        <f t="shared" si="26"/>
        <v>8.1418900425159299E-2</v>
      </c>
      <c r="AJ56" s="129">
        <v>607</v>
      </c>
      <c r="AK56" s="55">
        <f t="shared" si="28"/>
        <v>3.6508315972815203E-2</v>
      </c>
      <c r="AL56" s="129">
        <v>687.82</v>
      </c>
      <c r="AM56" s="55">
        <f t="shared" si="30"/>
        <v>5.3032854649560902E-2</v>
      </c>
      <c r="AN56" s="129">
        <v>678.37</v>
      </c>
      <c r="AO56" s="55">
        <f t="shared" si="32"/>
        <v>1.1918613323786501E-2</v>
      </c>
      <c r="AP56" s="129">
        <v>692.22</v>
      </c>
      <c r="AQ56" s="55">
        <f t="shared" si="34"/>
        <v>-6.0032861235962597E-2</v>
      </c>
      <c r="AR56" s="54">
        <f t="shared" si="144"/>
        <v>8369.89</v>
      </c>
      <c r="AS56" s="55">
        <f t="shared" si="145"/>
        <v>1.5958157025254702E-2</v>
      </c>
      <c r="AT56" s="54"/>
      <c r="AU56" s="129">
        <v>744.62</v>
      </c>
      <c r="AV56" s="55"/>
      <c r="AW56" s="129">
        <v>844.38</v>
      </c>
      <c r="AX56" s="55"/>
      <c r="AY56" s="129">
        <v>774.51</v>
      </c>
      <c r="AZ56" s="55"/>
      <c r="BA56" s="129">
        <v>702.06</v>
      </c>
      <c r="BB56" s="55"/>
      <c r="BC56" s="129">
        <v>675.16</v>
      </c>
      <c r="BD56" s="55"/>
      <c r="BE56" s="129">
        <v>670.5</v>
      </c>
      <c r="BF56" s="55"/>
      <c r="BG56" s="129">
        <v>633.54999999999995</v>
      </c>
      <c r="BH56" s="55"/>
      <c r="BI56" s="129">
        <v>548.03</v>
      </c>
      <c r="BJ56" s="55"/>
      <c r="BK56" s="54">
        <v>585.62</v>
      </c>
      <c r="BL56" s="55"/>
      <c r="BM56" s="129">
        <v>653.17999999999995</v>
      </c>
      <c r="BN56" s="123"/>
      <c r="BO56" s="129">
        <v>670.38</v>
      </c>
      <c r="BP56" s="55"/>
      <c r="BQ56" s="129">
        <v>736.43</v>
      </c>
      <c r="BR56" s="55"/>
      <c r="BS56" s="54">
        <f t="shared" si="45"/>
        <v>8238.42</v>
      </c>
      <c r="BT56" s="165"/>
      <c r="BU56" s="166"/>
      <c r="BV56" s="171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54"/>
    </row>
    <row r="57" spans="1:86" s="153" customFormat="1" ht="27" customHeight="1">
      <c r="A57" s="337" t="s">
        <v>313</v>
      </c>
      <c r="B57" s="135" t="s">
        <v>201</v>
      </c>
      <c r="C57" s="129">
        <v>521.97</v>
      </c>
      <c r="D57" s="55">
        <f t="shared" si="140"/>
        <v>-2.97977193284038E-3</v>
      </c>
      <c r="E57" s="130">
        <v>381.53</v>
      </c>
      <c r="F57" s="55">
        <f t="shared" si="2"/>
        <v>-0.13442079949180999</v>
      </c>
      <c r="G57" s="130">
        <v>509.07</v>
      </c>
      <c r="H57" s="55">
        <f t="shared" si="49"/>
        <v>-9.7455648926237908E-3</v>
      </c>
      <c r="I57" s="129">
        <v>514.66999999999996</v>
      </c>
      <c r="J57" s="55">
        <f t="shared" si="5"/>
        <v>-4.1011403443392699E-2</v>
      </c>
      <c r="K57" s="129">
        <v>531.82000000000005</v>
      </c>
      <c r="L57" s="55">
        <f t="shared" si="7"/>
        <v>-1.0162298987492401E-2</v>
      </c>
      <c r="M57" s="129" t="s">
        <v>314</v>
      </c>
      <c r="N57" s="55">
        <f t="shared" si="9"/>
        <v>-6.9161370090605702E-3</v>
      </c>
      <c r="O57" s="129">
        <v>505.93</v>
      </c>
      <c r="P57" s="55">
        <f t="shared" si="11"/>
        <v>-4.8681884848257001E-2</v>
      </c>
      <c r="Q57" s="58">
        <f t="shared" si="12"/>
        <v>3479.04</v>
      </c>
      <c r="R57" s="59">
        <f t="shared" si="13"/>
        <v>-3.4082958520739698E-2</v>
      </c>
      <c r="S57" s="135">
        <f t="shared" si="141"/>
        <v>3069.98</v>
      </c>
      <c r="T57" s="129">
        <v>523.53</v>
      </c>
      <c r="U57" s="55">
        <f t="shared" si="15"/>
        <v>-4.4566110046537197E-2</v>
      </c>
      <c r="V57" s="129">
        <v>440.78</v>
      </c>
      <c r="W57" s="55">
        <f t="shared" si="187"/>
        <v>4.2205565932896601E-2</v>
      </c>
      <c r="X57" s="129">
        <v>514.08000000000004</v>
      </c>
      <c r="Y57" s="55">
        <f t="shared" si="188"/>
        <v>-6.0663645665838199E-2</v>
      </c>
      <c r="Z57" s="129">
        <v>536.67999999999995</v>
      </c>
      <c r="AA57" s="55">
        <f t="shared" si="189"/>
        <v>-5.03423990940138E-2</v>
      </c>
      <c r="AB57" s="129">
        <v>537.28</v>
      </c>
      <c r="AC57" s="55">
        <f t="shared" si="190"/>
        <v>-5.4949693942165603E-2</v>
      </c>
      <c r="AD57" s="129" t="s">
        <v>315</v>
      </c>
      <c r="AE57" s="55">
        <f t="shared" si="143"/>
        <v>-9.6410990468875496E-2</v>
      </c>
      <c r="AF57" s="129">
        <v>531.82000000000005</v>
      </c>
      <c r="AG57" s="55">
        <f t="shared" si="24"/>
        <v>-0.10042456739796</v>
      </c>
      <c r="AH57" s="129">
        <v>512.73</v>
      </c>
      <c r="AI57" s="55">
        <f t="shared" si="26"/>
        <v>-8.3281185746723496E-2</v>
      </c>
      <c r="AJ57" s="129">
        <v>507.32</v>
      </c>
      <c r="AK57" s="55">
        <f t="shared" si="28"/>
        <v>-4.2936915182613999E-2</v>
      </c>
      <c r="AL57" s="129">
        <v>518.78</v>
      </c>
      <c r="AM57" s="55">
        <f t="shared" si="30"/>
        <v>-3.6584459961372801E-2</v>
      </c>
      <c r="AN57" s="129">
        <v>527.98</v>
      </c>
      <c r="AO57" s="55">
        <f t="shared" si="32"/>
        <v>-2.0263499721655202E-2</v>
      </c>
      <c r="AP57" s="129">
        <v>520.77</v>
      </c>
      <c r="AQ57" s="55">
        <f t="shared" si="34"/>
        <v>-4.0143765551562099E-2</v>
      </c>
      <c r="AR57" s="54">
        <f t="shared" si="144"/>
        <v>6189.38</v>
      </c>
      <c r="AS57" s="55">
        <f t="shared" si="145"/>
        <v>-5.1462181886170202E-2</v>
      </c>
      <c r="AT57" s="119"/>
      <c r="AU57" s="132">
        <v>547.95000000000005</v>
      </c>
      <c r="AV57" s="123">
        <f>AU57/BV57-1</f>
        <v>0.34373927117563402</v>
      </c>
      <c r="AW57" s="132">
        <v>422.93</v>
      </c>
      <c r="AX57" s="123">
        <f>AW57/BW57-1</f>
        <v>-8.2561443849107394E-2</v>
      </c>
      <c r="AY57" s="132">
        <v>547.28</v>
      </c>
      <c r="AZ57" s="123">
        <f>AY57/BX57-1</f>
        <v>7.0809446477137203E-2</v>
      </c>
      <c r="BA57" s="132">
        <v>565.13</v>
      </c>
      <c r="BB57" s="123">
        <f>BA57/BY57-1</f>
        <v>3.3730267610528698E-2</v>
      </c>
      <c r="BC57" s="132">
        <v>568.52</v>
      </c>
      <c r="BD57" s="123">
        <f>BC57/BZ57-1</f>
        <v>9.8225545746815097E-3</v>
      </c>
      <c r="BE57" s="132">
        <v>572.86</v>
      </c>
      <c r="BF57" s="123">
        <f>BE57/CA57-1</f>
        <v>2.8677117563612201E-2</v>
      </c>
      <c r="BG57" s="132">
        <v>591.19000000000005</v>
      </c>
      <c r="BH57" s="123">
        <f t="shared" si="179"/>
        <v>-1.83644665836445E-2</v>
      </c>
      <c r="BI57" s="132">
        <v>559.30999999999995</v>
      </c>
      <c r="BJ57" s="123">
        <f t="shared" si="180"/>
        <v>-2.6084382454857301E-2</v>
      </c>
      <c r="BK57" s="119">
        <v>530.08000000000004</v>
      </c>
      <c r="BL57" s="123">
        <f t="shared" si="181"/>
        <v>-1.3162059015172501E-2</v>
      </c>
      <c r="BM57" s="132">
        <v>538.48</v>
      </c>
      <c r="BN57" s="123">
        <f t="shared" si="182"/>
        <v>-3.6673941822605402E-2</v>
      </c>
      <c r="BO57" s="132">
        <v>538.9</v>
      </c>
      <c r="BP57" s="123">
        <f t="shared" si="183"/>
        <v>-2.1196214831901601E-2</v>
      </c>
      <c r="BQ57" s="132">
        <v>542.54999999999995</v>
      </c>
      <c r="BR57" s="123">
        <f t="shared" si="184"/>
        <v>2.0099274245102099E-2</v>
      </c>
      <c r="BS57" s="119">
        <f t="shared" si="45"/>
        <v>6525.18</v>
      </c>
      <c r="BT57" s="163">
        <f>BS57/CH57-1</f>
        <v>1.9315694841702102E-2</v>
      </c>
      <c r="BU57" s="149"/>
      <c r="BV57" s="170">
        <v>407.78</v>
      </c>
      <c r="BW57" s="136">
        <v>460.99</v>
      </c>
      <c r="BX57" s="136">
        <v>511.09</v>
      </c>
      <c r="BY57" s="136">
        <v>546.69000000000005</v>
      </c>
      <c r="BZ57" s="136">
        <v>562.99</v>
      </c>
      <c r="CA57" s="136">
        <v>556.89</v>
      </c>
      <c r="CB57" s="136">
        <v>602.25</v>
      </c>
      <c r="CC57" s="136">
        <v>574.29</v>
      </c>
      <c r="CD57" s="137">
        <v>537.15</v>
      </c>
      <c r="CE57" s="136">
        <v>558.98</v>
      </c>
      <c r="CF57" s="136">
        <v>550.57000000000005</v>
      </c>
      <c r="CG57" s="136">
        <v>531.86</v>
      </c>
      <c r="CH57" s="119">
        <f t="shared" si="185"/>
        <v>6401.53</v>
      </c>
    </row>
    <row r="58" spans="1:86" ht="27" customHeight="1">
      <c r="A58" s="338"/>
      <c r="B58" s="135" t="s">
        <v>202</v>
      </c>
      <c r="C58" s="129">
        <v>4033.5</v>
      </c>
      <c r="D58" s="55">
        <f t="shared" si="140"/>
        <v>-0.30531036703931502</v>
      </c>
      <c r="E58" s="130">
        <v>2950.65</v>
      </c>
      <c r="F58" s="55">
        <f t="shared" si="2"/>
        <v>-0.366617581398544</v>
      </c>
      <c r="G58" s="130">
        <v>3939.4</v>
      </c>
      <c r="H58" s="55">
        <f t="shared" si="49"/>
        <v>-0.29995219757860297</v>
      </c>
      <c r="I58" s="129">
        <v>3963.47</v>
      </c>
      <c r="J58" s="55">
        <f t="shared" si="5"/>
        <v>-0.31284955911774998</v>
      </c>
      <c r="K58" s="129">
        <v>4127.68</v>
      </c>
      <c r="L58" s="55">
        <f t="shared" si="7"/>
        <v>-0.27731001216832601</v>
      </c>
      <c r="M58" s="129" t="s">
        <v>316</v>
      </c>
      <c r="N58" s="55">
        <f t="shared" si="9"/>
        <v>-0.27924596010824299</v>
      </c>
      <c r="O58" s="129">
        <v>3998.4</v>
      </c>
      <c r="P58" s="55">
        <f t="shared" si="11"/>
        <v>-0.28336123368546301</v>
      </c>
      <c r="Q58" s="54">
        <f t="shared" si="12"/>
        <v>26949.7</v>
      </c>
      <c r="R58" s="55">
        <f t="shared" si="13"/>
        <v>-0.30205214492511201</v>
      </c>
      <c r="S58" s="135">
        <f t="shared" si="141"/>
        <v>33033.39</v>
      </c>
      <c r="T58" s="129">
        <v>5806.19</v>
      </c>
      <c r="U58" s="55">
        <f t="shared" si="15"/>
        <v>-3.8079601858171899E-2</v>
      </c>
      <c r="V58" s="129">
        <v>4658.5600000000004</v>
      </c>
      <c r="W58" s="55">
        <f t="shared" ref="W58:AA58" si="191">V58/AU58-1</f>
        <v>-0.22820922326558499</v>
      </c>
      <c r="X58" s="129">
        <v>5627.33</v>
      </c>
      <c r="Y58" s="55">
        <f t="shared" si="191"/>
        <v>0.236476895695546</v>
      </c>
      <c r="Z58" s="129">
        <v>5767.98</v>
      </c>
      <c r="AA58" s="55">
        <f t="shared" si="191"/>
        <v>-4.4273741628253101E-2</v>
      </c>
      <c r="AB58" s="129">
        <v>5711.55</v>
      </c>
      <c r="AC58" s="55">
        <f>AB58/BA58-1</f>
        <v>-0.103056162342037</v>
      </c>
      <c r="AD58" s="129" t="s">
        <v>317</v>
      </c>
      <c r="AE58" s="55">
        <f t="shared" si="143"/>
        <v>-0.14272574594654</v>
      </c>
      <c r="AF58" s="129">
        <v>5579.38</v>
      </c>
      <c r="AG58" s="55">
        <f t="shared" si="24"/>
        <v>-0.14782847760510101</v>
      </c>
      <c r="AH58" s="129">
        <v>4591.01</v>
      </c>
      <c r="AI58" s="55">
        <f t="shared" si="26"/>
        <v>-0.25330854667909303</v>
      </c>
      <c r="AJ58" s="129">
        <v>4493.9799999999996</v>
      </c>
      <c r="AK58" s="55">
        <f t="shared" si="28"/>
        <v>-0.227683228415334</v>
      </c>
      <c r="AL58" s="129">
        <v>3737.5</v>
      </c>
      <c r="AM58" s="55">
        <f t="shared" si="30"/>
        <v>-0.36739927049922599</v>
      </c>
      <c r="AN58" s="129">
        <v>3816.28</v>
      </c>
      <c r="AO58" s="55">
        <f t="shared" si="32"/>
        <v>-0.36266272535217098</v>
      </c>
      <c r="AP58" s="129">
        <v>3770.68</v>
      </c>
      <c r="AQ58" s="55">
        <f t="shared" si="34"/>
        <v>-0.36934393491866502</v>
      </c>
      <c r="AR58" s="54">
        <f t="shared" si="144"/>
        <v>59022.22</v>
      </c>
      <c r="AS58" s="55">
        <f t="shared" si="145"/>
        <v>-0.181453618235562</v>
      </c>
      <c r="AT58" s="54"/>
      <c r="AU58" s="129">
        <v>6036.04</v>
      </c>
      <c r="AV58" s="55"/>
      <c r="AW58" s="129">
        <v>4551.1000000000004</v>
      </c>
      <c r="AX58" s="55"/>
      <c r="AY58" s="129">
        <v>6035.18</v>
      </c>
      <c r="AZ58" s="55"/>
      <c r="BA58" s="129">
        <v>6367.79</v>
      </c>
      <c r="BB58" s="55"/>
      <c r="BC58" s="129">
        <v>6355.4</v>
      </c>
      <c r="BD58" s="55"/>
      <c r="BE58" s="129">
        <v>6371.1</v>
      </c>
      <c r="BF58" s="55"/>
      <c r="BG58" s="129">
        <v>6547.25</v>
      </c>
      <c r="BH58" s="55"/>
      <c r="BI58" s="129">
        <v>6148.47</v>
      </c>
      <c r="BJ58" s="55"/>
      <c r="BK58" s="54">
        <v>5818.83</v>
      </c>
      <c r="BL58" s="55"/>
      <c r="BM58" s="129">
        <v>5908.15</v>
      </c>
      <c r="BN58" s="123"/>
      <c r="BO58" s="129">
        <v>5987.85</v>
      </c>
      <c r="BP58" s="55"/>
      <c r="BQ58" s="129">
        <v>5978.98</v>
      </c>
      <c r="BR58" s="55"/>
      <c r="BS58" s="54">
        <f t="shared" si="45"/>
        <v>72106.14</v>
      </c>
      <c r="BT58" s="165"/>
      <c r="BU58" s="166"/>
      <c r="BV58" s="16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54"/>
    </row>
    <row r="59" spans="1:86" ht="27" customHeight="1">
      <c r="A59" s="339"/>
      <c r="B59" s="135" t="s">
        <v>203</v>
      </c>
      <c r="C59" s="129">
        <v>420.91</v>
      </c>
      <c r="D59" s="55">
        <f t="shared" si="140"/>
        <v>-5.2708572457407697E-2</v>
      </c>
      <c r="E59" s="130">
        <v>305.45</v>
      </c>
      <c r="F59" s="55">
        <f t="shared" si="2"/>
        <v>-0.187070846862192</v>
      </c>
      <c r="G59" s="130">
        <v>416.35</v>
      </c>
      <c r="H59" s="55">
        <f t="shared" si="49"/>
        <v>-5.3491861416749997E-2</v>
      </c>
      <c r="I59" s="129">
        <v>420.36</v>
      </c>
      <c r="J59" s="55">
        <f t="shared" si="5"/>
        <v>-8.4063276245260804E-2</v>
      </c>
      <c r="K59" s="129">
        <v>433.61</v>
      </c>
      <c r="L59" s="55">
        <f t="shared" si="7"/>
        <v>-5.7902055360013797E-2</v>
      </c>
      <c r="M59" s="129" t="s">
        <v>318</v>
      </c>
      <c r="N59" s="55">
        <f t="shared" si="9"/>
        <v>-7.6367916148516596E-2</v>
      </c>
      <c r="O59" s="129">
        <v>391.45</v>
      </c>
      <c r="P59" s="55">
        <f t="shared" si="11"/>
        <v>-0.12566170065444099</v>
      </c>
      <c r="Q59" s="54">
        <f t="shared" si="12"/>
        <v>2804.06</v>
      </c>
      <c r="R59" s="55">
        <f t="shared" si="13"/>
        <v>-8.8756588824833102E-2</v>
      </c>
      <c r="S59" s="135">
        <f t="shared" si="141"/>
        <v>2629.47</v>
      </c>
      <c r="T59" s="129">
        <v>444.33</v>
      </c>
      <c r="U59" s="55">
        <f t="shared" si="15"/>
        <v>-3.1454355218414901E-2</v>
      </c>
      <c r="V59" s="129">
        <v>375.74</v>
      </c>
      <c r="W59" s="55">
        <f t="shared" ref="W59:W61" si="192">V59/AW59-1</f>
        <v>7.4064545636452206E-2</v>
      </c>
      <c r="X59" s="129">
        <v>439.88</v>
      </c>
      <c r="Y59" s="55">
        <f t="shared" ref="Y59:Y61" si="193">X59/AY59-1</f>
        <v>-4.8702422145328703E-2</v>
      </c>
      <c r="Z59" s="129">
        <v>458.94</v>
      </c>
      <c r="AA59" s="55">
        <f t="shared" ref="AA59:AA61" si="194">Z59/BA59-1</f>
        <v>-4.83951231649664E-2</v>
      </c>
      <c r="AB59" s="129">
        <v>460.26</v>
      </c>
      <c r="AC59" s="55">
        <f t="shared" ref="AC59:AC61" si="195">AB59/BC59-1</f>
        <v>-5.3761230237865297E-2</v>
      </c>
      <c r="AD59" s="129" t="s">
        <v>319</v>
      </c>
      <c r="AE59" s="55">
        <f t="shared" si="143"/>
        <v>-8.0510464522715694E-2</v>
      </c>
      <c r="AF59" s="129">
        <v>447.71</v>
      </c>
      <c r="AG59" s="55">
        <f t="shared" si="24"/>
        <v>-9.0851863133313102E-2</v>
      </c>
      <c r="AH59" s="129">
        <v>428.39</v>
      </c>
      <c r="AI59" s="55">
        <f t="shared" si="26"/>
        <v>-8.3167469234884994E-2</v>
      </c>
      <c r="AJ59" s="129">
        <v>439.75</v>
      </c>
      <c r="AK59" s="55">
        <f t="shared" si="28"/>
        <v>-2.3255297410155099E-2</v>
      </c>
      <c r="AL59" s="129">
        <v>456.74</v>
      </c>
      <c r="AM59" s="55">
        <f t="shared" si="30"/>
        <v>-1.3797421890182E-2</v>
      </c>
      <c r="AN59" s="129">
        <v>464.15</v>
      </c>
      <c r="AO59" s="55">
        <f t="shared" si="32"/>
        <v>8.9998043520793693E-3</v>
      </c>
      <c r="AP59" s="129">
        <v>456.67</v>
      </c>
      <c r="AQ59" s="55">
        <f t="shared" si="34"/>
        <v>-1.9832156425060601E-2</v>
      </c>
      <c r="AR59" s="54">
        <f t="shared" si="144"/>
        <v>5322.88</v>
      </c>
      <c r="AS59" s="55">
        <f t="shared" si="145"/>
        <v>-3.7175312929600003E-2</v>
      </c>
      <c r="AT59" s="54"/>
      <c r="AU59" s="129">
        <v>458.76</v>
      </c>
      <c r="AV59" s="55"/>
      <c r="AW59" s="129">
        <v>349.83</v>
      </c>
      <c r="AX59" s="55"/>
      <c r="AY59" s="129">
        <v>462.4</v>
      </c>
      <c r="AZ59" s="55"/>
      <c r="BA59" s="129">
        <v>482.28</v>
      </c>
      <c r="BB59" s="55"/>
      <c r="BC59" s="129">
        <v>486.41</v>
      </c>
      <c r="BD59" s="55"/>
      <c r="BE59" s="129">
        <v>489.75</v>
      </c>
      <c r="BF59" s="55"/>
      <c r="BG59" s="129">
        <v>492.45</v>
      </c>
      <c r="BH59" s="55">
        <f t="shared" ref="BH59:BH63" si="196">BG59/CB59-1</f>
        <v>6.0471102576149498E-3</v>
      </c>
      <c r="BI59" s="129">
        <v>467.25</v>
      </c>
      <c r="BJ59" s="55">
        <f t="shared" ref="BJ59:BJ63" si="197">BI59/CC59-1</f>
        <v>-2.0583981386379301E-2</v>
      </c>
      <c r="BK59" s="54">
        <v>450.22</v>
      </c>
      <c r="BL59" s="55">
        <f t="shared" ref="BL59:BL63" si="198">BK59/CD59-1</f>
        <v>-5.1705851157857197E-3</v>
      </c>
      <c r="BM59" s="129">
        <v>463.13</v>
      </c>
      <c r="BN59" s="55">
        <f t="shared" ref="BN59:BN63" si="199">BM59/CE59-1</f>
        <v>-2.9199681381796801E-2</v>
      </c>
      <c r="BO59" s="129">
        <v>460.01</v>
      </c>
      <c r="BP59" s="55">
        <f t="shared" ref="BP59:BP63" si="200">BO59/CF59-1</f>
        <v>-1.75974372664175E-2</v>
      </c>
      <c r="BQ59" s="129">
        <v>465.91</v>
      </c>
      <c r="BR59" s="55">
        <f t="shared" ref="BR59:BR63" si="201">BQ59/CG59-1</f>
        <v>3.54706078453162E-2</v>
      </c>
      <c r="BS59" s="54">
        <f t="shared" si="45"/>
        <v>5528.4</v>
      </c>
      <c r="BT59" s="165"/>
      <c r="BU59" s="166"/>
      <c r="BV59" s="171"/>
      <c r="BW59" s="140"/>
      <c r="BX59" s="140"/>
      <c r="BY59" s="140"/>
      <c r="BZ59" s="140"/>
      <c r="CA59" s="140"/>
      <c r="CB59" s="172">
        <v>489.49</v>
      </c>
      <c r="CC59" s="172">
        <v>477.07</v>
      </c>
      <c r="CD59" s="173">
        <v>452.56</v>
      </c>
      <c r="CE59" s="172">
        <v>477.06</v>
      </c>
      <c r="CF59" s="172">
        <v>468.25</v>
      </c>
      <c r="CG59" s="172">
        <v>449.95</v>
      </c>
      <c r="CH59" s="54">
        <f t="shared" ref="CH59:CH63" si="202">BV59+BW59+BX59+BY59+BZ59+CA59+CB59+CC59+CD59+CE59+CF59+CG59</f>
        <v>2814.38</v>
      </c>
    </row>
    <row r="60" spans="1:86" ht="27" customHeight="1">
      <c r="A60" s="340"/>
      <c r="B60" s="135" t="s">
        <v>204</v>
      </c>
      <c r="C60" s="129">
        <v>2419.98</v>
      </c>
      <c r="D60" s="55">
        <f t="shared" si="140"/>
        <v>5.0945207085687498E-2</v>
      </c>
      <c r="E60" s="130">
        <v>1762.61</v>
      </c>
      <c r="F60" s="55">
        <f t="shared" si="2"/>
        <v>-8.9551544953976894E-2</v>
      </c>
      <c r="G60" s="130" t="s">
        <v>320</v>
      </c>
      <c r="H60" s="55">
        <f t="shared" si="49"/>
        <v>5.56540296480506E-2</v>
      </c>
      <c r="I60" s="129">
        <v>2413.2800000000002</v>
      </c>
      <c r="J60" s="55">
        <f t="shared" si="5"/>
        <v>3.5293713883681299E-2</v>
      </c>
      <c r="K60" s="129">
        <v>2501.62</v>
      </c>
      <c r="L60" s="55">
        <f t="shared" si="7"/>
        <v>7.2230080150872206E-2</v>
      </c>
      <c r="M60" s="129" t="s">
        <v>321</v>
      </c>
      <c r="N60" s="55">
        <f t="shared" si="9"/>
        <v>3.2744422557943603E-2</v>
      </c>
      <c r="O60" s="129">
        <v>2259.37</v>
      </c>
      <c r="P60" s="55">
        <f t="shared" si="11"/>
        <v>-1.26598320179695E-2</v>
      </c>
      <c r="Q60" s="54">
        <f t="shared" si="12"/>
        <v>16131.31</v>
      </c>
      <c r="R60" s="55">
        <f t="shared" si="13"/>
        <v>2.3309646241466399E-2</v>
      </c>
      <c r="S60" s="135">
        <f t="shared" si="141"/>
        <v>13475.52</v>
      </c>
      <c r="T60" s="129">
        <v>2302.67</v>
      </c>
      <c r="U60" s="55">
        <f t="shared" si="15"/>
        <v>6.25752315066341E-4</v>
      </c>
      <c r="V60" s="129">
        <v>1935.98</v>
      </c>
      <c r="W60" s="55">
        <f t="shared" si="192"/>
        <v>7.4231494839640505E-2</v>
      </c>
      <c r="X60" s="129">
        <v>2267.94</v>
      </c>
      <c r="Y60" s="55">
        <f t="shared" si="193"/>
        <v>-4.49653011723486E-2</v>
      </c>
      <c r="Z60" s="129">
        <v>2331.0100000000002</v>
      </c>
      <c r="AA60" s="55">
        <f t="shared" si="194"/>
        <v>-6.3448951959275496E-2</v>
      </c>
      <c r="AB60" s="129">
        <v>2333.1</v>
      </c>
      <c r="AC60" s="55">
        <f t="shared" si="195"/>
        <v>-7.5106241278700997E-2</v>
      </c>
      <c r="AD60" s="129" t="s">
        <v>322</v>
      </c>
      <c r="AE60" s="55">
        <f t="shared" si="143"/>
        <v>-9.3379382505772504E-2</v>
      </c>
      <c r="AF60" s="129">
        <v>2288.34</v>
      </c>
      <c r="AG60" s="55">
        <f t="shared" si="24"/>
        <v>-0.106012423330859</v>
      </c>
      <c r="AH60" s="129">
        <v>2629.75</v>
      </c>
      <c r="AI60" s="55">
        <f t="shared" si="26"/>
        <v>8.2259544749307495E-2</v>
      </c>
      <c r="AJ60" s="129">
        <v>2739.25</v>
      </c>
      <c r="AK60" s="55">
        <f t="shared" si="28"/>
        <v>0.16766058663302</v>
      </c>
      <c r="AL60" s="129">
        <v>2811.14</v>
      </c>
      <c r="AM60" s="55">
        <f t="shared" si="30"/>
        <v>0.16847963887422501</v>
      </c>
      <c r="AN60" s="129">
        <v>2850.02</v>
      </c>
      <c r="AO60" s="55">
        <f t="shared" si="32"/>
        <v>0.190768060900047</v>
      </c>
      <c r="AP60" s="129">
        <v>2813.34</v>
      </c>
      <c r="AQ60" s="55">
        <f t="shared" si="34"/>
        <v>0.16626731778498199</v>
      </c>
      <c r="AR60" s="54">
        <f t="shared" si="144"/>
        <v>29607.360000000001</v>
      </c>
      <c r="AS60" s="55">
        <f t="shared" si="145"/>
        <v>3.5988501986609099E-2</v>
      </c>
      <c r="AT60" s="54"/>
      <c r="AU60" s="129">
        <v>2301.23</v>
      </c>
      <c r="AV60" s="55"/>
      <c r="AW60" s="129">
        <v>1802.2</v>
      </c>
      <c r="AX60" s="55"/>
      <c r="AY60" s="129">
        <v>2374.7199999999998</v>
      </c>
      <c r="AZ60" s="55"/>
      <c r="BA60" s="129">
        <v>2488.9299999999998</v>
      </c>
      <c r="BB60" s="55"/>
      <c r="BC60" s="129">
        <v>2522.56</v>
      </c>
      <c r="BD60" s="55"/>
      <c r="BE60" s="129">
        <v>2542.21</v>
      </c>
      <c r="BF60" s="55"/>
      <c r="BG60" s="129">
        <v>2559.6999999999998</v>
      </c>
      <c r="BH60" s="55"/>
      <c r="BI60" s="129">
        <v>2429.87</v>
      </c>
      <c r="BJ60" s="55"/>
      <c r="BK60" s="54">
        <v>2345.9299999999998</v>
      </c>
      <c r="BL60" s="55"/>
      <c r="BM60" s="129">
        <v>2405.81</v>
      </c>
      <c r="BN60" s="123"/>
      <c r="BO60" s="129">
        <v>2393.4299999999998</v>
      </c>
      <c r="BP60" s="55"/>
      <c r="BQ60" s="129">
        <v>2412.2600000000002</v>
      </c>
      <c r="BR60" s="55"/>
      <c r="BS60" s="54">
        <f t="shared" si="45"/>
        <v>28578.85</v>
      </c>
      <c r="BT60" s="165"/>
      <c r="BU60" s="166"/>
      <c r="BV60" s="171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54"/>
    </row>
    <row r="61" spans="1:86" s="153" customFormat="1" ht="27" customHeight="1">
      <c r="A61" s="337" t="s">
        <v>121</v>
      </c>
      <c r="B61" s="135" t="s">
        <v>201</v>
      </c>
      <c r="C61" s="129">
        <v>132.08000000000001</v>
      </c>
      <c r="D61" s="55">
        <f t="shared" si="140"/>
        <v>-0.43986429177268899</v>
      </c>
      <c r="E61" s="130">
        <v>127.08</v>
      </c>
      <c r="F61" s="55">
        <f t="shared" si="2"/>
        <v>-0.47005838198498801</v>
      </c>
      <c r="G61" s="130">
        <v>146.38999999999999</v>
      </c>
      <c r="H61" s="55">
        <f t="shared" si="49"/>
        <v>-0.373330479452055</v>
      </c>
      <c r="I61" s="129">
        <v>157.99</v>
      </c>
      <c r="J61" s="55">
        <f t="shared" si="5"/>
        <v>-0.38596968519238201</v>
      </c>
      <c r="K61" s="129">
        <v>165.97</v>
      </c>
      <c r="L61" s="55">
        <f t="shared" si="7"/>
        <v>-0.40872817955112201</v>
      </c>
      <c r="M61" s="129" t="s">
        <v>323</v>
      </c>
      <c r="N61" s="55">
        <f t="shared" si="9"/>
        <v>-0.41136549787433202</v>
      </c>
      <c r="O61" s="129">
        <v>138.55000000000001</v>
      </c>
      <c r="P61" s="55">
        <f t="shared" si="11"/>
        <v>-3.3484478549005797E-2</v>
      </c>
      <c r="Q61" s="58">
        <f t="shared" si="12"/>
        <v>1018.98</v>
      </c>
      <c r="R61" s="59">
        <f t="shared" si="13"/>
        <v>-0.38128893584465701</v>
      </c>
      <c r="S61" s="135">
        <f t="shared" si="141"/>
        <v>1503.59</v>
      </c>
      <c r="T61" s="129">
        <v>235.8</v>
      </c>
      <c r="U61" s="55">
        <f t="shared" si="15"/>
        <v>-0.293377284986515</v>
      </c>
      <c r="V61" s="129">
        <v>239.8</v>
      </c>
      <c r="W61" s="55">
        <f t="shared" si="192"/>
        <v>-0.31505284204513001</v>
      </c>
      <c r="X61" s="129">
        <v>233.6</v>
      </c>
      <c r="Y61" s="55">
        <f t="shared" si="193"/>
        <v>-0.32969870875179302</v>
      </c>
      <c r="Z61" s="129">
        <v>257.3</v>
      </c>
      <c r="AA61" s="55">
        <f t="shared" si="194"/>
        <v>-0.25181738877580701</v>
      </c>
      <c r="AB61" s="129">
        <v>280.7</v>
      </c>
      <c r="AC61" s="55">
        <f t="shared" si="195"/>
        <v>-0.170753323485968</v>
      </c>
      <c r="AD61" s="129" t="s">
        <v>324</v>
      </c>
      <c r="AE61" s="55">
        <f t="shared" si="143"/>
        <v>-0.27405289087717299</v>
      </c>
      <c r="AF61" s="129">
        <v>143.35</v>
      </c>
      <c r="AG61" s="55">
        <f t="shared" si="24"/>
        <v>-0.60002790178571397</v>
      </c>
      <c r="AH61" s="129">
        <v>114.39</v>
      </c>
      <c r="AI61" s="55">
        <f t="shared" si="26"/>
        <v>-0.67195296816747896</v>
      </c>
      <c r="AJ61" s="129">
        <v>110.52</v>
      </c>
      <c r="AK61" s="55">
        <f t="shared" si="28"/>
        <v>-0.67436652916912199</v>
      </c>
      <c r="AL61" s="129">
        <v>114.78</v>
      </c>
      <c r="AM61" s="55">
        <f t="shared" si="30"/>
        <v>-0.65302297460701297</v>
      </c>
      <c r="AN61" s="129">
        <v>113.53</v>
      </c>
      <c r="AO61" s="55">
        <f t="shared" si="32"/>
        <v>-0.61463000678886603</v>
      </c>
      <c r="AP61" s="129">
        <v>119.2</v>
      </c>
      <c r="AQ61" s="55">
        <f t="shared" si="34"/>
        <v>-0.60866710439921201</v>
      </c>
      <c r="AR61" s="54">
        <f t="shared" si="144"/>
        <v>2219.36</v>
      </c>
      <c r="AS61" s="55">
        <f t="shared" si="145"/>
        <v>-0.451248399012951</v>
      </c>
      <c r="AT61" s="119"/>
      <c r="AU61" s="132">
        <v>333.7</v>
      </c>
      <c r="AV61" s="123">
        <f>AU61/BV61-1</f>
        <v>0.33951509312780997</v>
      </c>
      <c r="AW61" s="132">
        <v>350.1</v>
      </c>
      <c r="AX61" s="123">
        <f>AW61/BW61-1</f>
        <v>0.23885350318471299</v>
      </c>
      <c r="AY61" s="132">
        <v>348.5</v>
      </c>
      <c r="AZ61" s="123">
        <f>AY61/BX61-1</f>
        <v>0.20964942728219399</v>
      </c>
      <c r="BA61" s="132">
        <v>343.9</v>
      </c>
      <c r="BB61" s="123">
        <f>BA61/BY61-1</f>
        <v>0.280819366852886</v>
      </c>
      <c r="BC61" s="132">
        <v>338.5</v>
      </c>
      <c r="BD61" s="123">
        <f>BC61/BZ61-1</f>
        <v>0.13888701971603501</v>
      </c>
      <c r="BE61" s="132">
        <v>353.18</v>
      </c>
      <c r="BF61" s="123">
        <f>BE61/CA61-1</f>
        <v>9.7821018930092304E-2</v>
      </c>
      <c r="BG61" s="132">
        <v>358.4</v>
      </c>
      <c r="BH61" s="123">
        <f t="shared" si="196"/>
        <v>8.8964511424404397E-2</v>
      </c>
      <c r="BI61" s="132">
        <v>348.7</v>
      </c>
      <c r="BJ61" s="123">
        <f t="shared" si="197"/>
        <v>0.19168859574177199</v>
      </c>
      <c r="BK61" s="119">
        <v>339.4</v>
      </c>
      <c r="BL61" s="123">
        <f t="shared" si="198"/>
        <v>0.122057656704575</v>
      </c>
      <c r="BM61" s="132">
        <v>330.8</v>
      </c>
      <c r="BN61" s="123">
        <f t="shared" si="199"/>
        <v>-3.4583394133955801E-2</v>
      </c>
      <c r="BO61" s="132">
        <v>294.60000000000002</v>
      </c>
      <c r="BP61" s="123">
        <f t="shared" si="200"/>
        <v>-3.07935254638767E-2</v>
      </c>
      <c r="BQ61" s="132">
        <v>304.60000000000002</v>
      </c>
      <c r="BR61" s="123">
        <f t="shared" si="201"/>
        <v>7.4750281140438801E-3</v>
      </c>
      <c r="BS61" s="119">
        <f t="shared" si="45"/>
        <v>4044.38</v>
      </c>
      <c r="BT61" s="163">
        <f>BS61/CH61-1</f>
        <v>0.12958571783678399</v>
      </c>
      <c r="BU61" s="149"/>
      <c r="BV61" s="170">
        <v>249.12</v>
      </c>
      <c r="BW61" s="136">
        <v>282.60000000000002</v>
      </c>
      <c r="BX61" s="136">
        <v>288.10000000000002</v>
      </c>
      <c r="BY61" s="136">
        <v>268.5</v>
      </c>
      <c r="BZ61" s="136">
        <v>297.22000000000003</v>
      </c>
      <c r="CA61" s="136">
        <v>321.70999999999998</v>
      </c>
      <c r="CB61" s="136">
        <v>329.12</v>
      </c>
      <c r="CC61" s="136">
        <v>292.61</v>
      </c>
      <c r="CD61" s="137">
        <v>302.48</v>
      </c>
      <c r="CE61" s="136">
        <v>342.65</v>
      </c>
      <c r="CF61" s="136">
        <v>303.95999999999998</v>
      </c>
      <c r="CG61" s="136">
        <v>302.33999999999997</v>
      </c>
      <c r="CH61" s="119">
        <f t="shared" si="202"/>
        <v>3580.41</v>
      </c>
    </row>
    <row r="62" spans="1:86" ht="27" customHeight="1">
      <c r="A62" s="338"/>
      <c r="B62" s="135" t="s">
        <v>202</v>
      </c>
      <c r="C62" s="129">
        <v>1022.41</v>
      </c>
      <c r="D62" s="55">
        <f t="shared" si="140"/>
        <v>-0.44476485282936901</v>
      </c>
      <c r="E62" s="130">
        <v>984.91</v>
      </c>
      <c r="F62" s="55">
        <f t="shared" si="2"/>
        <v>-0.47588867603235402</v>
      </c>
      <c r="G62" s="130">
        <v>1131.08</v>
      </c>
      <c r="H62" s="55">
        <f t="shared" si="49"/>
        <v>-0.38192349726775998</v>
      </c>
      <c r="I62" s="129">
        <v>1219.32</v>
      </c>
      <c r="J62" s="55">
        <f t="shared" si="5"/>
        <v>-0.39301075268817198</v>
      </c>
      <c r="K62" s="129">
        <v>1279.8499999999999</v>
      </c>
      <c r="L62" s="55">
        <f t="shared" si="7"/>
        <v>-0.41548684691267801</v>
      </c>
      <c r="M62" s="129" t="s">
        <v>325</v>
      </c>
      <c r="N62" s="55">
        <f t="shared" si="9"/>
        <v>-0.420033049953212</v>
      </c>
      <c r="O62" s="129">
        <v>1071.48</v>
      </c>
      <c r="P62" s="55">
        <f t="shared" si="11"/>
        <v>-3.4293800077510303E-2</v>
      </c>
      <c r="Q62" s="54">
        <f t="shared" si="12"/>
        <v>7874.25</v>
      </c>
      <c r="R62" s="55">
        <f t="shared" si="13"/>
        <v>-0.38805652331707302</v>
      </c>
      <c r="S62" s="135">
        <f t="shared" si="141"/>
        <v>11758.08</v>
      </c>
      <c r="T62" s="129">
        <v>1841.4</v>
      </c>
      <c r="U62" s="55">
        <f t="shared" si="15"/>
        <v>-9.9031216361679095E-2</v>
      </c>
      <c r="V62" s="129">
        <v>1879.2</v>
      </c>
      <c r="W62" s="55">
        <f t="shared" ref="W62:AA62" si="203">V62/AU62-1</f>
        <v>-8.0536255993737094E-2</v>
      </c>
      <c r="X62" s="129">
        <v>1830</v>
      </c>
      <c r="Y62" s="55">
        <f t="shared" si="203"/>
        <v>-0.163007683863886</v>
      </c>
      <c r="Z62" s="129">
        <v>2008.8</v>
      </c>
      <c r="AA62" s="55">
        <f t="shared" si="203"/>
        <v>-8.2152974504249299E-2</v>
      </c>
      <c r="AB62" s="129">
        <v>2189.6</v>
      </c>
      <c r="AC62" s="55">
        <f>AB62/BA62-1</f>
        <v>8.9857610248376095E-3</v>
      </c>
      <c r="AD62" s="129" t="s">
        <v>326</v>
      </c>
      <c r="AE62" s="55">
        <f t="shared" si="143"/>
        <v>-9.1242988963271293E-2</v>
      </c>
      <c r="AF62" s="129">
        <v>1109.53</v>
      </c>
      <c r="AG62" s="55">
        <f t="shared" si="24"/>
        <v>-0.503921130287043</v>
      </c>
      <c r="AH62" s="129">
        <v>888.98</v>
      </c>
      <c r="AI62" s="55">
        <f t="shared" si="26"/>
        <v>-0.58830176446070503</v>
      </c>
      <c r="AJ62" s="129">
        <v>859.07</v>
      </c>
      <c r="AK62" s="55">
        <f t="shared" si="28"/>
        <v>-0.58771896146278202</v>
      </c>
      <c r="AL62" s="129">
        <v>892.57</v>
      </c>
      <c r="AM62" s="55">
        <f t="shared" si="30"/>
        <v>-0.57321889643301105</v>
      </c>
      <c r="AN62" s="129">
        <v>881.35</v>
      </c>
      <c r="AO62" s="55">
        <f t="shared" si="32"/>
        <v>-0.52964563987618696</v>
      </c>
      <c r="AP62" s="129">
        <v>922.96</v>
      </c>
      <c r="AQ62" s="55">
        <f t="shared" si="34"/>
        <v>-0.52468843341229798</v>
      </c>
      <c r="AR62" s="54">
        <f t="shared" si="144"/>
        <v>17312.54</v>
      </c>
      <c r="AS62" s="55">
        <f t="shared" si="145"/>
        <v>-0.31658508471364799</v>
      </c>
      <c r="AT62" s="54"/>
      <c r="AU62" s="129">
        <v>2043.8</v>
      </c>
      <c r="AV62" s="55"/>
      <c r="AW62" s="129">
        <v>2186.4</v>
      </c>
      <c r="AX62" s="55"/>
      <c r="AY62" s="129">
        <v>2188.6</v>
      </c>
      <c r="AZ62" s="55"/>
      <c r="BA62" s="129">
        <v>2170.1</v>
      </c>
      <c r="BB62" s="55"/>
      <c r="BC62" s="129">
        <v>2146.1</v>
      </c>
      <c r="BD62" s="55"/>
      <c r="BE62" s="129">
        <v>2210.8000000000002</v>
      </c>
      <c r="BF62" s="55"/>
      <c r="BG62" s="129">
        <v>2236.6</v>
      </c>
      <c r="BH62" s="55"/>
      <c r="BI62" s="129">
        <v>2159.3000000000002</v>
      </c>
      <c r="BJ62" s="55"/>
      <c r="BK62" s="54">
        <v>2083.6999999999998</v>
      </c>
      <c r="BL62" s="55"/>
      <c r="BM62" s="129">
        <v>2091.4</v>
      </c>
      <c r="BN62" s="123"/>
      <c r="BO62" s="129">
        <v>1873.8</v>
      </c>
      <c r="BP62" s="55"/>
      <c r="BQ62" s="129">
        <v>1941.8</v>
      </c>
      <c r="BR62" s="55"/>
      <c r="BS62" s="54">
        <f t="shared" si="45"/>
        <v>25332.400000000001</v>
      </c>
      <c r="BT62" s="165"/>
      <c r="BU62" s="166"/>
      <c r="BV62" s="16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54"/>
    </row>
    <row r="63" spans="1:86" ht="26.7" customHeight="1">
      <c r="A63" s="339"/>
      <c r="B63" s="135" t="s">
        <v>203</v>
      </c>
      <c r="C63" s="129">
        <v>108.58</v>
      </c>
      <c r="D63" s="55">
        <f t="shared" si="140"/>
        <v>-0.48147086914995202</v>
      </c>
      <c r="E63" s="130">
        <v>102.95</v>
      </c>
      <c r="F63" s="55">
        <f t="shared" si="2"/>
        <v>-0.51643964302489398</v>
      </c>
      <c r="G63" s="130">
        <v>122.99</v>
      </c>
      <c r="H63" s="55">
        <f t="shared" si="49"/>
        <v>-0.40034129692832798</v>
      </c>
      <c r="I63" s="129">
        <v>134.49</v>
      </c>
      <c r="J63" s="55">
        <f t="shared" si="5"/>
        <v>-0.40987275120666999</v>
      </c>
      <c r="K63" s="129">
        <v>142.61000000000001</v>
      </c>
      <c r="L63" s="55">
        <f t="shared" si="7"/>
        <v>-0.43832217408428498</v>
      </c>
      <c r="M63" s="129" t="s">
        <v>327</v>
      </c>
      <c r="N63" s="55">
        <f t="shared" si="9"/>
        <v>-0.451242009524218</v>
      </c>
      <c r="O63" s="129">
        <v>115.16</v>
      </c>
      <c r="P63" s="55">
        <f t="shared" si="11"/>
        <v>-2.3322873378000201E-2</v>
      </c>
      <c r="Q63" s="54">
        <f t="shared" si="12"/>
        <v>854.69</v>
      </c>
      <c r="R63" s="55">
        <f t="shared" si="13"/>
        <v>-0.41467607177098997</v>
      </c>
      <c r="S63" s="135">
        <f t="shared" si="141"/>
        <v>1342.29</v>
      </c>
      <c r="T63" s="129">
        <v>209.4</v>
      </c>
      <c r="U63" s="55">
        <f t="shared" si="15"/>
        <v>-0.31163708086785002</v>
      </c>
      <c r="V63" s="129">
        <v>212.9</v>
      </c>
      <c r="W63" s="55">
        <f t="shared" ref="W63:W65" si="204">V63/AW63-1</f>
        <v>-0.329026158209896</v>
      </c>
      <c r="X63" s="129">
        <v>205.1</v>
      </c>
      <c r="Y63" s="55">
        <f t="shared" ref="Y63:Y65" si="205">X63/AY63-1</f>
        <v>-0.34681528662420402</v>
      </c>
      <c r="Z63" s="129">
        <v>227.9</v>
      </c>
      <c r="AA63" s="55">
        <f t="shared" ref="AA63:AA65" si="206">Z63/BA63-1</f>
        <v>-0.26317491108955698</v>
      </c>
      <c r="AB63" s="129">
        <v>253.9</v>
      </c>
      <c r="AC63" s="55">
        <f t="shared" ref="AC63:AC65" si="207">AB63/BC63-1</f>
        <v>-0.167813831530646</v>
      </c>
      <c r="AD63" s="129" t="s">
        <v>328</v>
      </c>
      <c r="AE63" s="55">
        <f t="shared" si="143"/>
        <v>-0.26765740857106901</v>
      </c>
      <c r="AF63" s="129">
        <v>117.91</v>
      </c>
      <c r="AG63" s="55">
        <f t="shared" si="24"/>
        <v>-0.65042988437592597</v>
      </c>
      <c r="AH63" s="129">
        <v>89.53</v>
      </c>
      <c r="AI63" s="55">
        <f t="shared" si="26"/>
        <v>-0.72013129102844597</v>
      </c>
      <c r="AJ63" s="129">
        <v>86.12</v>
      </c>
      <c r="AK63" s="55">
        <f t="shared" si="28"/>
        <v>-0.72677664974619305</v>
      </c>
      <c r="AL63" s="129">
        <v>89.83</v>
      </c>
      <c r="AM63" s="55">
        <f t="shared" si="30"/>
        <v>-0.69926347505858699</v>
      </c>
      <c r="AN63" s="129">
        <v>90.03</v>
      </c>
      <c r="AO63" s="55">
        <f t="shared" si="32"/>
        <v>-0.66519152101152801</v>
      </c>
      <c r="AP63" s="129">
        <v>97.6</v>
      </c>
      <c r="AQ63" s="55">
        <f t="shared" si="34"/>
        <v>-0.65117941386704803</v>
      </c>
      <c r="AR63" s="54">
        <f t="shared" si="144"/>
        <v>1913.31</v>
      </c>
      <c r="AS63" s="55">
        <f t="shared" si="145"/>
        <v>-0.48120380262365903</v>
      </c>
      <c r="AT63" s="54"/>
      <c r="AU63" s="129">
        <v>304.2</v>
      </c>
      <c r="AV63" s="55"/>
      <c r="AW63" s="129">
        <v>317.3</v>
      </c>
      <c r="AX63" s="55"/>
      <c r="AY63" s="129">
        <v>314</v>
      </c>
      <c r="AZ63" s="55"/>
      <c r="BA63" s="129">
        <v>309.3</v>
      </c>
      <c r="BB63" s="55"/>
      <c r="BC63" s="129">
        <v>305.10000000000002</v>
      </c>
      <c r="BD63" s="55"/>
      <c r="BE63" s="129">
        <v>318.27999999999997</v>
      </c>
      <c r="BF63" s="55"/>
      <c r="BG63" s="129">
        <v>337.3</v>
      </c>
      <c r="BH63" s="55">
        <f t="shared" si="196"/>
        <v>0.122425210475525</v>
      </c>
      <c r="BI63" s="129">
        <v>319.89999999999998</v>
      </c>
      <c r="BJ63" s="55">
        <f t="shared" si="197"/>
        <v>0.21091679915209299</v>
      </c>
      <c r="BK63" s="54">
        <v>315.2</v>
      </c>
      <c r="BL63" s="55">
        <f t="shared" si="198"/>
        <v>0.138358192784138</v>
      </c>
      <c r="BM63" s="129">
        <v>298.7</v>
      </c>
      <c r="BN63" s="55">
        <f t="shared" si="199"/>
        <v>-5.6568017434698997E-2</v>
      </c>
      <c r="BO63" s="129">
        <v>268.89999999999998</v>
      </c>
      <c r="BP63" s="55">
        <f t="shared" si="200"/>
        <v>-3.2316107672376602E-2</v>
      </c>
      <c r="BQ63" s="129">
        <v>279.8</v>
      </c>
      <c r="BR63" s="55">
        <f t="shared" si="201"/>
        <v>2.1093350850303099E-2</v>
      </c>
      <c r="BS63" s="54">
        <f t="shared" si="45"/>
        <v>3687.98</v>
      </c>
      <c r="BT63" s="165"/>
      <c r="BU63" s="166"/>
      <c r="BV63" s="171"/>
      <c r="BW63" s="140"/>
      <c r="BX63" s="140"/>
      <c r="BY63" s="140"/>
      <c r="BZ63" s="140"/>
      <c r="CA63" s="140"/>
      <c r="CB63" s="172">
        <v>300.51</v>
      </c>
      <c r="CC63" s="172">
        <v>264.18</v>
      </c>
      <c r="CD63" s="173">
        <v>276.89</v>
      </c>
      <c r="CE63" s="172">
        <v>316.61</v>
      </c>
      <c r="CF63" s="172">
        <v>277.88</v>
      </c>
      <c r="CG63" s="172">
        <v>274.02</v>
      </c>
      <c r="CH63" s="54">
        <f t="shared" si="202"/>
        <v>1710.09</v>
      </c>
    </row>
    <row r="64" spans="1:86" ht="27" customHeight="1">
      <c r="A64" s="340"/>
      <c r="B64" s="135" t="s">
        <v>204</v>
      </c>
      <c r="C64" s="129">
        <v>754.41</v>
      </c>
      <c r="D64" s="55">
        <f t="shared" si="140"/>
        <v>-0.35304862361718498</v>
      </c>
      <c r="E64" s="130">
        <v>709.79</v>
      </c>
      <c r="F64" s="55">
        <f t="shared" si="2"/>
        <v>-0.41696237884015103</v>
      </c>
      <c r="G64" s="130" t="s">
        <v>329</v>
      </c>
      <c r="H64" s="55">
        <f t="shared" si="49"/>
        <v>-0.26891125962270501</v>
      </c>
      <c r="I64" s="129">
        <v>951.06</v>
      </c>
      <c r="J64" s="55">
        <f t="shared" si="5"/>
        <v>-0.30599824868651498</v>
      </c>
      <c r="K64" s="129">
        <v>1013.15</v>
      </c>
      <c r="L64" s="55">
        <f t="shared" si="7"/>
        <v>-0.33854540706404701</v>
      </c>
      <c r="M64" s="129" t="s">
        <v>330</v>
      </c>
      <c r="N64" s="55">
        <f t="shared" si="9"/>
        <v>-0.31789460954741999</v>
      </c>
      <c r="O64" s="129">
        <v>804.22</v>
      </c>
      <c r="P64" s="55">
        <f t="shared" si="11"/>
        <v>-1.7866520119679999E-2</v>
      </c>
      <c r="Q64" s="54">
        <f t="shared" si="12"/>
        <v>5999.33</v>
      </c>
      <c r="R64" s="55">
        <f t="shared" si="13"/>
        <v>-0.30318376051003298</v>
      </c>
      <c r="S64" s="135">
        <f t="shared" si="141"/>
        <v>7790.78</v>
      </c>
      <c r="T64" s="129">
        <v>1166.0999999999999</v>
      </c>
      <c r="U64" s="55">
        <f t="shared" si="15"/>
        <v>-0.233333333333333</v>
      </c>
      <c r="V64" s="129">
        <v>1217.4000000000001</v>
      </c>
      <c r="W64" s="55">
        <f t="shared" si="204"/>
        <v>-0.23265048849669101</v>
      </c>
      <c r="X64" s="129">
        <v>1182.0999999999999</v>
      </c>
      <c r="Y64" s="55">
        <f t="shared" si="205"/>
        <v>-0.24707006369426801</v>
      </c>
      <c r="Z64" s="129">
        <v>1370.4</v>
      </c>
      <c r="AA64" s="55">
        <f t="shared" si="206"/>
        <v>-0.113870029097963</v>
      </c>
      <c r="AB64" s="129">
        <v>1531.7</v>
      </c>
      <c r="AC64" s="55">
        <f t="shared" si="207"/>
        <v>4.0642412323828002E-3</v>
      </c>
      <c r="AD64" s="129" t="s">
        <v>331</v>
      </c>
      <c r="AE64" s="55">
        <f t="shared" si="143"/>
        <v>-0.16860625864019099</v>
      </c>
      <c r="AF64" s="129">
        <v>818.85</v>
      </c>
      <c r="AG64" s="55">
        <f t="shared" si="24"/>
        <v>-0.51446783278980102</v>
      </c>
      <c r="AH64" s="129">
        <v>604.88</v>
      </c>
      <c r="AI64" s="55">
        <f t="shared" si="26"/>
        <v>-0.62183182244451396</v>
      </c>
      <c r="AJ64" s="129">
        <v>581.66999999999996</v>
      </c>
      <c r="AK64" s="55">
        <f t="shared" si="28"/>
        <v>-0.63092005076142099</v>
      </c>
      <c r="AL64" s="129">
        <v>602.37</v>
      </c>
      <c r="AM64" s="55">
        <f t="shared" si="30"/>
        <v>-0.59667224640107097</v>
      </c>
      <c r="AN64" s="129">
        <v>613.15</v>
      </c>
      <c r="AO64" s="55">
        <f t="shared" si="32"/>
        <v>-0.54395686128672405</v>
      </c>
      <c r="AP64" s="129">
        <v>676.86</v>
      </c>
      <c r="AQ64" s="55">
        <f t="shared" si="34"/>
        <v>-0.51618298784846295</v>
      </c>
      <c r="AR64" s="54">
        <f t="shared" si="144"/>
        <v>11688.56</v>
      </c>
      <c r="AS64" s="55">
        <f t="shared" si="145"/>
        <v>-0.366126714353115</v>
      </c>
      <c r="AT64" s="54"/>
      <c r="AU64" s="129">
        <v>1521</v>
      </c>
      <c r="AV64" s="55"/>
      <c r="AW64" s="129">
        <v>1586.5</v>
      </c>
      <c r="AX64" s="55"/>
      <c r="AY64" s="129">
        <v>1570</v>
      </c>
      <c r="AZ64" s="55"/>
      <c r="BA64" s="129">
        <v>1546.5</v>
      </c>
      <c r="BB64" s="55"/>
      <c r="BC64" s="129">
        <v>1525.5</v>
      </c>
      <c r="BD64" s="55"/>
      <c r="BE64" s="129">
        <v>1591.4</v>
      </c>
      <c r="BF64" s="55"/>
      <c r="BG64" s="129">
        <v>1686.5</v>
      </c>
      <c r="BH64" s="55"/>
      <c r="BI64" s="129">
        <v>1599.5</v>
      </c>
      <c r="BJ64" s="55"/>
      <c r="BK64" s="54">
        <v>1576</v>
      </c>
      <c r="BL64" s="55"/>
      <c r="BM64" s="129">
        <v>1493.5</v>
      </c>
      <c r="BN64" s="123"/>
      <c r="BO64" s="129">
        <v>1344.5</v>
      </c>
      <c r="BP64" s="55"/>
      <c r="BQ64" s="129">
        <v>1399</v>
      </c>
      <c r="BR64" s="55"/>
      <c r="BS64" s="54">
        <f t="shared" si="45"/>
        <v>18439.900000000001</v>
      </c>
      <c r="BT64" s="165"/>
      <c r="BU64" s="166"/>
      <c r="BV64" s="171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54"/>
    </row>
    <row r="65" spans="1:86" s="151" customFormat="1" ht="27" customHeight="1">
      <c r="A65" s="337" t="s">
        <v>122</v>
      </c>
      <c r="B65" s="135" t="s">
        <v>201</v>
      </c>
      <c r="C65" s="129">
        <v>200.07</v>
      </c>
      <c r="D65" s="55">
        <f t="shared" si="140"/>
        <v>-2.5617298982126401E-2</v>
      </c>
      <c r="E65" s="130">
        <v>199.84</v>
      </c>
      <c r="F65" s="55">
        <f t="shared" si="2"/>
        <v>2.9466309499278899E-2</v>
      </c>
      <c r="G65" s="130">
        <v>182.46</v>
      </c>
      <c r="H65" s="55">
        <f t="shared" si="49"/>
        <v>6.3596619061497994E-2</v>
      </c>
      <c r="I65" s="129">
        <v>181.12</v>
      </c>
      <c r="J65" s="55">
        <f t="shared" si="5"/>
        <v>-4.9637947318711302E-2</v>
      </c>
      <c r="K65" s="129">
        <v>195.65</v>
      </c>
      <c r="L65" s="55">
        <f t="shared" si="7"/>
        <v>-2.9513888888888801E-2</v>
      </c>
      <c r="M65" s="129" t="s">
        <v>332</v>
      </c>
      <c r="N65" s="55">
        <f t="shared" si="9"/>
        <v>-8.6714470226695803E-2</v>
      </c>
      <c r="O65" s="129">
        <v>215.68</v>
      </c>
      <c r="P65" s="55">
        <f t="shared" si="11"/>
        <v>-9.9833055091819597E-2</v>
      </c>
      <c r="Q65" s="58">
        <f t="shared" si="12"/>
        <v>1379.88</v>
      </c>
      <c r="R65" s="59">
        <f t="shared" si="13"/>
        <v>-3.3230342392332399E-2</v>
      </c>
      <c r="S65" s="135">
        <f t="shared" si="141"/>
        <v>1187.71</v>
      </c>
      <c r="T65" s="129">
        <v>205.33</v>
      </c>
      <c r="U65" s="55">
        <f t="shared" si="15"/>
        <v>3.5451336359051802E-2</v>
      </c>
      <c r="V65" s="129">
        <v>194.12</v>
      </c>
      <c r="W65" s="55">
        <f t="shared" si="204"/>
        <v>3.7520042757883502E-2</v>
      </c>
      <c r="X65" s="129">
        <v>171.55</v>
      </c>
      <c r="Y65" s="55">
        <f t="shared" si="205"/>
        <v>7.0848938826467006E-2</v>
      </c>
      <c r="Z65" s="129">
        <v>190.58</v>
      </c>
      <c r="AA65" s="55">
        <f t="shared" si="206"/>
        <v>5.0606394707828101E-2</v>
      </c>
      <c r="AB65" s="129">
        <v>201.6</v>
      </c>
      <c r="AC65" s="55">
        <f t="shared" si="207"/>
        <v>2.5432349949135302E-2</v>
      </c>
      <c r="AD65" s="129" t="s">
        <v>333</v>
      </c>
      <c r="AE65" s="55">
        <f t="shared" si="143"/>
        <v>1.09410175596578E-2</v>
      </c>
      <c r="AF65" s="129">
        <v>239.6</v>
      </c>
      <c r="AG65" s="55">
        <f t="shared" si="24"/>
        <v>1.2679628064243401E-2</v>
      </c>
      <c r="AH65" s="129">
        <v>225.31</v>
      </c>
      <c r="AI65" s="55">
        <f t="shared" si="26"/>
        <v>6.2974542206342098E-3</v>
      </c>
      <c r="AJ65" s="129">
        <v>217.49</v>
      </c>
      <c r="AK65" s="55">
        <f t="shared" si="28"/>
        <v>5.5016181229772297E-3</v>
      </c>
      <c r="AL65" s="129">
        <v>239.16</v>
      </c>
      <c r="AM65" s="55">
        <f t="shared" si="30"/>
        <v>4.8739495798319999E-3</v>
      </c>
      <c r="AN65" s="129">
        <v>212.67</v>
      </c>
      <c r="AO65" s="55">
        <f t="shared" si="32"/>
        <v>1.0308788598574901E-2</v>
      </c>
      <c r="AP65" s="129">
        <v>211.94</v>
      </c>
      <c r="AQ65" s="55">
        <f t="shared" si="34"/>
        <v>3.5037878787880202E-3</v>
      </c>
      <c r="AR65" s="54">
        <f t="shared" si="144"/>
        <v>2533.88</v>
      </c>
      <c r="AS65" s="55">
        <f t="shared" si="145"/>
        <v>2.08202401095803E-2</v>
      </c>
      <c r="AT65" s="119"/>
      <c r="AU65" s="132">
        <v>198.3</v>
      </c>
      <c r="AV65" s="123">
        <f>AU65/BV65-1</f>
        <v>-9.8226466575716195E-2</v>
      </c>
      <c r="AW65" s="132">
        <v>187.1</v>
      </c>
      <c r="AX65" s="123">
        <f>AW65/BW65-1</f>
        <v>-2.2976501305483E-2</v>
      </c>
      <c r="AY65" s="132">
        <v>160.19999999999999</v>
      </c>
      <c r="AZ65" s="123">
        <f>AY65/BX65-1</f>
        <v>-2.0183486238532201E-2</v>
      </c>
      <c r="BA65" s="132">
        <v>181.4</v>
      </c>
      <c r="BB65" s="123">
        <f>BA65/BY65-1</f>
        <v>3.2441661923733801E-2</v>
      </c>
      <c r="BC65" s="132">
        <v>196.6</v>
      </c>
      <c r="BD65" s="123">
        <f>BC65/BZ65-1</f>
        <v>8.4390512961941305E-2</v>
      </c>
      <c r="BE65" s="132">
        <v>222.1</v>
      </c>
      <c r="BF65" s="123">
        <f>BE65/CA65-1</f>
        <v>4.7147571900047099E-2</v>
      </c>
      <c r="BG65" s="132">
        <v>236.6</v>
      </c>
      <c r="BH65" s="123">
        <f t="shared" ref="BH65:BH69" si="208">BG65/CB65-1</f>
        <v>5.9086839749328497E-2</v>
      </c>
      <c r="BI65" s="132">
        <v>223.9</v>
      </c>
      <c r="BJ65" s="123">
        <f t="shared" ref="BJ65:BJ69" si="209">BI65/CC65-1</f>
        <v>0.1002457002457</v>
      </c>
      <c r="BK65" s="119">
        <v>216.3</v>
      </c>
      <c r="BL65" s="123">
        <f t="shared" ref="BL65:BL69" si="210">BK65/CD65-1</f>
        <v>2.9509757258448399E-2</v>
      </c>
      <c r="BM65" s="132">
        <v>238</v>
      </c>
      <c r="BN65" s="123">
        <f t="shared" ref="BN65:BN69" si="211">BM65/CE65-1</f>
        <v>8.2310140973169701E-2</v>
      </c>
      <c r="BO65" s="132">
        <v>210.5</v>
      </c>
      <c r="BP65" s="123">
        <f t="shared" ref="BP65:BP69" si="212">BO65/CF65-1</f>
        <v>4.41468253968254E-2</v>
      </c>
      <c r="BQ65" s="132">
        <v>211.2</v>
      </c>
      <c r="BR65" s="123">
        <f t="shared" ref="BR65:BR69" si="213">BQ65/CG65-1</f>
        <v>4.3994068215521299E-2</v>
      </c>
      <c r="BS65" s="119">
        <f t="shared" si="45"/>
        <v>2482.1999999999998</v>
      </c>
      <c r="BT65" s="163">
        <f>BS65/CH65-1</f>
        <v>3.21856287425148E-2</v>
      </c>
      <c r="BU65" s="149"/>
      <c r="BV65" s="170">
        <v>219.9</v>
      </c>
      <c r="BW65" s="136">
        <v>191.5</v>
      </c>
      <c r="BX65" s="136">
        <v>163.5</v>
      </c>
      <c r="BY65" s="136">
        <v>175.7</v>
      </c>
      <c r="BZ65" s="136">
        <v>181.3</v>
      </c>
      <c r="CA65" s="136">
        <v>212.1</v>
      </c>
      <c r="CB65" s="136">
        <v>223.4</v>
      </c>
      <c r="CC65" s="136">
        <v>203.5</v>
      </c>
      <c r="CD65" s="137">
        <v>210.1</v>
      </c>
      <c r="CE65" s="136">
        <v>219.9</v>
      </c>
      <c r="CF65" s="136">
        <v>201.6</v>
      </c>
      <c r="CG65" s="136">
        <v>202.3</v>
      </c>
      <c r="CH65" s="119">
        <f t="shared" ref="CH65:CH69" si="214">BV65+BW65+BX65+BY65+BZ65+CA65+CB65+CC65+CD65+CE65+CF65+CG65</f>
        <v>2404.8000000000002</v>
      </c>
    </row>
    <row r="66" spans="1:86" s="152" customFormat="1" ht="27" customHeight="1">
      <c r="A66" s="338"/>
      <c r="B66" s="135" t="s">
        <v>202</v>
      </c>
      <c r="C66" s="129">
        <v>2060.7199999999998</v>
      </c>
      <c r="D66" s="55">
        <f t="shared" si="140"/>
        <v>-2.56182325405457E-2</v>
      </c>
      <c r="E66" s="130">
        <v>2058.35</v>
      </c>
      <c r="F66" s="55">
        <f t="shared" si="2"/>
        <v>2.9463249709918801E-2</v>
      </c>
      <c r="G66" s="130">
        <v>1879.34</v>
      </c>
      <c r="H66" s="55">
        <f t="shared" si="49"/>
        <v>6.3594741280270595E-2</v>
      </c>
      <c r="I66" s="129">
        <v>1865.54</v>
      </c>
      <c r="J66" s="55">
        <f t="shared" si="5"/>
        <v>-4.96339730102855E-2</v>
      </c>
      <c r="K66" s="129">
        <v>2015.2</v>
      </c>
      <c r="L66" s="55">
        <f t="shared" si="7"/>
        <v>-2.9511480967791701E-2</v>
      </c>
      <c r="M66" s="129" t="s">
        <v>334</v>
      </c>
      <c r="N66" s="55">
        <f t="shared" si="9"/>
        <v>-8.6714000328625904E-2</v>
      </c>
      <c r="O66" s="129">
        <v>2221.5</v>
      </c>
      <c r="P66" s="55">
        <f t="shared" si="11"/>
        <v>-9.9834675916170998E-2</v>
      </c>
      <c r="Q66" s="54">
        <f t="shared" si="12"/>
        <v>14212.77</v>
      </c>
      <c r="R66" s="55">
        <f t="shared" si="13"/>
        <v>-3.32303945909544E-2</v>
      </c>
      <c r="S66" s="135">
        <f t="shared" si="141"/>
        <v>12233.42</v>
      </c>
      <c r="T66" s="129">
        <v>2114.9</v>
      </c>
      <c r="U66" s="55">
        <f t="shared" si="15"/>
        <v>3.5451825957532303E-2</v>
      </c>
      <c r="V66" s="129">
        <v>1999.44</v>
      </c>
      <c r="W66" s="55">
        <f t="shared" ref="W66:AA66" si="215">V66/AU66-1</f>
        <v>-2.1077214576325901E-2</v>
      </c>
      <c r="X66" s="129">
        <v>1766.97</v>
      </c>
      <c r="Y66" s="55">
        <f t="shared" si="215"/>
        <v>-8.3108041491751994E-2</v>
      </c>
      <c r="Z66" s="129">
        <v>1962.97</v>
      </c>
      <c r="AA66" s="55">
        <f t="shared" si="215"/>
        <v>0.18963552840502801</v>
      </c>
      <c r="AB66" s="129">
        <v>2076.48</v>
      </c>
      <c r="AC66" s="55">
        <f>AB66/BA66-1</f>
        <v>0.11135611907387</v>
      </c>
      <c r="AD66" s="129" t="s">
        <v>335</v>
      </c>
      <c r="AE66" s="55">
        <f t="shared" si="143"/>
        <v>1.0941454693285099E-2</v>
      </c>
      <c r="AF66" s="129">
        <v>2467.88</v>
      </c>
      <c r="AG66" s="55">
        <f t="shared" si="24"/>
        <v>1.2679628064243401E-2</v>
      </c>
      <c r="AH66" s="129">
        <v>2320.69</v>
      </c>
      <c r="AI66" s="55">
        <f t="shared" si="26"/>
        <v>6.29615336250144E-3</v>
      </c>
      <c r="AJ66" s="129">
        <v>2240.15</v>
      </c>
      <c r="AK66" s="55">
        <f t="shared" si="28"/>
        <v>5.5029646885618204E-3</v>
      </c>
      <c r="AL66" s="129">
        <v>2463.35</v>
      </c>
      <c r="AM66" s="55">
        <f t="shared" si="30"/>
        <v>4.87476544015664E-3</v>
      </c>
      <c r="AN66" s="129">
        <v>2190.5</v>
      </c>
      <c r="AO66" s="55">
        <f t="shared" si="32"/>
        <v>1.03083273758735E-2</v>
      </c>
      <c r="AP66" s="129">
        <v>2182.98</v>
      </c>
      <c r="AQ66" s="55">
        <f t="shared" si="34"/>
        <v>3.5028684907325602E-3</v>
      </c>
      <c r="AR66" s="54">
        <f t="shared" si="144"/>
        <v>26098.97</v>
      </c>
      <c r="AS66" s="55">
        <f t="shared" si="145"/>
        <v>2.0820474790214798E-2</v>
      </c>
      <c r="AT66" s="54"/>
      <c r="AU66" s="129">
        <v>2042.49</v>
      </c>
      <c r="AV66" s="55"/>
      <c r="AW66" s="129">
        <v>1927.13</v>
      </c>
      <c r="AX66" s="55"/>
      <c r="AY66" s="129">
        <v>1650.06</v>
      </c>
      <c r="AZ66" s="55"/>
      <c r="BA66" s="129">
        <v>1868.42</v>
      </c>
      <c r="BB66" s="55"/>
      <c r="BC66" s="129">
        <v>2024.98</v>
      </c>
      <c r="BD66" s="55"/>
      <c r="BE66" s="129">
        <v>2287.63</v>
      </c>
      <c r="BF66" s="55"/>
      <c r="BG66" s="129">
        <v>2436.98</v>
      </c>
      <c r="BH66" s="55"/>
      <c r="BI66" s="129">
        <v>2306.17</v>
      </c>
      <c r="BJ66" s="55"/>
      <c r="BK66" s="54">
        <v>2227.89</v>
      </c>
      <c r="BL66" s="55"/>
      <c r="BM66" s="129">
        <v>2451.4</v>
      </c>
      <c r="BN66" s="123"/>
      <c r="BO66" s="129">
        <v>2168.15</v>
      </c>
      <c r="BP66" s="55"/>
      <c r="BQ66" s="129">
        <v>2175.36</v>
      </c>
      <c r="BR66" s="55"/>
      <c r="BS66" s="54">
        <f t="shared" si="45"/>
        <v>25566.66</v>
      </c>
      <c r="BT66" s="165"/>
      <c r="BU66" s="166"/>
      <c r="BV66" s="16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54"/>
    </row>
    <row r="67" spans="1:86" s="152" customFormat="1" ht="27" customHeight="1">
      <c r="A67" s="339"/>
      <c r="B67" s="135" t="s">
        <v>203</v>
      </c>
      <c r="C67" s="129">
        <v>75.92</v>
      </c>
      <c r="D67" s="55">
        <f t="shared" si="140"/>
        <v>-9.5436673418324805E-2</v>
      </c>
      <c r="E67" s="130">
        <v>70.849999999999994</v>
      </c>
      <c r="F67" s="55">
        <f t="shared" si="2"/>
        <v>-9.9059003051882102E-2</v>
      </c>
      <c r="G67" s="130">
        <v>64.25</v>
      </c>
      <c r="H67" s="55">
        <f t="shared" si="49"/>
        <v>-6.8975510795537001E-2</v>
      </c>
      <c r="I67" s="129">
        <v>62.31</v>
      </c>
      <c r="J67" s="55">
        <f t="shared" si="5"/>
        <v>9.2199824715162304E-2</v>
      </c>
      <c r="K67" s="129">
        <v>68.459999999999994</v>
      </c>
      <c r="L67" s="55">
        <f t="shared" si="7"/>
        <v>4.98389817512652E-2</v>
      </c>
      <c r="M67" s="129" t="s">
        <v>336</v>
      </c>
      <c r="N67" s="55">
        <f t="shared" si="9"/>
        <v>-5.3696708041014701E-2</v>
      </c>
      <c r="O67" s="129">
        <v>76.36</v>
      </c>
      <c r="P67" s="55">
        <f t="shared" si="11"/>
        <v>-9.8677998111425899E-2</v>
      </c>
      <c r="Q67" s="54">
        <f t="shared" si="12"/>
        <v>488.29</v>
      </c>
      <c r="R67" s="55">
        <f t="shared" si="13"/>
        <v>-4.7573535148630698E-2</v>
      </c>
      <c r="S67" s="135">
        <f t="shared" si="141"/>
        <v>427.96</v>
      </c>
      <c r="T67" s="129">
        <v>83.93</v>
      </c>
      <c r="U67" s="55">
        <f t="shared" si="15"/>
        <v>0.148153214774282</v>
      </c>
      <c r="V67" s="129">
        <v>78.64</v>
      </c>
      <c r="W67" s="55">
        <f t="shared" ref="W67:W69" si="216">V67/AW67-1</f>
        <v>-4.9093107617896002E-2</v>
      </c>
      <c r="X67" s="129">
        <v>69.010000000000005</v>
      </c>
      <c r="Y67" s="55">
        <f t="shared" ref="Y67:Y69" si="217">X67/AY67-1</f>
        <v>0.13953104359313101</v>
      </c>
      <c r="Z67" s="129">
        <v>57.05</v>
      </c>
      <c r="AA67" s="55">
        <f t="shared" ref="AA67:AA69" si="218">Z67/BA67-1</f>
        <v>8.1286446368615799E-3</v>
      </c>
      <c r="AB67" s="129">
        <v>65.209999999999994</v>
      </c>
      <c r="AC67" s="55">
        <f t="shared" ref="AC67:AC69" si="219">AB67/BC67-1</f>
        <v>-5.5201390901188099E-2</v>
      </c>
      <c r="AD67" s="129" t="s">
        <v>337</v>
      </c>
      <c r="AE67" s="55">
        <f t="shared" si="143"/>
        <v>-0.10644966847498499</v>
      </c>
      <c r="AF67" s="129">
        <v>84.72</v>
      </c>
      <c r="AG67" s="55">
        <f t="shared" si="24"/>
        <v>-0.14415597535104599</v>
      </c>
      <c r="AH67" s="129">
        <v>78.239999999999995</v>
      </c>
      <c r="AI67" s="55">
        <f t="shared" si="26"/>
        <v>-0.11222058322932001</v>
      </c>
      <c r="AJ67" s="129">
        <v>76.25</v>
      </c>
      <c r="AK67" s="55">
        <f t="shared" si="28"/>
        <v>-0.131054131054131</v>
      </c>
      <c r="AL67" s="129">
        <v>86.09</v>
      </c>
      <c r="AM67" s="55">
        <f t="shared" si="30"/>
        <v>-0.13884165249574901</v>
      </c>
      <c r="AN67" s="129">
        <v>73.45</v>
      </c>
      <c r="AO67" s="55">
        <f t="shared" si="32"/>
        <v>-0.13861850592236399</v>
      </c>
      <c r="AP67" s="129">
        <v>74.36</v>
      </c>
      <c r="AQ67" s="55">
        <f t="shared" si="34"/>
        <v>-0.14558198322417601</v>
      </c>
      <c r="AR67" s="54">
        <f t="shared" si="144"/>
        <v>901.07</v>
      </c>
      <c r="AS67" s="55">
        <f t="shared" si="145"/>
        <v>-7.3030471370079897E-2</v>
      </c>
      <c r="AT67" s="54"/>
      <c r="AU67" s="129">
        <v>73.099999999999994</v>
      </c>
      <c r="AV67" s="55"/>
      <c r="AW67" s="129">
        <v>82.7</v>
      </c>
      <c r="AX67" s="55"/>
      <c r="AY67" s="129">
        <v>60.56</v>
      </c>
      <c r="AZ67" s="55"/>
      <c r="BA67" s="129">
        <v>56.59</v>
      </c>
      <c r="BB67" s="55"/>
      <c r="BC67" s="129">
        <v>69.02</v>
      </c>
      <c r="BD67" s="55"/>
      <c r="BE67" s="129">
        <v>82.95</v>
      </c>
      <c r="BF67" s="55"/>
      <c r="BG67" s="129">
        <v>98.99</v>
      </c>
      <c r="BH67" s="55">
        <f t="shared" si="208"/>
        <v>-0.144425237683665</v>
      </c>
      <c r="BI67" s="129">
        <v>88.13</v>
      </c>
      <c r="BJ67" s="55">
        <f t="shared" si="209"/>
        <v>-0.112487411883182</v>
      </c>
      <c r="BK67" s="54">
        <v>87.75</v>
      </c>
      <c r="BL67" s="55">
        <f t="shared" si="210"/>
        <v>-0.14390243902439001</v>
      </c>
      <c r="BM67" s="129">
        <v>99.97</v>
      </c>
      <c r="BN67" s="55">
        <f t="shared" si="211"/>
        <v>-6.7444029850746295E-2</v>
      </c>
      <c r="BO67" s="129">
        <v>85.27</v>
      </c>
      <c r="BP67" s="55">
        <f t="shared" si="212"/>
        <v>-0.11992981731860899</v>
      </c>
      <c r="BQ67" s="129">
        <v>87.03</v>
      </c>
      <c r="BR67" s="55">
        <f t="shared" si="213"/>
        <v>-0.10921187308086</v>
      </c>
      <c r="BS67" s="54">
        <f t="shared" si="45"/>
        <v>972.06</v>
      </c>
      <c r="BT67" s="165"/>
      <c r="BU67" s="166"/>
      <c r="BV67" s="171"/>
      <c r="BW67" s="140"/>
      <c r="BX67" s="140"/>
      <c r="BY67" s="140"/>
      <c r="BZ67" s="140"/>
      <c r="CA67" s="140"/>
      <c r="CB67" s="172">
        <v>115.7</v>
      </c>
      <c r="CC67" s="172">
        <v>99.3</v>
      </c>
      <c r="CD67" s="173">
        <v>102.5</v>
      </c>
      <c r="CE67" s="172">
        <v>107.2</v>
      </c>
      <c r="CF67" s="172">
        <v>96.89</v>
      </c>
      <c r="CG67" s="172">
        <v>97.7</v>
      </c>
      <c r="CH67" s="54">
        <f t="shared" si="214"/>
        <v>619.29</v>
      </c>
    </row>
    <row r="68" spans="1:86" s="152" customFormat="1" ht="27" customHeight="1">
      <c r="A68" s="340"/>
      <c r="B68" s="135" t="s">
        <v>204</v>
      </c>
      <c r="C68" s="129">
        <v>296.08999999999997</v>
      </c>
      <c r="D68" s="55">
        <f t="shared" si="140"/>
        <v>-9.5438853756148204E-2</v>
      </c>
      <c r="E68" s="130">
        <v>276.32</v>
      </c>
      <c r="F68" s="55">
        <f t="shared" si="2"/>
        <v>-9.9054450603195301E-2</v>
      </c>
      <c r="G68" s="130" t="s">
        <v>338</v>
      </c>
      <c r="H68" s="55">
        <f t="shared" si="49"/>
        <v>-6.8960392360852898E-2</v>
      </c>
      <c r="I68" s="129">
        <v>243.01</v>
      </c>
      <c r="J68" s="55">
        <f t="shared" si="5"/>
        <v>9.2179775280898796E-2</v>
      </c>
      <c r="K68" s="129">
        <v>266.99</v>
      </c>
      <c r="L68" s="55">
        <f t="shared" si="7"/>
        <v>4.9819125511167101E-2</v>
      </c>
      <c r="M68" s="129" t="s">
        <v>339</v>
      </c>
      <c r="N68" s="55">
        <f t="shared" si="9"/>
        <v>-5.3689417788078897E-2</v>
      </c>
      <c r="O68" s="129">
        <v>297.8</v>
      </c>
      <c r="P68" s="55">
        <f t="shared" si="11"/>
        <v>-9.8695560061741502E-2</v>
      </c>
      <c r="Q68" s="54">
        <f t="shared" si="12"/>
        <v>1904.34</v>
      </c>
      <c r="R68" s="55">
        <f t="shared" si="13"/>
        <v>-4.7577608066137499E-2</v>
      </c>
      <c r="S68" s="135">
        <f t="shared" si="141"/>
        <v>1669.06</v>
      </c>
      <c r="T68" s="129">
        <v>327.33</v>
      </c>
      <c r="U68" s="55">
        <f t="shared" si="15"/>
        <v>0.14816373776702099</v>
      </c>
      <c r="V68" s="129">
        <v>306.7</v>
      </c>
      <c r="W68" s="55">
        <f t="shared" si="216"/>
        <v>-4.9080705670790301E-2</v>
      </c>
      <c r="X68" s="129">
        <v>269.14</v>
      </c>
      <c r="Y68" s="55">
        <f t="shared" si="217"/>
        <v>0.13955457701752899</v>
      </c>
      <c r="Z68" s="129">
        <v>222.5</v>
      </c>
      <c r="AA68" s="55">
        <f t="shared" si="218"/>
        <v>8.1558676937019108E-3</v>
      </c>
      <c r="AB68" s="129">
        <v>254.32</v>
      </c>
      <c r="AC68" s="55">
        <f t="shared" si="219"/>
        <v>-5.5204695742625799E-2</v>
      </c>
      <c r="AD68" s="129" t="s">
        <v>340</v>
      </c>
      <c r="AE68" s="55">
        <f t="shared" si="143"/>
        <v>-0.10645729652870101</v>
      </c>
      <c r="AF68" s="129">
        <v>330.41</v>
      </c>
      <c r="AG68" s="55">
        <f t="shared" si="24"/>
        <v>-0.14414857794125299</v>
      </c>
      <c r="AH68" s="129">
        <v>305.14</v>
      </c>
      <c r="AI68" s="55">
        <f t="shared" si="26"/>
        <v>-0.11221669430624601</v>
      </c>
      <c r="AJ68" s="129">
        <v>297.38</v>
      </c>
      <c r="AK68" s="55">
        <f t="shared" si="28"/>
        <v>-0.131052216345732</v>
      </c>
      <c r="AL68" s="129">
        <v>335.75</v>
      </c>
      <c r="AM68" s="55">
        <f t="shared" si="30"/>
        <v>-0.138837591053658</v>
      </c>
      <c r="AN68" s="129">
        <v>286.45999999999998</v>
      </c>
      <c r="AO68" s="55">
        <f t="shared" si="32"/>
        <v>-0.13859569989475301</v>
      </c>
      <c r="AP68" s="129">
        <v>290</v>
      </c>
      <c r="AQ68" s="55">
        <f t="shared" si="34"/>
        <v>-0.14560131989865099</v>
      </c>
      <c r="AR68" s="54">
        <f t="shared" si="144"/>
        <v>3514.2</v>
      </c>
      <c r="AS68" s="55">
        <f t="shared" si="145"/>
        <v>-7.30248164092175E-2</v>
      </c>
      <c r="AT68" s="54"/>
      <c r="AU68" s="129">
        <v>285.08999999999997</v>
      </c>
      <c r="AV68" s="55"/>
      <c r="AW68" s="129">
        <v>322.52999999999997</v>
      </c>
      <c r="AX68" s="55"/>
      <c r="AY68" s="129">
        <v>236.18</v>
      </c>
      <c r="AZ68" s="55"/>
      <c r="BA68" s="129">
        <v>220.7</v>
      </c>
      <c r="BB68" s="55"/>
      <c r="BC68" s="129">
        <v>269.18</v>
      </c>
      <c r="BD68" s="55"/>
      <c r="BE68" s="129">
        <v>323.51</v>
      </c>
      <c r="BF68" s="55"/>
      <c r="BG68" s="129">
        <v>386.06</v>
      </c>
      <c r="BH68" s="55"/>
      <c r="BI68" s="129">
        <v>343.71</v>
      </c>
      <c r="BJ68" s="55"/>
      <c r="BK68" s="54">
        <v>342.23</v>
      </c>
      <c r="BL68" s="55"/>
      <c r="BM68" s="129">
        <v>389.88</v>
      </c>
      <c r="BN68" s="123"/>
      <c r="BO68" s="129">
        <v>332.55</v>
      </c>
      <c r="BP68" s="55"/>
      <c r="BQ68" s="129">
        <v>339.42</v>
      </c>
      <c r="BR68" s="55"/>
      <c r="BS68" s="54">
        <f t="shared" si="45"/>
        <v>3791.04</v>
      </c>
      <c r="BT68" s="165"/>
      <c r="BU68" s="166"/>
      <c r="BV68" s="171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54"/>
    </row>
    <row r="69" spans="1:86" s="151" customFormat="1" ht="27" customHeight="1">
      <c r="A69" s="337" t="s">
        <v>341</v>
      </c>
      <c r="B69" s="135" t="s">
        <v>201</v>
      </c>
      <c r="C69" s="129">
        <v>126.49</v>
      </c>
      <c r="D69" s="55">
        <f t="shared" si="140"/>
        <v>-0.117306350314027</v>
      </c>
      <c r="E69" s="130">
        <v>137.36000000000001</v>
      </c>
      <c r="F69" s="55">
        <f t="shared" ref="F69:F76" si="220">E69/V69-1</f>
        <v>-2.2348754448398501E-2</v>
      </c>
      <c r="G69" s="130">
        <v>127.76</v>
      </c>
      <c r="H69" s="55">
        <f t="shared" si="49"/>
        <v>-1.49575944487277E-2</v>
      </c>
      <c r="I69" s="129">
        <v>127.48</v>
      </c>
      <c r="J69" s="55">
        <f t="shared" ref="J69:J76" si="221">I69/Z69-1</f>
        <v>1.0943695479778101E-2</v>
      </c>
      <c r="K69" s="129">
        <v>130.41999999999999</v>
      </c>
      <c r="L69" s="55">
        <f t="shared" ref="L69:L76" si="222">K69/AB69-1</f>
        <v>-6.7022086824069004E-3</v>
      </c>
      <c r="M69" s="129" t="s">
        <v>342</v>
      </c>
      <c r="N69" s="55">
        <f t="shared" ref="N69:N76" si="223">M69/AD69-1</f>
        <v>7.5950448526270795E-2</v>
      </c>
      <c r="O69" s="129">
        <v>115.84</v>
      </c>
      <c r="P69" s="55">
        <f t="shared" ref="P69:P76" si="224">O69/AF69-1</f>
        <v>3.4932547127669099E-2</v>
      </c>
      <c r="Q69" s="58">
        <f t="shared" ref="Q69:Q76" si="225">C69+E69+G69+I69+K69+M69+O69</f>
        <v>891.29</v>
      </c>
      <c r="R69" s="59">
        <f t="shared" ref="R69:R76" si="226">Q69/SUM(T69+V69+X69+Z69+AB69+AD69+AF69)-1</f>
        <v>-9.5457172067386908E-3</v>
      </c>
      <c r="S69" s="135">
        <f t="shared" si="141"/>
        <v>787.95</v>
      </c>
      <c r="T69" s="129">
        <v>143.30000000000001</v>
      </c>
      <c r="U69" s="55">
        <f t="shared" ref="U69:U76" si="227">T69/AU69-1</f>
        <v>1.0720835096628601E-2</v>
      </c>
      <c r="V69" s="129">
        <v>140.5</v>
      </c>
      <c r="W69" s="55">
        <f t="shared" si="216"/>
        <v>-2.7008310249307499E-2</v>
      </c>
      <c r="X69" s="129">
        <v>129.69999999999999</v>
      </c>
      <c r="Y69" s="55">
        <f t="shared" si="217"/>
        <v>-2.33433734939761E-2</v>
      </c>
      <c r="Z69" s="129">
        <v>126.1</v>
      </c>
      <c r="AA69" s="55">
        <f t="shared" si="218"/>
        <v>9.6076861489189404E-3</v>
      </c>
      <c r="AB69" s="129">
        <v>131.30000000000001</v>
      </c>
      <c r="AC69" s="55">
        <f t="shared" si="219"/>
        <v>1.5625E-2</v>
      </c>
      <c r="AD69" s="129" t="s">
        <v>343</v>
      </c>
      <c r="AE69" s="55">
        <f t="shared" si="143"/>
        <v>-0.105942560342194</v>
      </c>
      <c r="AF69" s="129">
        <v>111.93</v>
      </c>
      <c r="AG69" s="55">
        <f t="shared" ref="AG69:AG76" si="228">AF69/BG69-1</f>
        <v>-0.139794036274208</v>
      </c>
      <c r="AH69" s="129">
        <v>107.87</v>
      </c>
      <c r="AI69" s="55">
        <f t="shared" ref="AI69:AI76" si="229">AH69/BI69-1</f>
        <v>-0.16028335668690599</v>
      </c>
      <c r="AJ69" s="129">
        <v>104.36</v>
      </c>
      <c r="AK69" s="55">
        <f t="shared" ref="AK69:AK76" si="230">AJ69/BK69-1</f>
        <v>-0.19827917338864601</v>
      </c>
      <c r="AL69" s="129">
        <v>116.35</v>
      </c>
      <c r="AM69" s="55">
        <f t="shared" ref="AM69:AM76" si="231">AL69/BM69-1</f>
        <v>-0.147119190734496</v>
      </c>
      <c r="AN69" s="129">
        <v>112.13</v>
      </c>
      <c r="AO69" s="55">
        <f t="shared" ref="AO69:AO76" si="232">AN69/BO69-1</f>
        <v>-0.139447429009977</v>
      </c>
      <c r="AP69" s="129">
        <v>116.94</v>
      </c>
      <c r="AQ69" s="55">
        <f t="shared" ref="AQ69:AQ76" si="233">AP69/BQ69-1</f>
        <v>-0.110722433460076</v>
      </c>
      <c r="AR69" s="54">
        <f t="shared" si="144"/>
        <v>1457.53</v>
      </c>
      <c r="AS69" s="55">
        <f t="shared" si="145"/>
        <v>-8.3919424279563698E-2</v>
      </c>
      <c r="AT69" s="119"/>
      <c r="AU69" s="132">
        <v>141.78</v>
      </c>
      <c r="AV69" s="123">
        <f>AU69/BV69-1</f>
        <v>1.9787985865724598E-3</v>
      </c>
      <c r="AW69" s="132">
        <v>144.4</v>
      </c>
      <c r="AX69" s="123">
        <f>AW69/BW69-1</f>
        <v>1.1204481792717E-2</v>
      </c>
      <c r="AY69" s="132">
        <v>132.80000000000001</v>
      </c>
      <c r="AZ69" s="123">
        <f>AY69/BX69-1</f>
        <v>-7.4048249895411894E-2</v>
      </c>
      <c r="BA69" s="132">
        <v>124.9</v>
      </c>
      <c r="BB69" s="123">
        <f>BA69/BY69-1</f>
        <v>-9.19665576154126E-2</v>
      </c>
      <c r="BC69" s="132">
        <v>129.28</v>
      </c>
      <c r="BD69" s="123">
        <f>BC69/BZ69-1</f>
        <v>-7.3394495412844193E-2</v>
      </c>
      <c r="BE69" s="132">
        <v>130.91999999999999</v>
      </c>
      <c r="BF69" s="123">
        <f>BE69/CA69-1</f>
        <v>-2.4441132637854E-2</v>
      </c>
      <c r="BG69" s="132">
        <v>130.12</v>
      </c>
      <c r="BH69" s="123">
        <f t="shared" si="208"/>
        <v>-4.1120117907148E-2</v>
      </c>
      <c r="BI69" s="132">
        <v>128.46</v>
      </c>
      <c r="BJ69" s="123">
        <f t="shared" si="209"/>
        <v>5.3728160118120101E-2</v>
      </c>
      <c r="BK69" s="119">
        <v>130.16999999999999</v>
      </c>
      <c r="BL69" s="123">
        <f t="shared" si="210"/>
        <v>2.8686581318160001E-2</v>
      </c>
      <c r="BM69" s="132">
        <v>136.41999999999999</v>
      </c>
      <c r="BN69" s="123">
        <f t="shared" si="211"/>
        <v>4.1294557667353599E-2</v>
      </c>
      <c r="BO69" s="132">
        <v>130.30000000000001</v>
      </c>
      <c r="BP69" s="123">
        <f t="shared" si="212"/>
        <v>0.150551876379691</v>
      </c>
      <c r="BQ69" s="132">
        <v>131.5</v>
      </c>
      <c r="BR69" s="123">
        <f t="shared" si="213"/>
        <v>0.14547038327526099</v>
      </c>
      <c r="BS69" s="119">
        <f t="shared" ref="BS69:BS76" si="234">AU69+AW69+AY69+BA69+BC69+BE69+BG69+BI69+BK69+BM69+BO69+BQ69</f>
        <v>1591.05</v>
      </c>
      <c r="BT69" s="163">
        <f>BS69/CH69-1</f>
        <v>5.5934774364807503E-3</v>
      </c>
      <c r="BU69" s="149"/>
      <c r="BV69" s="170">
        <v>141.5</v>
      </c>
      <c r="BW69" s="136">
        <v>142.80000000000001</v>
      </c>
      <c r="BX69" s="136">
        <v>143.41999999999999</v>
      </c>
      <c r="BY69" s="136">
        <v>137.55000000000001</v>
      </c>
      <c r="BZ69" s="136">
        <v>139.52000000000001</v>
      </c>
      <c r="CA69" s="136">
        <v>134.19999999999999</v>
      </c>
      <c r="CB69" s="136">
        <v>135.69999999999999</v>
      </c>
      <c r="CC69" s="136">
        <v>121.91</v>
      </c>
      <c r="CD69" s="137">
        <v>126.54</v>
      </c>
      <c r="CE69" s="136">
        <v>131.01</v>
      </c>
      <c r="CF69" s="136">
        <v>113.25</v>
      </c>
      <c r="CG69" s="136">
        <v>114.8</v>
      </c>
      <c r="CH69" s="119">
        <f t="shared" si="214"/>
        <v>1582.2</v>
      </c>
    </row>
    <row r="70" spans="1:86" s="152" customFormat="1" ht="27" customHeight="1">
      <c r="A70" s="338"/>
      <c r="B70" s="135" t="s">
        <v>202</v>
      </c>
      <c r="C70" s="129">
        <v>1465.45</v>
      </c>
      <c r="D70" s="55">
        <f t="shared" si="140"/>
        <v>-0.20291865195918499</v>
      </c>
      <c r="E70" s="130">
        <v>1586.93</v>
      </c>
      <c r="F70" s="55">
        <f t="shared" si="220"/>
        <v>-0.11026575465351</v>
      </c>
      <c r="G70" s="130">
        <v>1476.36</v>
      </c>
      <c r="H70" s="55">
        <f t="shared" ref="H70:H76" si="235">G70/X70-1</f>
        <v>-8.4393837910247904E-2</v>
      </c>
      <c r="I70" s="129">
        <v>1471.6</v>
      </c>
      <c r="J70" s="55">
        <f t="shared" si="221"/>
        <v>-6.2627395026498306E-2</v>
      </c>
      <c r="K70" s="129">
        <v>1504.78</v>
      </c>
      <c r="L70" s="55">
        <f t="shared" si="222"/>
        <v>-7.77160788928523E-2</v>
      </c>
      <c r="M70" s="129" t="s">
        <v>344</v>
      </c>
      <c r="N70" s="55">
        <f t="shared" si="223"/>
        <v>-1.7188936354296299E-2</v>
      </c>
      <c r="O70" s="129">
        <v>1344.18</v>
      </c>
      <c r="P70" s="55">
        <f t="shared" si="224"/>
        <v>-6.4697041387180201E-2</v>
      </c>
      <c r="Q70" s="54">
        <f t="shared" si="225"/>
        <v>10303.31</v>
      </c>
      <c r="R70" s="55">
        <f t="shared" si="226"/>
        <v>-9.2432081996642199E-2</v>
      </c>
      <c r="S70" s="135">
        <f t="shared" si="141"/>
        <v>9915.5</v>
      </c>
      <c r="T70" s="129">
        <v>1838.52</v>
      </c>
      <c r="U70" s="55">
        <f t="shared" si="227"/>
        <v>9.5545598313126999E-3</v>
      </c>
      <c r="V70" s="129">
        <v>1783.6</v>
      </c>
      <c r="W70" s="55">
        <f t="shared" ref="W70:AA70" si="236">V70/AU70-1</f>
        <v>-2.06027060270603E-2</v>
      </c>
      <c r="X70" s="129">
        <v>1612.44</v>
      </c>
      <c r="Y70" s="55">
        <f t="shared" si="236"/>
        <v>-0.13190197260746001</v>
      </c>
      <c r="Z70" s="129">
        <v>1569.92</v>
      </c>
      <c r="AA70" s="55">
        <f t="shared" si="236"/>
        <v>-4.3653065948659101E-2</v>
      </c>
      <c r="AB70" s="129">
        <v>1631.58</v>
      </c>
      <c r="AC70" s="55">
        <f>AB70/BA70-1</f>
        <v>6.04522381172128E-2</v>
      </c>
      <c r="AD70" s="129" t="s">
        <v>345</v>
      </c>
      <c r="AE70" s="55">
        <f t="shared" si="143"/>
        <v>-8.1612256426491794E-2</v>
      </c>
      <c r="AF70" s="129">
        <v>1437.16</v>
      </c>
      <c r="AG70" s="55">
        <f t="shared" si="228"/>
        <v>-0.100048217517361</v>
      </c>
      <c r="AH70" s="129">
        <v>1259.7</v>
      </c>
      <c r="AI70" s="55">
        <f t="shared" si="229"/>
        <v>-0.199143006090506</v>
      </c>
      <c r="AJ70" s="129">
        <v>1215.4000000000001</v>
      </c>
      <c r="AK70" s="55">
        <f t="shared" si="230"/>
        <v>-0.238251626408614</v>
      </c>
      <c r="AL70" s="129">
        <v>1352.46</v>
      </c>
      <c r="AM70" s="55">
        <f t="shared" si="231"/>
        <v>-0.19518944104923</v>
      </c>
      <c r="AN70" s="129">
        <v>1292.78</v>
      </c>
      <c r="AO70" s="55">
        <f t="shared" si="232"/>
        <v>-0.18898131767481</v>
      </c>
      <c r="AP70" s="129">
        <v>1348.11</v>
      </c>
      <c r="AQ70" s="55">
        <f t="shared" si="233"/>
        <v>-0.165670256219829</v>
      </c>
      <c r="AR70" s="54">
        <f t="shared" si="144"/>
        <v>17821.11</v>
      </c>
      <c r="AS70" s="55">
        <f t="shared" si="145"/>
        <v>-9.6149593647676501E-2</v>
      </c>
      <c r="AT70" s="54"/>
      <c r="AU70" s="129">
        <v>1821.12</v>
      </c>
      <c r="AV70" s="55"/>
      <c r="AW70" s="129">
        <v>1857.44</v>
      </c>
      <c r="AX70" s="55"/>
      <c r="AY70" s="129">
        <v>1641.58</v>
      </c>
      <c r="AZ70" s="55"/>
      <c r="BA70" s="129">
        <v>1538.57</v>
      </c>
      <c r="BB70" s="55"/>
      <c r="BC70" s="129">
        <v>1591.56</v>
      </c>
      <c r="BD70" s="55"/>
      <c r="BE70" s="129">
        <v>1610.91</v>
      </c>
      <c r="BF70" s="55"/>
      <c r="BG70" s="129">
        <v>1596.93</v>
      </c>
      <c r="BH70" s="55"/>
      <c r="BI70" s="129">
        <v>1572.94</v>
      </c>
      <c r="BJ70" s="55"/>
      <c r="BK70" s="54">
        <v>1595.54</v>
      </c>
      <c r="BL70" s="55"/>
      <c r="BM70" s="129">
        <v>1680.47</v>
      </c>
      <c r="BN70" s="123"/>
      <c r="BO70" s="129">
        <v>1594.02</v>
      </c>
      <c r="BP70" s="55"/>
      <c r="BQ70" s="129">
        <v>1615.8</v>
      </c>
      <c r="BR70" s="55"/>
      <c r="BS70" s="54">
        <f t="shared" si="234"/>
        <v>19716.88</v>
      </c>
      <c r="BT70" s="165"/>
      <c r="BU70" s="166"/>
      <c r="BV70" s="16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54"/>
    </row>
    <row r="71" spans="1:86" s="152" customFormat="1" ht="27" customHeight="1">
      <c r="A71" s="339"/>
      <c r="B71" s="135" t="s">
        <v>203</v>
      </c>
      <c r="C71" s="129">
        <v>71.59</v>
      </c>
      <c r="D71" s="55">
        <f t="shared" si="140"/>
        <v>-0.24729260855851101</v>
      </c>
      <c r="E71" s="130">
        <v>71.260000000000005</v>
      </c>
      <c r="F71" s="55">
        <f t="shared" si="220"/>
        <v>7.4487334137515196E-2</v>
      </c>
      <c r="G71" s="130">
        <v>67.010000000000005</v>
      </c>
      <c r="H71" s="55">
        <f t="shared" si="235"/>
        <v>9.26137290070113E-2</v>
      </c>
      <c r="I71" s="129">
        <v>65.33</v>
      </c>
      <c r="J71" s="55">
        <f t="shared" si="221"/>
        <v>9.5222129086336899E-2</v>
      </c>
      <c r="K71" s="129">
        <v>65.94</v>
      </c>
      <c r="L71" s="55">
        <f t="shared" si="222"/>
        <v>6.2177835051546303E-2</v>
      </c>
      <c r="M71" s="129" t="s">
        <v>346</v>
      </c>
      <c r="N71" s="55">
        <f t="shared" si="223"/>
        <v>0.115493958777541</v>
      </c>
      <c r="O71" s="129">
        <v>58</v>
      </c>
      <c r="P71" s="55">
        <f t="shared" si="224"/>
        <v>3.75670840787121E-2</v>
      </c>
      <c r="Q71" s="54">
        <f t="shared" si="225"/>
        <v>461.91</v>
      </c>
      <c r="R71" s="55">
        <f t="shared" si="226"/>
        <v>1.14743688002277E-2</v>
      </c>
      <c r="S71" s="135">
        <f t="shared" si="141"/>
        <v>400.77</v>
      </c>
      <c r="T71" s="129">
        <v>95.11</v>
      </c>
      <c r="U71" s="55">
        <f t="shared" si="227"/>
        <v>1.03038028468239E-2</v>
      </c>
      <c r="V71" s="129">
        <v>66.319999999999993</v>
      </c>
      <c r="W71" s="55">
        <f t="shared" ref="W71:W73" si="237">V71/AW71-1</f>
        <v>-0.34036204495723099</v>
      </c>
      <c r="X71" s="129">
        <v>61.33</v>
      </c>
      <c r="Y71" s="55">
        <f t="shared" ref="Y71:Y73" si="238">X71/AY71-1</f>
        <v>-0.34900753635495202</v>
      </c>
      <c r="Z71" s="129">
        <v>59.65</v>
      </c>
      <c r="AA71" s="55">
        <f t="shared" ref="AA71:AA73" si="239">Z71/BA71-1</f>
        <v>-0.30135863199812601</v>
      </c>
      <c r="AB71" s="129">
        <v>62.08</v>
      </c>
      <c r="AC71" s="55">
        <f t="shared" ref="AC71:AC73" si="240">AB71/BC71-1</f>
        <v>-0.29734012450481001</v>
      </c>
      <c r="AD71" s="129" t="s">
        <v>347</v>
      </c>
      <c r="AE71" s="55">
        <f t="shared" si="143"/>
        <v>-0.37096233374315402</v>
      </c>
      <c r="AF71" s="129">
        <v>55.9</v>
      </c>
      <c r="AG71" s="55">
        <f t="shared" si="228"/>
        <v>-0.37191011235955101</v>
      </c>
      <c r="AH71" s="129">
        <v>53.18</v>
      </c>
      <c r="AI71" s="55">
        <f t="shared" si="229"/>
        <v>-0.39506313274940302</v>
      </c>
      <c r="AJ71" s="129">
        <v>51.6</v>
      </c>
      <c r="AK71" s="55">
        <f t="shared" si="230"/>
        <v>-0.42042008311805001</v>
      </c>
      <c r="AL71" s="129">
        <v>60.24</v>
      </c>
      <c r="AM71" s="55">
        <f t="shared" si="231"/>
        <v>-0.34663774403470698</v>
      </c>
      <c r="AN71" s="129">
        <v>61.4</v>
      </c>
      <c r="AO71" s="55">
        <f t="shared" si="232"/>
        <v>-0.30282729646871798</v>
      </c>
      <c r="AP71" s="129">
        <v>66.52</v>
      </c>
      <c r="AQ71" s="55">
        <f t="shared" si="233"/>
        <v>-0.247851650836725</v>
      </c>
      <c r="AR71" s="54">
        <f t="shared" si="144"/>
        <v>749.61</v>
      </c>
      <c r="AS71" s="55">
        <f t="shared" si="145"/>
        <v>-0.31022139610210397</v>
      </c>
      <c r="AT71" s="54"/>
      <c r="AU71" s="129">
        <v>94.14</v>
      </c>
      <c r="AV71" s="55"/>
      <c r="AW71" s="129">
        <v>100.54</v>
      </c>
      <c r="AX71" s="55"/>
      <c r="AY71" s="129">
        <v>94.21</v>
      </c>
      <c r="AZ71" s="55"/>
      <c r="BA71" s="129">
        <v>85.38</v>
      </c>
      <c r="BB71" s="55"/>
      <c r="BC71" s="129">
        <v>88.35</v>
      </c>
      <c r="BD71" s="55"/>
      <c r="BE71" s="129">
        <v>89.47</v>
      </c>
      <c r="BF71" s="55"/>
      <c r="BG71" s="129">
        <v>89</v>
      </c>
      <c r="BH71" s="55">
        <f t="shared" ref="BH71:BH75" si="241">BG71/CB71-1</f>
        <v>-9.03515944399019E-2</v>
      </c>
      <c r="BI71" s="129">
        <v>87.91</v>
      </c>
      <c r="BJ71" s="55">
        <f t="shared" ref="BJ71:BJ75" si="242">BI71/CC71-1</f>
        <v>1.70920692798537E-3</v>
      </c>
      <c r="BK71" s="54">
        <v>89.03</v>
      </c>
      <c r="BL71" s="55">
        <f t="shared" ref="BL71:BL75" si="243">BK71/CD71-1</f>
        <v>-2.4007893005919798E-2</v>
      </c>
      <c r="BM71" s="129">
        <v>92.2</v>
      </c>
      <c r="BN71" s="55">
        <f t="shared" ref="BN71:BN75" si="244">BM71/CE71-1</f>
        <v>-1.07296137339056E-2</v>
      </c>
      <c r="BO71" s="129">
        <v>88.07</v>
      </c>
      <c r="BP71" s="55">
        <f t="shared" ref="BP71:BP75" si="245">BO71/CF71-1</f>
        <v>0.106129113288118</v>
      </c>
      <c r="BQ71" s="129">
        <v>88.44</v>
      </c>
      <c r="BR71" s="55">
        <f t="shared" ref="BR71:BR75" si="246">BQ71/CG71-1</f>
        <v>0.106053026513257</v>
      </c>
      <c r="BS71" s="54">
        <f t="shared" si="234"/>
        <v>1086.74</v>
      </c>
      <c r="BT71" s="165"/>
      <c r="BU71" s="166"/>
      <c r="BV71" s="171"/>
      <c r="BW71" s="140"/>
      <c r="BX71" s="140"/>
      <c r="BY71" s="140"/>
      <c r="BZ71" s="140"/>
      <c r="CA71" s="140"/>
      <c r="CB71" s="172">
        <v>97.84</v>
      </c>
      <c r="CC71" s="172">
        <v>87.76</v>
      </c>
      <c r="CD71" s="173">
        <v>91.22</v>
      </c>
      <c r="CE71" s="172">
        <v>93.2</v>
      </c>
      <c r="CF71" s="172">
        <v>79.62</v>
      </c>
      <c r="CG71" s="172">
        <v>79.959999999999994</v>
      </c>
      <c r="CH71" s="54">
        <f t="shared" ref="CH71:CH75" si="247">BV71+BW71+BX71+BY71+BZ71+CA71+CB71+CC71+CD71+CE71+CF71+CG71</f>
        <v>529.6</v>
      </c>
    </row>
    <row r="72" spans="1:86" s="152" customFormat="1" ht="27" customHeight="1">
      <c r="A72" s="340"/>
      <c r="B72" s="135" t="s">
        <v>204</v>
      </c>
      <c r="C72" s="129">
        <v>261</v>
      </c>
      <c r="D72" s="55">
        <f t="shared" si="140"/>
        <v>-0.23237551836710699</v>
      </c>
      <c r="E72" s="130">
        <v>259.32</v>
      </c>
      <c r="F72" s="55">
        <f t="shared" si="220"/>
        <v>8.32532687246752E-2</v>
      </c>
      <c r="G72" s="130" t="s">
        <v>348</v>
      </c>
      <c r="H72" s="55">
        <f t="shared" si="235"/>
        <v>9.3731771884955295E-2</v>
      </c>
      <c r="I72" s="129">
        <v>237.56</v>
      </c>
      <c r="J72" s="55">
        <f t="shared" si="221"/>
        <v>9.6413901324595E-2</v>
      </c>
      <c r="K72" s="129">
        <v>239.74</v>
      </c>
      <c r="L72" s="55">
        <f t="shared" si="222"/>
        <v>6.2677304964538993E-2</v>
      </c>
      <c r="M72" s="129" t="s">
        <v>349</v>
      </c>
      <c r="N72" s="55">
        <f t="shared" si="223"/>
        <v>0.119915504028296</v>
      </c>
      <c r="O72" s="129">
        <v>209.99</v>
      </c>
      <c r="P72" s="55">
        <f t="shared" si="224"/>
        <v>4.1565398541738997E-2</v>
      </c>
      <c r="Q72" s="54">
        <f t="shared" si="225"/>
        <v>1679.34</v>
      </c>
      <c r="R72" s="55">
        <f t="shared" si="226"/>
        <v>1.7960732492377399E-2</v>
      </c>
      <c r="S72" s="135">
        <f t="shared" si="141"/>
        <v>1448.1</v>
      </c>
      <c r="T72" s="129">
        <v>340.01</v>
      </c>
      <c r="U72" s="55">
        <f t="shared" si="227"/>
        <v>2.9497654936432301E-3</v>
      </c>
      <c r="V72" s="129">
        <v>239.39</v>
      </c>
      <c r="W72" s="55">
        <f t="shared" si="237"/>
        <v>-0.315911299079842</v>
      </c>
      <c r="X72" s="129">
        <v>222.87</v>
      </c>
      <c r="Y72" s="55">
        <f t="shared" si="238"/>
        <v>-0.32677843226098802</v>
      </c>
      <c r="Z72" s="129">
        <v>216.67</v>
      </c>
      <c r="AA72" s="55">
        <f t="shared" si="239"/>
        <v>-0.29789371354504202</v>
      </c>
      <c r="AB72" s="129">
        <v>225.6</v>
      </c>
      <c r="AC72" s="55">
        <f t="shared" si="240"/>
        <v>-0.29354293229786399</v>
      </c>
      <c r="AD72" s="129" t="s">
        <v>350</v>
      </c>
      <c r="AE72" s="55">
        <f t="shared" si="143"/>
        <v>-0.37052384191972298</v>
      </c>
      <c r="AF72" s="129">
        <v>201.61</v>
      </c>
      <c r="AG72" s="55">
        <f t="shared" si="228"/>
        <v>-0.373629104918135</v>
      </c>
      <c r="AH72" s="129">
        <v>191.78</v>
      </c>
      <c r="AI72" s="55">
        <f t="shared" si="229"/>
        <v>-0.39706991951710302</v>
      </c>
      <c r="AJ72" s="129">
        <v>186.31</v>
      </c>
      <c r="AK72" s="55">
        <f t="shared" si="230"/>
        <v>-0.42150530956964499</v>
      </c>
      <c r="AL72" s="129">
        <v>218.24</v>
      </c>
      <c r="AM72" s="55">
        <f t="shared" si="231"/>
        <v>-0.344978690197491</v>
      </c>
      <c r="AN72" s="129">
        <v>224.01</v>
      </c>
      <c r="AO72" s="55">
        <f t="shared" si="232"/>
        <v>-0.295964548368848</v>
      </c>
      <c r="AP72" s="129">
        <v>243.07</v>
      </c>
      <c r="AQ72" s="55">
        <f t="shared" si="233"/>
        <v>-0.238621769772905</v>
      </c>
      <c r="AR72" s="54">
        <f t="shared" si="144"/>
        <v>2713.12</v>
      </c>
      <c r="AS72" s="55">
        <f t="shared" si="145"/>
        <v>-0.30503030271981602</v>
      </c>
      <c r="AT72" s="54"/>
      <c r="AU72" s="129">
        <v>339.01</v>
      </c>
      <c r="AV72" s="55"/>
      <c r="AW72" s="129">
        <v>349.94</v>
      </c>
      <c r="AX72" s="55"/>
      <c r="AY72" s="129">
        <v>331.05</v>
      </c>
      <c r="AZ72" s="55"/>
      <c r="BA72" s="129">
        <v>308.60000000000002</v>
      </c>
      <c r="BB72" s="55"/>
      <c r="BC72" s="129">
        <v>319.33999999999997</v>
      </c>
      <c r="BD72" s="55"/>
      <c r="BE72" s="129">
        <v>323.38</v>
      </c>
      <c r="BF72" s="55"/>
      <c r="BG72" s="129">
        <v>321.87</v>
      </c>
      <c r="BH72" s="55"/>
      <c r="BI72" s="129">
        <v>318.08</v>
      </c>
      <c r="BJ72" s="55"/>
      <c r="BK72" s="54">
        <v>322.06</v>
      </c>
      <c r="BL72" s="55"/>
      <c r="BM72" s="129">
        <v>333.18</v>
      </c>
      <c r="BN72" s="123"/>
      <c r="BO72" s="129">
        <v>318.18</v>
      </c>
      <c r="BP72" s="55"/>
      <c r="BQ72" s="129">
        <v>319.25</v>
      </c>
      <c r="BR72" s="55"/>
      <c r="BS72" s="54">
        <f t="shared" si="234"/>
        <v>3903.94</v>
      </c>
      <c r="BT72" s="165"/>
      <c r="BU72" s="166"/>
      <c r="BV72" s="171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54"/>
    </row>
    <row r="73" spans="1:86" s="151" customFormat="1" ht="27" customHeight="1">
      <c r="A73" s="337" t="s">
        <v>124</v>
      </c>
      <c r="B73" s="135" t="s">
        <v>201</v>
      </c>
      <c r="C73" s="129">
        <v>10.1</v>
      </c>
      <c r="D73" s="55">
        <f t="shared" si="140"/>
        <v>0.22424242424242399</v>
      </c>
      <c r="E73" s="130">
        <v>7</v>
      </c>
      <c r="F73" s="55">
        <f t="shared" si="220"/>
        <v>0</v>
      </c>
      <c r="G73" s="130">
        <v>10</v>
      </c>
      <c r="H73" s="55">
        <f t="shared" si="235"/>
        <v>3.1991744066047503E-2</v>
      </c>
      <c r="I73" s="129">
        <v>9.8000000000000007</v>
      </c>
      <c r="J73" s="55">
        <f t="shared" si="221"/>
        <v>0</v>
      </c>
      <c r="K73" s="129">
        <v>10</v>
      </c>
      <c r="L73" s="55">
        <f t="shared" si="222"/>
        <v>-4.76190476190477E-2</v>
      </c>
      <c r="M73" s="129" t="s">
        <v>351</v>
      </c>
      <c r="N73" s="55">
        <f t="shared" si="223"/>
        <v>2.95566502463054E-2</v>
      </c>
      <c r="O73" s="129">
        <v>11.1</v>
      </c>
      <c r="P73" s="55">
        <f t="shared" si="224"/>
        <v>4.7169811320754797E-2</v>
      </c>
      <c r="Q73" s="58">
        <f t="shared" si="225"/>
        <v>68.45</v>
      </c>
      <c r="R73" s="59">
        <f t="shared" si="226"/>
        <v>3.7278375511441197E-2</v>
      </c>
      <c r="S73" s="135">
        <f t="shared" si="141"/>
        <v>55.39</v>
      </c>
      <c r="T73" s="129">
        <v>8.25</v>
      </c>
      <c r="U73" s="55">
        <f t="shared" si="227"/>
        <v>-5.0632911392405E-2</v>
      </c>
      <c r="V73" s="129">
        <v>7</v>
      </c>
      <c r="W73" s="55">
        <f t="shared" si="237"/>
        <v>-6.6666666666666693E-2</v>
      </c>
      <c r="X73" s="129">
        <v>9.69</v>
      </c>
      <c r="Y73" s="55">
        <f t="shared" si="238"/>
        <v>0.30067114093959701</v>
      </c>
      <c r="Z73" s="129">
        <v>9.8000000000000007</v>
      </c>
      <c r="AA73" s="55">
        <f t="shared" si="239"/>
        <v>0.212871287128713</v>
      </c>
      <c r="AB73" s="129">
        <v>10.5</v>
      </c>
      <c r="AC73" s="55">
        <f t="shared" si="240"/>
        <v>0.20689655172413801</v>
      </c>
      <c r="AD73" s="129" t="s">
        <v>352</v>
      </c>
      <c r="AE73" s="55">
        <f t="shared" si="143"/>
        <v>0.16</v>
      </c>
      <c r="AF73" s="129">
        <v>10.6</v>
      </c>
      <c r="AG73" s="55">
        <f t="shared" si="228"/>
        <v>0.108786610878661</v>
      </c>
      <c r="AH73" s="129">
        <v>9.33</v>
      </c>
      <c r="AI73" s="55">
        <f t="shared" si="229"/>
        <v>7.9861111111110897E-2</v>
      </c>
      <c r="AJ73" s="129">
        <v>9.36</v>
      </c>
      <c r="AK73" s="55">
        <f t="shared" si="230"/>
        <v>5.1685393258426901E-2</v>
      </c>
      <c r="AL73" s="129">
        <v>9.6</v>
      </c>
      <c r="AM73" s="55">
        <f t="shared" si="231"/>
        <v>0.10344827586206901</v>
      </c>
      <c r="AN73" s="129">
        <v>9.25</v>
      </c>
      <c r="AO73" s="55">
        <f t="shared" si="232"/>
        <v>0.101190476190476</v>
      </c>
      <c r="AP73" s="129">
        <v>10</v>
      </c>
      <c r="AQ73" s="55">
        <f t="shared" si="233"/>
        <v>0.14942528735632199</v>
      </c>
      <c r="AR73" s="54">
        <f t="shared" si="144"/>
        <v>113.53</v>
      </c>
      <c r="AS73" s="55">
        <f t="shared" si="145"/>
        <v>0.11227588909571801</v>
      </c>
      <c r="AT73" s="119"/>
      <c r="AU73" s="132">
        <v>8.69</v>
      </c>
      <c r="AV73" s="123">
        <f>AU73/BV73-1</f>
        <v>0.97499999999999998</v>
      </c>
      <c r="AW73" s="132">
        <v>7.5</v>
      </c>
      <c r="AX73" s="123">
        <f>AW73/BW73-1</f>
        <v>7.7586206896551796E-2</v>
      </c>
      <c r="AY73" s="132">
        <v>7.45</v>
      </c>
      <c r="AZ73" s="123">
        <f>AY73/BX73-1</f>
        <v>-0.123529411764706</v>
      </c>
      <c r="BA73" s="132">
        <v>8.08</v>
      </c>
      <c r="BB73" s="123">
        <f>BA73/BY73-1</f>
        <v>-3.8095238095238203E-2</v>
      </c>
      <c r="BC73" s="132">
        <v>8.6999999999999993</v>
      </c>
      <c r="BD73" s="123">
        <f>BC73/BZ73-1</f>
        <v>-5.22875816993464E-2</v>
      </c>
      <c r="BE73" s="132">
        <v>8.75</v>
      </c>
      <c r="BF73" s="123">
        <f>BE73/CA73-1</f>
        <v>9.7867001254705197E-2</v>
      </c>
      <c r="BG73" s="132">
        <v>9.56</v>
      </c>
      <c r="BH73" s="123">
        <f t="shared" si="241"/>
        <v>1.91897654584221E-2</v>
      </c>
      <c r="BI73" s="132">
        <v>8.64</v>
      </c>
      <c r="BJ73" s="123">
        <f t="shared" si="242"/>
        <v>-6.8965517241378303E-3</v>
      </c>
      <c r="BK73" s="119">
        <v>8.9</v>
      </c>
      <c r="BL73" s="123">
        <f t="shared" si="243"/>
        <v>4.8292108362779897E-2</v>
      </c>
      <c r="BM73" s="132">
        <v>8.6999999999999993</v>
      </c>
      <c r="BN73" s="123">
        <f t="shared" si="244"/>
        <v>-6.85224839400429E-2</v>
      </c>
      <c r="BO73" s="132">
        <v>8.4</v>
      </c>
      <c r="BP73" s="123">
        <f t="shared" si="245"/>
        <v>-0.10352187833511201</v>
      </c>
      <c r="BQ73" s="132">
        <v>8.6999999999999993</v>
      </c>
      <c r="BR73" s="123">
        <f t="shared" si="246"/>
        <v>0</v>
      </c>
      <c r="BS73" s="119">
        <f t="shared" si="234"/>
        <v>102.07</v>
      </c>
      <c r="BT73" s="163">
        <f>BS73/CH73-1</f>
        <v>2.6964483348425699E-2</v>
      </c>
      <c r="BU73" s="149"/>
      <c r="BV73" s="170">
        <v>4.4000000000000004</v>
      </c>
      <c r="BW73" s="136">
        <v>6.96</v>
      </c>
      <c r="BX73" s="136">
        <v>8.5</v>
      </c>
      <c r="BY73" s="136">
        <v>8.4</v>
      </c>
      <c r="BZ73" s="136">
        <v>9.18</v>
      </c>
      <c r="CA73" s="136">
        <v>7.97</v>
      </c>
      <c r="CB73" s="136">
        <v>9.3800000000000008</v>
      </c>
      <c r="CC73" s="136">
        <v>8.6999999999999993</v>
      </c>
      <c r="CD73" s="137">
        <v>8.49</v>
      </c>
      <c r="CE73" s="136">
        <v>9.34</v>
      </c>
      <c r="CF73" s="136">
        <v>9.3699999999999992</v>
      </c>
      <c r="CG73" s="136">
        <v>8.6999999999999993</v>
      </c>
      <c r="CH73" s="119">
        <f t="shared" si="247"/>
        <v>99.39</v>
      </c>
    </row>
    <row r="74" spans="1:86" s="152" customFormat="1" ht="27" customHeight="1">
      <c r="A74" s="338"/>
      <c r="B74" s="135" t="s">
        <v>202</v>
      </c>
      <c r="C74" s="129">
        <v>95.95</v>
      </c>
      <c r="D74" s="55">
        <f t="shared" si="140"/>
        <v>0.22416432763460101</v>
      </c>
      <c r="E74" s="130">
        <v>66.5</v>
      </c>
      <c r="F74" s="55">
        <f t="shared" si="220"/>
        <v>0</v>
      </c>
      <c r="G74" s="130">
        <v>95</v>
      </c>
      <c r="H74" s="55">
        <f t="shared" si="235"/>
        <v>3.1935694112535301E-2</v>
      </c>
      <c r="I74" s="129">
        <v>93.1</v>
      </c>
      <c r="J74" s="55">
        <f t="shared" si="221"/>
        <v>0</v>
      </c>
      <c r="K74" s="129">
        <v>95</v>
      </c>
      <c r="L74" s="55">
        <f t="shared" si="222"/>
        <v>-4.76190476190477E-2</v>
      </c>
      <c r="M74" s="129" t="s">
        <v>353</v>
      </c>
      <c r="N74" s="55">
        <f t="shared" si="223"/>
        <v>2.9555117701959999E-2</v>
      </c>
      <c r="O74" s="129">
        <v>105.45</v>
      </c>
      <c r="P74" s="55">
        <f t="shared" si="224"/>
        <v>4.7169811320754797E-2</v>
      </c>
      <c r="Q74" s="54">
        <f t="shared" si="225"/>
        <v>650.28</v>
      </c>
      <c r="R74" s="55">
        <f t="shared" si="226"/>
        <v>3.7261532571938802E-2</v>
      </c>
      <c r="S74" s="135">
        <f t="shared" si="141"/>
        <v>526.22</v>
      </c>
      <c r="T74" s="129">
        <v>78.38</v>
      </c>
      <c r="U74" s="55">
        <f t="shared" si="227"/>
        <v>-5.0629844961240303E-2</v>
      </c>
      <c r="V74" s="129">
        <v>66.5</v>
      </c>
      <c r="W74" s="55">
        <f t="shared" ref="W74:AA74" si="248">V74/AU74-1</f>
        <v>-0.19452519379845001</v>
      </c>
      <c r="X74" s="129">
        <v>92.06</v>
      </c>
      <c r="Y74" s="55">
        <f t="shared" si="248"/>
        <v>0.29207017543859698</v>
      </c>
      <c r="Z74" s="129">
        <v>93.1</v>
      </c>
      <c r="AA74" s="55">
        <f t="shared" si="248"/>
        <v>0.31534331732127702</v>
      </c>
      <c r="AB74" s="129">
        <v>99.75</v>
      </c>
      <c r="AC74" s="55">
        <f>AB74/BA74-1</f>
        <v>0.29950495049504899</v>
      </c>
      <c r="AD74" s="129" t="s">
        <v>354</v>
      </c>
      <c r="AE74" s="55">
        <f t="shared" si="143"/>
        <v>0.15999037651870601</v>
      </c>
      <c r="AF74" s="129">
        <v>100.7</v>
      </c>
      <c r="AG74" s="55">
        <f t="shared" si="228"/>
        <v>0.108786610878661</v>
      </c>
      <c r="AH74" s="129">
        <v>88.64</v>
      </c>
      <c r="AI74" s="55">
        <f t="shared" si="229"/>
        <v>7.9922027290448394E-2</v>
      </c>
      <c r="AJ74" s="129">
        <v>88.92</v>
      </c>
      <c r="AK74" s="55">
        <f t="shared" si="230"/>
        <v>5.1685393258426901E-2</v>
      </c>
      <c r="AL74" s="129">
        <v>91.2</v>
      </c>
      <c r="AM74" s="55">
        <f t="shared" si="231"/>
        <v>0.10344827586206901</v>
      </c>
      <c r="AN74" s="129">
        <v>87.88</v>
      </c>
      <c r="AO74" s="55">
        <f t="shared" si="232"/>
        <v>0.10125313283208</v>
      </c>
      <c r="AP74" s="129">
        <v>95</v>
      </c>
      <c r="AQ74" s="55">
        <f t="shared" si="233"/>
        <v>0.14942528735632199</v>
      </c>
      <c r="AR74" s="54">
        <f t="shared" si="144"/>
        <v>1078.56</v>
      </c>
      <c r="AS74" s="55">
        <f t="shared" si="145"/>
        <v>0.112284464978137</v>
      </c>
      <c r="AT74" s="54"/>
      <c r="AU74" s="129">
        <v>82.56</v>
      </c>
      <c r="AV74" s="55"/>
      <c r="AW74" s="129">
        <v>71.25</v>
      </c>
      <c r="AX74" s="55"/>
      <c r="AY74" s="129">
        <v>70.78</v>
      </c>
      <c r="AZ74" s="55"/>
      <c r="BA74" s="129">
        <v>76.760000000000005</v>
      </c>
      <c r="BB74" s="55"/>
      <c r="BC74" s="129">
        <v>82.65</v>
      </c>
      <c r="BD74" s="55"/>
      <c r="BE74" s="129">
        <v>83.13</v>
      </c>
      <c r="BF74" s="55"/>
      <c r="BG74" s="129">
        <v>90.82</v>
      </c>
      <c r="BH74" s="55"/>
      <c r="BI74" s="129">
        <v>82.08</v>
      </c>
      <c r="BJ74" s="55"/>
      <c r="BK74" s="54">
        <v>84.55</v>
      </c>
      <c r="BL74" s="55"/>
      <c r="BM74" s="129">
        <v>82.65</v>
      </c>
      <c r="BN74" s="123"/>
      <c r="BO74" s="129">
        <v>79.8</v>
      </c>
      <c r="BP74" s="55"/>
      <c r="BQ74" s="129">
        <v>82.65</v>
      </c>
      <c r="BR74" s="55"/>
      <c r="BS74" s="54">
        <f t="shared" si="234"/>
        <v>969.68</v>
      </c>
      <c r="BT74" s="165"/>
      <c r="BU74" s="166"/>
      <c r="BV74" s="16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54"/>
    </row>
    <row r="75" spans="1:86" s="152" customFormat="1" ht="27" customHeight="1">
      <c r="A75" s="339"/>
      <c r="B75" s="135" t="s">
        <v>203</v>
      </c>
      <c r="C75" s="129">
        <v>9.0500000000000007</v>
      </c>
      <c r="D75" s="55">
        <f t="shared" si="140"/>
        <v>0.138364779874214</v>
      </c>
      <c r="E75" s="130">
        <v>6.2</v>
      </c>
      <c r="F75" s="55">
        <f t="shared" si="220"/>
        <v>-8.5545722713864306E-2</v>
      </c>
      <c r="G75" s="130">
        <v>9.1999999999999993</v>
      </c>
      <c r="H75" s="55">
        <f t="shared" si="235"/>
        <v>5.4644808743167196E-3</v>
      </c>
      <c r="I75" s="129">
        <v>9</v>
      </c>
      <c r="J75" s="55">
        <f t="shared" si="221"/>
        <v>-3.2258064516129101E-2</v>
      </c>
      <c r="K75" s="129">
        <v>9.1</v>
      </c>
      <c r="L75" s="55">
        <f t="shared" si="222"/>
        <v>-7.1428571428571494E-2</v>
      </c>
      <c r="M75" s="129" t="s">
        <v>355</v>
      </c>
      <c r="N75" s="55">
        <f t="shared" si="223"/>
        <v>-1.0548523206751001E-2</v>
      </c>
      <c r="O75" s="129">
        <v>9.8000000000000007</v>
      </c>
      <c r="P75" s="55">
        <f t="shared" si="224"/>
        <v>0</v>
      </c>
      <c r="Q75" s="54">
        <f t="shared" si="225"/>
        <v>61.73</v>
      </c>
      <c r="R75" s="55">
        <f t="shared" si="226"/>
        <v>-8.5126887247028993E-3</v>
      </c>
      <c r="S75" s="135">
        <f t="shared" si="141"/>
        <v>52.46</v>
      </c>
      <c r="T75" s="129">
        <v>7.95</v>
      </c>
      <c r="U75" s="55">
        <f t="shared" si="227"/>
        <v>-6.3604240282685506E-2</v>
      </c>
      <c r="V75" s="129">
        <v>6.78</v>
      </c>
      <c r="W75" s="55">
        <f t="shared" ref="W75:AA75" si="249">V75/AW75-1</f>
        <v>-7.1232876712328697E-2</v>
      </c>
      <c r="X75" s="129">
        <v>9.15</v>
      </c>
      <c r="Y75" s="55">
        <f t="shared" si="249"/>
        <v>0.26206896551724101</v>
      </c>
      <c r="Z75" s="129">
        <v>9.3000000000000007</v>
      </c>
      <c r="AA75" s="55">
        <f t="shared" si="249"/>
        <v>0.22368421052631601</v>
      </c>
      <c r="AB75" s="129">
        <v>9.8000000000000007</v>
      </c>
      <c r="AC75" s="55">
        <f>AB75/BC75-1</f>
        <v>0.209876543209877</v>
      </c>
      <c r="AD75" s="129" t="s">
        <v>356</v>
      </c>
      <c r="AE75" s="55">
        <f t="shared" si="143"/>
        <v>0.14216867469879499</v>
      </c>
      <c r="AF75" s="129">
        <v>9.8000000000000007</v>
      </c>
      <c r="AG75" s="55">
        <f t="shared" si="228"/>
        <v>9.7424412094064994E-2</v>
      </c>
      <c r="AH75" s="129">
        <v>8.6300000000000008</v>
      </c>
      <c r="AI75" s="55">
        <f t="shared" si="229"/>
        <v>4.2270531400966399E-2</v>
      </c>
      <c r="AJ75" s="129">
        <v>8.76</v>
      </c>
      <c r="AK75" s="55">
        <f t="shared" si="230"/>
        <v>1.86046511627906E-2</v>
      </c>
      <c r="AL75" s="129">
        <v>8.6999999999999993</v>
      </c>
      <c r="AM75" s="55">
        <f t="shared" si="231"/>
        <v>3.5714285714285601E-2</v>
      </c>
      <c r="AN75" s="129">
        <v>8.5</v>
      </c>
      <c r="AO75" s="55">
        <f t="shared" si="232"/>
        <v>4.42260442260443E-2</v>
      </c>
      <c r="AP75" s="129">
        <v>9.1</v>
      </c>
      <c r="AQ75" s="55">
        <f t="shared" si="233"/>
        <v>8.3333333333333301E-2</v>
      </c>
      <c r="AR75" s="54">
        <f t="shared" si="144"/>
        <v>105.95</v>
      </c>
      <c r="AS75" s="55">
        <f t="shared" si="145"/>
        <v>8.3444114940177894E-2</v>
      </c>
      <c r="AT75" s="54"/>
      <c r="AU75" s="129">
        <v>8.49</v>
      </c>
      <c r="AV75" s="55"/>
      <c r="AW75" s="129">
        <v>7.3</v>
      </c>
      <c r="AX75" s="55"/>
      <c r="AY75" s="129">
        <v>7.25</v>
      </c>
      <c r="AZ75" s="55"/>
      <c r="BA75" s="129">
        <v>7.6</v>
      </c>
      <c r="BB75" s="55"/>
      <c r="BC75" s="129">
        <v>8.1</v>
      </c>
      <c r="BD75" s="55"/>
      <c r="BE75" s="129">
        <v>8.3000000000000007</v>
      </c>
      <c r="BF75" s="55"/>
      <c r="BG75" s="129">
        <v>8.93</v>
      </c>
      <c r="BH75" s="55">
        <f t="shared" si="241"/>
        <v>-3.34821428571441E-3</v>
      </c>
      <c r="BI75" s="129">
        <v>8.2799999999999994</v>
      </c>
      <c r="BJ75" s="55">
        <f t="shared" si="242"/>
        <v>-4.8076923076923999E-3</v>
      </c>
      <c r="BK75" s="54">
        <v>8.6</v>
      </c>
      <c r="BL75" s="55">
        <f t="shared" si="243"/>
        <v>6.1728395061728399E-2</v>
      </c>
      <c r="BM75" s="129">
        <v>8.4</v>
      </c>
      <c r="BN75" s="55">
        <f t="shared" si="244"/>
        <v>-7.18232044198895E-2</v>
      </c>
      <c r="BO75" s="129">
        <v>8.14</v>
      </c>
      <c r="BP75" s="55">
        <f t="shared" si="245"/>
        <v>-0.10451045104510399</v>
      </c>
      <c r="BQ75" s="129">
        <v>8.4</v>
      </c>
      <c r="BR75" s="55">
        <f t="shared" si="246"/>
        <v>-1.1764705882352899E-2</v>
      </c>
      <c r="BS75" s="54">
        <f t="shared" si="234"/>
        <v>97.79</v>
      </c>
      <c r="BT75" s="165"/>
      <c r="BU75" s="166"/>
      <c r="BV75" s="171"/>
      <c r="BW75" s="140"/>
      <c r="BX75" s="140"/>
      <c r="BY75" s="140"/>
      <c r="BZ75" s="140"/>
      <c r="CA75" s="140"/>
      <c r="CB75" s="172">
        <v>8.9600000000000009</v>
      </c>
      <c r="CC75" s="172">
        <v>8.32</v>
      </c>
      <c r="CD75" s="173">
        <v>8.1</v>
      </c>
      <c r="CE75" s="172">
        <v>9.0500000000000007</v>
      </c>
      <c r="CF75" s="172">
        <v>9.09</v>
      </c>
      <c r="CG75" s="172">
        <v>8.5</v>
      </c>
      <c r="CH75" s="54">
        <f t="shared" si="247"/>
        <v>52.02</v>
      </c>
    </row>
    <row r="76" spans="1:86" s="152" customFormat="1" ht="27" customHeight="1">
      <c r="A76" s="340"/>
      <c r="B76" s="135" t="s">
        <v>204</v>
      </c>
      <c r="C76" s="129">
        <v>67.88</v>
      </c>
      <c r="D76" s="55">
        <f t="shared" si="140"/>
        <v>0.138353177930572</v>
      </c>
      <c r="E76" s="130">
        <v>46.5</v>
      </c>
      <c r="F76" s="55">
        <f t="shared" si="220"/>
        <v>-8.5545722713864306E-2</v>
      </c>
      <c r="G76" s="130" t="s">
        <v>357</v>
      </c>
      <c r="H76" s="55">
        <f t="shared" si="235"/>
        <v>5.3912283258050796E-3</v>
      </c>
      <c r="I76" s="129">
        <v>67.5</v>
      </c>
      <c r="J76" s="55">
        <f t="shared" si="221"/>
        <v>-3.2258064516128997E-2</v>
      </c>
      <c r="K76" s="129">
        <v>68.25</v>
      </c>
      <c r="L76" s="55">
        <f t="shared" si="222"/>
        <v>-7.1428571428571397E-2</v>
      </c>
      <c r="M76" s="129" t="s">
        <v>358</v>
      </c>
      <c r="N76" s="55">
        <f t="shared" si="223"/>
        <v>-1.0548523206751001E-2</v>
      </c>
      <c r="O76" s="129">
        <v>73.5</v>
      </c>
      <c r="P76" s="55">
        <f t="shared" si="224"/>
        <v>0</v>
      </c>
      <c r="Q76" s="54">
        <f t="shared" si="225"/>
        <v>462.98</v>
      </c>
      <c r="R76" s="55">
        <f t="shared" si="226"/>
        <v>-8.5232139797841704E-3</v>
      </c>
      <c r="S76" s="135">
        <f t="shared" si="141"/>
        <v>393.46</v>
      </c>
      <c r="T76" s="129">
        <v>59.63</v>
      </c>
      <c r="U76" s="55">
        <f t="shared" si="227"/>
        <v>-6.3599246231155801E-2</v>
      </c>
      <c r="V76" s="129">
        <v>50.85</v>
      </c>
      <c r="W76" s="55">
        <f t="shared" ref="W76:AA76" si="250">V76/AW76-1</f>
        <v>-7.1232876712328697E-2</v>
      </c>
      <c r="X76" s="129">
        <v>68.63</v>
      </c>
      <c r="Y76" s="55">
        <f t="shared" si="250"/>
        <v>0.26204486943729299</v>
      </c>
      <c r="Z76" s="129">
        <v>69.75</v>
      </c>
      <c r="AA76" s="55">
        <f t="shared" si="250"/>
        <v>0.22368421052631601</v>
      </c>
      <c r="AB76" s="129">
        <v>73.5</v>
      </c>
      <c r="AC76" s="55">
        <f>AB76/BC76-1</f>
        <v>0.209876543209877</v>
      </c>
      <c r="AD76" s="129" t="s">
        <v>359</v>
      </c>
      <c r="AE76" s="55">
        <f t="shared" si="143"/>
        <v>0.14216867469879499</v>
      </c>
      <c r="AF76" s="129">
        <v>73.5</v>
      </c>
      <c r="AG76" s="55">
        <f t="shared" si="228"/>
        <v>9.7342490295610595E-2</v>
      </c>
      <c r="AH76" s="129">
        <v>64.73</v>
      </c>
      <c r="AI76" s="55">
        <f t="shared" si="229"/>
        <v>4.2351046698872803E-2</v>
      </c>
      <c r="AJ76" s="129">
        <v>65.7</v>
      </c>
      <c r="AK76" s="55">
        <f t="shared" si="230"/>
        <v>1.86046511627906E-2</v>
      </c>
      <c r="AL76" s="129">
        <v>65.25</v>
      </c>
      <c r="AM76" s="55">
        <f t="shared" si="231"/>
        <v>3.5714285714285803E-2</v>
      </c>
      <c r="AN76" s="129">
        <v>63.75</v>
      </c>
      <c r="AO76" s="55">
        <f t="shared" si="232"/>
        <v>4.42260442260443E-2</v>
      </c>
      <c r="AP76" s="129">
        <v>68.25</v>
      </c>
      <c r="AQ76" s="55">
        <f t="shared" si="233"/>
        <v>8.3333333333333301E-2</v>
      </c>
      <c r="AR76" s="54">
        <f t="shared" si="144"/>
        <v>794.64</v>
      </c>
      <c r="AS76" s="55">
        <f t="shared" si="145"/>
        <v>8.3442408376963401E-2</v>
      </c>
      <c r="AT76" s="54"/>
      <c r="AU76" s="129">
        <v>63.68</v>
      </c>
      <c r="AV76" s="55"/>
      <c r="AW76" s="129">
        <v>54.75</v>
      </c>
      <c r="AX76" s="55"/>
      <c r="AY76" s="129">
        <v>54.38</v>
      </c>
      <c r="AZ76" s="55"/>
      <c r="BA76" s="129">
        <v>57</v>
      </c>
      <c r="BB76" s="55"/>
      <c r="BC76" s="129">
        <v>60.75</v>
      </c>
      <c r="BD76" s="55"/>
      <c r="BE76" s="129">
        <v>62.25</v>
      </c>
      <c r="BF76" s="55"/>
      <c r="BG76" s="129">
        <v>66.98</v>
      </c>
      <c r="BH76" s="55"/>
      <c r="BI76" s="129">
        <v>62.1</v>
      </c>
      <c r="BJ76" s="55"/>
      <c r="BK76" s="54">
        <v>64.5</v>
      </c>
      <c r="BL76" s="55"/>
      <c r="BM76" s="129">
        <v>63</v>
      </c>
      <c r="BN76" s="123"/>
      <c r="BO76" s="129">
        <v>61.05</v>
      </c>
      <c r="BP76" s="55"/>
      <c r="BQ76" s="129">
        <v>63</v>
      </c>
      <c r="BR76" s="55"/>
      <c r="BS76" s="54">
        <f t="shared" si="234"/>
        <v>733.44</v>
      </c>
      <c r="BT76" s="165"/>
      <c r="BU76" s="166"/>
      <c r="BV76" s="174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54"/>
    </row>
    <row r="77" spans="1:86" s="152" customFormat="1">
      <c r="A77" s="151"/>
      <c r="B77" s="151"/>
      <c r="D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R77" s="175"/>
      <c r="S77" s="151"/>
      <c r="U77" s="175"/>
      <c r="W77" s="175"/>
      <c r="Y77" s="175"/>
      <c r="AA77" s="175"/>
      <c r="AC77" s="175"/>
      <c r="AE77" s="175"/>
      <c r="AG77" s="175"/>
      <c r="AI77" s="175"/>
      <c r="AK77" s="175"/>
      <c r="AM77" s="175"/>
      <c r="AO77" s="175"/>
      <c r="AQ77" s="175"/>
      <c r="AR77" s="176"/>
      <c r="AS77" s="175"/>
      <c r="AT77" s="176"/>
    </row>
  </sheetData>
  <autoFilter ref="A3:CH76" xr:uid="{00000000-0009-0000-0000-000004000000}"/>
  <mergeCells count="111">
    <mergeCell ref="A25:A28"/>
    <mergeCell ref="A29:A32"/>
    <mergeCell ref="A33:A36"/>
    <mergeCell ref="A73:A76"/>
    <mergeCell ref="B3:B4"/>
    <mergeCell ref="C3:C4"/>
    <mergeCell ref="D3:D4"/>
    <mergeCell ref="E3:E4"/>
    <mergeCell ref="F3:F4"/>
    <mergeCell ref="G3:G4"/>
    <mergeCell ref="H3:H4"/>
    <mergeCell ref="I3:I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3:A4"/>
    <mergeCell ref="A5:A8"/>
    <mergeCell ref="A9:A12"/>
    <mergeCell ref="A13:A16"/>
    <mergeCell ref="A17:A20"/>
    <mergeCell ref="A21:A2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U3:AU4"/>
    <mergeCell ref="AV1:AV2"/>
    <mergeCell ref="AV3:AV4"/>
    <mergeCell ref="AW3:AW4"/>
    <mergeCell ref="AX1:AX2"/>
    <mergeCell ref="AX3:AX4"/>
    <mergeCell ref="AY3:AY4"/>
    <mergeCell ref="AZ1:AZ2"/>
    <mergeCell ref="AZ3:AZ4"/>
    <mergeCell ref="BA3:BA4"/>
    <mergeCell ref="BJ1:BJ2"/>
    <mergeCell ref="BJ3:BJ4"/>
    <mergeCell ref="BK3:BK4"/>
    <mergeCell ref="BL1:BL2"/>
    <mergeCell ref="BL3:BL4"/>
    <mergeCell ref="BM3:BM4"/>
    <mergeCell ref="BB1:BB2"/>
    <mergeCell ref="BB3:BB4"/>
    <mergeCell ref="BC3:BC4"/>
    <mergeCell ref="BD1:BD2"/>
    <mergeCell ref="BD3:BD4"/>
    <mergeCell ref="BE3:BE4"/>
    <mergeCell ref="BF1:BF2"/>
    <mergeCell ref="BF3:BF4"/>
    <mergeCell ref="BG3:BG4"/>
    <mergeCell ref="CG3:CG4"/>
    <mergeCell ref="CH3:CH4"/>
    <mergeCell ref="A1:B2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BN3:BN4"/>
    <mergeCell ref="BO3:BO4"/>
    <mergeCell ref="BP3:BP4"/>
    <mergeCell ref="BQ3:BQ4"/>
    <mergeCell ref="BR3:BR4"/>
    <mergeCell ref="BS3:BS4"/>
    <mergeCell ref="BT3:BT4"/>
    <mergeCell ref="BV3:BV4"/>
    <mergeCell ref="BW3:BW4"/>
    <mergeCell ref="BH1:BH2"/>
    <mergeCell ref="BH3:BH4"/>
    <mergeCell ref="BI3:BI4"/>
  </mergeCells>
  <phoneticPr fontId="38" type="noConversion"/>
  <pageMargins left="0.7" right="0.7" top="0.75" bottom="0.75" header="0.3" footer="0.3"/>
  <pageSetup paperSize="9" orientation="portrait"/>
  <ignoredErrors>
    <ignoredError sqref="V6:V8 X5:X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77"/>
  <sheetViews>
    <sheetView topLeftCell="A34" workbookViewId="0">
      <pane xSplit="2" topLeftCell="K1" activePane="topRight" state="frozen"/>
      <selection pane="topRight" activeCell="R8" sqref="R8"/>
    </sheetView>
  </sheetViews>
  <sheetFormatPr defaultColWidth="9" defaultRowHeight="14.4"/>
  <cols>
    <col min="1" max="1" width="6.21875" style="102" customWidth="1"/>
    <col min="2" max="2" width="23.21875" style="105" customWidth="1"/>
    <col min="3" max="3" width="11.77734375" style="106" customWidth="1"/>
    <col min="4" max="4" width="10.88671875" style="107" hidden="1" customWidth="1"/>
    <col min="5" max="5" width="11.77734375" style="106" customWidth="1"/>
    <col min="6" max="6" width="12" style="107" hidden="1" customWidth="1"/>
    <col min="7" max="7" width="12" style="107" customWidth="1"/>
    <col min="8" max="8" width="11.33203125" style="107" hidden="1" customWidth="1"/>
    <col min="9" max="9" width="12" style="107" customWidth="1"/>
    <col min="10" max="10" width="10.44140625" style="107" hidden="1" customWidth="1"/>
    <col min="11" max="16" width="12" style="107" customWidth="1"/>
    <col min="17" max="17" width="11.77734375" style="106" customWidth="1"/>
    <col min="18" max="18" width="12" style="107" customWidth="1"/>
    <col min="19" max="19" width="11.44140625" style="108" customWidth="1"/>
    <col min="20" max="20" width="11.77734375" style="106" customWidth="1"/>
    <col min="21" max="21" width="12" style="107" customWidth="1"/>
    <col min="22" max="22" width="12" style="106" customWidth="1"/>
    <col min="23" max="23" width="11.5546875" style="107" customWidth="1"/>
    <col min="24" max="24" width="12" style="106" customWidth="1"/>
    <col min="25" max="25" width="11.5546875" style="107" customWidth="1"/>
    <col min="26" max="26" width="12" style="106" customWidth="1"/>
    <col min="27" max="27" width="11.5546875" style="107" customWidth="1"/>
    <col min="28" max="28" width="12" style="106" customWidth="1"/>
    <col min="29" max="29" width="11.5546875" style="107" customWidth="1"/>
    <col min="30" max="30" width="12" style="106" customWidth="1"/>
    <col min="31" max="31" width="11.5546875" style="107" customWidth="1"/>
    <col min="32" max="32" width="12" style="106" customWidth="1"/>
    <col min="33" max="33" width="11.5546875" style="107" customWidth="1"/>
    <col min="34" max="34" width="12" style="106" customWidth="1"/>
    <col min="35" max="35" width="11.5546875" style="107" customWidth="1"/>
    <col min="36" max="36" width="12" style="106" customWidth="1"/>
    <col min="37" max="37" width="11.5546875" style="107" customWidth="1"/>
    <col min="38" max="38" width="12" style="106" customWidth="1"/>
    <col min="39" max="39" width="11.5546875" style="107" customWidth="1"/>
    <col min="40" max="40" width="12" style="106" customWidth="1"/>
    <col min="41" max="41" width="11.5546875" style="107" customWidth="1"/>
    <col min="42" max="42" width="12" style="106" customWidth="1"/>
    <col min="43" max="43" width="11.5546875" style="107" customWidth="1"/>
    <col min="44" max="44" width="12" style="106" customWidth="1"/>
    <col min="45" max="45" width="10.77734375" style="107" customWidth="1"/>
    <col min="46" max="46" width="11.88671875" style="109" customWidth="1"/>
    <col min="47" max="47" width="14" style="101" customWidth="1"/>
    <col min="48" max="48" width="13.109375" style="101" customWidth="1"/>
    <col min="49" max="49" width="14.33203125" style="101" customWidth="1"/>
    <col min="50" max="50" width="10" style="101" customWidth="1"/>
    <col min="51" max="51" width="12" style="101" customWidth="1"/>
    <col min="52" max="52" width="11.21875" style="101" customWidth="1"/>
    <col min="53" max="53" width="12.21875" style="101" customWidth="1"/>
    <col min="54" max="54" width="13.109375" style="101" customWidth="1"/>
    <col min="55" max="55" width="10.77734375" style="101" customWidth="1"/>
    <col min="56" max="56" width="10.21875" style="101" customWidth="1"/>
    <col min="57" max="57" width="11.88671875" style="101" customWidth="1"/>
    <col min="58" max="58" width="12.33203125" style="101" customWidth="1"/>
    <col min="59" max="59" width="12" style="101" customWidth="1"/>
    <col min="60" max="60" width="11.44140625" style="101" customWidth="1"/>
    <col min="61" max="61" width="10.44140625" style="101" customWidth="1"/>
    <col min="62" max="68" width="13.109375" style="101" customWidth="1"/>
    <col min="69" max="69" width="11.88671875" style="101" customWidth="1"/>
    <col min="70" max="78" width="14" style="101" customWidth="1"/>
    <col min="79" max="79" width="13.109375" style="101" customWidth="1"/>
    <col min="80" max="80" width="10.33203125" style="101"/>
    <col min="81" max="82" width="11.21875" style="101" customWidth="1"/>
    <col min="83" max="83" width="11.5546875" style="101"/>
    <col min="84" max="84" width="10.33203125" style="101"/>
    <col min="85" max="86" width="11.5546875" style="101"/>
    <col min="87" max="16384" width="9" style="101"/>
  </cols>
  <sheetData>
    <row r="1" spans="1:86" ht="25.8">
      <c r="A1" s="320" t="s">
        <v>360</v>
      </c>
      <c r="B1" s="320"/>
      <c r="C1" s="111"/>
      <c r="D1" s="112"/>
      <c r="E1" s="111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1"/>
      <c r="R1" s="112"/>
      <c r="S1" s="113"/>
      <c r="T1" s="111"/>
      <c r="U1" s="112"/>
      <c r="V1" s="111"/>
      <c r="W1" s="112"/>
      <c r="X1" s="111"/>
      <c r="Y1" s="112"/>
      <c r="Z1" s="111"/>
      <c r="AA1" s="112"/>
      <c r="AB1" s="111"/>
      <c r="AC1" s="112"/>
      <c r="AD1" s="111"/>
      <c r="AE1" s="112"/>
      <c r="AF1" s="111"/>
      <c r="AG1" s="112"/>
      <c r="AH1" s="111"/>
      <c r="AI1" s="112"/>
      <c r="AJ1" s="111"/>
      <c r="AK1" s="112"/>
      <c r="AL1" s="111"/>
      <c r="AM1" s="112"/>
      <c r="AN1" s="111"/>
      <c r="AO1" s="112"/>
      <c r="AP1" s="111"/>
      <c r="AQ1" s="112"/>
      <c r="AR1" s="111"/>
      <c r="AS1" s="112"/>
      <c r="AT1" s="114"/>
      <c r="AV1" s="347"/>
      <c r="AX1" s="347"/>
      <c r="AZ1" s="347"/>
      <c r="BB1" s="347"/>
      <c r="BD1" s="347"/>
      <c r="BF1" s="347"/>
      <c r="BH1" s="347"/>
      <c r="BJ1" s="347"/>
      <c r="BL1" s="347"/>
    </row>
    <row r="2" spans="1:86" ht="21" customHeight="1">
      <c r="A2" s="321"/>
      <c r="B2" s="321"/>
      <c r="C2" s="111"/>
      <c r="D2" s="112"/>
      <c r="E2" s="111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1"/>
      <c r="R2" s="112"/>
      <c r="S2" s="113"/>
      <c r="T2" s="111"/>
      <c r="U2" s="112"/>
      <c r="V2" s="111"/>
      <c r="W2" s="112"/>
      <c r="X2" s="111"/>
      <c r="Y2" s="112"/>
      <c r="Z2" s="111"/>
      <c r="AA2" s="112"/>
      <c r="AB2" s="111"/>
      <c r="AC2" s="112"/>
      <c r="AD2" s="111"/>
      <c r="AE2" s="112"/>
      <c r="AF2" s="111"/>
      <c r="AG2" s="112"/>
      <c r="AH2" s="111"/>
      <c r="AI2" s="112"/>
      <c r="AJ2" s="111"/>
      <c r="AK2" s="112"/>
      <c r="AL2" s="111"/>
      <c r="AM2" s="112"/>
      <c r="AN2" s="111"/>
      <c r="AO2" s="112"/>
      <c r="AP2" s="111"/>
      <c r="AQ2" s="112"/>
      <c r="AR2" s="111"/>
      <c r="AS2" s="112"/>
      <c r="AT2" s="114"/>
      <c r="AV2" s="347"/>
      <c r="AX2" s="347"/>
      <c r="AZ2" s="347"/>
      <c r="BB2" s="347"/>
      <c r="BD2" s="347"/>
      <c r="BF2" s="347"/>
      <c r="BH2" s="347"/>
      <c r="BJ2" s="347"/>
      <c r="BL2" s="347"/>
    </row>
    <row r="3" spans="1:86" ht="24" customHeight="1">
      <c r="A3" s="343" t="s">
        <v>1</v>
      </c>
      <c r="B3" s="359" t="s">
        <v>2</v>
      </c>
      <c r="C3" s="353">
        <v>46023</v>
      </c>
      <c r="D3" s="334" t="s">
        <v>19</v>
      </c>
      <c r="E3" s="353">
        <v>46054</v>
      </c>
      <c r="F3" s="334" t="s">
        <v>21</v>
      </c>
      <c r="G3" s="336">
        <v>46082</v>
      </c>
      <c r="H3" s="334" t="s">
        <v>23</v>
      </c>
      <c r="I3" s="336">
        <v>46113</v>
      </c>
      <c r="J3" s="334" t="s">
        <v>25</v>
      </c>
      <c r="K3" s="336">
        <v>46143</v>
      </c>
      <c r="L3" s="334" t="s">
        <v>27</v>
      </c>
      <c r="M3" s="336">
        <v>46174</v>
      </c>
      <c r="N3" s="334" t="s">
        <v>29</v>
      </c>
      <c r="O3" s="336">
        <v>46204</v>
      </c>
      <c r="P3" s="334" t="s">
        <v>31</v>
      </c>
      <c r="Q3" s="355" t="s">
        <v>195</v>
      </c>
      <c r="R3" s="357" t="s">
        <v>196</v>
      </c>
      <c r="S3" s="115"/>
      <c r="T3" s="354" t="s">
        <v>5</v>
      </c>
      <c r="U3" s="334" t="s">
        <v>19</v>
      </c>
      <c r="V3" s="354" t="s">
        <v>6</v>
      </c>
      <c r="W3" s="334" t="s">
        <v>21</v>
      </c>
      <c r="X3" s="353">
        <v>45717</v>
      </c>
      <c r="Y3" s="334" t="s">
        <v>23</v>
      </c>
      <c r="Z3" s="353">
        <v>45748</v>
      </c>
      <c r="AA3" s="334" t="s">
        <v>25</v>
      </c>
      <c r="AB3" s="353">
        <v>45778</v>
      </c>
      <c r="AC3" s="334" t="s">
        <v>27</v>
      </c>
      <c r="AD3" s="353">
        <v>45809</v>
      </c>
      <c r="AE3" s="334" t="s">
        <v>29</v>
      </c>
      <c r="AF3" s="348">
        <v>45839</v>
      </c>
      <c r="AG3" s="329" t="s">
        <v>31</v>
      </c>
      <c r="AH3" s="348">
        <v>45870</v>
      </c>
      <c r="AI3" s="329" t="s">
        <v>33</v>
      </c>
      <c r="AJ3" s="348">
        <v>45901</v>
      </c>
      <c r="AK3" s="329" t="s">
        <v>35</v>
      </c>
      <c r="AL3" s="348">
        <v>45931</v>
      </c>
      <c r="AM3" s="329" t="s">
        <v>37</v>
      </c>
      <c r="AN3" s="348">
        <v>45962</v>
      </c>
      <c r="AO3" s="329" t="s">
        <v>39</v>
      </c>
      <c r="AP3" s="348">
        <v>45992</v>
      </c>
      <c r="AQ3" s="329" t="s">
        <v>41</v>
      </c>
      <c r="AR3" s="349" t="s">
        <v>16</v>
      </c>
      <c r="AS3" s="350" t="s">
        <v>17</v>
      </c>
      <c r="AU3" s="352" t="s">
        <v>18</v>
      </c>
      <c r="AV3" s="318" t="s">
        <v>19</v>
      </c>
      <c r="AW3" s="316" t="s">
        <v>20</v>
      </c>
      <c r="AX3" s="318" t="s">
        <v>21</v>
      </c>
      <c r="AY3" s="316" t="s">
        <v>22</v>
      </c>
      <c r="AZ3" s="318" t="s">
        <v>23</v>
      </c>
      <c r="BA3" s="316" t="s">
        <v>24</v>
      </c>
      <c r="BB3" s="318" t="s">
        <v>25</v>
      </c>
      <c r="BC3" s="316" t="s">
        <v>26</v>
      </c>
      <c r="BD3" s="318" t="s">
        <v>27</v>
      </c>
      <c r="BE3" s="316" t="s">
        <v>28</v>
      </c>
      <c r="BF3" s="318" t="s">
        <v>29</v>
      </c>
      <c r="BG3" s="316" t="s">
        <v>30</v>
      </c>
      <c r="BH3" s="318" t="s">
        <v>31</v>
      </c>
      <c r="BI3" s="316" t="s">
        <v>32</v>
      </c>
      <c r="BJ3" s="318" t="s">
        <v>33</v>
      </c>
      <c r="BK3" s="316" t="s">
        <v>34</v>
      </c>
      <c r="BL3" s="318" t="s">
        <v>35</v>
      </c>
      <c r="BM3" s="316" t="s">
        <v>36</v>
      </c>
      <c r="BN3" s="318" t="s">
        <v>37</v>
      </c>
      <c r="BO3" s="316" t="s">
        <v>38</v>
      </c>
      <c r="BP3" s="318" t="s">
        <v>39</v>
      </c>
      <c r="BQ3" s="316" t="s">
        <v>40</v>
      </c>
      <c r="BR3" s="318" t="s">
        <v>41</v>
      </c>
      <c r="BS3" s="318" t="s">
        <v>16</v>
      </c>
      <c r="BT3" s="318" t="s">
        <v>17</v>
      </c>
      <c r="BU3" s="116"/>
      <c r="BV3" s="316" t="s">
        <v>42</v>
      </c>
      <c r="BW3" s="316" t="s">
        <v>43</v>
      </c>
      <c r="BX3" s="316" t="s">
        <v>44</v>
      </c>
      <c r="BY3" s="316" t="s">
        <v>45</v>
      </c>
      <c r="BZ3" s="316" t="s">
        <v>46</v>
      </c>
      <c r="CA3" s="316" t="s">
        <v>47</v>
      </c>
      <c r="CB3" s="316" t="s">
        <v>48</v>
      </c>
      <c r="CC3" s="316" t="s">
        <v>49</v>
      </c>
      <c r="CD3" s="316" t="s">
        <v>50</v>
      </c>
      <c r="CE3" s="316" t="s">
        <v>198</v>
      </c>
      <c r="CF3" s="316" t="s">
        <v>199</v>
      </c>
      <c r="CG3" s="316" t="s">
        <v>200</v>
      </c>
      <c r="CH3" s="318" t="s">
        <v>16</v>
      </c>
    </row>
    <row r="4" spans="1:86" ht="27" customHeight="1">
      <c r="A4" s="344"/>
      <c r="B4" s="360"/>
      <c r="C4" s="317"/>
      <c r="D4" s="319"/>
      <c r="E4" s="317"/>
      <c r="F4" s="319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56"/>
      <c r="R4" s="358"/>
      <c r="S4" s="117"/>
      <c r="T4" s="317"/>
      <c r="U4" s="319"/>
      <c r="V4" s="317"/>
      <c r="W4" s="319"/>
      <c r="X4" s="317"/>
      <c r="Y4" s="319"/>
      <c r="Z4" s="317"/>
      <c r="AA4" s="319"/>
      <c r="AB4" s="317"/>
      <c r="AC4" s="319"/>
      <c r="AD4" s="317"/>
      <c r="AE4" s="319"/>
      <c r="AF4" s="328"/>
      <c r="AG4" s="330"/>
      <c r="AH4" s="328"/>
      <c r="AI4" s="330"/>
      <c r="AJ4" s="328"/>
      <c r="AK4" s="330"/>
      <c r="AL4" s="328"/>
      <c r="AM4" s="330"/>
      <c r="AN4" s="328"/>
      <c r="AO4" s="330"/>
      <c r="AP4" s="328"/>
      <c r="AQ4" s="330"/>
      <c r="AR4" s="319"/>
      <c r="AS4" s="351"/>
      <c r="AU4" s="352"/>
      <c r="AV4" s="319"/>
      <c r="AW4" s="317"/>
      <c r="AX4" s="319"/>
      <c r="AY4" s="317"/>
      <c r="AZ4" s="319"/>
      <c r="BA4" s="317"/>
      <c r="BB4" s="319"/>
      <c r="BC4" s="317"/>
      <c r="BD4" s="319"/>
      <c r="BE4" s="317"/>
      <c r="BF4" s="319"/>
      <c r="BG4" s="317"/>
      <c r="BH4" s="319"/>
      <c r="BI4" s="317"/>
      <c r="BJ4" s="319"/>
      <c r="BK4" s="317"/>
      <c r="BL4" s="319"/>
      <c r="BM4" s="317"/>
      <c r="BN4" s="319"/>
      <c r="BO4" s="317"/>
      <c r="BP4" s="319"/>
      <c r="BQ4" s="317"/>
      <c r="BR4" s="319"/>
      <c r="BS4" s="319"/>
      <c r="BT4" s="319"/>
      <c r="BU4" s="116"/>
      <c r="BV4" s="317"/>
      <c r="BW4" s="317"/>
      <c r="BX4" s="317"/>
      <c r="BY4" s="317"/>
      <c r="BZ4" s="317"/>
      <c r="CA4" s="317"/>
      <c r="CB4" s="317"/>
      <c r="CC4" s="317"/>
      <c r="CD4" s="317"/>
      <c r="CE4" s="317"/>
      <c r="CF4" s="317"/>
      <c r="CG4" s="317"/>
      <c r="CH4" s="319"/>
    </row>
    <row r="5" spans="1:86" s="102" customFormat="1" ht="27" customHeight="1">
      <c r="A5" s="345" t="s">
        <v>105</v>
      </c>
      <c r="B5" s="118" t="s">
        <v>361</v>
      </c>
      <c r="C5" s="119">
        <f t="shared" ref="C5:C8" si="0">C9+C13+C17+C21+C25+C29+C33+C37+C41+C45+C49+C53+C57+C61+C65+C69+C73</f>
        <v>6111.98</v>
      </c>
      <c r="D5" s="55">
        <f>C5/T5-1</f>
        <v>-0.137986136086371</v>
      </c>
      <c r="E5" s="119">
        <f t="shared" ref="E5:E8" si="1">E9+E13+E17+E21+E25+E29+E33+E37+E41+E45+E49+E53+E57+E61+E65+E69+E73</f>
        <v>6252.14</v>
      </c>
      <c r="F5" s="55">
        <f t="shared" ref="F5:F68" si="2">E5/V5-1</f>
        <v>-6.0259580192543502E-2</v>
      </c>
      <c r="G5" s="119">
        <f t="shared" ref="G5:G8" si="3">G9+G13+G17+G21+G25+G29+G33+G37+G41+G45+G49+G53+G57+G61+G65+G69+G73</f>
        <v>6143.61</v>
      </c>
      <c r="H5" s="55">
        <f t="shared" ref="H5:H68" si="4">G5/X5-1</f>
        <v>-8.0721763019445905E-2</v>
      </c>
      <c r="I5" s="119">
        <f t="shared" ref="I5:I8" si="5">I9+I13+I17+I21+I25+I29+I33+I37+I41+I45+I49+I53+I57+I61+I65+I69+I73</f>
        <v>6014.76</v>
      </c>
      <c r="J5" s="55">
        <f t="shared" ref="J5:J68" si="6">I5/Z5-1</f>
        <v>-6.7642413034615601E-2</v>
      </c>
      <c r="K5" s="119">
        <f t="shared" ref="K5:K8" si="7">K9+K13+K17+K21+K25+K29+K33+K37+K41+K45+K49+K53+K57+K61+K65+K69+K73</f>
        <v>6027.93</v>
      </c>
      <c r="L5" s="55">
        <f t="shared" ref="L5:L68" si="8">K5/AB5-1</f>
        <v>-8.5269141587656097E-2</v>
      </c>
      <c r="M5" s="119">
        <f t="shared" ref="M5:M8" si="9">M9+M13+M17+M21+M25+M29+M33+M37+M41+M45+M49+M53+M57+M61+M65+M69+M73</f>
        <v>5871.55</v>
      </c>
      <c r="N5" s="55">
        <f t="shared" ref="N5:N68" si="10">M5/AD5-1</f>
        <v>-7.2496757754929003E-2</v>
      </c>
      <c r="O5" s="119">
        <f t="shared" ref="O5:O8" si="11">O9+O13+O17+O21+O25+O29+O33+O37+O41+O45+O49+O53+O57+O61+O65+O69+O73</f>
        <v>5860.24</v>
      </c>
      <c r="P5" s="55">
        <f>O5/AF5-1</f>
        <v>-7.7563355894852998E-2</v>
      </c>
      <c r="Q5" s="92">
        <f t="shared" ref="Q5:Q68" si="12">C5+E5+G5+I5+K5+M5+O5</f>
        <v>42282.21</v>
      </c>
      <c r="R5" s="120">
        <f t="shared" ref="R5:R68" si="13">Q5/SUM(T5+V5+X5+Z5+AB5+AD5+AF5)-1</f>
        <v>-8.3827761688061095E-2</v>
      </c>
      <c r="S5" s="121">
        <f>T5+V5+X5+Z5+AB5+AD5</f>
        <v>39797.94</v>
      </c>
      <c r="T5" s="119">
        <f t="shared" ref="T5:T8" si="14">T9+T13+T17+T21+T25+T29+T33+T37+T41+T45+T49+T53+T57+T61+T65+T69+T73</f>
        <v>7090.35</v>
      </c>
      <c r="U5" s="55">
        <f t="shared" ref="U5:U68" si="15">T5/AU5-1</f>
        <v>-7.5349432848122302E-2</v>
      </c>
      <c r="V5" s="119">
        <f>V9+V13+V17+V21+V25+V29+V33+V37+V41+V45+V49+V53+V57+V61+V65+V69+V73</f>
        <v>6653.05</v>
      </c>
      <c r="W5" s="55">
        <f t="shared" ref="W5:W68" si="16">V5/AW5-1</f>
        <v>-0.101606913780298</v>
      </c>
      <c r="X5" s="119">
        <f t="shared" ref="X5:X8" si="17">X9+X13+X17+X21+X25+X29+X33+X37+X41+X45+X49+X53+X57+X61+X65+X69+X73</f>
        <v>6683.08</v>
      </c>
      <c r="Y5" s="55">
        <f>X5/AY5-1</f>
        <v>-7.6731366995924505E-2</v>
      </c>
      <c r="Z5" s="119">
        <f t="shared" ref="Z5:Z8" si="18">Z9+Z13+Z17+Z21+Z25+Z29+Z33+Z37+Z41+Z45+Z49+Z53+Z57+Z61+Z65+Z69+Z73</f>
        <v>6451.13</v>
      </c>
      <c r="AA5" s="55">
        <f t="shared" ref="AA5:AA68" si="19">Z5/BA5-1</f>
        <v>-7.89665673457325E-2</v>
      </c>
      <c r="AB5" s="119">
        <f t="shared" ref="AB5:AB8" si="20">AB9+AB13+AB17+AB21+AB25+AB29+AB33+AB37+AB41+AB45+AB49+AB53+AB57+AB61+AB65+AB69+AB73</f>
        <v>6589.84</v>
      </c>
      <c r="AC5" s="55">
        <f t="shared" ref="AC5:AC68" si="21">AB5/BC5-1</f>
        <v>-4.2085310261419602E-2</v>
      </c>
      <c r="AD5" s="119">
        <f t="shared" ref="AD5:AD8" si="22">AD9+AD13+AD17+AD21+AD25+AD29+AD33+AD37+AD41+AD45+AD49+AD53+AD57+AD61+AD65+AD69+AD73</f>
        <v>6330.49</v>
      </c>
      <c r="AE5" s="55">
        <f t="shared" ref="AE5:AE68" si="23">AD5/BE5-1</f>
        <v>-6.5288874254909798E-2</v>
      </c>
      <c r="AF5" s="119">
        <f t="shared" ref="AF5:AF8" si="24">AF9+AF13+AF17+AF21+AF25+AF29+AF33+AF37+AF41+AF45+AF49+AF53+AF57+AF61+AF65+AF69+AF73</f>
        <v>6353</v>
      </c>
      <c r="AG5" s="55">
        <f t="shared" ref="AG5:AG68" si="25">AF5/BG5-1</f>
        <v>-7.9221983883123806E-2</v>
      </c>
      <c r="AH5" s="119">
        <f t="shared" ref="AH5:AH8" si="26">AH9+AH13+AH17+AH21+AH25+AH29+AH33+AH37+AH41+AH45+AH49+AH53+AH57+AH61+AH65+AH69+AH73</f>
        <v>6310.22</v>
      </c>
      <c r="AI5" s="55">
        <f t="shared" ref="AI5:AM5" si="27">AH5/BI5-1</f>
        <v>-6.4259827153610199E-2</v>
      </c>
      <c r="AJ5" s="119">
        <f t="shared" ref="AJ5:AJ8" si="28">AJ9+AJ13+AJ17+AJ21+AJ25+AJ29+AJ33+AJ37+AJ41+AJ45+AJ49+AJ53+AJ57+AJ61+AJ65+AJ69+AJ73</f>
        <v>6176.05</v>
      </c>
      <c r="AK5" s="55">
        <f t="shared" si="27"/>
        <v>-4.7102913903606297E-2</v>
      </c>
      <c r="AL5" s="119">
        <f t="shared" ref="AL5:AL8" si="29">AL9+AL13+AL17+AL21+AL25+AL29+AL33+AL37+AL41+AL45+AL49+AL53+AL57+AL61+AL65+AL69+AL73</f>
        <v>6466.83</v>
      </c>
      <c r="AM5" s="55">
        <f t="shared" si="27"/>
        <v>-3.3247473924502301E-2</v>
      </c>
      <c r="AN5" s="119">
        <f t="shared" ref="AN5:AN8" si="30">AN9+AN13+AN17+AN21+AN25+AN29+AN33+AN37+AN41+AN45+AN49+AN53+AN57+AN61+AN65+AN69+AN73</f>
        <v>6094.85</v>
      </c>
      <c r="AO5" s="55">
        <f t="shared" ref="AO5:AO68" si="31">AN5/BO5-1</f>
        <v>-4.4540106004574503E-2</v>
      </c>
      <c r="AP5" s="119">
        <f t="shared" ref="AP5:AP8" si="32">AP9+AP13+AP17+AP21+AP25+AP29+AP33+AP37+AP41+AP45+AP49+AP53+AP57+AP61+AP65+AP69+AP73</f>
        <v>6053.98</v>
      </c>
      <c r="AQ5" s="55">
        <f t="shared" ref="AQ5:AQ68" si="33">AP5/BQ5-1</f>
        <v>-8.1998683799512806E-2</v>
      </c>
      <c r="AR5" s="54">
        <f>T5+V5+X5+Z5+AB5+AD5+AF5+AH5+AJ5+AL5+AN5+AP5</f>
        <v>77252.87</v>
      </c>
      <c r="AS5" s="55">
        <f>AR5/(AU5+AW5+AY5+BA5+BC5+BE5+BG5+BI5+BK5+BM5+BO5+BQ5)-1</f>
        <v>-6.6496455114225E-2</v>
      </c>
      <c r="AT5" s="122"/>
      <c r="AU5" s="119">
        <f t="shared" ref="AU5:AY5" si="34">AU9+AU13+AU17+AU21+AU25+AU29+AU33+AU37+AU41+AU45+AU49+AU53+AU57+AU61+AU65+AU69+AU73</f>
        <v>7668.14</v>
      </c>
      <c r="AV5" s="123">
        <f>AU5/BV5-1</f>
        <v>4.8977375169456903E-2</v>
      </c>
      <c r="AW5" s="119">
        <f t="shared" si="34"/>
        <v>7405.5</v>
      </c>
      <c r="AX5" s="123">
        <f>AW5/BW5-1</f>
        <v>2.5594506896155399E-2</v>
      </c>
      <c r="AY5" s="119">
        <f t="shared" si="34"/>
        <v>7238.5</v>
      </c>
      <c r="AZ5" s="123">
        <f>AY5/BX5-1</f>
        <v>-6.6431248532935597E-2</v>
      </c>
      <c r="BA5" s="119">
        <f t="shared" ref="BA5:BE5" si="35">BA9+BA13+BA17+BA21+BA25+BA29+BA33+BA37+BA41+BA45+BA49+BA53+BA57+BA61+BA65+BA69+BA73</f>
        <v>7004.23</v>
      </c>
      <c r="BB5" s="123">
        <f>BA5/BY5-1</f>
        <v>-8.3065946653575598E-2</v>
      </c>
      <c r="BC5" s="119">
        <f t="shared" si="35"/>
        <v>6879.36</v>
      </c>
      <c r="BD5" s="123">
        <f>BC5/BZ5-1</f>
        <v>-0.110157948723256</v>
      </c>
      <c r="BE5" s="119">
        <f t="shared" si="35"/>
        <v>6772.67</v>
      </c>
      <c r="BF5" s="123">
        <f>BE5/CA5-1</f>
        <v>-9.6270013997622098E-2</v>
      </c>
      <c r="BG5" s="119">
        <f t="shared" ref="BG5:BK5" si="36">BG9+BG13+BG17+BG21+BG25+BG29+BG33+BG37+BG41+BG45+BG49+BG53+BG57+BG61+BG65+BG69+BG73</f>
        <v>6899.6</v>
      </c>
      <c r="BH5" s="123">
        <f>BG5/CB5-1</f>
        <v>-0.102081080272098</v>
      </c>
      <c r="BI5" s="119">
        <f t="shared" si="36"/>
        <v>6743.56</v>
      </c>
      <c r="BJ5" s="123">
        <f>BI5/CC5-1</f>
        <v>-0.12194143811002001</v>
      </c>
      <c r="BK5" s="119">
        <f t="shared" si="36"/>
        <v>6481.34</v>
      </c>
      <c r="BL5" s="123">
        <f>BK5/CD5-1</f>
        <v>-0.13168467914477899</v>
      </c>
      <c r="BM5" s="119">
        <f t="shared" ref="BM5:BQ5" si="37">BM9+BM13+BM17+BM21+BM25+BM29+BM33+BM37+BM41+BM45+BM49+BM53+BM57+BM61+BM65+BM69+BM73</f>
        <v>6689.23</v>
      </c>
      <c r="BN5" s="123">
        <f>BM5/CE5-1</f>
        <v>-0.13259359731112</v>
      </c>
      <c r="BO5" s="119">
        <f t="shared" si="37"/>
        <v>6378.97</v>
      </c>
      <c r="BP5" s="123">
        <f>BO5/CF5-1</f>
        <v>-0.130840522996931</v>
      </c>
      <c r="BQ5" s="119">
        <f t="shared" si="37"/>
        <v>6594.74</v>
      </c>
      <c r="BR5" s="123">
        <f>BQ5/CG5-1</f>
        <v>-0.116721870935856</v>
      </c>
      <c r="BS5" s="119">
        <f t="shared" ref="BS5:BS68" si="38">AU5+AW5+AY5+BA5+BC5+BE5+BG5+BI5+BK5+BM5+BO5+BQ5</f>
        <v>82755.839999999997</v>
      </c>
      <c r="BT5" s="123">
        <f>BS5/CH5-1</f>
        <v>-8.5508178460844894E-2</v>
      </c>
      <c r="BU5" s="124"/>
      <c r="BV5" s="125">
        <f t="shared" ref="BV5:CG5" si="39">BV9+BV13+BV17+BV21+BV25+BV29+BV33+BV37+BV41+BV45+BV49+BV53+BV57+BV61+BV65+BV69+BV73</f>
        <v>7310.11</v>
      </c>
      <c r="BW5" s="125">
        <f t="shared" si="39"/>
        <v>7220.69</v>
      </c>
      <c r="BX5" s="125">
        <f t="shared" si="39"/>
        <v>7753.58</v>
      </c>
      <c r="BY5" s="125">
        <f t="shared" si="39"/>
        <v>7638.75</v>
      </c>
      <c r="BZ5" s="125">
        <f t="shared" si="39"/>
        <v>7730.99</v>
      </c>
      <c r="CA5" s="125">
        <f t="shared" si="39"/>
        <v>7494.13</v>
      </c>
      <c r="CB5" s="125">
        <f t="shared" si="39"/>
        <v>7683.99</v>
      </c>
      <c r="CC5" s="125">
        <f t="shared" si="39"/>
        <v>7680.08</v>
      </c>
      <c r="CD5" s="125">
        <f t="shared" si="39"/>
        <v>7464.27</v>
      </c>
      <c r="CE5" s="125">
        <f t="shared" si="39"/>
        <v>7711.76</v>
      </c>
      <c r="CF5" s="125">
        <f t="shared" si="39"/>
        <v>7339.24</v>
      </c>
      <c r="CG5" s="125">
        <f t="shared" si="39"/>
        <v>7466.21</v>
      </c>
      <c r="CH5" s="119">
        <f>BV5+BW5+BX5+BY5+BZ5+CA5+CB5+CC5+CD5+CE5+CF5+CG5</f>
        <v>90493.8</v>
      </c>
    </row>
    <row r="6" spans="1:86" s="103" customFormat="1" ht="27" customHeight="1">
      <c r="A6" s="346"/>
      <c r="B6" s="118" t="s">
        <v>362</v>
      </c>
      <c r="C6" s="54">
        <f t="shared" si="0"/>
        <v>35531.9</v>
      </c>
      <c r="D6" s="55">
        <f t="shared" ref="D6:D37" si="40">C6/T6-1</f>
        <v>-0.17059850734388399</v>
      </c>
      <c r="E6" s="54">
        <f t="shared" si="1"/>
        <v>36449</v>
      </c>
      <c r="F6" s="55">
        <f t="shared" si="2"/>
        <v>-8.6532666062015498E-2</v>
      </c>
      <c r="G6" s="54">
        <f t="shared" si="3"/>
        <v>35845.949999999997</v>
      </c>
      <c r="H6" s="55">
        <f t="shared" si="4"/>
        <v>-0.10901008162737801</v>
      </c>
      <c r="I6" s="54">
        <f t="shared" si="5"/>
        <v>35246</v>
      </c>
      <c r="J6" s="55">
        <f t="shared" si="6"/>
        <v>-9.0418999264768707E-2</v>
      </c>
      <c r="K6" s="54">
        <f t="shared" si="7"/>
        <v>35289.089999999997</v>
      </c>
      <c r="L6" s="55">
        <f t="shared" si="8"/>
        <v>-0.101254023641016</v>
      </c>
      <c r="M6" s="54">
        <f t="shared" si="9"/>
        <v>34293.78</v>
      </c>
      <c r="N6" s="55">
        <f t="shared" si="10"/>
        <v>-8.4784111318977104E-2</v>
      </c>
      <c r="O6" s="54">
        <f t="shared" si="11"/>
        <v>34236.6</v>
      </c>
      <c r="P6" s="55">
        <f t="shared" ref="P6:P69" si="41">O6/AF6-1</f>
        <v>-8.8355001697521598E-2</v>
      </c>
      <c r="Q6" s="54">
        <f t="shared" si="12"/>
        <v>246892.32</v>
      </c>
      <c r="R6" s="120">
        <f t="shared" si="13"/>
        <v>-0.10550730092145</v>
      </c>
      <c r="S6" s="121">
        <f>T6+V6+X6+Z6+AB6+AD6</f>
        <v>238459.04</v>
      </c>
      <c r="T6" s="54">
        <f t="shared" si="14"/>
        <v>42840.41</v>
      </c>
      <c r="U6" s="55">
        <f t="shared" si="15"/>
        <v>-5.8149893438287199E-2</v>
      </c>
      <c r="V6" s="54">
        <f t="shared" ref="V6:V8" si="42">V10+V14+V18+V22+V26+V30+V34+V38+V42+V46+V50+V54+V58+V62+V66+V70+V74</f>
        <v>39901.81</v>
      </c>
      <c r="W6" s="55">
        <f t="shared" si="16"/>
        <v>-7.6549209362949705E-2</v>
      </c>
      <c r="X6" s="54">
        <f t="shared" si="17"/>
        <v>40231.599999999999</v>
      </c>
      <c r="Y6" s="55">
        <f t="shared" ref="Y6:Y68" si="43">X6/AY6-1</f>
        <v>-4.3672455985842198E-2</v>
      </c>
      <c r="Z6" s="54">
        <f t="shared" si="18"/>
        <v>38749.71</v>
      </c>
      <c r="AA6" s="55">
        <f t="shared" si="19"/>
        <v>-7.1269290779971795E-2</v>
      </c>
      <c r="AB6" s="54">
        <f t="shared" si="20"/>
        <v>39264.81</v>
      </c>
      <c r="AC6" s="55">
        <f t="shared" si="21"/>
        <v>-4.23296489736424E-2</v>
      </c>
      <c r="AD6" s="54">
        <f t="shared" si="22"/>
        <v>37470.699999999997</v>
      </c>
      <c r="AE6" s="55">
        <f t="shared" si="23"/>
        <v>-6.6758054758635499E-2</v>
      </c>
      <c r="AF6" s="54">
        <f t="shared" si="24"/>
        <v>37554.75</v>
      </c>
      <c r="AG6" s="55">
        <f t="shared" si="25"/>
        <v>-8.7770849815549196E-2</v>
      </c>
      <c r="AH6" s="54">
        <f t="shared" si="26"/>
        <v>36991.519999999997</v>
      </c>
      <c r="AI6" s="55">
        <f t="shared" ref="AI6:AI37" si="44">AH6/BI6-1</f>
        <v>-7.9089264424457101E-2</v>
      </c>
      <c r="AJ6" s="54">
        <f t="shared" si="28"/>
        <v>36236.03</v>
      </c>
      <c r="AK6" s="55">
        <f t="shared" ref="AK6:AK37" si="45">AJ6/BK6-1</f>
        <v>-6.1563176096866498E-2</v>
      </c>
      <c r="AL6" s="54">
        <f t="shared" si="29"/>
        <v>37642.69</v>
      </c>
      <c r="AM6" s="55">
        <f t="shared" ref="AM6:AM69" si="46">AL6/BM6-1</f>
        <v>-5.9893538803342999E-2</v>
      </c>
      <c r="AN6" s="54">
        <f t="shared" si="30"/>
        <v>35712.720000000001</v>
      </c>
      <c r="AO6" s="55">
        <f t="shared" si="31"/>
        <v>-6.5109839264019295E-2</v>
      </c>
      <c r="AP6" s="54">
        <f t="shared" si="32"/>
        <v>35489.94</v>
      </c>
      <c r="AQ6" s="55">
        <f t="shared" si="33"/>
        <v>-0.10301064408949</v>
      </c>
      <c r="AR6" s="54">
        <f t="shared" ref="AR6:AR37" si="47">T6+V6+X6+Z6+AB6+AD6+AF6+AH6+AJ6+AL6+AN6+AP6</f>
        <v>458086.69</v>
      </c>
      <c r="AS6" s="55">
        <f t="shared" ref="AS6:AS37" si="48">AR6/(AU6+AW6+AY6+BA6+BC6+BE6+BG6+BI6+BK6+BM6+BO6+BQ6)-1</f>
        <v>-6.7782314639020402E-2</v>
      </c>
      <c r="AT6" s="122"/>
      <c r="AU6" s="54">
        <f t="shared" ref="AU6:AY6" si="49">AU10+AU14+AU18+AU22+AU26+AU30+AU34+AU38+AU42+AU46+AU50+AU54+AU58+AU62+AU66+AU70+AU74</f>
        <v>45485.38</v>
      </c>
      <c r="AV6" s="55"/>
      <c r="AW6" s="54">
        <f t="shared" si="49"/>
        <v>43209.46</v>
      </c>
      <c r="AX6" s="55"/>
      <c r="AY6" s="54">
        <f t="shared" si="49"/>
        <v>42068.85</v>
      </c>
      <c r="AZ6" s="55"/>
      <c r="BA6" s="54">
        <f t="shared" ref="BA6:BE6" si="50">BA10+BA14+BA18+BA22+BA26+BA30+BA34+BA38+BA42+BA46+BA50+BA54+BA58+BA62+BA66+BA70+BA74</f>
        <v>41723.300000000003</v>
      </c>
      <c r="BB6" s="55"/>
      <c r="BC6" s="54">
        <f t="shared" si="50"/>
        <v>41000.339999999997</v>
      </c>
      <c r="BD6" s="55"/>
      <c r="BE6" s="54">
        <f t="shared" si="50"/>
        <v>40151.11</v>
      </c>
      <c r="BF6" s="55"/>
      <c r="BG6" s="54">
        <f t="shared" ref="BG6:BK6" si="51">BG10+BG14+BG18+BG22+BG26+BG30+BG34+BG38+BG42+BG46+BG50+BG54+BG58+BG62+BG66+BG70+BG74</f>
        <v>41168.11</v>
      </c>
      <c r="BH6" s="55"/>
      <c r="BI6" s="54">
        <f t="shared" si="51"/>
        <v>40168.410000000003</v>
      </c>
      <c r="BJ6" s="55"/>
      <c r="BK6" s="54">
        <f t="shared" si="51"/>
        <v>38613.18</v>
      </c>
      <c r="BL6" s="55"/>
      <c r="BM6" s="54">
        <f t="shared" ref="BM6:BQ6" si="52">BM10+BM14+BM18+BM22+BM26+BM30+BM34+BM38+BM42+BM46+BM50+BM54+BM58+BM62+BM66+BM70+BM74</f>
        <v>40040.879999999997</v>
      </c>
      <c r="BN6" s="123"/>
      <c r="BO6" s="54">
        <f t="shared" si="52"/>
        <v>38199.910000000003</v>
      </c>
      <c r="BP6" s="123"/>
      <c r="BQ6" s="54">
        <f t="shared" si="52"/>
        <v>39565.620000000003</v>
      </c>
      <c r="BR6" s="123"/>
      <c r="BS6" s="54">
        <f t="shared" si="38"/>
        <v>491394.55</v>
      </c>
      <c r="BT6" s="55"/>
      <c r="BU6" s="126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19"/>
    </row>
    <row r="7" spans="1:86" s="103" customFormat="1" ht="27" customHeight="1">
      <c r="A7" s="346"/>
      <c r="B7" s="118" t="s">
        <v>363</v>
      </c>
      <c r="C7" s="54">
        <f t="shared" si="0"/>
        <v>5576.15</v>
      </c>
      <c r="D7" s="55">
        <f t="shared" si="40"/>
        <v>-0.16534821376449901</v>
      </c>
      <c r="E7" s="54">
        <f t="shared" si="1"/>
        <v>5701.62</v>
      </c>
      <c r="F7" s="55">
        <f t="shared" si="2"/>
        <v>-8.1037520086519196E-2</v>
      </c>
      <c r="G7" s="54">
        <f t="shared" si="3"/>
        <v>5629.64</v>
      </c>
      <c r="H7" s="55">
        <f t="shared" si="4"/>
        <v>-0.101428548626519</v>
      </c>
      <c r="I7" s="54">
        <f t="shared" si="5"/>
        <v>5515.95</v>
      </c>
      <c r="J7" s="55">
        <f t="shared" si="6"/>
        <v>-8.3936187173661705E-2</v>
      </c>
      <c r="K7" s="54">
        <f t="shared" si="7"/>
        <v>5510.39</v>
      </c>
      <c r="L7" s="55">
        <f t="shared" si="8"/>
        <v>-9.6024594265165603E-2</v>
      </c>
      <c r="M7" s="54">
        <f t="shared" si="9"/>
        <v>5356.27</v>
      </c>
      <c r="N7" s="55">
        <f t="shared" si="10"/>
        <v>-9.0864806054712005E-2</v>
      </c>
      <c r="O7" s="54">
        <f t="shared" si="11"/>
        <v>5351.24</v>
      </c>
      <c r="P7" s="55">
        <f t="shared" si="41"/>
        <v>-7.5162370768768097E-2</v>
      </c>
      <c r="Q7" s="54">
        <f t="shared" si="12"/>
        <v>38641.26</v>
      </c>
      <c r="R7" s="120">
        <f t="shared" si="13"/>
        <v>-0.10021851123618999</v>
      </c>
      <c r="S7" s="121">
        <f>T7+V7+X7+Z7+AB7+AD7</f>
        <v>37159.019999999997</v>
      </c>
      <c r="T7" s="54">
        <f t="shared" si="14"/>
        <v>6680.81</v>
      </c>
      <c r="U7" s="55">
        <f t="shared" si="15"/>
        <v>-7.70156404776281E-2</v>
      </c>
      <c r="V7" s="54">
        <f t="shared" si="42"/>
        <v>6204.41</v>
      </c>
      <c r="W7" s="55">
        <f t="shared" si="16"/>
        <v>-0.11584211043833</v>
      </c>
      <c r="X7" s="54">
        <f t="shared" si="17"/>
        <v>6265.1</v>
      </c>
      <c r="Y7" s="55">
        <f t="shared" si="43"/>
        <v>-8.7421179356383494E-2</v>
      </c>
      <c r="Z7" s="54">
        <f t="shared" si="18"/>
        <v>6021.36</v>
      </c>
      <c r="AA7" s="55">
        <f t="shared" si="19"/>
        <v>-9.4015988059360095E-2</v>
      </c>
      <c r="AB7" s="54">
        <f t="shared" si="20"/>
        <v>6095.73</v>
      </c>
      <c r="AC7" s="55">
        <f t="shared" si="21"/>
        <v>-6.3351065300967194E-2</v>
      </c>
      <c r="AD7" s="54">
        <f t="shared" si="22"/>
        <v>5891.61</v>
      </c>
      <c r="AE7" s="55">
        <f t="shared" si="23"/>
        <v>-7.8358769311632798E-2</v>
      </c>
      <c r="AF7" s="54">
        <f t="shared" si="24"/>
        <v>5786.14</v>
      </c>
      <c r="AG7" s="55">
        <f t="shared" si="25"/>
        <v>-0.11050336973632401</v>
      </c>
      <c r="AH7" s="54">
        <f t="shared" si="26"/>
        <v>5706.58</v>
      </c>
      <c r="AI7" s="55">
        <f t="shared" si="44"/>
        <v>-0.10621995780584099</v>
      </c>
      <c r="AJ7" s="54">
        <f t="shared" si="28"/>
        <v>5575.37</v>
      </c>
      <c r="AK7" s="55">
        <f t="shared" si="45"/>
        <v>-8.5403683404992506E-2</v>
      </c>
      <c r="AL7" s="54">
        <f t="shared" si="29"/>
        <v>5858.03</v>
      </c>
      <c r="AM7" s="55">
        <f t="shared" si="46"/>
        <v>-6.9242416779608004E-2</v>
      </c>
      <c r="AN7" s="54">
        <f t="shared" si="30"/>
        <v>5522.28</v>
      </c>
      <c r="AO7" s="55">
        <f t="shared" si="31"/>
        <v>-7.9750368697767707E-2</v>
      </c>
      <c r="AP7" s="54">
        <f t="shared" si="32"/>
        <v>5457.95</v>
      </c>
      <c r="AQ7" s="55">
        <f t="shared" si="33"/>
        <v>-0.127649202442221</v>
      </c>
      <c r="AR7" s="54">
        <f t="shared" si="47"/>
        <v>71065.37</v>
      </c>
      <c r="AS7" s="55">
        <f t="shared" si="48"/>
        <v>-9.1289131329870599E-2</v>
      </c>
      <c r="AT7" s="128"/>
      <c r="AU7" s="54">
        <f t="shared" ref="AU7:AY7" si="53">AU11+AU15+AU19+AU23+AU27+AU31+AU35+AU39+AU43+AU47+AU51+AU55+AU59+AU63+AU67+AU71+AU75</f>
        <v>7238.27</v>
      </c>
      <c r="AV7" s="55"/>
      <c r="AW7" s="54">
        <f t="shared" si="53"/>
        <v>7017.31</v>
      </c>
      <c r="AX7" s="55"/>
      <c r="AY7" s="54">
        <f t="shared" si="53"/>
        <v>6865.27</v>
      </c>
      <c r="AZ7" s="55"/>
      <c r="BA7" s="54">
        <f t="shared" ref="BA7:BE7" si="54">BA11+BA15+BA19+BA23+BA27+BA31+BA35+BA39+BA43+BA47+BA51+BA55+BA59+BA63+BA67+BA71+BA75</f>
        <v>6646.21</v>
      </c>
      <c r="BB7" s="55"/>
      <c r="BC7" s="54">
        <f t="shared" si="54"/>
        <v>6508.02</v>
      </c>
      <c r="BD7" s="55"/>
      <c r="BE7" s="54">
        <f t="shared" si="54"/>
        <v>6392.52</v>
      </c>
      <c r="BF7" s="55"/>
      <c r="BG7" s="54">
        <f t="shared" ref="BG7:BK7" si="55">BG11+BG15+BG19+BG23+BG27+BG31+BG35+BG39+BG43+BG47+BG51+BG55+BG59+BG63+BG67+BG71+BG75</f>
        <v>6504.96</v>
      </c>
      <c r="BH7" s="55"/>
      <c r="BI7" s="54">
        <f t="shared" si="55"/>
        <v>6384.77</v>
      </c>
      <c r="BJ7" s="55"/>
      <c r="BK7" s="54">
        <f t="shared" si="55"/>
        <v>6095.99</v>
      </c>
      <c r="BL7" s="55"/>
      <c r="BM7" s="54">
        <f t="shared" ref="BM7:BQ7" si="56">BM11+BM15+BM19+BM23+BM27+BM31+BM35+BM39+BM43+BM47+BM51+BM55+BM59+BM63+BM67+BM71+BM75</f>
        <v>6293.83</v>
      </c>
      <c r="BN7" s="123"/>
      <c r="BO7" s="54">
        <f t="shared" si="56"/>
        <v>6000.85</v>
      </c>
      <c r="BP7" s="123"/>
      <c r="BQ7" s="54">
        <f t="shared" si="56"/>
        <v>6256.6</v>
      </c>
      <c r="BR7" s="123"/>
      <c r="BS7" s="54">
        <f t="shared" si="38"/>
        <v>78204.600000000006</v>
      </c>
      <c r="BT7" s="55"/>
      <c r="BU7" s="126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19"/>
    </row>
    <row r="8" spans="1:86" s="103" customFormat="1" ht="27" customHeight="1">
      <c r="A8" s="346"/>
      <c r="B8" s="118" t="s">
        <v>204</v>
      </c>
      <c r="C8" s="54">
        <f t="shared" si="0"/>
        <v>28138.59</v>
      </c>
      <c r="D8" s="55">
        <f t="shared" si="40"/>
        <v>-0.197409734019553</v>
      </c>
      <c r="E8" s="54">
        <f t="shared" si="1"/>
        <v>29024.28</v>
      </c>
      <c r="F8" s="55">
        <f t="shared" si="2"/>
        <v>-0.10173473947959</v>
      </c>
      <c r="G8" s="54">
        <f t="shared" si="3"/>
        <v>28828.91</v>
      </c>
      <c r="H8" s="55">
        <f t="shared" si="4"/>
        <v>-0.12643399175974601</v>
      </c>
      <c r="I8" s="54">
        <f t="shared" si="5"/>
        <v>28365.34</v>
      </c>
      <c r="J8" s="55">
        <f t="shared" si="6"/>
        <v>-0.103464035637233</v>
      </c>
      <c r="K8" s="54">
        <f t="shared" si="7"/>
        <v>28236.13</v>
      </c>
      <c r="L8" s="55">
        <f t="shared" si="8"/>
        <v>-0.104542784873071</v>
      </c>
      <c r="M8" s="54">
        <f t="shared" si="9"/>
        <v>27322.09</v>
      </c>
      <c r="N8" s="55">
        <f t="shared" si="10"/>
        <v>-9.3621534329609596E-2</v>
      </c>
      <c r="O8" s="54">
        <f t="shared" si="11"/>
        <v>27422.13</v>
      </c>
      <c r="P8" s="55">
        <f t="shared" si="41"/>
        <v>-8.0404376023021001E-2</v>
      </c>
      <c r="Q8" s="54">
        <f t="shared" si="12"/>
        <v>197337.47</v>
      </c>
      <c r="R8" s="120">
        <f t="shared" si="13"/>
        <v>-0.11709021884130499</v>
      </c>
      <c r="S8" s="121">
        <f>T8+V8+X8+Z8+AB8+AD8</f>
        <v>193688.31</v>
      </c>
      <c r="T8" s="54">
        <f t="shared" si="14"/>
        <v>35059.72</v>
      </c>
      <c r="U8" s="55">
        <f t="shared" si="15"/>
        <v>-4.7085910538971702E-2</v>
      </c>
      <c r="V8" s="54">
        <f t="shared" si="42"/>
        <v>32311.48</v>
      </c>
      <c r="W8" s="55">
        <f t="shared" si="16"/>
        <v>-8.7500229455928405E-2</v>
      </c>
      <c r="X8" s="54">
        <f t="shared" si="17"/>
        <v>33001.410000000003</v>
      </c>
      <c r="Y8" s="55">
        <f t="shared" si="43"/>
        <v>-5.6530019932096102E-2</v>
      </c>
      <c r="Z8" s="54">
        <f t="shared" si="18"/>
        <v>31638.82</v>
      </c>
      <c r="AA8" s="55">
        <f t="shared" si="19"/>
        <v>-8.4185693775472095E-2</v>
      </c>
      <c r="AB8" s="54">
        <f t="shared" si="20"/>
        <v>31532.639999999999</v>
      </c>
      <c r="AC8" s="55">
        <f t="shared" si="21"/>
        <v>-7.0506756906134505E-2</v>
      </c>
      <c r="AD8" s="54">
        <f t="shared" si="22"/>
        <v>30144.240000000002</v>
      </c>
      <c r="AE8" s="55">
        <f t="shared" si="23"/>
        <v>-9.1618785477708603E-2</v>
      </c>
      <c r="AF8" s="54">
        <f t="shared" si="24"/>
        <v>29819.77</v>
      </c>
      <c r="AG8" s="55">
        <f t="shared" si="25"/>
        <v>-0.111258639738371</v>
      </c>
      <c r="AH8" s="54">
        <f t="shared" si="26"/>
        <v>29389.47</v>
      </c>
      <c r="AI8" s="55">
        <f t="shared" si="44"/>
        <v>-0.106974747196978</v>
      </c>
      <c r="AJ8" s="54">
        <f t="shared" si="28"/>
        <v>28730.13</v>
      </c>
      <c r="AK8" s="55">
        <f t="shared" si="45"/>
        <v>-8.7537849698822098E-2</v>
      </c>
      <c r="AL8" s="54">
        <f t="shared" si="29"/>
        <v>29671.439999999999</v>
      </c>
      <c r="AM8" s="55">
        <f t="shared" si="46"/>
        <v>-9.07106209774248E-2</v>
      </c>
      <c r="AN8" s="54">
        <f t="shared" si="30"/>
        <v>28272.09</v>
      </c>
      <c r="AO8" s="55">
        <f t="shared" si="31"/>
        <v>-9.1555853456652098E-2</v>
      </c>
      <c r="AP8" s="54">
        <f t="shared" si="32"/>
        <v>27791.35</v>
      </c>
      <c r="AQ8" s="55">
        <f t="shared" si="33"/>
        <v>-0.14586077623008201</v>
      </c>
      <c r="AR8" s="54">
        <f t="shared" si="47"/>
        <v>367362.56</v>
      </c>
      <c r="AS8" s="55">
        <f t="shared" si="48"/>
        <v>-8.8603153149130101E-2</v>
      </c>
      <c r="AT8" s="128"/>
      <c r="AU8" s="54">
        <f t="shared" ref="AU8:AY8" si="57">AU12+AU16+AU20+AU24+AU28+AU32+AU36+AU40+AU44+AU48+AU52+AU56+AU60+AU64+AU68+AU72+AU76</f>
        <v>36792.11</v>
      </c>
      <c r="AV8" s="55"/>
      <c r="AW8" s="54">
        <f t="shared" si="57"/>
        <v>35409.85</v>
      </c>
      <c r="AX8" s="55"/>
      <c r="AY8" s="54">
        <f t="shared" si="57"/>
        <v>34978.76</v>
      </c>
      <c r="AZ8" s="55"/>
      <c r="BA8" s="54">
        <f t="shared" ref="BA8:BE8" si="58">BA12+BA16+BA20+BA24+BA28+BA32+BA36+BA40+BA44+BA48+BA52+BA56+BA60+BA64+BA68+BA72+BA76</f>
        <v>34547.199999999997</v>
      </c>
      <c r="BB8" s="55"/>
      <c r="BC8" s="54">
        <f t="shared" si="58"/>
        <v>33924.550000000003</v>
      </c>
      <c r="BD8" s="55"/>
      <c r="BE8" s="54">
        <f t="shared" si="58"/>
        <v>33184.57</v>
      </c>
      <c r="BF8" s="55"/>
      <c r="BG8" s="54">
        <f t="shared" ref="BG8:BK8" si="59">BG12+BG16+BG20+BG24+BG28+BG32+BG36+BG40+BG44+BG48+BG52+BG56+BG60+BG64+BG68+BG72+BG76</f>
        <v>33552.81</v>
      </c>
      <c r="BH8" s="55"/>
      <c r="BI8" s="54">
        <f t="shared" si="59"/>
        <v>32910.01</v>
      </c>
      <c r="BJ8" s="55"/>
      <c r="BK8" s="54">
        <f t="shared" si="59"/>
        <v>31486.38</v>
      </c>
      <c r="BL8" s="55"/>
      <c r="BM8" s="54">
        <f t="shared" ref="BM8:BQ8" si="60">BM12+BM16+BM20+BM24+BM28+BM32+BM36+BM40+BM44+BM48+BM52+BM56+BM60+BM64+BM68+BM72+BM76</f>
        <v>32631.46</v>
      </c>
      <c r="BN8" s="123"/>
      <c r="BO8" s="54">
        <f t="shared" si="60"/>
        <v>31121.439999999999</v>
      </c>
      <c r="BP8" s="123"/>
      <c r="BQ8" s="54">
        <f t="shared" si="60"/>
        <v>32537.26</v>
      </c>
      <c r="BR8" s="123"/>
      <c r="BS8" s="54">
        <f t="shared" si="38"/>
        <v>403076.4</v>
      </c>
      <c r="BT8" s="55"/>
      <c r="BU8" s="126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19"/>
    </row>
    <row r="9" spans="1:86" s="102" customFormat="1" ht="27" customHeight="1">
      <c r="A9" s="338" t="s">
        <v>108</v>
      </c>
      <c r="B9" s="118" t="s">
        <v>361</v>
      </c>
      <c r="C9" s="129">
        <v>1131.5899999999999</v>
      </c>
      <c r="D9" s="55">
        <f t="shared" si="40"/>
        <v>-0.30204343454903199</v>
      </c>
      <c r="E9" s="129">
        <v>1174.5899999999999</v>
      </c>
      <c r="F9" s="55">
        <f t="shared" si="2"/>
        <v>-0.21230309086153801</v>
      </c>
      <c r="G9" s="130">
        <v>1208.6300000000001</v>
      </c>
      <c r="H9" s="55">
        <f t="shared" si="4"/>
        <v>-0.258022137231188</v>
      </c>
      <c r="I9" s="129">
        <v>1167.44</v>
      </c>
      <c r="J9" s="55">
        <f t="shared" si="6"/>
        <v>-0.24516688003517301</v>
      </c>
      <c r="K9" s="129">
        <v>1122.93</v>
      </c>
      <c r="L9" s="55">
        <f t="shared" si="8"/>
        <v>-0.23451378710930801</v>
      </c>
      <c r="M9" s="129">
        <v>1068.9100000000001</v>
      </c>
      <c r="N9" s="55">
        <f t="shared" si="10"/>
        <v>-0.20748687683501901</v>
      </c>
      <c r="O9" s="129">
        <v>1093.9100000000001</v>
      </c>
      <c r="P9" s="55">
        <f t="shared" si="41"/>
        <v>-0.18076358516565799</v>
      </c>
      <c r="Q9" s="92">
        <f t="shared" si="12"/>
        <v>7968</v>
      </c>
      <c r="R9" s="120">
        <f t="shared" si="13"/>
        <v>-0.23670849698247001</v>
      </c>
      <c r="S9" s="121">
        <f t="shared" ref="S9:S40" si="61">T9+V9+X9+Z9+AB9+AD9</f>
        <v>9103.7199999999993</v>
      </c>
      <c r="T9" s="129">
        <v>1621.29</v>
      </c>
      <c r="U9" s="55">
        <f t="shared" si="15"/>
        <v>-7.2552227535867098E-2</v>
      </c>
      <c r="V9" s="129">
        <v>1491.17</v>
      </c>
      <c r="W9" s="55">
        <f t="shared" si="16"/>
        <v>-6.4011549446066004E-2</v>
      </c>
      <c r="X9" s="131">
        <v>1628.93</v>
      </c>
      <c r="Y9" s="55">
        <f t="shared" si="43"/>
        <v>-6.6323138297872397E-2</v>
      </c>
      <c r="Z9" s="129">
        <v>1546.62</v>
      </c>
      <c r="AA9" s="55">
        <f t="shared" si="19"/>
        <v>-8.0635094247653499E-2</v>
      </c>
      <c r="AB9" s="129">
        <v>1466.95</v>
      </c>
      <c r="AC9" s="55">
        <f t="shared" si="21"/>
        <v>-0.122957533435768</v>
      </c>
      <c r="AD9" s="129">
        <v>1348.76</v>
      </c>
      <c r="AE9" s="55">
        <f t="shared" si="23"/>
        <v>-0.151312270722299</v>
      </c>
      <c r="AF9" s="129">
        <v>1335.28</v>
      </c>
      <c r="AG9" s="55">
        <f t="shared" si="25"/>
        <v>-0.190734489299935</v>
      </c>
      <c r="AH9" s="129">
        <v>1306.1199999999999</v>
      </c>
      <c r="AI9" s="55">
        <f t="shared" si="44"/>
        <v>-0.16382097425752701</v>
      </c>
      <c r="AJ9" s="129">
        <v>1264.67</v>
      </c>
      <c r="AK9" s="55">
        <f t="shared" si="45"/>
        <v>-0.157510109185869</v>
      </c>
      <c r="AL9" s="129">
        <v>1326.97</v>
      </c>
      <c r="AM9" s="55">
        <f t="shared" si="46"/>
        <v>-0.16850264430909601</v>
      </c>
      <c r="AN9" s="129">
        <v>1230.92</v>
      </c>
      <c r="AO9" s="55">
        <f t="shared" si="31"/>
        <v>-0.201686231273105</v>
      </c>
      <c r="AP9" s="129">
        <v>1167.32</v>
      </c>
      <c r="AQ9" s="55">
        <f t="shared" si="33"/>
        <v>-0.26903616872056901</v>
      </c>
      <c r="AR9" s="54">
        <f t="shared" si="47"/>
        <v>16735</v>
      </c>
      <c r="AS9" s="55">
        <f t="shared" si="48"/>
        <v>-0.14081981243329</v>
      </c>
      <c r="AT9" s="122"/>
      <c r="AU9" s="132">
        <v>1748.12</v>
      </c>
      <c r="AV9" s="123">
        <f>AU9/BV9-1</f>
        <v>2.9182712390074501E-4</v>
      </c>
      <c r="AW9" s="132">
        <v>1593.15</v>
      </c>
      <c r="AX9" s="123">
        <f>AW9/BW9-1</f>
        <v>-8.7516824651335895E-2</v>
      </c>
      <c r="AY9" s="132">
        <v>1744.64</v>
      </c>
      <c r="AZ9" s="123">
        <f>AY9/BX9-1</f>
        <v>-8.5297247985403599E-2</v>
      </c>
      <c r="BA9" s="132">
        <v>1682.27</v>
      </c>
      <c r="BB9" s="123">
        <f>BA9/BY9-1</f>
        <v>-7.2291216305642503E-2</v>
      </c>
      <c r="BC9" s="132">
        <v>1672.61</v>
      </c>
      <c r="BD9" s="123">
        <f>BC9/BZ9-1</f>
        <v>-8.6195216293884505E-2</v>
      </c>
      <c r="BE9" s="132">
        <v>1589.23</v>
      </c>
      <c r="BF9" s="123">
        <f>BE9/CA9-1</f>
        <v>-6.4355269819963007E-2</v>
      </c>
      <c r="BG9" s="132">
        <v>1649.99</v>
      </c>
      <c r="BH9" s="123">
        <f>BG9/CB9-1</f>
        <v>-0.104449015702089</v>
      </c>
      <c r="BI9" s="132">
        <v>1562.01</v>
      </c>
      <c r="BJ9" s="123">
        <f>BI9/CC9-1</f>
        <v>-0.13321347117481599</v>
      </c>
      <c r="BK9" s="119">
        <v>1501.11</v>
      </c>
      <c r="BL9" s="123">
        <f>BK9/CD9-1</f>
        <v>-0.14186489221217999</v>
      </c>
      <c r="BM9" s="132">
        <v>1595.88</v>
      </c>
      <c r="BN9" s="123">
        <f>BM9/CE9-1</f>
        <v>-0.14453878811269799</v>
      </c>
      <c r="BO9" s="132">
        <v>1541.9</v>
      </c>
      <c r="BP9" s="123">
        <f>BO9/CF9-1</f>
        <v>-0.101891276363996</v>
      </c>
      <c r="BQ9" s="132">
        <v>1596.96</v>
      </c>
      <c r="BR9" s="123">
        <f>BQ9/CG9-1</f>
        <v>-6.8974563771301303E-2</v>
      </c>
      <c r="BS9" s="119">
        <f t="shared" si="38"/>
        <v>19477.87</v>
      </c>
      <c r="BT9" s="123">
        <f>BS9/CH9-1</f>
        <v>-9.1286688413478007E-2</v>
      </c>
      <c r="BU9" s="124"/>
      <c r="BV9" s="133">
        <v>1747.61</v>
      </c>
      <c r="BW9" s="133">
        <v>1745.95</v>
      </c>
      <c r="BX9" s="133">
        <v>1907.33</v>
      </c>
      <c r="BY9" s="133">
        <v>1813.36</v>
      </c>
      <c r="BZ9" s="133">
        <v>1830.38</v>
      </c>
      <c r="CA9" s="133">
        <v>1698.54</v>
      </c>
      <c r="CB9" s="133">
        <v>1842.43</v>
      </c>
      <c r="CC9" s="133">
        <v>1802.07</v>
      </c>
      <c r="CD9" s="134">
        <v>1749.27</v>
      </c>
      <c r="CE9" s="133">
        <v>1865.52</v>
      </c>
      <c r="CF9" s="133">
        <v>1716.83</v>
      </c>
      <c r="CG9" s="134">
        <v>1715.27</v>
      </c>
      <c r="CH9" s="119">
        <f>BV9+BW9+BX9+BY9+BZ9+CA9+CB9+CC9+CD9+CE9+CF9+CG9</f>
        <v>21434.560000000001</v>
      </c>
    </row>
    <row r="10" spans="1:86" s="103" customFormat="1" ht="27" customHeight="1">
      <c r="A10" s="339"/>
      <c r="B10" s="118" t="s">
        <v>362</v>
      </c>
      <c r="C10" s="129">
        <v>8826.4</v>
      </c>
      <c r="D10" s="55">
        <f t="shared" si="40"/>
        <v>-0.30204348231781297</v>
      </c>
      <c r="E10" s="129">
        <v>9161.7999999999993</v>
      </c>
      <c r="F10" s="55">
        <f t="shared" si="2"/>
        <v>-0.21230353370652699</v>
      </c>
      <c r="G10" s="130">
        <v>9427.31</v>
      </c>
      <c r="H10" s="55">
        <f t="shared" si="4"/>
        <v>-0.25802221846186502</v>
      </c>
      <c r="I10" s="129">
        <v>9106.0300000000007</v>
      </c>
      <c r="J10" s="55">
        <f t="shared" si="6"/>
        <v>-0.24516729610631599</v>
      </c>
      <c r="K10" s="129">
        <v>8758.85</v>
      </c>
      <c r="L10" s="55">
        <f t="shared" si="8"/>
        <v>-0.23451413669212501</v>
      </c>
      <c r="M10" s="129">
        <v>8337.5</v>
      </c>
      <c r="N10" s="55">
        <f t="shared" si="10"/>
        <v>-0.207486837390082</v>
      </c>
      <c r="O10" s="129">
        <v>8532.5</v>
      </c>
      <c r="P10" s="55">
        <f t="shared" si="41"/>
        <v>-0.18076307850656401</v>
      </c>
      <c r="Q10" s="54">
        <f t="shared" si="12"/>
        <v>62150.39</v>
      </c>
      <c r="R10" s="120">
        <f t="shared" si="13"/>
        <v>-0.23670861979607999</v>
      </c>
      <c r="S10" s="121">
        <f t="shared" si="61"/>
        <v>71009.02</v>
      </c>
      <c r="T10" s="129">
        <v>12646.06</v>
      </c>
      <c r="U10" s="55">
        <f t="shared" si="15"/>
        <v>-7.2552646285314507E-2</v>
      </c>
      <c r="V10" s="129">
        <v>11631.13</v>
      </c>
      <c r="W10" s="55">
        <f t="shared" si="16"/>
        <v>-6.4011227555149999E-2</v>
      </c>
      <c r="X10" s="131">
        <v>12705.65</v>
      </c>
      <c r="Y10" s="55">
        <f t="shared" si="43"/>
        <v>-6.6323295015722206E-2</v>
      </c>
      <c r="Z10" s="129">
        <v>12063.64</v>
      </c>
      <c r="AA10" s="55">
        <f t="shared" si="19"/>
        <v>-8.0635069666986997E-2</v>
      </c>
      <c r="AB10" s="129">
        <v>11442.21</v>
      </c>
      <c r="AC10" s="55">
        <f t="shared" si="21"/>
        <v>-0.12295766788590901</v>
      </c>
      <c r="AD10" s="129">
        <v>10520.33</v>
      </c>
      <c r="AE10" s="55">
        <f t="shared" si="23"/>
        <v>-0.151311835521003</v>
      </c>
      <c r="AF10" s="129">
        <v>10415.18</v>
      </c>
      <c r="AG10" s="55">
        <f t="shared" si="25"/>
        <v>-0.19073467434141</v>
      </c>
      <c r="AH10" s="129">
        <v>10187.74</v>
      </c>
      <c r="AI10" s="55">
        <f t="shared" si="44"/>
        <v>-0.16382078321164101</v>
      </c>
      <c r="AJ10" s="129">
        <v>9864.43</v>
      </c>
      <c r="AK10" s="55">
        <f t="shared" si="45"/>
        <v>-0.157509911467239</v>
      </c>
      <c r="AL10" s="129">
        <v>10350.370000000001</v>
      </c>
      <c r="AM10" s="55">
        <f t="shared" si="46"/>
        <v>-0.16850205577504901</v>
      </c>
      <c r="AN10" s="129">
        <v>9601.18</v>
      </c>
      <c r="AO10" s="55">
        <f t="shared" si="31"/>
        <v>-0.20168589868310999</v>
      </c>
      <c r="AP10" s="129">
        <v>9105.1</v>
      </c>
      <c r="AQ10" s="55">
        <f t="shared" si="33"/>
        <v>-0.26903596496227999</v>
      </c>
      <c r="AR10" s="54">
        <f t="shared" si="47"/>
        <v>130533.02</v>
      </c>
      <c r="AS10" s="55">
        <f t="shared" si="48"/>
        <v>-0.14081970341226799</v>
      </c>
      <c r="AT10" s="128"/>
      <c r="AU10" s="129">
        <v>13635.34</v>
      </c>
      <c r="AV10" s="55"/>
      <c r="AW10" s="129">
        <v>12426.57</v>
      </c>
      <c r="AX10" s="55"/>
      <c r="AY10" s="129">
        <v>13608.19</v>
      </c>
      <c r="AZ10" s="55"/>
      <c r="BA10" s="129">
        <v>13121.71</v>
      </c>
      <c r="BB10" s="55"/>
      <c r="BC10" s="129">
        <v>13046.36</v>
      </c>
      <c r="BD10" s="55"/>
      <c r="BE10" s="129">
        <v>12395.99</v>
      </c>
      <c r="BF10" s="55"/>
      <c r="BG10" s="129">
        <v>12869.92</v>
      </c>
      <c r="BH10" s="55"/>
      <c r="BI10" s="129">
        <v>12183.68</v>
      </c>
      <c r="BJ10" s="55"/>
      <c r="BK10" s="54">
        <v>11708.66</v>
      </c>
      <c r="BL10" s="55"/>
      <c r="BM10" s="129">
        <v>12447.86</v>
      </c>
      <c r="BN10" s="123"/>
      <c r="BO10" s="129">
        <v>12026.82</v>
      </c>
      <c r="BP10" s="123"/>
      <c r="BQ10" s="129">
        <v>12456.29</v>
      </c>
      <c r="BR10" s="123"/>
      <c r="BS10" s="54">
        <f t="shared" si="38"/>
        <v>151927.39000000001</v>
      </c>
      <c r="BT10" s="55"/>
      <c r="BU10" s="126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19"/>
    </row>
    <row r="11" spans="1:86" s="103" customFormat="1" ht="27" customHeight="1">
      <c r="A11" s="339"/>
      <c r="B11" s="118" t="s">
        <v>363</v>
      </c>
      <c r="C11" s="129">
        <v>1131.5899999999999</v>
      </c>
      <c r="D11" s="55">
        <f t="shared" si="40"/>
        <v>-0.30204343454903199</v>
      </c>
      <c r="E11" s="129">
        <v>1174.5899999999999</v>
      </c>
      <c r="F11" s="55">
        <f t="shared" si="2"/>
        <v>-0.21230309086153801</v>
      </c>
      <c r="G11" s="130">
        <v>1208.6300000000001</v>
      </c>
      <c r="H11" s="55">
        <f t="shared" si="4"/>
        <v>-0.258022137231188</v>
      </c>
      <c r="I11" s="129">
        <v>1167.44</v>
      </c>
      <c r="J11" s="55">
        <f t="shared" si="6"/>
        <v>-0.24516688003517301</v>
      </c>
      <c r="K11" s="129">
        <v>1122.93</v>
      </c>
      <c r="L11" s="55">
        <f t="shared" si="8"/>
        <v>-0.23451378710930801</v>
      </c>
      <c r="M11" s="129">
        <v>1068.9100000000001</v>
      </c>
      <c r="N11" s="55">
        <f t="shared" si="10"/>
        <v>-0.20748687683501901</v>
      </c>
      <c r="O11" s="129">
        <v>1093.9100000000001</v>
      </c>
      <c r="P11" s="55">
        <f t="shared" si="41"/>
        <v>-0.18076358516565799</v>
      </c>
      <c r="Q11" s="54">
        <f t="shared" si="12"/>
        <v>7968</v>
      </c>
      <c r="R11" s="120">
        <f t="shared" si="13"/>
        <v>-0.23670849698247001</v>
      </c>
      <c r="S11" s="121">
        <f t="shared" si="61"/>
        <v>9103.7199999999993</v>
      </c>
      <c r="T11" s="129">
        <v>1621.29</v>
      </c>
      <c r="U11" s="55">
        <f t="shared" si="15"/>
        <v>-7.2552227535867098E-2</v>
      </c>
      <c r="V11" s="129">
        <v>1491.17</v>
      </c>
      <c r="W11" s="55">
        <f t="shared" si="16"/>
        <v>-6.4011549446066004E-2</v>
      </c>
      <c r="X11" s="131">
        <v>1628.93</v>
      </c>
      <c r="Y11" s="55">
        <f t="shared" si="43"/>
        <v>-6.6323138297872397E-2</v>
      </c>
      <c r="Z11" s="129">
        <v>1546.62</v>
      </c>
      <c r="AA11" s="55">
        <f t="shared" si="19"/>
        <v>-8.0635094247653499E-2</v>
      </c>
      <c r="AB11" s="129">
        <v>1466.95</v>
      </c>
      <c r="AC11" s="55">
        <f t="shared" si="21"/>
        <v>-0.122957533435768</v>
      </c>
      <c r="AD11" s="129">
        <v>1348.76</v>
      </c>
      <c r="AE11" s="55">
        <f t="shared" si="23"/>
        <v>-0.151312270722299</v>
      </c>
      <c r="AF11" s="129">
        <v>1335.28</v>
      </c>
      <c r="AG11" s="55">
        <f t="shared" si="25"/>
        <v>-0.190734489299935</v>
      </c>
      <c r="AH11" s="129">
        <v>1306.1199999999999</v>
      </c>
      <c r="AI11" s="55">
        <f t="shared" si="44"/>
        <v>-0.16382097425752701</v>
      </c>
      <c r="AJ11" s="129">
        <v>1264.67</v>
      </c>
      <c r="AK11" s="55">
        <f t="shared" si="45"/>
        <v>-0.157510109185869</v>
      </c>
      <c r="AL11" s="129">
        <v>1326.97</v>
      </c>
      <c r="AM11" s="55">
        <f t="shared" si="46"/>
        <v>-0.16850264430909601</v>
      </c>
      <c r="AN11" s="129">
        <v>1230.92</v>
      </c>
      <c r="AO11" s="55">
        <f t="shared" si="31"/>
        <v>-0.201686231273105</v>
      </c>
      <c r="AP11" s="129">
        <v>1167.32</v>
      </c>
      <c r="AQ11" s="55">
        <f t="shared" si="33"/>
        <v>-0.26903616872056901</v>
      </c>
      <c r="AR11" s="54">
        <f t="shared" si="47"/>
        <v>16735</v>
      </c>
      <c r="AS11" s="55">
        <f t="shared" si="48"/>
        <v>-0.14081981243329</v>
      </c>
      <c r="AT11" s="128"/>
      <c r="AU11" s="129">
        <v>1748.12</v>
      </c>
      <c r="AV11" s="55"/>
      <c r="AW11" s="129">
        <v>1593.15</v>
      </c>
      <c r="AX11" s="55"/>
      <c r="AY11" s="129">
        <v>1744.64</v>
      </c>
      <c r="AZ11" s="55"/>
      <c r="BA11" s="129">
        <v>1682.27</v>
      </c>
      <c r="BB11" s="55"/>
      <c r="BC11" s="129">
        <v>1672.61</v>
      </c>
      <c r="BD11" s="55"/>
      <c r="BE11" s="129">
        <v>1589.23</v>
      </c>
      <c r="BF11" s="55"/>
      <c r="BG11" s="129">
        <v>1649.99</v>
      </c>
      <c r="BH11" s="55"/>
      <c r="BI11" s="129">
        <v>1562.01</v>
      </c>
      <c r="BJ11" s="55"/>
      <c r="BK11" s="54">
        <v>1501.11</v>
      </c>
      <c r="BL11" s="55"/>
      <c r="BM11" s="129">
        <v>1595.88</v>
      </c>
      <c r="BN11" s="123"/>
      <c r="BO11" s="129">
        <v>1541.9</v>
      </c>
      <c r="BP11" s="123"/>
      <c r="BQ11" s="129">
        <v>1596.96</v>
      </c>
      <c r="BR11" s="123"/>
      <c r="BS11" s="54">
        <f t="shared" si="38"/>
        <v>19477.87</v>
      </c>
      <c r="BT11" s="55"/>
      <c r="BU11" s="126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19"/>
    </row>
    <row r="12" spans="1:86" s="103" customFormat="1" ht="27" customHeight="1">
      <c r="A12" s="340"/>
      <c r="B12" s="118" t="s">
        <v>204</v>
      </c>
      <c r="C12" s="129">
        <v>8826.4</v>
      </c>
      <c r="D12" s="55">
        <f t="shared" si="40"/>
        <v>-0.30204348231781297</v>
      </c>
      <c r="E12" s="129">
        <v>9161.7999999999993</v>
      </c>
      <c r="F12" s="55">
        <f t="shared" si="2"/>
        <v>-0.21230353370652699</v>
      </c>
      <c r="G12" s="130">
        <v>9427.31</v>
      </c>
      <c r="H12" s="55">
        <f t="shared" si="4"/>
        <v>-0.25802221846186502</v>
      </c>
      <c r="I12" s="129">
        <v>9106.0300000000007</v>
      </c>
      <c r="J12" s="55">
        <f t="shared" si="6"/>
        <v>-0.24516729610631599</v>
      </c>
      <c r="K12" s="129">
        <v>8758.85</v>
      </c>
      <c r="L12" s="55">
        <f t="shared" si="8"/>
        <v>-0.23451413669212501</v>
      </c>
      <c r="M12" s="129">
        <v>8337.5</v>
      </c>
      <c r="N12" s="55">
        <f t="shared" si="10"/>
        <v>-0.207486837390082</v>
      </c>
      <c r="O12" s="129">
        <v>8532.5</v>
      </c>
      <c r="P12" s="55">
        <f t="shared" si="41"/>
        <v>-0.18076307850656401</v>
      </c>
      <c r="Q12" s="54">
        <f t="shared" si="12"/>
        <v>62150.39</v>
      </c>
      <c r="R12" s="120">
        <f t="shared" si="13"/>
        <v>-0.23670861979607999</v>
      </c>
      <c r="S12" s="121">
        <f t="shared" si="61"/>
        <v>71009.02</v>
      </c>
      <c r="T12" s="129">
        <v>12646.06</v>
      </c>
      <c r="U12" s="55">
        <f t="shared" si="15"/>
        <v>-7.2552646285314507E-2</v>
      </c>
      <c r="V12" s="129">
        <v>11631.13</v>
      </c>
      <c r="W12" s="55">
        <f t="shared" si="16"/>
        <v>-6.4011227555149999E-2</v>
      </c>
      <c r="X12" s="131">
        <v>12705.65</v>
      </c>
      <c r="Y12" s="55">
        <f t="shared" si="43"/>
        <v>-6.6323295015722206E-2</v>
      </c>
      <c r="Z12" s="129">
        <v>12063.64</v>
      </c>
      <c r="AA12" s="55">
        <f t="shared" si="19"/>
        <v>-8.0635069666986997E-2</v>
      </c>
      <c r="AB12" s="129">
        <v>11442.21</v>
      </c>
      <c r="AC12" s="55">
        <f t="shared" si="21"/>
        <v>-0.12295766788590901</v>
      </c>
      <c r="AD12" s="129">
        <v>10520.33</v>
      </c>
      <c r="AE12" s="55">
        <f t="shared" si="23"/>
        <v>-0.151311835521003</v>
      </c>
      <c r="AF12" s="129">
        <v>10415.18</v>
      </c>
      <c r="AG12" s="55">
        <f t="shared" si="25"/>
        <v>-0.19073467434141</v>
      </c>
      <c r="AH12" s="129">
        <v>10187.74</v>
      </c>
      <c r="AI12" s="55">
        <f t="shared" si="44"/>
        <v>-0.16382078321164101</v>
      </c>
      <c r="AJ12" s="129">
        <v>9864.43</v>
      </c>
      <c r="AK12" s="55">
        <f t="shared" si="45"/>
        <v>-0.157509911467239</v>
      </c>
      <c r="AL12" s="129">
        <v>10350.370000000001</v>
      </c>
      <c r="AM12" s="55">
        <f t="shared" si="46"/>
        <v>-0.16850205577504901</v>
      </c>
      <c r="AN12" s="129">
        <v>9601.18</v>
      </c>
      <c r="AO12" s="55">
        <f t="shared" si="31"/>
        <v>-0.20168589868310999</v>
      </c>
      <c r="AP12" s="129">
        <v>9105.1</v>
      </c>
      <c r="AQ12" s="55">
        <f t="shared" si="33"/>
        <v>-0.26903596496227999</v>
      </c>
      <c r="AR12" s="54">
        <f t="shared" si="47"/>
        <v>130533.02</v>
      </c>
      <c r="AS12" s="55">
        <f t="shared" si="48"/>
        <v>-0.14081970341226799</v>
      </c>
      <c r="AT12" s="128"/>
      <c r="AU12" s="129">
        <v>13635.34</v>
      </c>
      <c r="AV12" s="55"/>
      <c r="AW12" s="129">
        <v>12426.57</v>
      </c>
      <c r="AX12" s="55"/>
      <c r="AY12" s="129">
        <v>13608.19</v>
      </c>
      <c r="AZ12" s="55"/>
      <c r="BA12" s="129">
        <v>13121.71</v>
      </c>
      <c r="BB12" s="55"/>
      <c r="BC12" s="129">
        <v>13046.36</v>
      </c>
      <c r="BD12" s="55"/>
      <c r="BE12" s="129">
        <v>12395.99</v>
      </c>
      <c r="BF12" s="55"/>
      <c r="BG12" s="129">
        <v>12869.92</v>
      </c>
      <c r="BH12" s="55"/>
      <c r="BI12" s="129">
        <v>12183.68</v>
      </c>
      <c r="BJ12" s="55"/>
      <c r="BK12" s="54">
        <v>11708.66</v>
      </c>
      <c r="BL12" s="55"/>
      <c r="BM12" s="129">
        <v>12447.86</v>
      </c>
      <c r="BN12" s="123"/>
      <c r="BO12" s="129">
        <v>12026.82</v>
      </c>
      <c r="BP12" s="123"/>
      <c r="BQ12" s="129">
        <v>12456.29</v>
      </c>
      <c r="BR12" s="123"/>
      <c r="BS12" s="54">
        <f t="shared" si="38"/>
        <v>151927.39000000001</v>
      </c>
      <c r="BT12" s="55"/>
      <c r="BU12" s="126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19"/>
    </row>
    <row r="13" spans="1:86" s="102" customFormat="1" ht="27" customHeight="1">
      <c r="A13" s="337" t="s">
        <v>109</v>
      </c>
      <c r="B13" s="118" t="s">
        <v>361</v>
      </c>
      <c r="C13" s="129">
        <v>298.75</v>
      </c>
      <c r="D13" s="55">
        <f t="shared" si="40"/>
        <v>-0.18432261235188099</v>
      </c>
      <c r="E13" s="129">
        <v>312.62</v>
      </c>
      <c r="F13" s="55">
        <f t="shared" si="2"/>
        <v>-0.13461591695501701</v>
      </c>
      <c r="G13" s="130">
        <v>289.42</v>
      </c>
      <c r="H13" s="55">
        <f t="shared" si="4"/>
        <v>-0.17687210261369099</v>
      </c>
      <c r="I13" s="129">
        <v>291.18</v>
      </c>
      <c r="J13" s="55">
        <f t="shared" si="6"/>
        <v>-0.11554583561144501</v>
      </c>
      <c r="K13" s="129">
        <v>288.88</v>
      </c>
      <c r="L13" s="55">
        <f t="shared" si="8"/>
        <v>-0.13441601246479301</v>
      </c>
      <c r="M13" s="129">
        <v>281.89</v>
      </c>
      <c r="N13" s="55">
        <f t="shared" si="10"/>
        <v>-0.13200517305086801</v>
      </c>
      <c r="O13" s="129">
        <v>283.02</v>
      </c>
      <c r="P13" s="55">
        <f t="shared" si="41"/>
        <v>-0.11</v>
      </c>
      <c r="Q13" s="92">
        <f t="shared" si="12"/>
        <v>2045.76</v>
      </c>
      <c r="R13" s="120">
        <f t="shared" si="13"/>
        <v>-0.14218144613475101</v>
      </c>
      <c r="S13" s="121">
        <f t="shared" si="61"/>
        <v>2066.84</v>
      </c>
      <c r="T13" s="129">
        <v>366.26</v>
      </c>
      <c r="U13" s="55">
        <f t="shared" si="15"/>
        <v>-0.19290436315557499</v>
      </c>
      <c r="V13" s="129">
        <v>361.25</v>
      </c>
      <c r="W13" s="55">
        <f t="shared" si="16"/>
        <v>-0.20245060161165701</v>
      </c>
      <c r="X13" s="129">
        <v>351.61</v>
      </c>
      <c r="Y13" s="55">
        <f t="shared" si="43"/>
        <v>-0.148911964756856</v>
      </c>
      <c r="Z13" s="129">
        <v>329.22</v>
      </c>
      <c r="AA13" s="55">
        <f t="shared" si="19"/>
        <v>-0.201310043668122</v>
      </c>
      <c r="AB13" s="129">
        <v>333.74</v>
      </c>
      <c r="AC13" s="55">
        <f t="shared" si="21"/>
        <v>-7.7760583618879206E-2</v>
      </c>
      <c r="AD13" s="129">
        <v>324.76</v>
      </c>
      <c r="AE13" s="55">
        <f t="shared" si="23"/>
        <v>-0.108781558726674</v>
      </c>
      <c r="AF13" s="129">
        <v>318</v>
      </c>
      <c r="AG13" s="55">
        <f t="shared" si="25"/>
        <v>-0.12016158038900999</v>
      </c>
      <c r="AH13" s="129">
        <v>331.41</v>
      </c>
      <c r="AI13" s="55">
        <f t="shared" si="44"/>
        <v>-6.1799343222738098E-2</v>
      </c>
      <c r="AJ13" s="129">
        <v>306.83999999999997</v>
      </c>
      <c r="AK13" s="55">
        <f t="shared" si="45"/>
        <v>-7.4891461649782998E-2</v>
      </c>
      <c r="AL13" s="129">
        <v>299.04000000000002</v>
      </c>
      <c r="AM13" s="55">
        <f t="shared" si="46"/>
        <v>-3.7899749050897498E-2</v>
      </c>
      <c r="AN13" s="129">
        <v>303.05</v>
      </c>
      <c r="AO13" s="55">
        <f t="shared" si="31"/>
        <v>-1.69332079021636E-2</v>
      </c>
      <c r="AP13" s="129">
        <v>296.94</v>
      </c>
      <c r="AQ13" s="55">
        <f t="shared" si="33"/>
        <v>-0.142337242215932</v>
      </c>
      <c r="AR13" s="54">
        <f t="shared" si="47"/>
        <v>3922.12</v>
      </c>
      <c r="AS13" s="55">
        <f t="shared" si="48"/>
        <v>-0.12257215851383201</v>
      </c>
      <c r="AT13" s="122"/>
      <c r="AU13" s="132">
        <v>453.8</v>
      </c>
      <c r="AV13" s="123">
        <f>AU13/BV13-1</f>
        <v>0.130514934854637</v>
      </c>
      <c r="AW13" s="132">
        <v>452.95</v>
      </c>
      <c r="AX13" s="123">
        <f>AW13/BW13-1</f>
        <v>3.1330403697716197E-2</v>
      </c>
      <c r="AY13" s="132">
        <v>413.13</v>
      </c>
      <c r="AZ13" s="123">
        <f>AY13/BX13-1</f>
        <v>-0.124501992031873</v>
      </c>
      <c r="BA13" s="132">
        <v>412.2</v>
      </c>
      <c r="BB13" s="123">
        <f>BA13/BY13-1</f>
        <v>-0.112918845632384</v>
      </c>
      <c r="BC13" s="132">
        <v>361.88</v>
      </c>
      <c r="BD13" s="123">
        <f>BC13/BZ13-1</f>
        <v>-0.19902611775121701</v>
      </c>
      <c r="BE13" s="132">
        <v>364.4</v>
      </c>
      <c r="BF13" s="123">
        <f>BE13/CA13-1</f>
        <v>-0.18870781013447299</v>
      </c>
      <c r="BG13" s="132">
        <v>361.43</v>
      </c>
      <c r="BH13" s="123">
        <f>BG13/CB13-1</f>
        <v>-0.185675018024513</v>
      </c>
      <c r="BI13" s="132">
        <v>353.24</v>
      </c>
      <c r="BJ13" s="123">
        <f>BI13/CC13-1</f>
        <v>-0.24374317583335101</v>
      </c>
      <c r="BK13" s="119">
        <v>331.68</v>
      </c>
      <c r="BL13" s="123">
        <f>BK13/CD13-1</f>
        <v>-0.23889946992817601</v>
      </c>
      <c r="BM13" s="132">
        <v>310.82</v>
      </c>
      <c r="BN13" s="123">
        <f>BM13/CE13-1</f>
        <v>-0.31043815862451501</v>
      </c>
      <c r="BO13" s="132">
        <v>308.27</v>
      </c>
      <c r="BP13" s="123">
        <f>BO13/CF13-1</f>
        <v>-0.292244466893195</v>
      </c>
      <c r="BQ13" s="132">
        <v>346.22</v>
      </c>
      <c r="BR13" s="123">
        <f>BQ13/CG13-1</f>
        <v>-0.17647058823529399</v>
      </c>
      <c r="BS13" s="119">
        <f t="shared" si="38"/>
        <v>4470.0200000000004</v>
      </c>
      <c r="BT13" s="123">
        <f>BS13/CH13-1</f>
        <v>-0.161590906959515</v>
      </c>
      <c r="BU13" s="124"/>
      <c r="BV13" s="133">
        <v>401.41</v>
      </c>
      <c r="BW13" s="133">
        <v>439.19</v>
      </c>
      <c r="BX13" s="133">
        <v>471.88</v>
      </c>
      <c r="BY13" s="133">
        <v>464.67</v>
      </c>
      <c r="BZ13" s="133">
        <v>451.8</v>
      </c>
      <c r="CA13" s="133">
        <v>449.16</v>
      </c>
      <c r="CB13" s="133">
        <v>443.84</v>
      </c>
      <c r="CC13" s="133">
        <v>467.09</v>
      </c>
      <c r="CD13" s="134">
        <v>435.79</v>
      </c>
      <c r="CE13" s="133">
        <v>450.75</v>
      </c>
      <c r="CF13" s="133">
        <v>435.56</v>
      </c>
      <c r="CG13" s="134">
        <v>420.41</v>
      </c>
      <c r="CH13" s="119">
        <f>BV13+BW13+BX13+BY13+BZ13+CA13+CB13+CC13+CD13+CE13+CF13+CG13</f>
        <v>5331.55</v>
      </c>
    </row>
    <row r="14" spans="1:86" s="103" customFormat="1" ht="27" customHeight="1">
      <c r="A14" s="338"/>
      <c r="B14" s="118" t="s">
        <v>362</v>
      </c>
      <c r="C14" s="129">
        <v>1493.75</v>
      </c>
      <c r="D14" s="55">
        <f t="shared" si="40"/>
        <v>-0.18432261235188099</v>
      </c>
      <c r="E14" s="129">
        <v>1563.1</v>
      </c>
      <c r="F14" s="55">
        <f t="shared" si="2"/>
        <v>-0.13461591695501701</v>
      </c>
      <c r="G14" s="130">
        <v>1447.1</v>
      </c>
      <c r="H14" s="55">
        <f t="shared" si="4"/>
        <v>-0.17687210261369099</v>
      </c>
      <c r="I14" s="129">
        <v>1455.9</v>
      </c>
      <c r="J14" s="55">
        <f t="shared" si="6"/>
        <v>-0.11554583561144501</v>
      </c>
      <c r="K14" s="129">
        <v>1444.4</v>
      </c>
      <c r="L14" s="55">
        <f t="shared" si="8"/>
        <v>-0.13441601246479301</v>
      </c>
      <c r="M14" s="129">
        <v>1409.45</v>
      </c>
      <c r="N14" s="55">
        <f t="shared" si="10"/>
        <v>-0.13200517305086801</v>
      </c>
      <c r="O14" s="129">
        <v>1415.1</v>
      </c>
      <c r="P14" s="55">
        <f t="shared" si="41"/>
        <v>-0.11</v>
      </c>
      <c r="Q14" s="54">
        <f t="shared" si="12"/>
        <v>10228.799999999999</v>
      </c>
      <c r="R14" s="120">
        <f t="shared" si="13"/>
        <v>-0.14218144613475101</v>
      </c>
      <c r="S14" s="121">
        <f t="shared" si="61"/>
        <v>10334.200000000001</v>
      </c>
      <c r="T14" s="129">
        <v>1831.3</v>
      </c>
      <c r="U14" s="55">
        <f t="shared" si="15"/>
        <v>-0.15927537828705701</v>
      </c>
      <c r="V14" s="129">
        <v>1806.25</v>
      </c>
      <c r="W14" s="55">
        <f t="shared" si="16"/>
        <v>-0.20245060161165701</v>
      </c>
      <c r="X14" s="131">
        <v>1758.05</v>
      </c>
      <c r="Y14" s="55">
        <f t="shared" si="43"/>
        <v>-0.148911964756856</v>
      </c>
      <c r="Z14" s="129">
        <v>1646.1</v>
      </c>
      <c r="AA14" s="55">
        <f t="shared" si="19"/>
        <v>-0.201310043668122</v>
      </c>
      <c r="AB14" s="129">
        <v>1668.7</v>
      </c>
      <c r="AC14" s="55">
        <f t="shared" si="21"/>
        <v>-7.7760583618879206E-2</v>
      </c>
      <c r="AD14" s="129">
        <v>1623.8</v>
      </c>
      <c r="AE14" s="55">
        <f t="shared" si="23"/>
        <v>-0.108781558726674</v>
      </c>
      <c r="AF14" s="129">
        <v>1590</v>
      </c>
      <c r="AG14" s="55">
        <f t="shared" si="25"/>
        <v>-0.12016158038900999</v>
      </c>
      <c r="AH14" s="129">
        <v>1657.05</v>
      </c>
      <c r="AI14" s="55">
        <f t="shared" si="44"/>
        <v>-6.1799343222738203E-2</v>
      </c>
      <c r="AJ14" s="129">
        <v>1534.2</v>
      </c>
      <c r="AK14" s="55">
        <f t="shared" si="45"/>
        <v>-7.4891461649782998E-2</v>
      </c>
      <c r="AL14" s="129">
        <v>1495.2</v>
      </c>
      <c r="AM14" s="55">
        <f t="shared" si="46"/>
        <v>-3.7899749050897498E-2</v>
      </c>
      <c r="AN14" s="129">
        <v>1515.25</v>
      </c>
      <c r="AO14" s="55">
        <f t="shared" si="31"/>
        <v>-1.69332079021637E-2</v>
      </c>
      <c r="AP14" s="129">
        <v>1484.7</v>
      </c>
      <c r="AQ14" s="55">
        <f t="shared" si="33"/>
        <v>-0.142337242215932</v>
      </c>
      <c r="AR14" s="54">
        <f t="shared" si="47"/>
        <v>19610.599999999999</v>
      </c>
      <c r="AS14" s="55">
        <f t="shared" si="48"/>
        <v>-0.118994543414135</v>
      </c>
      <c r="AT14" s="128"/>
      <c r="AU14" s="129">
        <v>2178.2399999999998</v>
      </c>
      <c r="AV14" s="55"/>
      <c r="AW14" s="129">
        <v>2264.75</v>
      </c>
      <c r="AX14" s="55"/>
      <c r="AY14" s="129">
        <v>2065.65</v>
      </c>
      <c r="AZ14" s="55"/>
      <c r="BA14" s="129">
        <v>2061</v>
      </c>
      <c r="BB14" s="55"/>
      <c r="BC14" s="129">
        <v>1809.4</v>
      </c>
      <c r="BD14" s="55"/>
      <c r="BE14" s="129">
        <v>1822</v>
      </c>
      <c r="BF14" s="55"/>
      <c r="BG14" s="129">
        <v>1807.15</v>
      </c>
      <c r="BH14" s="55"/>
      <c r="BI14" s="129">
        <v>1766.2</v>
      </c>
      <c r="BJ14" s="55"/>
      <c r="BK14" s="54">
        <v>1658.4</v>
      </c>
      <c r="BL14" s="55"/>
      <c r="BM14" s="129">
        <v>1554.1</v>
      </c>
      <c r="BN14" s="123"/>
      <c r="BO14" s="129">
        <v>1541.35</v>
      </c>
      <c r="BP14" s="123"/>
      <c r="BQ14" s="129">
        <v>1731.1</v>
      </c>
      <c r="BR14" s="123"/>
      <c r="BS14" s="54">
        <f t="shared" si="38"/>
        <v>22259.34</v>
      </c>
      <c r="BT14" s="55"/>
      <c r="BU14" s="126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19"/>
    </row>
    <row r="15" spans="1:86" s="103" customFormat="1" ht="27" customHeight="1">
      <c r="A15" s="339"/>
      <c r="B15" s="118" t="s">
        <v>363</v>
      </c>
      <c r="C15" s="129">
        <v>272.74</v>
      </c>
      <c r="D15" s="55">
        <f t="shared" si="40"/>
        <v>-0.22094318603787599</v>
      </c>
      <c r="E15" s="129">
        <v>287.76</v>
      </c>
      <c r="F15" s="55">
        <f t="shared" si="2"/>
        <v>-0.13991093044803801</v>
      </c>
      <c r="G15" s="130">
        <v>264.22000000000003</v>
      </c>
      <c r="H15" s="55">
        <f t="shared" si="4"/>
        <v>-0.20413265459803001</v>
      </c>
      <c r="I15" s="129">
        <v>265.05</v>
      </c>
      <c r="J15" s="55">
        <f t="shared" si="6"/>
        <v>-0.12536298838437199</v>
      </c>
      <c r="K15" s="129">
        <v>263.17</v>
      </c>
      <c r="L15" s="55">
        <f t="shared" si="8"/>
        <v>-0.15352203280797699</v>
      </c>
      <c r="M15" s="129">
        <v>257.38</v>
      </c>
      <c r="N15" s="55">
        <f t="shared" si="10"/>
        <v>-0.159602951740351</v>
      </c>
      <c r="O15" s="129">
        <v>258.57</v>
      </c>
      <c r="P15" s="55">
        <f t="shared" si="41"/>
        <v>-0.120121142001565</v>
      </c>
      <c r="Q15" s="54">
        <f t="shared" si="12"/>
        <v>1868.89</v>
      </c>
      <c r="R15" s="120">
        <f t="shared" si="13"/>
        <v>-0.16220323483001001</v>
      </c>
      <c r="S15" s="121">
        <f t="shared" si="61"/>
        <v>1936.85</v>
      </c>
      <c r="T15" s="129">
        <v>350.09</v>
      </c>
      <c r="U15" s="55">
        <f t="shared" si="15"/>
        <v>-0.214622218234027</v>
      </c>
      <c r="V15" s="129">
        <v>334.57</v>
      </c>
      <c r="W15" s="55">
        <f t="shared" si="16"/>
        <v>-0.24025251493062599</v>
      </c>
      <c r="X15" s="129">
        <v>331.99</v>
      </c>
      <c r="Y15" s="55">
        <f t="shared" si="43"/>
        <v>-0.15956154118778801</v>
      </c>
      <c r="Z15" s="129">
        <v>303.04000000000002</v>
      </c>
      <c r="AA15" s="55">
        <f t="shared" si="19"/>
        <v>-0.223054045738899</v>
      </c>
      <c r="AB15" s="129">
        <v>310.89999999999998</v>
      </c>
      <c r="AC15" s="55">
        <f t="shared" si="21"/>
        <v>-9.1679326866892605E-2</v>
      </c>
      <c r="AD15" s="129">
        <v>306.26</v>
      </c>
      <c r="AE15" s="55">
        <f t="shared" si="23"/>
        <v>-6.7871925980034095E-2</v>
      </c>
      <c r="AF15" s="129">
        <v>293.87</v>
      </c>
      <c r="AG15" s="55">
        <f t="shared" si="25"/>
        <v>-7.3637423951076503E-2</v>
      </c>
      <c r="AH15" s="129">
        <v>298.68</v>
      </c>
      <c r="AI15" s="55">
        <f t="shared" si="44"/>
        <v>-0.11606984314886</v>
      </c>
      <c r="AJ15" s="129">
        <v>284.54000000000002</v>
      </c>
      <c r="AK15" s="55">
        <f t="shared" si="45"/>
        <v>-3.5424929658632399E-2</v>
      </c>
      <c r="AL15" s="129">
        <v>276.62</v>
      </c>
      <c r="AM15" s="55">
        <f t="shared" si="46"/>
        <v>-4.81401190599084E-2</v>
      </c>
      <c r="AN15" s="129">
        <v>281.7</v>
      </c>
      <c r="AO15" s="55">
        <f t="shared" si="31"/>
        <v>-6.9796954314721403E-3</v>
      </c>
      <c r="AP15" s="129">
        <v>274.44</v>
      </c>
      <c r="AQ15" s="55">
        <f t="shared" si="33"/>
        <v>-0.13752357008171001</v>
      </c>
      <c r="AR15" s="54">
        <f t="shared" si="47"/>
        <v>3646.7</v>
      </c>
      <c r="AS15" s="55">
        <f t="shared" si="48"/>
        <v>-0.12855108205245899</v>
      </c>
      <c r="AT15" s="128"/>
      <c r="AU15" s="129">
        <v>445.76</v>
      </c>
      <c r="AV15" s="55"/>
      <c r="AW15" s="129">
        <v>440.37</v>
      </c>
      <c r="AX15" s="55"/>
      <c r="AY15" s="129">
        <v>395.02</v>
      </c>
      <c r="AZ15" s="55"/>
      <c r="BA15" s="129">
        <v>390.04</v>
      </c>
      <c r="BB15" s="55"/>
      <c r="BC15" s="129">
        <v>342.28</v>
      </c>
      <c r="BD15" s="55"/>
      <c r="BE15" s="129">
        <v>328.56</v>
      </c>
      <c r="BF15" s="55"/>
      <c r="BG15" s="129">
        <v>317.23</v>
      </c>
      <c r="BH15" s="55"/>
      <c r="BI15" s="129">
        <v>337.9</v>
      </c>
      <c r="BJ15" s="55"/>
      <c r="BK15" s="54">
        <v>294.99</v>
      </c>
      <c r="BL15" s="55"/>
      <c r="BM15" s="129">
        <v>290.61</v>
      </c>
      <c r="BN15" s="123"/>
      <c r="BO15" s="129">
        <v>283.68</v>
      </c>
      <c r="BP15" s="123"/>
      <c r="BQ15" s="129">
        <v>318.2</v>
      </c>
      <c r="BR15" s="123"/>
      <c r="BS15" s="54">
        <f t="shared" si="38"/>
        <v>4184.6400000000003</v>
      </c>
      <c r="BT15" s="55"/>
      <c r="BU15" s="126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19"/>
    </row>
    <row r="16" spans="1:86" s="103" customFormat="1" ht="27" customHeight="1">
      <c r="A16" s="340"/>
      <c r="B16" s="118" t="s">
        <v>204</v>
      </c>
      <c r="C16" s="129">
        <v>1227.33</v>
      </c>
      <c r="D16" s="55">
        <f t="shared" si="40"/>
        <v>-0.220945658590462</v>
      </c>
      <c r="E16" s="129">
        <v>1294.92</v>
      </c>
      <c r="F16" s="55">
        <f t="shared" si="2"/>
        <v>-0.139913786804997</v>
      </c>
      <c r="G16" s="130">
        <v>1188.99</v>
      </c>
      <c r="H16" s="55">
        <f t="shared" si="4"/>
        <v>-0.20413531821467801</v>
      </c>
      <c r="I16" s="129">
        <v>1192.73</v>
      </c>
      <c r="J16" s="55">
        <f t="shared" si="6"/>
        <v>-0.12535932183503501</v>
      </c>
      <c r="K16" s="129">
        <v>1184.27</v>
      </c>
      <c r="L16" s="55">
        <f t="shared" si="8"/>
        <v>-0.15351845895429</v>
      </c>
      <c r="M16" s="129">
        <v>1158.21</v>
      </c>
      <c r="N16" s="55">
        <f t="shared" si="10"/>
        <v>-0.159602951740351</v>
      </c>
      <c r="O16" s="129">
        <v>1163.57</v>
      </c>
      <c r="P16" s="55">
        <f t="shared" si="41"/>
        <v>-0.120120687829888</v>
      </c>
      <c r="Q16" s="54">
        <f t="shared" si="12"/>
        <v>8410.02</v>
      </c>
      <c r="R16" s="120">
        <f t="shared" si="13"/>
        <v>-0.16220340975427999</v>
      </c>
      <c r="S16" s="121">
        <f t="shared" si="61"/>
        <v>8715.84</v>
      </c>
      <c r="T16" s="129">
        <v>1575.41</v>
      </c>
      <c r="U16" s="55">
        <f t="shared" si="15"/>
        <v>-0.158520235659842</v>
      </c>
      <c r="V16" s="129">
        <v>1505.57</v>
      </c>
      <c r="W16" s="55">
        <f t="shared" si="16"/>
        <v>-0.240251908743635</v>
      </c>
      <c r="X16" s="131">
        <v>1493.96</v>
      </c>
      <c r="Y16" s="55">
        <f t="shared" si="43"/>
        <v>-0.15955872839068599</v>
      </c>
      <c r="Z16" s="129">
        <v>1363.68</v>
      </c>
      <c r="AA16" s="55">
        <f t="shared" si="19"/>
        <v>-0.223054045738899</v>
      </c>
      <c r="AB16" s="129">
        <v>1399.05</v>
      </c>
      <c r="AC16" s="55">
        <f t="shared" si="21"/>
        <v>-9.1679326866892605E-2</v>
      </c>
      <c r="AD16" s="129">
        <v>1378.17</v>
      </c>
      <c r="AE16" s="55">
        <f t="shared" si="23"/>
        <v>-6.7871925980033998E-2</v>
      </c>
      <c r="AF16" s="129">
        <v>1322.42</v>
      </c>
      <c r="AG16" s="55">
        <f t="shared" si="25"/>
        <v>-7.3637166033876406E-2</v>
      </c>
      <c r="AH16" s="129">
        <v>1344.06</v>
      </c>
      <c r="AI16" s="55">
        <f t="shared" si="44"/>
        <v>-0.116069843148861</v>
      </c>
      <c r="AJ16" s="129">
        <v>1280.43</v>
      </c>
      <c r="AK16" s="55">
        <f t="shared" si="45"/>
        <v>-3.5428562819218697E-2</v>
      </c>
      <c r="AL16" s="129">
        <v>1244.79</v>
      </c>
      <c r="AM16" s="55">
        <f t="shared" si="46"/>
        <v>-4.8143758363601602E-2</v>
      </c>
      <c r="AN16" s="129">
        <v>1267.6500000000001</v>
      </c>
      <c r="AO16" s="55">
        <f t="shared" si="31"/>
        <v>-6.97969543147192E-3</v>
      </c>
      <c r="AP16" s="129">
        <v>1234.98</v>
      </c>
      <c r="AQ16" s="55">
        <f t="shared" si="33"/>
        <v>-0.13752357008171001</v>
      </c>
      <c r="AR16" s="54">
        <f t="shared" si="47"/>
        <v>16410.169999999998</v>
      </c>
      <c r="AS16" s="55">
        <f t="shared" si="48"/>
        <v>-0.12231797646381801</v>
      </c>
      <c r="AT16" s="128"/>
      <c r="AU16" s="129">
        <v>1872.19</v>
      </c>
      <c r="AV16" s="55"/>
      <c r="AW16" s="129">
        <v>1981.67</v>
      </c>
      <c r="AX16" s="55"/>
      <c r="AY16" s="129">
        <v>1777.59</v>
      </c>
      <c r="AZ16" s="55"/>
      <c r="BA16" s="129">
        <v>1755.18</v>
      </c>
      <c r="BB16" s="55"/>
      <c r="BC16" s="129">
        <v>1540.26</v>
      </c>
      <c r="BD16" s="55"/>
      <c r="BE16" s="129">
        <v>1478.52</v>
      </c>
      <c r="BF16" s="55"/>
      <c r="BG16" s="129">
        <v>1427.54</v>
      </c>
      <c r="BH16" s="55"/>
      <c r="BI16" s="129">
        <v>1520.55</v>
      </c>
      <c r="BJ16" s="55"/>
      <c r="BK16" s="54">
        <v>1327.46</v>
      </c>
      <c r="BL16" s="55"/>
      <c r="BM16" s="129">
        <v>1307.75</v>
      </c>
      <c r="BN16" s="123"/>
      <c r="BO16" s="129">
        <v>1276.56</v>
      </c>
      <c r="BP16" s="123"/>
      <c r="BQ16" s="129">
        <v>1431.9</v>
      </c>
      <c r="BR16" s="123"/>
      <c r="BS16" s="54">
        <f t="shared" si="38"/>
        <v>18697.169999999998</v>
      </c>
      <c r="BT16" s="55"/>
      <c r="BU16" s="126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19"/>
    </row>
    <row r="17" spans="1:86" s="102" customFormat="1" ht="27" customHeight="1">
      <c r="A17" s="337" t="s">
        <v>110</v>
      </c>
      <c r="B17" s="118" t="s">
        <v>361</v>
      </c>
      <c r="C17" s="129">
        <v>298.25</v>
      </c>
      <c r="D17" s="55">
        <f t="shared" si="40"/>
        <v>-0.175717878561755</v>
      </c>
      <c r="E17" s="129">
        <v>298.31</v>
      </c>
      <c r="F17" s="55">
        <f t="shared" si="2"/>
        <v>-0.13117809815057499</v>
      </c>
      <c r="G17" s="130">
        <v>299.52999999999997</v>
      </c>
      <c r="H17" s="55">
        <f t="shared" si="4"/>
        <v>-0.13119271377189901</v>
      </c>
      <c r="I17" s="129">
        <v>291.68</v>
      </c>
      <c r="J17" s="55">
        <f t="shared" si="6"/>
        <v>-0.107165814686706</v>
      </c>
      <c r="K17" s="129">
        <v>300.94</v>
      </c>
      <c r="L17" s="55">
        <f t="shared" si="8"/>
        <v>-9.0293521961246598E-2</v>
      </c>
      <c r="M17" s="129">
        <v>296.68</v>
      </c>
      <c r="N17" s="55">
        <f t="shared" si="10"/>
        <v>-0.109844279756368</v>
      </c>
      <c r="O17" s="129">
        <v>300.70999999999998</v>
      </c>
      <c r="P17" s="55">
        <f t="shared" si="41"/>
        <v>-0.10284026493227499</v>
      </c>
      <c r="Q17" s="92">
        <f t="shared" si="12"/>
        <v>2086.1</v>
      </c>
      <c r="R17" s="120">
        <f t="shared" si="13"/>
        <v>-0.121978526122622</v>
      </c>
      <c r="S17" s="121">
        <f t="shared" si="61"/>
        <v>2040.73</v>
      </c>
      <c r="T17" s="129">
        <v>361.83</v>
      </c>
      <c r="U17" s="55">
        <f t="shared" si="15"/>
        <v>-0.20781609195402301</v>
      </c>
      <c r="V17" s="129">
        <v>343.35</v>
      </c>
      <c r="W17" s="55">
        <f t="shared" si="16"/>
        <v>-0.158517756047349</v>
      </c>
      <c r="X17" s="129">
        <v>344.76</v>
      </c>
      <c r="Y17" s="55">
        <f t="shared" si="43"/>
        <v>-4.5619911070046096E-3</v>
      </c>
      <c r="Z17" s="129">
        <v>326.69</v>
      </c>
      <c r="AA17" s="55">
        <f t="shared" si="19"/>
        <v>-5.2330809619122301E-2</v>
      </c>
      <c r="AB17" s="129">
        <v>330.81</v>
      </c>
      <c r="AC17" s="55">
        <f t="shared" si="21"/>
        <v>-4.2712040975779103E-2</v>
      </c>
      <c r="AD17" s="129">
        <v>333.29</v>
      </c>
      <c r="AE17" s="55">
        <f t="shared" si="23"/>
        <v>5.4181427125506103E-2</v>
      </c>
      <c r="AF17" s="129">
        <v>335.18</v>
      </c>
      <c r="AG17" s="55">
        <f t="shared" si="25"/>
        <v>-8.0665953536849605E-2</v>
      </c>
      <c r="AH17" s="129">
        <v>331.53</v>
      </c>
      <c r="AI17" s="55">
        <f t="shared" si="44"/>
        <v>-7.1162412798027694E-2</v>
      </c>
      <c r="AJ17" s="129">
        <v>321.72000000000003</v>
      </c>
      <c r="AK17" s="55">
        <f t="shared" si="45"/>
        <v>-2.2692062334821801E-2</v>
      </c>
      <c r="AL17" s="129">
        <v>328.36</v>
      </c>
      <c r="AM17" s="55">
        <f t="shared" si="46"/>
        <v>-4.6822839559929198E-2</v>
      </c>
      <c r="AN17" s="129">
        <v>306.87</v>
      </c>
      <c r="AO17" s="55">
        <f t="shared" si="31"/>
        <v>-3.9109468937875799E-2</v>
      </c>
      <c r="AP17" s="129">
        <v>308.58</v>
      </c>
      <c r="AQ17" s="55">
        <f t="shared" si="33"/>
        <v>-0.120804604250955</v>
      </c>
      <c r="AR17" s="54">
        <f t="shared" si="47"/>
        <v>3972.97</v>
      </c>
      <c r="AS17" s="55">
        <f t="shared" si="48"/>
        <v>-7.2412166831655397E-2</v>
      </c>
      <c r="AT17" s="122"/>
      <c r="AU17" s="132">
        <v>456.75</v>
      </c>
      <c r="AV17" s="123">
        <f>AU17/BV17-1</f>
        <v>0.117157881863764</v>
      </c>
      <c r="AW17" s="132">
        <v>408.03</v>
      </c>
      <c r="AX17" s="123">
        <f>AW17/BW17-1</f>
        <v>2.2068032663694202E-2</v>
      </c>
      <c r="AY17" s="132">
        <v>346.34</v>
      </c>
      <c r="AZ17" s="123">
        <f>AY17/BX17-1</f>
        <v>-9.8072916666666704E-2</v>
      </c>
      <c r="BA17" s="132">
        <v>344.73</v>
      </c>
      <c r="BB17" s="123">
        <f>BA17/BY17-1</f>
        <v>-0.14670792079207901</v>
      </c>
      <c r="BC17" s="132">
        <v>345.57</v>
      </c>
      <c r="BD17" s="123">
        <f>BC17/BZ17-1</f>
        <v>-0.104903255886238</v>
      </c>
      <c r="BE17" s="132">
        <v>316.16000000000003</v>
      </c>
      <c r="BF17" s="123">
        <f>BE17/CA17-1</f>
        <v>-0.22774792379091299</v>
      </c>
      <c r="BG17" s="132">
        <v>364.59</v>
      </c>
      <c r="BH17" s="123">
        <f>BG17/CB17-1</f>
        <v>-0.13614500651581601</v>
      </c>
      <c r="BI17" s="132">
        <v>356.93</v>
      </c>
      <c r="BJ17" s="123">
        <f>BI17/CC17-1</f>
        <v>-0.19059821307088801</v>
      </c>
      <c r="BK17" s="119">
        <v>329.19</v>
      </c>
      <c r="BL17" s="123">
        <f>BK17/CD17-1</f>
        <v>-0.23222781975930601</v>
      </c>
      <c r="BM17" s="132">
        <v>344.49</v>
      </c>
      <c r="BN17" s="123">
        <f>BM17/CE17-1</f>
        <v>-0.24304548450889901</v>
      </c>
      <c r="BO17" s="132">
        <v>319.36</v>
      </c>
      <c r="BP17" s="123">
        <f>BO17/CF17-1</f>
        <v>-0.30266174640260302</v>
      </c>
      <c r="BQ17" s="132">
        <v>350.98</v>
      </c>
      <c r="BR17" s="123">
        <f>BQ17/CG17-1</f>
        <v>-0.339741901501185</v>
      </c>
      <c r="BS17" s="119">
        <f t="shared" si="38"/>
        <v>4283.12</v>
      </c>
      <c r="BT17" s="123">
        <f>BS17/CH17-1</f>
        <v>-0.16475493274154701</v>
      </c>
      <c r="BU17" s="124"/>
      <c r="BV17" s="133">
        <v>408.85</v>
      </c>
      <c r="BW17" s="133">
        <v>399.22</v>
      </c>
      <c r="BX17" s="133">
        <v>384</v>
      </c>
      <c r="BY17" s="133">
        <v>404</v>
      </c>
      <c r="BZ17" s="133">
        <v>386.07</v>
      </c>
      <c r="CA17" s="133">
        <v>409.4</v>
      </c>
      <c r="CB17" s="133">
        <v>422.05</v>
      </c>
      <c r="CC17" s="133">
        <v>440.98</v>
      </c>
      <c r="CD17" s="134">
        <v>428.76</v>
      </c>
      <c r="CE17" s="133">
        <v>455.1</v>
      </c>
      <c r="CF17" s="133">
        <v>457.97</v>
      </c>
      <c r="CG17" s="134">
        <v>531.58000000000004</v>
      </c>
      <c r="CH17" s="119">
        <f>BV17+BW17+BX17+BY17+BZ17+CA17+CB17+CC17+CD17+CE17+CF17+CG17</f>
        <v>5127.9799999999996</v>
      </c>
    </row>
    <row r="18" spans="1:86" s="103" customFormat="1" ht="27" customHeight="1">
      <c r="A18" s="338"/>
      <c r="B18" s="118" t="s">
        <v>362</v>
      </c>
      <c r="C18" s="129">
        <v>1837.22</v>
      </c>
      <c r="D18" s="55">
        <f t="shared" si="40"/>
        <v>-0.17437591281878401</v>
      </c>
      <c r="E18" s="129">
        <v>1846.54</v>
      </c>
      <c r="F18" s="55">
        <f t="shared" si="2"/>
        <v>-0.15039500140332501</v>
      </c>
      <c r="G18" s="130">
        <v>1878.05</v>
      </c>
      <c r="H18" s="55">
        <f t="shared" si="4"/>
        <v>-0.118542959326393</v>
      </c>
      <c r="I18" s="129">
        <v>1820.08</v>
      </c>
      <c r="J18" s="55">
        <f t="shared" si="6"/>
        <v>-7.6073382945673604E-2</v>
      </c>
      <c r="K18" s="129">
        <v>1883.88</v>
      </c>
      <c r="L18" s="55">
        <f t="shared" si="8"/>
        <v>-5.8718896772259402E-2</v>
      </c>
      <c r="M18" s="129">
        <v>1854.25</v>
      </c>
      <c r="N18" s="55">
        <f t="shared" si="10"/>
        <v>-8.1936288829255299E-2</v>
      </c>
      <c r="O18" s="129">
        <v>1867.41</v>
      </c>
      <c r="P18" s="55">
        <f t="shared" si="41"/>
        <v>-8.0632535607205597E-2</v>
      </c>
      <c r="Q18" s="54">
        <f t="shared" si="12"/>
        <v>12987.43</v>
      </c>
      <c r="R18" s="120">
        <f t="shared" si="13"/>
        <v>-0.107488205723789</v>
      </c>
      <c r="S18" s="121">
        <f t="shared" si="61"/>
        <v>12520.36</v>
      </c>
      <c r="T18" s="129">
        <v>2225.25</v>
      </c>
      <c r="U18" s="55">
        <f t="shared" si="15"/>
        <v>-0.19205213855202999</v>
      </c>
      <c r="V18" s="129">
        <v>2173.41</v>
      </c>
      <c r="W18" s="55">
        <f t="shared" si="16"/>
        <v>-0.109265497823788</v>
      </c>
      <c r="X18" s="131">
        <v>2130.62</v>
      </c>
      <c r="Y18" s="55">
        <f t="shared" si="43"/>
        <v>4.6226822752985397E-2</v>
      </c>
      <c r="Z18" s="129">
        <v>1969.94</v>
      </c>
      <c r="AA18" s="55">
        <f t="shared" si="19"/>
        <v>-3.14517358191857E-2</v>
      </c>
      <c r="AB18" s="129">
        <v>2001.4</v>
      </c>
      <c r="AC18" s="55">
        <f t="shared" si="21"/>
        <v>-6.5866866533973402E-3</v>
      </c>
      <c r="AD18" s="129">
        <v>2019.74</v>
      </c>
      <c r="AE18" s="55">
        <f t="shared" si="23"/>
        <v>0.10333939701841501</v>
      </c>
      <c r="AF18" s="129">
        <v>2031.19</v>
      </c>
      <c r="AG18" s="55">
        <f t="shared" si="25"/>
        <v>-4.6035853673428197E-2</v>
      </c>
      <c r="AH18" s="129">
        <v>1757.11</v>
      </c>
      <c r="AI18" s="55">
        <f t="shared" si="44"/>
        <v>-0.159924651345136</v>
      </c>
      <c r="AJ18" s="129">
        <v>1936.75</v>
      </c>
      <c r="AK18" s="55">
        <f t="shared" si="45"/>
        <v>9.1549515939097804E-3</v>
      </c>
      <c r="AL18" s="129">
        <v>1730.46</v>
      </c>
      <c r="AM18" s="55">
        <f t="shared" si="46"/>
        <v>-0.15999126234800101</v>
      </c>
      <c r="AN18" s="129">
        <v>1844.29</v>
      </c>
      <c r="AO18" s="55">
        <f t="shared" si="31"/>
        <v>-1.28301200047103E-2</v>
      </c>
      <c r="AP18" s="129">
        <v>1845.31</v>
      </c>
      <c r="AQ18" s="55">
        <f t="shared" si="33"/>
        <v>-0.120803674375613</v>
      </c>
      <c r="AR18" s="54">
        <f t="shared" si="47"/>
        <v>23665.47</v>
      </c>
      <c r="AS18" s="55">
        <f t="shared" si="48"/>
        <v>-6.3755537638534795E-2</v>
      </c>
      <c r="AT18" s="128"/>
      <c r="AU18" s="129">
        <v>2754.2</v>
      </c>
      <c r="AV18" s="55"/>
      <c r="AW18" s="129">
        <v>2440.02</v>
      </c>
      <c r="AX18" s="55"/>
      <c r="AY18" s="129">
        <v>2036.48</v>
      </c>
      <c r="AZ18" s="55"/>
      <c r="BA18" s="129">
        <v>2033.91</v>
      </c>
      <c r="BB18" s="55"/>
      <c r="BC18" s="129">
        <v>2014.67</v>
      </c>
      <c r="BD18" s="55"/>
      <c r="BE18" s="129">
        <v>1830.57</v>
      </c>
      <c r="BF18" s="55"/>
      <c r="BG18" s="129">
        <v>2129.21</v>
      </c>
      <c r="BH18" s="55"/>
      <c r="BI18" s="129">
        <v>2091.61</v>
      </c>
      <c r="BJ18" s="55"/>
      <c r="BK18" s="54">
        <v>1919.18</v>
      </c>
      <c r="BL18" s="55"/>
      <c r="BM18" s="129">
        <v>2060.0500000000002</v>
      </c>
      <c r="BN18" s="123"/>
      <c r="BO18" s="129">
        <v>1868.26</v>
      </c>
      <c r="BP18" s="123"/>
      <c r="BQ18" s="129">
        <v>2098.86</v>
      </c>
      <c r="BR18" s="123"/>
      <c r="BS18" s="54">
        <f t="shared" si="38"/>
        <v>25277.02</v>
      </c>
      <c r="BT18" s="55"/>
      <c r="BU18" s="126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19"/>
    </row>
    <row r="19" spans="1:86" s="103" customFormat="1" ht="27" customHeight="1">
      <c r="A19" s="339"/>
      <c r="B19" s="118" t="s">
        <v>363</v>
      </c>
      <c r="C19" s="129">
        <v>295.19</v>
      </c>
      <c r="D19" s="55">
        <f t="shared" si="40"/>
        <v>-0.16737652666911099</v>
      </c>
      <c r="E19" s="129">
        <v>296.49</v>
      </c>
      <c r="F19" s="55">
        <f t="shared" si="2"/>
        <v>-0.11944997178581</v>
      </c>
      <c r="G19" s="130">
        <v>297.52</v>
      </c>
      <c r="H19" s="55">
        <f t="shared" si="4"/>
        <v>-0.123884684472452</v>
      </c>
      <c r="I19" s="129">
        <v>289.77</v>
      </c>
      <c r="J19" s="55">
        <f t="shared" si="6"/>
        <v>-9.9141951128521005E-2</v>
      </c>
      <c r="K19" s="129">
        <v>298.67</v>
      </c>
      <c r="L19" s="55">
        <f t="shared" si="8"/>
        <v>-8.5713411087641994E-2</v>
      </c>
      <c r="M19" s="129">
        <v>294.73</v>
      </c>
      <c r="N19" s="55">
        <f t="shared" si="10"/>
        <v>-0.106310076109039</v>
      </c>
      <c r="O19" s="129">
        <v>298.7</v>
      </c>
      <c r="P19" s="55">
        <f t="shared" si="41"/>
        <v>-9.7010187732398306E-2</v>
      </c>
      <c r="Q19" s="54">
        <f t="shared" si="12"/>
        <v>2071.0700000000002</v>
      </c>
      <c r="R19" s="120">
        <f t="shared" si="13"/>
        <v>-0.11482899809380499</v>
      </c>
      <c r="S19" s="121">
        <f t="shared" si="61"/>
        <v>2008.95</v>
      </c>
      <c r="T19" s="129">
        <v>354.53</v>
      </c>
      <c r="U19" s="55">
        <f t="shared" si="15"/>
        <v>-0.20858539634350501</v>
      </c>
      <c r="V19" s="129">
        <v>336.71</v>
      </c>
      <c r="W19" s="55">
        <f t="shared" si="16"/>
        <v>-0.14806568327303099</v>
      </c>
      <c r="X19" s="129">
        <v>339.59</v>
      </c>
      <c r="Y19" s="55">
        <f t="shared" si="43"/>
        <v>1.2462359500312801E-2</v>
      </c>
      <c r="Z19" s="129">
        <v>321.66000000000003</v>
      </c>
      <c r="AA19" s="55">
        <f t="shared" si="19"/>
        <v>-3.90751030650653E-2</v>
      </c>
      <c r="AB19" s="129">
        <v>326.67</v>
      </c>
      <c r="AC19" s="55">
        <f t="shared" si="21"/>
        <v>-2.9558552670667201E-2</v>
      </c>
      <c r="AD19" s="129">
        <v>329.79</v>
      </c>
      <c r="AE19" s="55">
        <f t="shared" si="23"/>
        <v>6.4628595409497405E-2</v>
      </c>
      <c r="AF19" s="129">
        <v>330.79</v>
      </c>
      <c r="AG19" s="55">
        <f t="shared" si="25"/>
        <v>-7.6160420041333804E-2</v>
      </c>
      <c r="AH19" s="129">
        <v>326.69</v>
      </c>
      <c r="AI19" s="55">
        <f t="shared" si="44"/>
        <v>-6.7346123101518801E-2</v>
      </c>
      <c r="AJ19" s="129">
        <v>316.82</v>
      </c>
      <c r="AK19" s="55">
        <f t="shared" si="45"/>
        <v>-1.6636662735117099E-2</v>
      </c>
      <c r="AL19" s="129">
        <v>323.70999999999998</v>
      </c>
      <c r="AM19" s="55">
        <f t="shared" si="46"/>
        <v>-3.9464704311444797E-2</v>
      </c>
      <c r="AN19" s="129">
        <v>302.75</v>
      </c>
      <c r="AO19" s="55">
        <f t="shared" si="31"/>
        <v>-3.2098212858467402E-2</v>
      </c>
      <c r="AP19" s="129">
        <v>304.08999999999997</v>
      </c>
      <c r="AQ19" s="55">
        <f t="shared" si="33"/>
        <v>-0.114859554649978</v>
      </c>
      <c r="AR19" s="54">
        <f t="shared" si="47"/>
        <v>3913.8</v>
      </c>
      <c r="AS19" s="55">
        <f t="shared" si="48"/>
        <v>-6.4492149124798698E-2</v>
      </c>
      <c r="AT19" s="128"/>
      <c r="AU19" s="129">
        <v>447.97</v>
      </c>
      <c r="AV19" s="55"/>
      <c r="AW19" s="129">
        <v>395.23</v>
      </c>
      <c r="AX19" s="55"/>
      <c r="AY19" s="129">
        <v>335.41</v>
      </c>
      <c r="AZ19" s="55"/>
      <c r="BA19" s="129">
        <v>334.74</v>
      </c>
      <c r="BB19" s="55"/>
      <c r="BC19" s="129">
        <v>336.62</v>
      </c>
      <c r="BD19" s="55"/>
      <c r="BE19" s="129">
        <v>309.77</v>
      </c>
      <c r="BF19" s="55"/>
      <c r="BG19" s="129">
        <v>358.06</v>
      </c>
      <c r="BH19" s="55"/>
      <c r="BI19" s="129">
        <v>350.28</v>
      </c>
      <c r="BJ19" s="55"/>
      <c r="BK19" s="54">
        <v>322.18</v>
      </c>
      <c r="BL19" s="55"/>
      <c r="BM19" s="129">
        <v>337.01</v>
      </c>
      <c r="BN19" s="123"/>
      <c r="BO19" s="129">
        <v>312.79000000000002</v>
      </c>
      <c r="BP19" s="123"/>
      <c r="BQ19" s="129">
        <v>343.55</v>
      </c>
      <c r="BR19" s="123"/>
      <c r="BS19" s="54">
        <f t="shared" si="38"/>
        <v>4183.6099999999997</v>
      </c>
      <c r="BT19" s="55"/>
      <c r="BU19" s="126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19"/>
    </row>
    <row r="20" spans="1:86" s="103" customFormat="1" ht="27" customHeight="1">
      <c r="A20" s="340"/>
      <c r="B20" s="118" t="s">
        <v>204</v>
      </c>
      <c r="C20" s="129">
        <v>1753.43</v>
      </c>
      <c r="D20" s="55">
        <f t="shared" si="40"/>
        <v>0.16921835616073</v>
      </c>
      <c r="E20" s="129">
        <v>1799.69</v>
      </c>
      <c r="F20" s="55">
        <f t="shared" si="2"/>
        <v>0.22030255154971201</v>
      </c>
      <c r="G20" s="130">
        <v>1826.77</v>
      </c>
      <c r="H20" s="55">
        <f t="shared" si="4"/>
        <v>0.24810915326961</v>
      </c>
      <c r="I20" s="129">
        <v>1767.6</v>
      </c>
      <c r="J20" s="55">
        <f t="shared" si="6"/>
        <v>0.30218578027272502</v>
      </c>
      <c r="K20" s="129">
        <v>1827.86</v>
      </c>
      <c r="L20" s="55">
        <f t="shared" si="8"/>
        <v>0.32592941859199898</v>
      </c>
      <c r="M20" s="129">
        <v>1803.75</v>
      </c>
      <c r="N20" s="55">
        <f t="shared" si="10"/>
        <v>0.29300148386033098</v>
      </c>
      <c r="O20" s="129">
        <v>1813.11</v>
      </c>
      <c r="P20" s="55">
        <f t="shared" si="41"/>
        <v>0.114052928128591</v>
      </c>
      <c r="Q20" s="54">
        <f t="shared" si="12"/>
        <v>12592.21</v>
      </c>
      <c r="R20" s="120">
        <f t="shared" si="13"/>
        <v>0.234949306333325</v>
      </c>
      <c r="S20" s="121">
        <f t="shared" si="61"/>
        <v>8569.0499999999993</v>
      </c>
      <c r="T20" s="129">
        <v>1499.66</v>
      </c>
      <c r="U20" s="55">
        <f t="shared" si="15"/>
        <v>-0.22146947208854401</v>
      </c>
      <c r="V20" s="129">
        <v>1474.79</v>
      </c>
      <c r="W20" s="55">
        <f t="shared" si="16"/>
        <v>-0.113665320448099</v>
      </c>
      <c r="X20" s="131">
        <v>1463.63</v>
      </c>
      <c r="Y20" s="55">
        <f t="shared" si="43"/>
        <v>7.2162154242850607E-2</v>
      </c>
      <c r="Z20" s="129">
        <v>1357.41</v>
      </c>
      <c r="AA20" s="55">
        <f t="shared" si="19"/>
        <v>2.14384613069258E-2</v>
      </c>
      <c r="AB20" s="129">
        <v>1378.55</v>
      </c>
      <c r="AC20" s="55">
        <f t="shared" si="21"/>
        <v>3.9410984105920303E-2</v>
      </c>
      <c r="AD20" s="129">
        <v>1395.01</v>
      </c>
      <c r="AE20" s="55">
        <f t="shared" si="23"/>
        <v>0.15767504004116201</v>
      </c>
      <c r="AF20" s="129">
        <v>1627.49</v>
      </c>
      <c r="AG20" s="55">
        <f t="shared" si="25"/>
        <v>0.15656134964965401</v>
      </c>
      <c r="AH20" s="129">
        <v>1617.12</v>
      </c>
      <c r="AI20" s="55">
        <f t="shared" si="44"/>
        <v>0.171741178175495</v>
      </c>
      <c r="AJ20" s="129">
        <v>1799.54</v>
      </c>
      <c r="AK20" s="55">
        <f t="shared" si="45"/>
        <v>0.42852379893944698</v>
      </c>
      <c r="AL20" s="129">
        <v>1582.94</v>
      </c>
      <c r="AM20" s="55">
        <f t="shared" si="46"/>
        <v>0.15975646389086301</v>
      </c>
      <c r="AN20" s="129">
        <v>1710.54</v>
      </c>
      <c r="AO20" s="55">
        <f t="shared" si="31"/>
        <v>0.37059205307564702</v>
      </c>
      <c r="AP20" s="129">
        <v>1708.99</v>
      </c>
      <c r="AQ20" s="55">
        <f t="shared" si="33"/>
        <v>0.22223493652780299</v>
      </c>
      <c r="AR20" s="54">
        <f t="shared" si="47"/>
        <v>18615.669999999998</v>
      </c>
      <c r="AS20" s="55">
        <f t="shared" si="48"/>
        <v>0.10323645865249401</v>
      </c>
      <c r="AT20" s="128"/>
      <c r="AU20" s="129">
        <v>1926.27</v>
      </c>
      <c r="AV20" s="55"/>
      <c r="AW20" s="129">
        <v>1663.92</v>
      </c>
      <c r="AX20" s="55"/>
      <c r="AY20" s="129">
        <v>1365.12</v>
      </c>
      <c r="AZ20" s="55"/>
      <c r="BA20" s="129">
        <v>1328.92</v>
      </c>
      <c r="BB20" s="55"/>
      <c r="BC20" s="129">
        <v>1326.28</v>
      </c>
      <c r="BD20" s="55"/>
      <c r="BE20" s="129">
        <v>1205.01</v>
      </c>
      <c r="BF20" s="55"/>
      <c r="BG20" s="129">
        <v>1407.18</v>
      </c>
      <c r="BH20" s="55"/>
      <c r="BI20" s="129">
        <v>1380.1</v>
      </c>
      <c r="BJ20" s="55"/>
      <c r="BK20" s="54">
        <v>1259.72</v>
      </c>
      <c r="BL20" s="55"/>
      <c r="BM20" s="129">
        <v>1364.89</v>
      </c>
      <c r="BN20" s="123"/>
      <c r="BO20" s="129">
        <v>1248.03</v>
      </c>
      <c r="BP20" s="123"/>
      <c r="BQ20" s="129">
        <v>1398.25</v>
      </c>
      <c r="BR20" s="123"/>
      <c r="BS20" s="54">
        <f t="shared" si="38"/>
        <v>16873.689999999999</v>
      </c>
      <c r="BT20" s="55"/>
      <c r="BU20" s="126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19"/>
    </row>
    <row r="21" spans="1:86" s="104" customFormat="1" ht="27" customHeight="1">
      <c r="A21" s="337" t="s">
        <v>111</v>
      </c>
      <c r="B21" s="118" t="s">
        <v>361</v>
      </c>
      <c r="C21" s="129">
        <v>742.67</v>
      </c>
      <c r="D21" s="55">
        <f t="shared" si="40"/>
        <v>-8.1763105835806094E-2</v>
      </c>
      <c r="E21" s="129">
        <v>780.86</v>
      </c>
      <c r="F21" s="55">
        <f t="shared" si="2"/>
        <v>4.53979516701251E-2</v>
      </c>
      <c r="G21" s="130">
        <v>837.43</v>
      </c>
      <c r="H21" s="55">
        <f t="shared" si="4"/>
        <v>0.135575293240219</v>
      </c>
      <c r="I21" s="129">
        <v>823.89</v>
      </c>
      <c r="J21" s="55">
        <f t="shared" si="6"/>
        <v>0.113259556528436</v>
      </c>
      <c r="K21" s="129">
        <v>842.33</v>
      </c>
      <c r="L21" s="55">
        <f t="shared" si="8"/>
        <v>0.114193121693122</v>
      </c>
      <c r="M21" s="129">
        <v>815.6</v>
      </c>
      <c r="N21" s="55">
        <f t="shared" si="10"/>
        <v>0.114953999261801</v>
      </c>
      <c r="O21" s="129">
        <v>810.89</v>
      </c>
      <c r="P21" s="55">
        <f t="shared" si="41"/>
        <v>7.7995799101326702E-2</v>
      </c>
      <c r="Q21" s="92">
        <f t="shared" si="12"/>
        <v>5653.67</v>
      </c>
      <c r="R21" s="120">
        <f t="shared" si="13"/>
        <v>7.2192300398255194E-2</v>
      </c>
      <c r="S21" s="121">
        <f t="shared" si="61"/>
        <v>4520.78</v>
      </c>
      <c r="T21" s="129">
        <v>808.8</v>
      </c>
      <c r="U21" s="55">
        <f t="shared" si="15"/>
        <v>7.4018006533344005E-2</v>
      </c>
      <c r="V21" s="129">
        <v>746.95</v>
      </c>
      <c r="W21" s="55">
        <f t="shared" si="16"/>
        <v>-1.1748673643544099E-2</v>
      </c>
      <c r="X21" s="129">
        <v>737.45</v>
      </c>
      <c r="Y21" s="55">
        <f t="shared" si="43"/>
        <v>-1.1633361478562599E-2</v>
      </c>
      <c r="Z21" s="129">
        <v>740.07</v>
      </c>
      <c r="AA21" s="55">
        <f t="shared" si="19"/>
        <v>-8.6002491660972496E-3</v>
      </c>
      <c r="AB21" s="129">
        <v>756</v>
      </c>
      <c r="AC21" s="55">
        <f t="shared" si="21"/>
        <v>1.46970002013289E-2</v>
      </c>
      <c r="AD21" s="129">
        <v>731.51</v>
      </c>
      <c r="AE21" s="55">
        <f t="shared" si="23"/>
        <v>-1.9200085810439398E-2</v>
      </c>
      <c r="AF21" s="129">
        <v>752.22</v>
      </c>
      <c r="AG21" s="55">
        <f t="shared" si="25"/>
        <v>-1.4838582934974601E-2</v>
      </c>
      <c r="AH21" s="129">
        <v>749.05</v>
      </c>
      <c r="AI21" s="55">
        <f t="shared" si="44"/>
        <v>-3.07449437766074E-2</v>
      </c>
      <c r="AJ21" s="129">
        <v>726.84</v>
      </c>
      <c r="AK21" s="55">
        <f t="shared" si="45"/>
        <v>-3.7132221442102598E-2</v>
      </c>
      <c r="AL21" s="129">
        <v>748.87</v>
      </c>
      <c r="AM21" s="55">
        <f t="shared" si="46"/>
        <v>-1.8081451760941902E-2</v>
      </c>
      <c r="AN21" s="129">
        <v>702.39</v>
      </c>
      <c r="AO21" s="55">
        <f t="shared" si="31"/>
        <v>-2.8250854304727301E-2</v>
      </c>
      <c r="AP21" s="129">
        <v>710.44</v>
      </c>
      <c r="AQ21" s="55">
        <f t="shared" si="33"/>
        <v>-3.9725342308368099E-2</v>
      </c>
      <c r="AR21" s="54">
        <f t="shared" si="47"/>
        <v>8910.59</v>
      </c>
      <c r="AS21" s="55">
        <f t="shared" si="48"/>
        <v>-1.0914737837609901E-2</v>
      </c>
      <c r="AT21" s="122"/>
      <c r="AU21" s="132">
        <v>753.06</v>
      </c>
      <c r="AV21" s="123">
        <f>AU21/BV21-1</f>
        <v>1.35942715623989E-2</v>
      </c>
      <c r="AW21" s="132">
        <v>755.83</v>
      </c>
      <c r="AX21" s="123">
        <f>AW21/BW21-1</f>
        <v>-1.45632333767927E-2</v>
      </c>
      <c r="AY21" s="132">
        <v>746.13</v>
      </c>
      <c r="AZ21" s="123">
        <f>AY21/BX21-1</f>
        <v>-0.11857058476078</v>
      </c>
      <c r="BA21" s="132">
        <v>746.49</v>
      </c>
      <c r="BB21" s="123">
        <f>BA21/BY21-1</f>
        <v>-0.11835360812566401</v>
      </c>
      <c r="BC21" s="132">
        <v>745.05</v>
      </c>
      <c r="BD21" s="123">
        <f>BC21/BZ21-1</f>
        <v>-0.119971179513832</v>
      </c>
      <c r="BE21" s="132">
        <v>745.83</v>
      </c>
      <c r="BF21" s="123">
        <f>BE21/CA21-1</f>
        <v>-0.120898161244696</v>
      </c>
      <c r="BG21" s="132">
        <v>763.55</v>
      </c>
      <c r="BH21" s="123">
        <f>BG21/CB21-1</f>
        <v>-7.8528155246071804E-2</v>
      </c>
      <c r="BI21" s="132">
        <v>772.81</v>
      </c>
      <c r="BJ21" s="123">
        <f>BI21/CC21-1</f>
        <v>-7.9143977217211101E-2</v>
      </c>
      <c r="BK21" s="119">
        <v>754.87</v>
      </c>
      <c r="BL21" s="123">
        <f>BK21/CD21-1</f>
        <v>-6.6598246633610705E-2</v>
      </c>
      <c r="BM21" s="132">
        <v>762.66</v>
      </c>
      <c r="BN21" s="123">
        <f>BM21/CE21-1</f>
        <v>-6.7196673189823905E-2</v>
      </c>
      <c r="BO21" s="132">
        <v>722.81</v>
      </c>
      <c r="BP21" s="123">
        <f>BO21/CF21-1</f>
        <v>-8.9923573775858495E-2</v>
      </c>
      <c r="BQ21" s="132">
        <v>739.83</v>
      </c>
      <c r="BR21" s="123">
        <f>BQ21/CG21-1</f>
        <v>-7.3185092389602205E-2</v>
      </c>
      <c r="BS21" s="119">
        <f t="shared" si="38"/>
        <v>9008.92</v>
      </c>
      <c r="BT21" s="123">
        <f>BS21/CH21-1</f>
        <v>-7.9298179632983107E-2</v>
      </c>
      <c r="BU21" s="124"/>
      <c r="BV21" s="136">
        <v>742.96</v>
      </c>
      <c r="BW21" s="136">
        <v>767</v>
      </c>
      <c r="BX21" s="136">
        <v>846.5</v>
      </c>
      <c r="BY21" s="136">
        <v>846.7</v>
      </c>
      <c r="BZ21" s="136">
        <v>846.62</v>
      </c>
      <c r="CA21" s="136">
        <v>848.4</v>
      </c>
      <c r="CB21" s="136">
        <v>828.62</v>
      </c>
      <c r="CC21" s="136">
        <v>839.23</v>
      </c>
      <c r="CD21" s="137">
        <v>808.73</v>
      </c>
      <c r="CE21" s="136">
        <v>817.6</v>
      </c>
      <c r="CF21" s="136">
        <v>794.23</v>
      </c>
      <c r="CG21" s="137">
        <v>798.25</v>
      </c>
      <c r="CH21" s="119">
        <f>BV21+BW21+BX21+BY21+BZ21+CA21+CB21+CC21+CD21+CE21+CF21+CG21</f>
        <v>9784.84</v>
      </c>
    </row>
    <row r="22" spans="1:86" ht="27" customHeight="1">
      <c r="A22" s="338"/>
      <c r="B22" s="118" t="s">
        <v>362</v>
      </c>
      <c r="C22" s="129">
        <v>3713.35</v>
      </c>
      <c r="D22" s="55">
        <f t="shared" si="40"/>
        <v>-8.1763105835806094E-2</v>
      </c>
      <c r="E22" s="129">
        <v>3904.3</v>
      </c>
      <c r="F22" s="55">
        <f t="shared" si="2"/>
        <v>4.5397951670125301E-2</v>
      </c>
      <c r="G22" s="130">
        <v>4187.1499999999996</v>
      </c>
      <c r="H22" s="55">
        <f t="shared" si="4"/>
        <v>0.13557529324022</v>
      </c>
      <c r="I22" s="129">
        <v>4119.45</v>
      </c>
      <c r="J22" s="55">
        <f t="shared" si="6"/>
        <v>0.113259556528436</v>
      </c>
      <c r="K22" s="129">
        <v>4211.6499999999996</v>
      </c>
      <c r="L22" s="55">
        <f t="shared" si="8"/>
        <v>0.114193121693122</v>
      </c>
      <c r="M22" s="129">
        <v>4078</v>
      </c>
      <c r="N22" s="55">
        <f t="shared" si="10"/>
        <v>0.114953999261801</v>
      </c>
      <c r="O22" s="129">
        <v>4054.45</v>
      </c>
      <c r="P22" s="55">
        <f t="shared" si="41"/>
        <v>7.7995799101326702E-2</v>
      </c>
      <c r="Q22" s="54">
        <f t="shared" si="12"/>
        <v>28268.35</v>
      </c>
      <c r="R22" s="120">
        <f t="shared" si="13"/>
        <v>7.2192300398255402E-2</v>
      </c>
      <c r="S22" s="121">
        <f t="shared" si="61"/>
        <v>22603.9</v>
      </c>
      <c r="T22" s="129">
        <v>4044</v>
      </c>
      <c r="U22" s="55">
        <f t="shared" si="15"/>
        <v>7.4018006533344005E-2</v>
      </c>
      <c r="V22" s="129">
        <v>3734.75</v>
      </c>
      <c r="W22" s="55">
        <f t="shared" si="16"/>
        <v>-1.1748673643544301E-2</v>
      </c>
      <c r="X22" s="131">
        <v>3687.25</v>
      </c>
      <c r="Y22" s="55">
        <f t="shared" si="43"/>
        <v>-1.1633361478562801E-2</v>
      </c>
      <c r="Z22" s="129">
        <v>3700.35</v>
      </c>
      <c r="AA22" s="55">
        <f t="shared" si="19"/>
        <v>-8.6002491660973606E-3</v>
      </c>
      <c r="AB22" s="129">
        <v>3780</v>
      </c>
      <c r="AC22" s="55">
        <f t="shared" si="21"/>
        <v>1.46970002013287E-2</v>
      </c>
      <c r="AD22" s="129">
        <v>3657.55</v>
      </c>
      <c r="AE22" s="55">
        <f t="shared" si="23"/>
        <v>-1.9200085810439301E-2</v>
      </c>
      <c r="AF22" s="129">
        <v>3761.1</v>
      </c>
      <c r="AG22" s="55">
        <f t="shared" si="25"/>
        <v>-1.4838582934974901E-2</v>
      </c>
      <c r="AH22" s="129">
        <v>3745.25</v>
      </c>
      <c r="AI22" s="55">
        <f t="shared" si="44"/>
        <v>-3.0744943776607501E-2</v>
      </c>
      <c r="AJ22" s="129">
        <v>3634.2</v>
      </c>
      <c r="AK22" s="55">
        <f t="shared" si="45"/>
        <v>-3.7132221442102598E-2</v>
      </c>
      <c r="AL22" s="129">
        <v>3744.35</v>
      </c>
      <c r="AM22" s="55">
        <f t="shared" si="46"/>
        <v>-1.8081451760941999E-2</v>
      </c>
      <c r="AN22" s="129">
        <v>3511.95</v>
      </c>
      <c r="AO22" s="55">
        <f t="shared" si="31"/>
        <v>-2.8250854304727499E-2</v>
      </c>
      <c r="AP22" s="129">
        <v>3552.2</v>
      </c>
      <c r="AQ22" s="55">
        <f t="shared" si="33"/>
        <v>-3.9725342308368203E-2</v>
      </c>
      <c r="AR22" s="54">
        <f t="shared" si="47"/>
        <v>44552.95</v>
      </c>
      <c r="AS22" s="55">
        <f t="shared" si="48"/>
        <v>-1.0914737837610201E-2</v>
      </c>
      <c r="AT22" s="128"/>
      <c r="AU22" s="129">
        <v>3765.3</v>
      </c>
      <c r="AV22" s="55"/>
      <c r="AW22" s="129">
        <v>3779.15</v>
      </c>
      <c r="AX22" s="55"/>
      <c r="AY22" s="129">
        <v>3730.65</v>
      </c>
      <c r="AZ22" s="55"/>
      <c r="BA22" s="129">
        <v>3732.45</v>
      </c>
      <c r="BB22" s="55"/>
      <c r="BC22" s="129">
        <v>3725.25</v>
      </c>
      <c r="BD22" s="55"/>
      <c r="BE22" s="129">
        <v>3729.15</v>
      </c>
      <c r="BF22" s="55"/>
      <c r="BG22" s="129">
        <v>3817.75</v>
      </c>
      <c r="BH22" s="55"/>
      <c r="BI22" s="129">
        <v>3864.05</v>
      </c>
      <c r="BJ22" s="55"/>
      <c r="BK22" s="54">
        <v>3774.35</v>
      </c>
      <c r="BL22" s="55"/>
      <c r="BM22" s="129">
        <v>3813.3</v>
      </c>
      <c r="BN22" s="123"/>
      <c r="BO22" s="129">
        <v>3614.05</v>
      </c>
      <c r="BP22" s="123"/>
      <c r="BQ22" s="129">
        <v>3699.15</v>
      </c>
      <c r="BR22" s="123"/>
      <c r="BS22" s="54">
        <f t="shared" si="38"/>
        <v>45044.6</v>
      </c>
      <c r="BT22" s="55"/>
      <c r="BU22" s="126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19"/>
    </row>
    <row r="23" spans="1:86" ht="27" customHeight="1">
      <c r="A23" s="339"/>
      <c r="B23" s="118" t="s">
        <v>363</v>
      </c>
      <c r="C23" s="129">
        <v>715.23</v>
      </c>
      <c r="D23" s="55">
        <f t="shared" si="40"/>
        <v>-5.4441374386906501E-2</v>
      </c>
      <c r="E23" s="129">
        <v>750.92</v>
      </c>
      <c r="F23" s="55">
        <f t="shared" si="2"/>
        <v>0.13969159786304</v>
      </c>
      <c r="G23" s="130">
        <v>796.5</v>
      </c>
      <c r="H23" s="55">
        <f t="shared" si="4"/>
        <v>0.226158038147139</v>
      </c>
      <c r="I23" s="129">
        <v>778.24</v>
      </c>
      <c r="J23" s="55">
        <f t="shared" si="6"/>
        <v>0.19847234199827499</v>
      </c>
      <c r="K23" s="129">
        <v>793.9</v>
      </c>
      <c r="L23" s="55">
        <f t="shared" si="8"/>
        <v>0.20071386439601299</v>
      </c>
      <c r="M23" s="129">
        <v>767.85</v>
      </c>
      <c r="N23" s="55">
        <f t="shared" si="10"/>
        <v>0.18114414927163899</v>
      </c>
      <c r="O23" s="129">
        <v>763.19</v>
      </c>
      <c r="P23" s="55">
        <f t="shared" si="41"/>
        <v>0.16134579097936599</v>
      </c>
      <c r="Q23" s="54">
        <f t="shared" si="12"/>
        <v>5365.83</v>
      </c>
      <c r="R23" s="120">
        <f t="shared" si="13"/>
        <v>0.14588867913246301</v>
      </c>
      <c r="S23" s="121">
        <f t="shared" si="61"/>
        <v>4025.52</v>
      </c>
      <c r="T23" s="129">
        <v>756.41</v>
      </c>
      <c r="U23" s="55">
        <f t="shared" si="15"/>
        <v>8.9676731589258998E-2</v>
      </c>
      <c r="V23" s="129">
        <v>658.88</v>
      </c>
      <c r="W23" s="55">
        <f t="shared" si="16"/>
        <v>-4.8452551160405997E-2</v>
      </c>
      <c r="X23" s="129">
        <v>649.59</v>
      </c>
      <c r="Y23" s="55">
        <f t="shared" si="43"/>
        <v>-7.1032234076023201E-2</v>
      </c>
      <c r="Z23" s="129">
        <v>649.36</v>
      </c>
      <c r="AA23" s="55">
        <f t="shared" si="19"/>
        <v>-7.6340981181457407E-2</v>
      </c>
      <c r="AB23" s="129">
        <v>661.19</v>
      </c>
      <c r="AC23" s="55">
        <f t="shared" si="21"/>
        <v>-5.4848762079020903E-2</v>
      </c>
      <c r="AD23" s="129">
        <v>650.09</v>
      </c>
      <c r="AE23" s="55">
        <f t="shared" si="23"/>
        <v>-8.1170850293984506E-2</v>
      </c>
      <c r="AF23" s="129">
        <v>657.16</v>
      </c>
      <c r="AG23" s="55">
        <f t="shared" si="25"/>
        <v>-8.9150080390308903E-2</v>
      </c>
      <c r="AH23" s="129">
        <v>664.32</v>
      </c>
      <c r="AI23" s="55">
        <f t="shared" si="44"/>
        <v>-9.6273925641758101E-2</v>
      </c>
      <c r="AJ23" s="129">
        <v>646.5</v>
      </c>
      <c r="AK23" s="55">
        <f t="shared" si="45"/>
        <v>-0.10060933196071301</v>
      </c>
      <c r="AL23" s="129">
        <v>660.72</v>
      </c>
      <c r="AM23" s="55">
        <f t="shared" si="46"/>
        <v>-9.0969126630345107E-2</v>
      </c>
      <c r="AN23" s="129">
        <v>634.25</v>
      </c>
      <c r="AO23" s="55">
        <f t="shared" si="31"/>
        <v>-8.0703839519951207E-2</v>
      </c>
      <c r="AP23" s="129">
        <v>642.58000000000004</v>
      </c>
      <c r="AQ23" s="55">
        <f t="shared" si="33"/>
        <v>-8.8047458204422197E-2</v>
      </c>
      <c r="AR23" s="54">
        <f t="shared" si="47"/>
        <v>7931.05</v>
      </c>
      <c r="AS23" s="55">
        <f t="shared" si="48"/>
        <v>-6.6137665818098906E-2</v>
      </c>
      <c r="AT23" s="128"/>
      <c r="AU23" s="129">
        <v>694.16</v>
      </c>
      <c r="AV23" s="55"/>
      <c r="AW23" s="129">
        <v>692.43</v>
      </c>
      <c r="AX23" s="55"/>
      <c r="AY23" s="129">
        <v>699.26</v>
      </c>
      <c r="AZ23" s="55"/>
      <c r="BA23" s="129">
        <v>703.03</v>
      </c>
      <c r="BB23" s="55"/>
      <c r="BC23" s="138">
        <v>699.56</v>
      </c>
      <c r="BD23" s="55"/>
      <c r="BE23" s="138">
        <v>707.52</v>
      </c>
      <c r="BF23" s="55"/>
      <c r="BG23" s="138">
        <v>721.48</v>
      </c>
      <c r="BH23" s="55"/>
      <c r="BI23" s="138">
        <v>735.09</v>
      </c>
      <c r="BJ23" s="55"/>
      <c r="BK23" s="139">
        <v>718.82</v>
      </c>
      <c r="BL23" s="55"/>
      <c r="BM23" s="138">
        <v>726.84</v>
      </c>
      <c r="BN23" s="123"/>
      <c r="BO23" s="138">
        <v>689.93</v>
      </c>
      <c r="BP23" s="123"/>
      <c r="BQ23" s="138">
        <v>704.62</v>
      </c>
      <c r="BR23" s="123"/>
      <c r="BS23" s="54">
        <f t="shared" si="38"/>
        <v>8492.74</v>
      </c>
      <c r="BT23" s="55"/>
      <c r="BU23" s="126"/>
      <c r="BV23" s="140"/>
      <c r="BW23" s="140"/>
      <c r="BX23" s="140"/>
      <c r="BY23" s="140"/>
      <c r="BZ23" s="140"/>
      <c r="CA23" s="140"/>
      <c r="CB23" s="140"/>
      <c r="CC23" s="140"/>
      <c r="CD23" s="140"/>
      <c r="CE23" s="140"/>
      <c r="CF23" s="140"/>
      <c r="CG23" s="140"/>
      <c r="CH23" s="119"/>
    </row>
    <row r="24" spans="1:86" ht="27" customHeight="1">
      <c r="A24" s="340"/>
      <c r="B24" s="118" t="s">
        <v>204</v>
      </c>
      <c r="C24" s="129">
        <v>3433.1</v>
      </c>
      <c r="D24" s="55">
        <f t="shared" si="40"/>
        <v>-5.4442996940043099E-2</v>
      </c>
      <c r="E24" s="129">
        <v>3604.42</v>
      </c>
      <c r="F24" s="55">
        <f t="shared" si="2"/>
        <v>0.139694304089647</v>
      </c>
      <c r="G24" s="130">
        <v>3663.9</v>
      </c>
      <c r="H24" s="55">
        <f t="shared" si="4"/>
        <v>0.175068873615712</v>
      </c>
      <c r="I24" s="129">
        <v>3579.9</v>
      </c>
      <c r="J24" s="55">
        <f t="shared" si="6"/>
        <v>0.14853397413480601</v>
      </c>
      <c r="K24" s="129">
        <v>3651.94</v>
      </c>
      <c r="L24" s="55">
        <f t="shared" si="8"/>
        <v>0.15068484518119199</v>
      </c>
      <c r="M24" s="129">
        <v>3532.11</v>
      </c>
      <c r="N24" s="55">
        <f t="shared" si="10"/>
        <v>0.131930535214698</v>
      </c>
      <c r="O24" s="129">
        <v>3510.67</v>
      </c>
      <c r="P24" s="55">
        <f t="shared" si="41"/>
        <v>0.112954409279824</v>
      </c>
      <c r="Q24" s="54">
        <f t="shared" si="12"/>
        <v>24976.04</v>
      </c>
      <c r="R24" s="120">
        <f t="shared" si="13"/>
        <v>0.111189018394918</v>
      </c>
      <c r="S24" s="121">
        <f t="shared" si="61"/>
        <v>19322.490000000002</v>
      </c>
      <c r="T24" s="129">
        <v>3630.77</v>
      </c>
      <c r="U24" s="55">
        <f t="shared" si="15"/>
        <v>8.9676677761204401E-2</v>
      </c>
      <c r="V24" s="129">
        <v>3162.62</v>
      </c>
      <c r="W24" s="55">
        <f t="shared" si="16"/>
        <v>-4.8452609472689701E-2</v>
      </c>
      <c r="X24" s="131">
        <v>3118.03</v>
      </c>
      <c r="Y24" s="55">
        <f t="shared" si="43"/>
        <v>-7.1033383485527804E-2</v>
      </c>
      <c r="Z24" s="129">
        <v>3116.93</v>
      </c>
      <c r="AA24" s="55">
        <f t="shared" si="19"/>
        <v>-7.6339293651875501E-2</v>
      </c>
      <c r="AB24" s="129">
        <v>3173.71</v>
      </c>
      <c r="AC24" s="55">
        <f t="shared" si="21"/>
        <v>-5.4849920634684197E-2</v>
      </c>
      <c r="AD24" s="129">
        <v>3120.43</v>
      </c>
      <c r="AE24" s="55">
        <f t="shared" si="23"/>
        <v>-8.11725214216307E-2</v>
      </c>
      <c r="AF24" s="129">
        <v>3154.37</v>
      </c>
      <c r="AG24" s="55">
        <f t="shared" si="25"/>
        <v>-8.9148450809967902E-2</v>
      </c>
      <c r="AH24" s="129">
        <v>3188.74</v>
      </c>
      <c r="AI24" s="55">
        <f t="shared" si="44"/>
        <v>-9.6272279739147398E-2</v>
      </c>
      <c r="AJ24" s="129">
        <v>3103.2</v>
      </c>
      <c r="AK24" s="55">
        <f t="shared" si="45"/>
        <v>-0.10061037462974699</v>
      </c>
      <c r="AL24" s="129">
        <v>3171.46</v>
      </c>
      <c r="AM24" s="55">
        <f t="shared" si="46"/>
        <v>-9.0967459004881193E-2</v>
      </c>
      <c r="AN24" s="129">
        <v>3044.4</v>
      </c>
      <c r="AO24" s="55">
        <f t="shared" si="31"/>
        <v>-8.0702729144900107E-2</v>
      </c>
      <c r="AP24" s="129">
        <v>3084.38</v>
      </c>
      <c r="AQ24" s="55">
        <f t="shared" si="33"/>
        <v>-8.8049719411740293E-2</v>
      </c>
      <c r="AR24" s="54">
        <f t="shared" si="47"/>
        <v>38069.040000000001</v>
      </c>
      <c r="AS24" s="55">
        <f t="shared" si="48"/>
        <v>-6.6137620001398403E-2</v>
      </c>
      <c r="AT24" s="128"/>
      <c r="AU24" s="129">
        <v>3331.97</v>
      </c>
      <c r="AV24" s="55"/>
      <c r="AW24" s="129">
        <v>3323.66</v>
      </c>
      <c r="AX24" s="55"/>
      <c r="AY24" s="129">
        <v>3356.45</v>
      </c>
      <c r="AZ24" s="55"/>
      <c r="BA24" s="129">
        <v>3374.54</v>
      </c>
      <c r="BB24" s="55"/>
      <c r="BC24" s="141">
        <v>3357.89</v>
      </c>
      <c r="BD24" s="55"/>
      <c r="BE24" s="141">
        <v>3396.1</v>
      </c>
      <c r="BF24" s="55"/>
      <c r="BG24" s="141">
        <v>3463.1</v>
      </c>
      <c r="BH24" s="55"/>
      <c r="BI24" s="141">
        <v>3528.43</v>
      </c>
      <c r="BJ24" s="55"/>
      <c r="BK24" s="142">
        <v>3450.34</v>
      </c>
      <c r="BL24" s="55"/>
      <c r="BM24" s="141">
        <v>3488.83</v>
      </c>
      <c r="BN24" s="123"/>
      <c r="BO24" s="141">
        <v>3311.66</v>
      </c>
      <c r="BP24" s="123"/>
      <c r="BQ24" s="141">
        <v>3382.18</v>
      </c>
      <c r="BR24" s="123"/>
      <c r="BS24" s="54">
        <f t="shared" si="38"/>
        <v>40765.15</v>
      </c>
      <c r="BT24" s="55"/>
      <c r="BU24" s="126"/>
      <c r="BV24" s="140"/>
      <c r="BW24" s="140"/>
      <c r="BX24" s="140"/>
      <c r="BY24" s="140"/>
      <c r="BZ24" s="140"/>
      <c r="CA24" s="140"/>
      <c r="CB24" s="140"/>
      <c r="CC24" s="140"/>
      <c r="CD24" s="140"/>
      <c r="CE24" s="140"/>
      <c r="CF24" s="140"/>
      <c r="CG24" s="140"/>
      <c r="CH24" s="119"/>
    </row>
    <row r="25" spans="1:86" s="104" customFormat="1" ht="27" customHeight="1">
      <c r="A25" s="337" t="s">
        <v>112</v>
      </c>
      <c r="B25" s="118" t="s">
        <v>361</v>
      </c>
      <c r="C25" s="129">
        <v>375.66</v>
      </c>
      <c r="D25" s="55">
        <f t="shared" si="40"/>
        <v>-0.13671147880041401</v>
      </c>
      <c r="E25" s="129">
        <v>378.23</v>
      </c>
      <c r="F25" s="55">
        <f t="shared" si="2"/>
        <v>-6.19062972791984E-2</v>
      </c>
      <c r="G25" s="130">
        <v>387.41</v>
      </c>
      <c r="H25" s="55">
        <f t="shared" si="4"/>
        <v>-3.7323261188281102E-2</v>
      </c>
      <c r="I25" s="129">
        <v>372.63</v>
      </c>
      <c r="J25" s="55">
        <f t="shared" si="6"/>
        <v>-3.8473447902152097E-2</v>
      </c>
      <c r="K25" s="129">
        <v>381.98</v>
      </c>
      <c r="L25" s="55">
        <f t="shared" si="8"/>
        <v>-4.1575711955839902E-2</v>
      </c>
      <c r="M25" s="129">
        <v>369.98</v>
      </c>
      <c r="N25" s="55">
        <f t="shared" si="10"/>
        <v>-4.5754668317342401E-2</v>
      </c>
      <c r="O25" s="129">
        <v>366.17</v>
      </c>
      <c r="P25" s="55">
        <f t="shared" si="41"/>
        <v>-3.7863261337957803E-2</v>
      </c>
      <c r="Q25" s="92">
        <f t="shared" si="12"/>
        <v>2632.06</v>
      </c>
      <c r="R25" s="120">
        <f t="shared" si="13"/>
        <v>-5.8350863635712999E-2</v>
      </c>
      <c r="S25" s="121">
        <f t="shared" si="61"/>
        <v>2414.58</v>
      </c>
      <c r="T25" s="129">
        <v>435.15</v>
      </c>
      <c r="U25" s="55">
        <f t="shared" si="15"/>
        <v>-0.169608610194073</v>
      </c>
      <c r="V25" s="129">
        <v>403.19</v>
      </c>
      <c r="W25" s="55">
        <f t="shared" si="16"/>
        <v>-0.171481999013645</v>
      </c>
      <c r="X25" s="129">
        <v>402.43</v>
      </c>
      <c r="Y25" s="55">
        <f t="shared" si="43"/>
        <v>-0.19668236984988799</v>
      </c>
      <c r="Z25" s="129">
        <v>387.54</v>
      </c>
      <c r="AA25" s="55">
        <f t="shared" si="19"/>
        <v>-0.171993846679771</v>
      </c>
      <c r="AB25" s="129">
        <v>398.55</v>
      </c>
      <c r="AC25" s="55">
        <f t="shared" si="21"/>
        <v>-0.12132369152079001</v>
      </c>
      <c r="AD25" s="129">
        <v>387.72</v>
      </c>
      <c r="AE25" s="55">
        <f t="shared" si="23"/>
        <v>-9.3836913081076001E-2</v>
      </c>
      <c r="AF25" s="129">
        <v>380.58</v>
      </c>
      <c r="AG25" s="55">
        <f t="shared" si="25"/>
        <v>-0.108064402727976</v>
      </c>
      <c r="AH25" s="129">
        <v>383.42</v>
      </c>
      <c r="AI25" s="55">
        <f t="shared" si="44"/>
        <v>-9.3805393396516307E-2</v>
      </c>
      <c r="AJ25" s="129">
        <v>375.98</v>
      </c>
      <c r="AK25" s="55">
        <f t="shared" si="45"/>
        <v>-9.1572436455010994E-2</v>
      </c>
      <c r="AL25" s="129">
        <v>386.78</v>
      </c>
      <c r="AM25" s="55">
        <f t="shared" si="46"/>
        <v>-7.2492266372509107E-2</v>
      </c>
      <c r="AN25" s="129">
        <v>376.88</v>
      </c>
      <c r="AO25" s="55">
        <f t="shared" si="31"/>
        <v>-5.9774473605428501E-2</v>
      </c>
      <c r="AP25" s="129">
        <v>385.97</v>
      </c>
      <c r="AQ25" s="55">
        <f t="shared" si="33"/>
        <v>-4.5762460443038E-2</v>
      </c>
      <c r="AR25" s="54">
        <f t="shared" si="47"/>
        <v>4704.1899999999996</v>
      </c>
      <c r="AS25" s="55">
        <f t="shared" si="48"/>
        <v>-0.120240203623252</v>
      </c>
      <c r="AT25" s="122"/>
      <c r="AU25" s="132">
        <v>524.03</v>
      </c>
      <c r="AV25" s="123">
        <f>AU25/BV25-1</f>
        <v>0.61294592015759197</v>
      </c>
      <c r="AW25" s="132">
        <v>486.64</v>
      </c>
      <c r="AX25" s="123">
        <f>AW25/BW25-1</f>
        <v>0.32433462145539699</v>
      </c>
      <c r="AY25" s="132">
        <v>500.96</v>
      </c>
      <c r="AZ25" s="123">
        <f>AY25/BX25-1</f>
        <v>8.0633331895249905E-2</v>
      </c>
      <c r="BA25" s="132">
        <v>468.04</v>
      </c>
      <c r="BB25" s="123">
        <f>BA25/BY25-1</f>
        <v>-4.6295541608932997E-2</v>
      </c>
      <c r="BC25" s="143">
        <v>453.58</v>
      </c>
      <c r="BD25" s="123">
        <f>BC25/BZ25-1</f>
        <v>-9.1003827732018802E-2</v>
      </c>
      <c r="BE25" s="143">
        <v>427.87</v>
      </c>
      <c r="BF25" s="123">
        <f>BE25/CA25-1</f>
        <v>-7.9790093984558205E-2</v>
      </c>
      <c r="BG25" s="143">
        <v>426.69</v>
      </c>
      <c r="BH25" s="123">
        <f>BG25/CB25-1</f>
        <v>-0.12468459597513699</v>
      </c>
      <c r="BI25" s="143">
        <v>423.11</v>
      </c>
      <c r="BJ25" s="123">
        <f>BI25/CC25-1</f>
        <v>-0.150637358225434</v>
      </c>
      <c r="BK25" s="144">
        <v>413.88</v>
      </c>
      <c r="BL25" s="123">
        <f>BK25/CD25-1</f>
        <v>-0.157873318819053</v>
      </c>
      <c r="BM25" s="143">
        <v>417.01</v>
      </c>
      <c r="BN25" s="123">
        <f>BM25/CE25-1</f>
        <v>-0.18659176468293401</v>
      </c>
      <c r="BO25" s="143">
        <v>400.84</v>
      </c>
      <c r="BP25" s="123">
        <f>BO25/CF25-1</f>
        <v>-0.17432591097287201</v>
      </c>
      <c r="BQ25" s="143">
        <v>404.48</v>
      </c>
      <c r="BR25" s="123">
        <f>BQ25/CG25-1</f>
        <v>-0.20978392529207199</v>
      </c>
      <c r="BS25" s="119">
        <f t="shared" si="38"/>
        <v>5347.13</v>
      </c>
      <c r="BT25" s="123">
        <f>BS25/CH25-1</f>
        <v>-4.4769853548038897E-2</v>
      </c>
      <c r="BU25" s="124"/>
      <c r="BV25" s="136">
        <v>324.89</v>
      </c>
      <c r="BW25" s="136">
        <v>367.46</v>
      </c>
      <c r="BX25" s="136">
        <v>463.58</v>
      </c>
      <c r="BY25" s="136">
        <v>490.76</v>
      </c>
      <c r="BZ25" s="136">
        <v>498.99</v>
      </c>
      <c r="CA25" s="136">
        <v>464.97</v>
      </c>
      <c r="CB25" s="136">
        <v>487.47</v>
      </c>
      <c r="CC25" s="136">
        <v>498.15</v>
      </c>
      <c r="CD25" s="137">
        <v>491.47</v>
      </c>
      <c r="CE25" s="136">
        <v>512.66999999999996</v>
      </c>
      <c r="CF25" s="136">
        <v>485.47</v>
      </c>
      <c r="CG25" s="137">
        <v>511.86</v>
      </c>
      <c r="CH25" s="119">
        <f>BV25+BW25+BX25+BY25+BZ25+CA25+CB25+CC25+CD25+CE25+CF25+CG25</f>
        <v>5597.74</v>
      </c>
    </row>
    <row r="26" spans="1:86" ht="27" customHeight="1">
      <c r="A26" s="338"/>
      <c r="B26" s="118" t="s">
        <v>362</v>
      </c>
      <c r="C26" s="129">
        <v>2171.31</v>
      </c>
      <c r="D26" s="55">
        <f t="shared" si="40"/>
        <v>-0.138204896170699</v>
      </c>
      <c r="E26" s="129">
        <v>2197.52</v>
      </c>
      <c r="F26" s="55">
        <f t="shared" si="2"/>
        <v>-5.8664279258247E-2</v>
      </c>
      <c r="G26" s="130">
        <v>2243.1</v>
      </c>
      <c r="H26" s="55">
        <f t="shared" si="4"/>
        <v>-3.7325058903809903E-2</v>
      </c>
      <c r="I26" s="129">
        <v>2157.5300000000002</v>
      </c>
      <c r="J26" s="55">
        <f t="shared" si="6"/>
        <v>-3.8473879832075099E-2</v>
      </c>
      <c r="K26" s="129">
        <v>2211.66</v>
      </c>
      <c r="L26" s="55">
        <f t="shared" si="8"/>
        <v>-4.1575663026520999E-2</v>
      </c>
      <c r="M26" s="129">
        <v>2145.88</v>
      </c>
      <c r="N26" s="55">
        <f t="shared" si="10"/>
        <v>-4.4108868991937202E-2</v>
      </c>
      <c r="O26" s="129">
        <v>2116.46</v>
      </c>
      <c r="P26" s="55">
        <f t="shared" si="41"/>
        <v>-3.95269473034544E-2</v>
      </c>
      <c r="Q26" s="54">
        <f t="shared" si="12"/>
        <v>15243.46</v>
      </c>
      <c r="R26" s="120">
        <f t="shared" si="13"/>
        <v>-5.8114258668139802E-2</v>
      </c>
      <c r="S26" s="121">
        <f t="shared" si="61"/>
        <v>13980.42</v>
      </c>
      <c r="T26" s="129">
        <v>2519.52</v>
      </c>
      <c r="U26" s="55">
        <f t="shared" si="15"/>
        <v>-0.16960710318938199</v>
      </c>
      <c r="V26" s="129">
        <v>2334.4699999999998</v>
      </c>
      <c r="W26" s="55">
        <f t="shared" si="16"/>
        <v>-0.171483328305503</v>
      </c>
      <c r="X26" s="131">
        <v>2330.0700000000002</v>
      </c>
      <c r="Y26" s="55">
        <f t="shared" si="43"/>
        <v>-0.19668270954574299</v>
      </c>
      <c r="Z26" s="129">
        <v>2243.86</v>
      </c>
      <c r="AA26" s="55">
        <f t="shared" si="19"/>
        <v>-0.171992103175335</v>
      </c>
      <c r="AB26" s="129">
        <v>2307.6</v>
      </c>
      <c r="AC26" s="55">
        <f t="shared" si="21"/>
        <v>-0.121326007242321</v>
      </c>
      <c r="AD26" s="129">
        <v>2244.9</v>
      </c>
      <c r="AE26" s="55">
        <f t="shared" si="23"/>
        <v>-9.3837416292277598E-2</v>
      </c>
      <c r="AF26" s="129">
        <v>2203.56</v>
      </c>
      <c r="AG26" s="55">
        <f t="shared" si="25"/>
        <v>-0.108065443182462</v>
      </c>
      <c r="AH26" s="129">
        <v>2220</v>
      </c>
      <c r="AI26" s="55">
        <f t="shared" si="44"/>
        <v>-9.3807274849886296E-2</v>
      </c>
      <c r="AJ26" s="129">
        <v>2203.2399999999998</v>
      </c>
      <c r="AK26" s="55">
        <f t="shared" si="45"/>
        <v>-8.0592729837212204E-2</v>
      </c>
      <c r="AL26" s="129">
        <v>2262.66</v>
      </c>
      <c r="AM26" s="55">
        <f t="shared" si="46"/>
        <v>-6.2882844824372799E-2</v>
      </c>
      <c r="AN26" s="129">
        <v>2216.0500000000002</v>
      </c>
      <c r="AO26" s="55">
        <f t="shared" si="31"/>
        <v>-4.5159983799108898E-2</v>
      </c>
      <c r="AP26" s="129">
        <v>2277.2199999999998</v>
      </c>
      <c r="AQ26" s="55">
        <f t="shared" si="33"/>
        <v>-2.7635208416953501E-2</v>
      </c>
      <c r="AR26" s="54">
        <f t="shared" si="47"/>
        <v>27363.15</v>
      </c>
      <c r="AS26" s="55">
        <f t="shared" si="48"/>
        <v>-0.11617447084777401</v>
      </c>
      <c r="AT26" s="128"/>
      <c r="AU26" s="129">
        <v>3034.13</v>
      </c>
      <c r="AV26" s="55"/>
      <c r="AW26" s="129">
        <v>2817.65</v>
      </c>
      <c r="AX26" s="55"/>
      <c r="AY26" s="129">
        <v>2900.56</v>
      </c>
      <c r="AZ26" s="55"/>
      <c r="BA26" s="129">
        <v>2709.95</v>
      </c>
      <c r="BB26" s="55"/>
      <c r="BC26" s="141">
        <v>2626.23</v>
      </c>
      <c r="BD26" s="55"/>
      <c r="BE26" s="141">
        <v>2477.37</v>
      </c>
      <c r="BF26" s="55"/>
      <c r="BG26" s="141">
        <v>2470.54</v>
      </c>
      <c r="BH26" s="55"/>
      <c r="BI26" s="141">
        <v>2449.81</v>
      </c>
      <c r="BJ26" s="55"/>
      <c r="BK26" s="142">
        <v>2396.37</v>
      </c>
      <c r="BL26" s="55"/>
      <c r="BM26" s="141">
        <v>2414.4899999999998</v>
      </c>
      <c r="BN26" s="123"/>
      <c r="BO26" s="141">
        <v>2320.86</v>
      </c>
      <c r="BP26" s="123"/>
      <c r="BQ26" s="141">
        <v>2341.94</v>
      </c>
      <c r="BR26" s="123"/>
      <c r="BS26" s="54">
        <f t="shared" si="38"/>
        <v>30959.9</v>
      </c>
      <c r="BT26" s="55"/>
      <c r="BU26" s="126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19"/>
    </row>
    <row r="27" spans="1:86" ht="27" customHeight="1">
      <c r="A27" s="339"/>
      <c r="B27" s="118" t="s">
        <v>363</v>
      </c>
      <c r="C27" s="129">
        <v>324.69</v>
      </c>
      <c r="D27" s="55">
        <f t="shared" si="40"/>
        <v>-0.144742387525024</v>
      </c>
      <c r="E27" s="129">
        <v>328.19</v>
      </c>
      <c r="F27" s="55">
        <f t="shared" si="2"/>
        <v>-5.6681325630191799E-2</v>
      </c>
      <c r="G27" s="130">
        <v>334.41</v>
      </c>
      <c r="H27" s="55">
        <f t="shared" si="4"/>
        <v>-3.2686355615978498E-2</v>
      </c>
      <c r="I27" s="129">
        <v>323.41000000000003</v>
      </c>
      <c r="J27" s="55">
        <f t="shared" si="6"/>
        <v>-3.0371169874677698E-2</v>
      </c>
      <c r="K27" s="129">
        <v>332.57</v>
      </c>
      <c r="L27" s="55">
        <f t="shared" si="8"/>
        <v>-2.3231907894736899E-2</v>
      </c>
      <c r="M27" s="129">
        <v>318.83999999999997</v>
      </c>
      <c r="N27" s="55">
        <f t="shared" si="10"/>
        <v>-3.3701054673293797E-2</v>
      </c>
      <c r="O27" s="129">
        <v>315.13</v>
      </c>
      <c r="P27" s="55">
        <f t="shared" si="41"/>
        <v>-2.7406561525878802E-2</v>
      </c>
      <c r="Q27" s="54">
        <f t="shared" si="12"/>
        <v>2277.2399999999998</v>
      </c>
      <c r="R27" s="120">
        <f t="shared" si="13"/>
        <v>-5.16439354502864E-2</v>
      </c>
      <c r="S27" s="121">
        <f t="shared" si="61"/>
        <v>2077.2399999999998</v>
      </c>
      <c r="T27" s="129">
        <v>379.64</v>
      </c>
      <c r="U27" s="55">
        <f t="shared" si="15"/>
        <v>-0.187588273057993</v>
      </c>
      <c r="V27" s="129">
        <v>347.91</v>
      </c>
      <c r="W27" s="55">
        <f t="shared" si="16"/>
        <v>-0.187145160159809</v>
      </c>
      <c r="X27" s="129">
        <v>345.71</v>
      </c>
      <c r="Y27" s="55">
        <f t="shared" si="43"/>
        <v>-0.226443803002842</v>
      </c>
      <c r="Z27" s="129">
        <v>333.54</v>
      </c>
      <c r="AA27" s="55">
        <f t="shared" si="19"/>
        <v>-0.195280833815866</v>
      </c>
      <c r="AB27" s="129">
        <v>340.48</v>
      </c>
      <c r="AC27" s="55">
        <f t="shared" si="21"/>
        <v>-0.15113438045375199</v>
      </c>
      <c r="AD27" s="129">
        <v>329.96</v>
      </c>
      <c r="AE27" s="55">
        <f t="shared" si="23"/>
        <v>-0.11207986867953</v>
      </c>
      <c r="AF27" s="129">
        <v>324.01</v>
      </c>
      <c r="AG27" s="55">
        <f t="shared" si="25"/>
        <v>-0.119992395230723</v>
      </c>
      <c r="AH27" s="129">
        <v>329.19</v>
      </c>
      <c r="AI27" s="55">
        <f t="shared" si="44"/>
        <v>-0.10042629939334299</v>
      </c>
      <c r="AJ27" s="129">
        <v>322.39999999999998</v>
      </c>
      <c r="AK27" s="55">
        <f t="shared" si="45"/>
        <v>-0.101699637782112</v>
      </c>
      <c r="AL27" s="129">
        <v>332.44</v>
      </c>
      <c r="AM27" s="55">
        <f t="shared" si="46"/>
        <v>-7.8934973540575798E-2</v>
      </c>
      <c r="AN27" s="129">
        <v>323.26</v>
      </c>
      <c r="AO27" s="55">
        <f t="shared" si="31"/>
        <v>-7.0584514533797202E-2</v>
      </c>
      <c r="AP27" s="129">
        <v>331.67</v>
      </c>
      <c r="AQ27" s="55">
        <f t="shared" si="33"/>
        <v>-5.7461138423939198E-2</v>
      </c>
      <c r="AR27" s="54">
        <f t="shared" si="47"/>
        <v>4040.21</v>
      </c>
      <c r="AS27" s="55">
        <f t="shared" si="48"/>
        <v>-0.13727319899126</v>
      </c>
      <c r="AT27" s="128"/>
      <c r="AU27" s="129">
        <v>467.3</v>
      </c>
      <c r="AV27" s="55"/>
      <c r="AW27" s="129">
        <v>428.01</v>
      </c>
      <c r="AX27" s="55"/>
      <c r="AY27" s="129">
        <v>446.91</v>
      </c>
      <c r="AZ27" s="55"/>
      <c r="BA27" s="129">
        <v>414.48</v>
      </c>
      <c r="BB27" s="55"/>
      <c r="BC27" s="141">
        <v>401.1</v>
      </c>
      <c r="BD27" s="55"/>
      <c r="BE27" s="141">
        <v>371.61</v>
      </c>
      <c r="BF27" s="55"/>
      <c r="BG27" s="141">
        <v>368.19</v>
      </c>
      <c r="BH27" s="55"/>
      <c r="BI27" s="141">
        <v>365.94</v>
      </c>
      <c r="BJ27" s="55"/>
      <c r="BK27" s="142">
        <v>358.9</v>
      </c>
      <c r="BL27" s="55"/>
      <c r="BM27" s="141">
        <v>360.93</v>
      </c>
      <c r="BN27" s="123"/>
      <c r="BO27" s="141">
        <v>347.81</v>
      </c>
      <c r="BP27" s="123"/>
      <c r="BQ27" s="141">
        <v>351.89</v>
      </c>
      <c r="BR27" s="123"/>
      <c r="BS27" s="54">
        <f t="shared" si="38"/>
        <v>4683.07</v>
      </c>
      <c r="BT27" s="55"/>
      <c r="BU27" s="126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19"/>
    </row>
    <row r="28" spans="1:86" ht="27" customHeight="1">
      <c r="A28" s="340"/>
      <c r="B28" s="118" t="s">
        <v>204</v>
      </c>
      <c r="C28" s="129">
        <v>1652.67</v>
      </c>
      <c r="D28" s="55">
        <f t="shared" si="40"/>
        <v>-0.151410746835768</v>
      </c>
      <c r="E28" s="129">
        <v>1683.61</v>
      </c>
      <c r="F28" s="55">
        <f t="shared" si="2"/>
        <v>-5.6684857517453197E-2</v>
      </c>
      <c r="G28" s="130">
        <v>1702.15</v>
      </c>
      <c r="H28" s="55">
        <f t="shared" si="4"/>
        <v>-4.0225769527879998E-2</v>
      </c>
      <c r="I28" s="129">
        <v>1646.16</v>
      </c>
      <c r="J28" s="55">
        <f t="shared" si="6"/>
        <v>-3.7929704393767499E-2</v>
      </c>
      <c r="K28" s="129">
        <v>1699.43</v>
      </c>
      <c r="L28" s="55">
        <f t="shared" si="8"/>
        <v>-2.704017954267E-2</v>
      </c>
      <c r="M28" s="129">
        <v>1626.08</v>
      </c>
      <c r="N28" s="55">
        <f t="shared" si="10"/>
        <v>-3.93515646692544E-2</v>
      </c>
      <c r="O28" s="129">
        <v>1604.01</v>
      </c>
      <c r="P28" s="55">
        <f t="shared" si="41"/>
        <v>-3.49904041102896E-2</v>
      </c>
      <c r="Q28" s="54">
        <f t="shared" si="12"/>
        <v>11614.11</v>
      </c>
      <c r="R28" s="120">
        <f t="shared" si="13"/>
        <v>-5.71738212754902E-2</v>
      </c>
      <c r="S28" s="121">
        <f t="shared" si="61"/>
        <v>10656.23</v>
      </c>
      <c r="T28" s="129">
        <v>1947.55</v>
      </c>
      <c r="U28" s="55">
        <f t="shared" si="15"/>
        <v>-0.187589946814058</v>
      </c>
      <c r="V28" s="129">
        <v>1784.78</v>
      </c>
      <c r="W28" s="55">
        <f t="shared" si="16"/>
        <v>-0.18714390464956401</v>
      </c>
      <c r="X28" s="131">
        <v>1773.49</v>
      </c>
      <c r="Y28" s="55">
        <f t="shared" si="43"/>
        <v>-0.22644537980066701</v>
      </c>
      <c r="Z28" s="129">
        <v>1711.06</v>
      </c>
      <c r="AA28" s="55">
        <f t="shared" si="19"/>
        <v>-0.19528001956468599</v>
      </c>
      <c r="AB28" s="129">
        <v>1746.66</v>
      </c>
      <c r="AC28" s="55">
        <f t="shared" si="21"/>
        <v>-0.15113430920860799</v>
      </c>
      <c r="AD28" s="129">
        <v>1692.69</v>
      </c>
      <c r="AE28" s="55">
        <f t="shared" si="23"/>
        <v>-0.112082712604125</v>
      </c>
      <c r="AF28" s="129">
        <v>1662.17</v>
      </c>
      <c r="AG28" s="55">
        <f t="shared" si="25"/>
        <v>-0.11999089373732701</v>
      </c>
      <c r="AH28" s="129">
        <v>1688.74</v>
      </c>
      <c r="AI28" s="55">
        <f t="shared" si="44"/>
        <v>-0.100427748805446</v>
      </c>
      <c r="AJ28" s="129">
        <v>1670.03</v>
      </c>
      <c r="AK28" s="55">
        <f t="shared" si="45"/>
        <v>-9.2946837863086301E-2</v>
      </c>
      <c r="AL28" s="129">
        <v>1722.04</v>
      </c>
      <c r="AM28" s="55">
        <f t="shared" si="46"/>
        <v>-6.9956847432179101E-2</v>
      </c>
      <c r="AN28" s="129">
        <v>1684.18</v>
      </c>
      <c r="AO28" s="55">
        <f t="shared" si="31"/>
        <v>-5.6095770258985399E-2</v>
      </c>
      <c r="AP28" s="129">
        <v>1731.32</v>
      </c>
      <c r="AQ28" s="55">
        <f t="shared" si="33"/>
        <v>-4.0926213161976498E-2</v>
      </c>
      <c r="AR28" s="54">
        <f t="shared" si="47"/>
        <v>20814.71</v>
      </c>
      <c r="AS28" s="55">
        <f t="shared" si="48"/>
        <v>-0.13359223947569401</v>
      </c>
      <c r="AT28" s="128"/>
      <c r="AU28" s="129">
        <v>2397.25</v>
      </c>
      <c r="AV28" s="55"/>
      <c r="AW28" s="129">
        <v>2195.69</v>
      </c>
      <c r="AX28" s="55"/>
      <c r="AY28" s="129">
        <v>2292.65</v>
      </c>
      <c r="AZ28" s="55"/>
      <c r="BA28" s="129">
        <v>2126.2800000000002</v>
      </c>
      <c r="BB28" s="55"/>
      <c r="BC28" s="141">
        <v>2057.64</v>
      </c>
      <c r="BD28" s="55"/>
      <c r="BE28" s="141">
        <v>1906.36</v>
      </c>
      <c r="BF28" s="55"/>
      <c r="BG28" s="141">
        <v>1888.81</v>
      </c>
      <c r="BH28" s="55"/>
      <c r="BI28" s="141">
        <v>1877.27</v>
      </c>
      <c r="BJ28" s="55"/>
      <c r="BK28" s="142">
        <v>1841.16</v>
      </c>
      <c r="BL28" s="55"/>
      <c r="BM28" s="141">
        <v>1851.57</v>
      </c>
      <c r="BN28" s="123"/>
      <c r="BO28" s="141">
        <v>1784.27</v>
      </c>
      <c r="BP28" s="123"/>
      <c r="BQ28" s="141">
        <v>1805.2</v>
      </c>
      <c r="BR28" s="123"/>
      <c r="BS28" s="54">
        <f t="shared" si="38"/>
        <v>24024.15</v>
      </c>
      <c r="BT28" s="55"/>
      <c r="BU28" s="126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19"/>
    </row>
    <row r="29" spans="1:86" s="104" customFormat="1" ht="27" customHeight="1">
      <c r="A29" s="337" t="s">
        <v>113</v>
      </c>
      <c r="B29" s="118" t="s">
        <v>361</v>
      </c>
      <c r="C29" s="129">
        <v>110.52</v>
      </c>
      <c r="D29" s="55">
        <f t="shared" si="40"/>
        <v>6.5561126108754295E-2</v>
      </c>
      <c r="E29" s="129">
        <v>68.41</v>
      </c>
      <c r="F29" s="55">
        <f t="shared" si="2"/>
        <v>-0.269514148424987</v>
      </c>
      <c r="G29" s="130">
        <v>42.26</v>
      </c>
      <c r="H29" s="55">
        <f t="shared" si="4"/>
        <v>-0.57213728865040003</v>
      </c>
      <c r="I29" s="129">
        <v>38.4</v>
      </c>
      <c r="J29" s="55">
        <f t="shared" si="6"/>
        <v>-0.59820027205189896</v>
      </c>
      <c r="K29" s="129">
        <v>37.380000000000003</v>
      </c>
      <c r="L29" s="55">
        <f t="shared" si="8"/>
        <v>-0.62230979084571103</v>
      </c>
      <c r="M29" s="129">
        <v>36</v>
      </c>
      <c r="N29" s="55">
        <f t="shared" si="10"/>
        <v>-0.62212658759315598</v>
      </c>
      <c r="O29" s="129">
        <v>35.14</v>
      </c>
      <c r="P29" s="55">
        <f t="shared" si="41"/>
        <v>-0.67996357012750497</v>
      </c>
      <c r="Q29" s="92">
        <f t="shared" si="12"/>
        <v>368.11</v>
      </c>
      <c r="R29" s="120">
        <f t="shared" si="13"/>
        <v>-0.47091627739849101</v>
      </c>
      <c r="S29" s="121">
        <f t="shared" si="61"/>
        <v>585.95000000000005</v>
      </c>
      <c r="T29" s="129">
        <v>103.72</v>
      </c>
      <c r="U29" s="55">
        <f t="shared" si="15"/>
        <v>1.9862340216322501E-2</v>
      </c>
      <c r="V29" s="129">
        <v>93.65</v>
      </c>
      <c r="W29" s="55">
        <f t="shared" si="16"/>
        <v>-4.1453428863868901E-2</v>
      </c>
      <c r="X29" s="129">
        <v>98.77</v>
      </c>
      <c r="Y29" s="55">
        <f t="shared" si="43"/>
        <v>1.8247422680412399E-2</v>
      </c>
      <c r="Z29" s="129">
        <v>95.57</v>
      </c>
      <c r="AA29" s="55">
        <f t="shared" si="19"/>
        <v>-2.64846694509525E-2</v>
      </c>
      <c r="AB29" s="129">
        <v>98.97</v>
      </c>
      <c r="AC29" s="55">
        <f t="shared" si="21"/>
        <v>-2.9039536937113801E-2</v>
      </c>
      <c r="AD29" s="129">
        <v>95.27</v>
      </c>
      <c r="AE29" s="55">
        <f t="shared" si="23"/>
        <v>-6.5693430656935704E-3</v>
      </c>
      <c r="AF29" s="129">
        <v>109.8</v>
      </c>
      <c r="AG29" s="55">
        <f t="shared" si="25"/>
        <v>0.17270105735341201</v>
      </c>
      <c r="AH29" s="129">
        <v>109.07</v>
      </c>
      <c r="AI29" s="55">
        <f t="shared" si="44"/>
        <v>0.162669225029314</v>
      </c>
      <c r="AJ29" s="129">
        <v>109.5</v>
      </c>
      <c r="AK29" s="55">
        <f t="shared" si="45"/>
        <v>0.14731768650461</v>
      </c>
      <c r="AL29" s="129">
        <v>110.02</v>
      </c>
      <c r="AM29" s="55">
        <f t="shared" si="46"/>
        <v>0.124718871396442</v>
      </c>
      <c r="AN29" s="129">
        <v>104.87</v>
      </c>
      <c r="AO29" s="55">
        <f t="shared" si="31"/>
        <v>0.121004810261892</v>
      </c>
      <c r="AP29" s="129">
        <v>108.34</v>
      </c>
      <c r="AQ29" s="55">
        <f t="shared" si="33"/>
        <v>9.9117378512732196E-2</v>
      </c>
      <c r="AR29" s="54">
        <f t="shared" si="47"/>
        <v>1237.55</v>
      </c>
      <c r="AS29" s="55">
        <f t="shared" si="48"/>
        <v>6.2074114759444798E-2</v>
      </c>
      <c r="AT29" s="122"/>
      <c r="AU29" s="132">
        <v>101.7</v>
      </c>
      <c r="AV29" s="123">
        <f>AU29/BV29-1</f>
        <v>4.9535603715170198E-2</v>
      </c>
      <c r="AW29" s="132">
        <v>97.7</v>
      </c>
      <c r="AX29" s="123">
        <f>AW29/BW29-1</f>
        <v>0.120541346484689</v>
      </c>
      <c r="AY29" s="132">
        <v>97</v>
      </c>
      <c r="AZ29" s="123">
        <f>AY29/BX29-1</f>
        <v>-4.1217752298112101E-2</v>
      </c>
      <c r="BA29" s="132">
        <v>98.17</v>
      </c>
      <c r="BB29" s="123">
        <f>BA29/BY29-1</f>
        <v>2.14373213556551E-3</v>
      </c>
      <c r="BC29" s="143">
        <v>101.93</v>
      </c>
      <c r="BD29" s="123">
        <f>BC29/BZ29-1</f>
        <v>-1.51690821256037E-2</v>
      </c>
      <c r="BE29" s="143">
        <v>95.9</v>
      </c>
      <c r="BF29" s="123">
        <f>BE29/CA29-1</f>
        <v>-0.13322487346348499</v>
      </c>
      <c r="BG29" s="143">
        <v>93.63</v>
      </c>
      <c r="BH29" s="123">
        <f>BG29/CB29-1</f>
        <v>-3.2348077718065402E-2</v>
      </c>
      <c r="BI29" s="143">
        <v>93.81</v>
      </c>
      <c r="BJ29" s="123">
        <f>BI29/CC29-1</f>
        <v>-4.2168674698795101E-2</v>
      </c>
      <c r="BK29" s="144">
        <v>95.44</v>
      </c>
      <c r="BL29" s="123">
        <f>BK29/CD29-1</f>
        <v>-4.9004274840996898E-3</v>
      </c>
      <c r="BM29" s="143">
        <v>97.82</v>
      </c>
      <c r="BN29" s="123">
        <f>BM29/CE29-1</f>
        <v>-3.3781114184117E-2</v>
      </c>
      <c r="BO29" s="143">
        <v>93.55</v>
      </c>
      <c r="BP29" s="123">
        <f>BO29/CF29-1</f>
        <v>-1.7073951552661901E-3</v>
      </c>
      <c r="BQ29" s="143">
        <v>98.57</v>
      </c>
      <c r="BR29" s="123">
        <f>BQ29/CG29-1</f>
        <v>-7.6512634652170499E-3</v>
      </c>
      <c r="BS29" s="119">
        <f t="shared" si="38"/>
        <v>1165.22</v>
      </c>
      <c r="BT29" s="123">
        <f>BS29/CH29-1</f>
        <v>-1.44047367308099E-2</v>
      </c>
      <c r="BU29" s="124"/>
      <c r="BV29" s="136">
        <v>96.9</v>
      </c>
      <c r="BW29" s="136">
        <v>87.19</v>
      </c>
      <c r="BX29" s="136">
        <v>101.17</v>
      </c>
      <c r="BY29" s="136">
        <v>97.96</v>
      </c>
      <c r="BZ29" s="136">
        <v>103.5</v>
      </c>
      <c r="CA29" s="136">
        <v>110.64</v>
      </c>
      <c r="CB29" s="136">
        <v>96.76</v>
      </c>
      <c r="CC29" s="136">
        <v>97.94</v>
      </c>
      <c r="CD29" s="137">
        <v>95.91</v>
      </c>
      <c r="CE29" s="136">
        <v>101.24</v>
      </c>
      <c r="CF29" s="136">
        <v>93.71</v>
      </c>
      <c r="CG29" s="137">
        <v>99.33</v>
      </c>
      <c r="CH29" s="119">
        <f>BV29+BW29+BX29+BY29+BZ29+CA29+CB29+CC29+CD29+CE29+CF29+CG29</f>
        <v>1182.25</v>
      </c>
    </row>
    <row r="30" spans="1:86" ht="27" customHeight="1">
      <c r="A30" s="338"/>
      <c r="B30" s="118" t="s">
        <v>362</v>
      </c>
      <c r="C30" s="129">
        <v>569.17999999999995</v>
      </c>
      <c r="D30" s="55">
        <f t="shared" si="40"/>
        <v>-0.16601219083343099</v>
      </c>
      <c r="E30" s="129">
        <v>352.31</v>
      </c>
      <c r="F30" s="55">
        <f t="shared" si="2"/>
        <v>-0.42827237025737602</v>
      </c>
      <c r="G30" s="130">
        <v>217.64</v>
      </c>
      <c r="H30" s="55">
        <f t="shared" si="4"/>
        <v>-0.66512286316566904</v>
      </c>
      <c r="I30" s="129">
        <v>197.76</v>
      </c>
      <c r="J30" s="55">
        <f t="shared" si="6"/>
        <v>-0.68552118947284701</v>
      </c>
      <c r="K30" s="129">
        <v>196.62</v>
      </c>
      <c r="L30" s="55">
        <f t="shared" si="8"/>
        <v>-0.69807438346488104</v>
      </c>
      <c r="M30" s="129">
        <v>189.36</v>
      </c>
      <c r="N30" s="55">
        <f t="shared" si="10"/>
        <v>-0.69793261868300105</v>
      </c>
      <c r="O30" s="129">
        <v>184.84</v>
      </c>
      <c r="P30" s="55">
        <f t="shared" si="41"/>
        <v>-0.67312147417192802</v>
      </c>
      <c r="Q30" s="54">
        <f t="shared" si="12"/>
        <v>1907.71</v>
      </c>
      <c r="R30" s="120">
        <f t="shared" si="13"/>
        <v>-0.56849195775645001</v>
      </c>
      <c r="S30" s="121">
        <f t="shared" si="61"/>
        <v>3855.56</v>
      </c>
      <c r="T30" s="129">
        <v>682.48</v>
      </c>
      <c r="U30" s="55">
        <f t="shared" si="15"/>
        <v>1.9859830541400801E-2</v>
      </c>
      <c r="V30" s="129">
        <v>616.22</v>
      </c>
      <c r="W30" s="55">
        <f t="shared" si="16"/>
        <v>-4.1454726461026298E-2</v>
      </c>
      <c r="X30" s="129">
        <v>649.91</v>
      </c>
      <c r="Y30" s="55">
        <f t="shared" si="43"/>
        <v>1.8252749663146599E-2</v>
      </c>
      <c r="Z30" s="129">
        <v>628.85</v>
      </c>
      <c r="AA30" s="55">
        <f t="shared" si="19"/>
        <v>-2.64877082172271E-2</v>
      </c>
      <c r="AB30" s="129">
        <v>651.22</v>
      </c>
      <c r="AC30" s="55">
        <f t="shared" si="21"/>
        <v>-2.9044282093335299E-2</v>
      </c>
      <c r="AD30" s="129">
        <v>626.88</v>
      </c>
      <c r="AE30" s="55">
        <f t="shared" si="23"/>
        <v>-6.5608063135874596E-3</v>
      </c>
      <c r="AF30" s="129">
        <v>565.47</v>
      </c>
      <c r="AG30" s="55">
        <f t="shared" si="25"/>
        <v>-8.2163320294112899E-2</v>
      </c>
      <c r="AH30" s="129">
        <v>561.71</v>
      </c>
      <c r="AI30" s="55">
        <f t="shared" si="44"/>
        <v>-9.0009234208693001E-2</v>
      </c>
      <c r="AJ30" s="129">
        <v>563.92999999999995</v>
      </c>
      <c r="AK30" s="55">
        <f t="shared" si="45"/>
        <v>-0.102022292993631</v>
      </c>
      <c r="AL30" s="129">
        <v>566.6</v>
      </c>
      <c r="AM30" s="55">
        <f t="shared" si="46"/>
        <v>-0.11972159214492099</v>
      </c>
      <c r="AN30" s="129">
        <v>540.08000000000004</v>
      </c>
      <c r="AO30" s="55">
        <f t="shared" si="31"/>
        <v>-0.122620053284814</v>
      </c>
      <c r="AP30" s="129">
        <v>557.95000000000005</v>
      </c>
      <c r="AQ30" s="55">
        <f t="shared" si="33"/>
        <v>-0.13974930233275301</v>
      </c>
      <c r="AR30" s="54">
        <f t="shared" si="47"/>
        <v>7211.3</v>
      </c>
      <c r="AS30" s="55">
        <f t="shared" si="48"/>
        <v>-5.9457400840205302E-2</v>
      </c>
      <c r="AT30" s="128"/>
      <c r="AU30" s="129">
        <v>669.19</v>
      </c>
      <c r="AV30" s="55"/>
      <c r="AW30" s="129">
        <v>642.87</v>
      </c>
      <c r="AX30" s="55"/>
      <c r="AY30" s="129">
        <v>638.26</v>
      </c>
      <c r="AZ30" s="55"/>
      <c r="BA30" s="129">
        <v>645.96</v>
      </c>
      <c r="BB30" s="55"/>
      <c r="BC30" s="141">
        <v>670.7</v>
      </c>
      <c r="BD30" s="55"/>
      <c r="BE30" s="141">
        <v>631.02</v>
      </c>
      <c r="BF30" s="55"/>
      <c r="BG30" s="141">
        <v>616.09</v>
      </c>
      <c r="BH30" s="55"/>
      <c r="BI30" s="141">
        <v>617.27</v>
      </c>
      <c r="BJ30" s="55"/>
      <c r="BK30" s="142">
        <v>628</v>
      </c>
      <c r="BL30" s="55"/>
      <c r="BM30" s="141">
        <v>643.66</v>
      </c>
      <c r="BN30" s="123"/>
      <c r="BO30" s="141">
        <v>615.55999999999995</v>
      </c>
      <c r="BP30" s="123"/>
      <c r="BQ30" s="141">
        <v>648.59</v>
      </c>
      <c r="BR30" s="123"/>
      <c r="BS30" s="54">
        <f t="shared" si="38"/>
        <v>7667.17</v>
      </c>
      <c r="BT30" s="55"/>
      <c r="BU30" s="126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19"/>
    </row>
    <row r="31" spans="1:86" ht="27" customHeight="1">
      <c r="A31" s="339"/>
      <c r="B31" s="118" t="s">
        <v>363</v>
      </c>
      <c r="C31" s="129">
        <v>102.44</v>
      </c>
      <c r="D31" s="55">
        <f t="shared" si="40"/>
        <v>5.7928325969562903E-3</v>
      </c>
      <c r="E31" s="129">
        <v>63.29</v>
      </c>
      <c r="F31" s="55">
        <f t="shared" si="2"/>
        <v>-0.31938918163243402</v>
      </c>
      <c r="G31" s="130">
        <v>38.92</v>
      </c>
      <c r="H31" s="55">
        <f t="shared" si="4"/>
        <v>-0.60277607675035705</v>
      </c>
      <c r="I31" s="129">
        <v>35.14</v>
      </c>
      <c r="J31" s="55">
        <f t="shared" si="6"/>
        <v>-0.62897265336289698</v>
      </c>
      <c r="K31" s="129">
        <v>36.19</v>
      </c>
      <c r="L31" s="55">
        <f t="shared" si="8"/>
        <v>-0.63097787294789398</v>
      </c>
      <c r="M31" s="129">
        <v>34.85</v>
      </c>
      <c r="N31" s="55">
        <f t="shared" si="10"/>
        <v>-0.63086537443067503</v>
      </c>
      <c r="O31" s="129">
        <v>34.020000000000003</v>
      </c>
      <c r="P31" s="55">
        <f t="shared" si="41"/>
        <v>-0.67704575659768396</v>
      </c>
      <c r="Q31" s="54">
        <f t="shared" si="12"/>
        <v>344.85</v>
      </c>
      <c r="R31" s="120">
        <f t="shared" si="13"/>
        <v>-0.49682643904574297</v>
      </c>
      <c r="S31" s="121">
        <f t="shared" si="61"/>
        <v>580.01</v>
      </c>
      <c r="T31" s="129">
        <v>101.85</v>
      </c>
      <c r="U31" s="55">
        <f t="shared" si="15"/>
        <v>1.83981601839815E-2</v>
      </c>
      <c r="V31" s="129">
        <v>92.99</v>
      </c>
      <c r="W31" s="55">
        <f t="shared" si="16"/>
        <v>-3.37697423108895E-2</v>
      </c>
      <c r="X31" s="129">
        <v>97.98</v>
      </c>
      <c r="Y31" s="55">
        <f t="shared" si="43"/>
        <v>2.5431711145996998E-2</v>
      </c>
      <c r="Z31" s="129">
        <v>94.71</v>
      </c>
      <c r="AA31" s="55">
        <f t="shared" si="19"/>
        <v>-2.4513338139870298E-2</v>
      </c>
      <c r="AB31" s="129">
        <v>98.07</v>
      </c>
      <c r="AC31" s="55">
        <f t="shared" si="21"/>
        <v>-2.3887727679904502E-2</v>
      </c>
      <c r="AD31" s="129">
        <v>94.41</v>
      </c>
      <c r="AE31" s="55">
        <f t="shared" si="23"/>
        <v>-4.5339519190216197E-3</v>
      </c>
      <c r="AF31" s="129">
        <v>105.34</v>
      </c>
      <c r="AG31" s="55">
        <f t="shared" si="25"/>
        <v>0.135251643496066</v>
      </c>
      <c r="AH31" s="129">
        <v>104.73</v>
      </c>
      <c r="AI31" s="55">
        <f t="shared" si="44"/>
        <v>0.12552391187533599</v>
      </c>
      <c r="AJ31" s="129">
        <v>104.82</v>
      </c>
      <c r="AK31" s="55">
        <f t="shared" si="45"/>
        <v>0.10826813279763201</v>
      </c>
      <c r="AL31" s="129">
        <v>105.74</v>
      </c>
      <c r="AM31" s="55">
        <f t="shared" si="46"/>
        <v>9.6319336443753095E-2</v>
      </c>
      <c r="AN31" s="129">
        <v>97.83</v>
      </c>
      <c r="AO31" s="55">
        <f t="shared" si="31"/>
        <v>5.2048607377137297E-2</v>
      </c>
      <c r="AP31" s="129">
        <v>96.45</v>
      </c>
      <c r="AQ31" s="55">
        <f t="shared" si="33"/>
        <v>-1.0566270004103401E-2</v>
      </c>
      <c r="AR31" s="54">
        <f t="shared" si="47"/>
        <v>1194.92</v>
      </c>
      <c r="AS31" s="55">
        <f t="shared" si="48"/>
        <v>3.7671292356322897E-2</v>
      </c>
      <c r="AT31" s="128"/>
      <c r="AU31" s="129">
        <v>100.01</v>
      </c>
      <c r="AV31" s="55"/>
      <c r="AW31" s="129">
        <v>96.24</v>
      </c>
      <c r="AX31" s="55"/>
      <c r="AY31" s="129">
        <v>95.55</v>
      </c>
      <c r="AZ31" s="55"/>
      <c r="BA31" s="129">
        <v>97.09</v>
      </c>
      <c r="BB31" s="55"/>
      <c r="BC31" s="141">
        <v>100.47</v>
      </c>
      <c r="BD31" s="55"/>
      <c r="BE31" s="141">
        <v>94.84</v>
      </c>
      <c r="BF31" s="55"/>
      <c r="BG31" s="141">
        <v>92.79</v>
      </c>
      <c r="BH31" s="55"/>
      <c r="BI31" s="141">
        <v>93.05</v>
      </c>
      <c r="BJ31" s="55"/>
      <c r="BK31" s="142">
        <v>94.58</v>
      </c>
      <c r="BL31" s="55"/>
      <c r="BM31" s="141">
        <v>96.45</v>
      </c>
      <c r="BN31" s="123"/>
      <c r="BO31" s="141">
        <v>92.99</v>
      </c>
      <c r="BP31" s="123"/>
      <c r="BQ31" s="141">
        <v>97.48</v>
      </c>
      <c r="BR31" s="123"/>
      <c r="BS31" s="54">
        <f t="shared" si="38"/>
        <v>1151.54</v>
      </c>
      <c r="BT31" s="55"/>
      <c r="BU31" s="126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19"/>
    </row>
    <row r="32" spans="1:86" ht="27" customHeight="1">
      <c r="A32" s="340"/>
      <c r="B32" s="118" t="s">
        <v>204</v>
      </c>
      <c r="C32" s="129">
        <v>466.1</v>
      </c>
      <c r="D32" s="55">
        <f t="shared" si="40"/>
        <v>-7.30517751794335E-3</v>
      </c>
      <c r="E32" s="129">
        <v>287.97000000000003</v>
      </c>
      <c r="F32" s="55">
        <f t="shared" si="2"/>
        <v>-0.32824017915461401</v>
      </c>
      <c r="G32" s="130">
        <v>177.09</v>
      </c>
      <c r="H32" s="55">
        <f t="shared" si="4"/>
        <v>-0.60793907325820795</v>
      </c>
      <c r="I32" s="129">
        <v>159.88999999999999</v>
      </c>
      <c r="J32" s="55">
        <f t="shared" si="6"/>
        <v>-0.63379217150317202</v>
      </c>
      <c r="K32" s="129">
        <v>163.22</v>
      </c>
      <c r="L32" s="55">
        <f t="shared" si="8"/>
        <v>-0.63897367838973695</v>
      </c>
      <c r="M32" s="129">
        <v>157.16999999999999</v>
      </c>
      <c r="N32" s="55">
        <f t="shared" si="10"/>
        <v>-0.63888059187096502</v>
      </c>
      <c r="O32" s="129">
        <v>153.43</v>
      </c>
      <c r="P32" s="55">
        <f t="shared" si="41"/>
        <v>-0.67988733569789295</v>
      </c>
      <c r="Q32" s="54">
        <f t="shared" si="12"/>
        <v>1564.87</v>
      </c>
      <c r="R32" s="120">
        <f t="shared" si="13"/>
        <v>-0.50371058690701997</v>
      </c>
      <c r="S32" s="121">
        <f t="shared" si="61"/>
        <v>2673.84</v>
      </c>
      <c r="T32" s="129">
        <v>469.53</v>
      </c>
      <c r="U32" s="55">
        <f t="shared" si="15"/>
        <v>1.8392799045656501E-2</v>
      </c>
      <c r="V32" s="129">
        <v>428.68</v>
      </c>
      <c r="W32" s="55">
        <f t="shared" si="16"/>
        <v>-3.3786372754524799E-2</v>
      </c>
      <c r="X32" s="129">
        <v>451.69</v>
      </c>
      <c r="Y32" s="55">
        <f t="shared" si="43"/>
        <v>2.5426229880360501E-2</v>
      </c>
      <c r="Z32" s="129">
        <v>436.61</v>
      </c>
      <c r="AA32" s="55">
        <f t="shared" si="19"/>
        <v>-2.4509584878680799E-2</v>
      </c>
      <c r="AB32" s="129">
        <v>452.1</v>
      </c>
      <c r="AC32" s="55">
        <f t="shared" si="21"/>
        <v>-2.3900511691171699E-2</v>
      </c>
      <c r="AD32" s="129">
        <v>435.23</v>
      </c>
      <c r="AE32" s="55">
        <f t="shared" si="23"/>
        <v>-4.5287161775804403E-3</v>
      </c>
      <c r="AF32" s="129">
        <v>479.3</v>
      </c>
      <c r="AG32" s="55">
        <f t="shared" si="25"/>
        <v>0.12048812418178401</v>
      </c>
      <c r="AH32" s="129">
        <v>476.52</v>
      </c>
      <c r="AI32" s="55">
        <f t="shared" si="44"/>
        <v>0.110872808653488</v>
      </c>
      <c r="AJ32" s="129">
        <v>476.93</v>
      </c>
      <c r="AK32" s="55">
        <f t="shared" si="45"/>
        <v>9.3851058461961803E-2</v>
      </c>
      <c r="AL32" s="129">
        <v>481.12</v>
      </c>
      <c r="AM32" s="55">
        <f t="shared" si="46"/>
        <v>8.2068236511256595E-2</v>
      </c>
      <c r="AN32" s="129">
        <v>445.13</v>
      </c>
      <c r="AO32" s="55">
        <f t="shared" si="31"/>
        <v>3.8373612018288698E-2</v>
      </c>
      <c r="AP32" s="129">
        <v>438.85</v>
      </c>
      <c r="AQ32" s="55">
        <f t="shared" si="33"/>
        <v>-2.3432284480840199E-2</v>
      </c>
      <c r="AR32" s="54">
        <f t="shared" si="47"/>
        <v>5471.69</v>
      </c>
      <c r="AS32" s="55">
        <f t="shared" si="48"/>
        <v>3.0723789179424098E-2</v>
      </c>
      <c r="AT32" s="128"/>
      <c r="AU32" s="129">
        <v>461.05</v>
      </c>
      <c r="AV32" s="55"/>
      <c r="AW32" s="129">
        <v>443.67</v>
      </c>
      <c r="AX32" s="55"/>
      <c r="AY32" s="129">
        <v>440.49</v>
      </c>
      <c r="AZ32" s="55"/>
      <c r="BA32" s="129">
        <v>447.58</v>
      </c>
      <c r="BB32" s="55"/>
      <c r="BC32" s="141">
        <v>463.17</v>
      </c>
      <c r="BD32" s="55"/>
      <c r="BE32" s="141">
        <v>437.21</v>
      </c>
      <c r="BF32" s="55"/>
      <c r="BG32" s="141">
        <v>427.76</v>
      </c>
      <c r="BH32" s="55"/>
      <c r="BI32" s="141">
        <v>428.96</v>
      </c>
      <c r="BJ32" s="55"/>
      <c r="BK32" s="142">
        <v>436.01</v>
      </c>
      <c r="BL32" s="55"/>
      <c r="BM32" s="141">
        <v>444.63</v>
      </c>
      <c r="BN32" s="123"/>
      <c r="BO32" s="141">
        <v>428.68</v>
      </c>
      <c r="BP32" s="123"/>
      <c r="BQ32" s="141">
        <v>449.38</v>
      </c>
      <c r="BR32" s="123"/>
      <c r="BS32" s="54">
        <f t="shared" si="38"/>
        <v>5308.59</v>
      </c>
      <c r="BT32" s="55"/>
      <c r="BU32" s="126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19"/>
    </row>
    <row r="33" spans="1:86" s="104" customFormat="1" ht="27" customHeight="1">
      <c r="A33" s="337" t="s">
        <v>114</v>
      </c>
      <c r="B33" s="118" t="s">
        <v>361</v>
      </c>
      <c r="C33" s="129">
        <v>302.99</v>
      </c>
      <c r="D33" s="55">
        <f t="shared" si="40"/>
        <v>-0.19882066740705501</v>
      </c>
      <c r="E33" s="129">
        <v>315.29000000000002</v>
      </c>
      <c r="F33" s="55">
        <f t="shared" si="2"/>
        <v>-7.4527415756721796E-2</v>
      </c>
      <c r="G33" s="130">
        <v>311</v>
      </c>
      <c r="H33" s="55">
        <f t="shared" si="4"/>
        <v>-7.9609351879254095E-2</v>
      </c>
      <c r="I33" s="129">
        <v>286.45</v>
      </c>
      <c r="J33" s="55">
        <f t="shared" si="6"/>
        <v>-0.125316803566521</v>
      </c>
      <c r="K33" s="129">
        <v>304.49</v>
      </c>
      <c r="L33" s="55">
        <f t="shared" si="8"/>
        <v>-6.9719837462955597E-2</v>
      </c>
      <c r="M33" s="129">
        <v>285.10000000000002</v>
      </c>
      <c r="N33" s="55">
        <f t="shared" si="10"/>
        <v>-0.123497402158207</v>
      </c>
      <c r="O33" s="129">
        <v>299.13</v>
      </c>
      <c r="P33" s="55">
        <f t="shared" si="41"/>
        <v>-8.4613501438276506E-2</v>
      </c>
      <c r="Q33" s="92">
        <f t="shared" si="12"/>
        <v>2104.4499999999998</v>
      </c>
      <c r="R33" s="120">
        <f t="shared" si="13"/>
        <v>-0.109645838357428</v>
      </c>
      <c r="S33" s="121">
        <f t="shared" si="61"/>
        <v>2036.83</v>
      </c>
      <c r="T33" s="129">
        <v>378.18</v>
      </c>
      <c r="U33" s="55">
        <f t="shared" si="15"/>
        <v>4.4840447575632103E-2</v>
      </c>
      <c r="V33" s="129">
        <v>340.68</v>
      </c>
      <c r="W33" s="55">
        <f t="shared" si="16"/>
        <v>1.9084654501944302E-2</v>
      </c>
      <c r="X33" s="129">
        <v>337.9</v>
      </c>
      <c r="Y33" s="55">
        <f t="shared" si="43"/>
        <v>-6.81911704191418E-3</v>
      </c>
      <c r="Z33" s="129">
        <v>327.49</v>
      </c>
      <c r="AA33" s="55">
        <f t="shared" si="19"/>
        <v>0.105264934188323</v>
      </c>
      <c r="AB33" s="129">
        <v>327.31</v>
      </c>
      <c r="AC33" s="55">
        <f t="shared" si="21"/>
        <v>4.0184049079754498E-3</v>
      </c>
      <c r="AD33" s="129">
        <v>325.27</v>
      </c>
      <c r="AE33" s="55">
        <f t="shared" si="23"/>
        <v>-3.3114354507892199E-2</v>
      </c>
      <c r="AF33" s="129">
        <v>326.77999999999997</v>
      </c>
      <c r="AG33" s="55">
        <f t="shared" si="25"/>
        <v>-5.8487956667050901E-2</v>
      </c>
      <c r="AH33" s="129">
        <v>330.11</v>
      </c>
      <c r="AI33" s="55">
        <f t="shared" si="44"/>
        <v>-4.7274091604375297E-2</v>
      </c>
      <c r="AJ33" s="129">
        <v>303.49</v>
      </c>
      <c r="AK33" s="55">
        <f t="shared" si="45"/>
        <v>-8.5708260529011301E-2</v>
      </c>
      <c r="AL33" s="129">
        <v>335.57</v>
      </c>
      <c r="AM33" s="55">
        <f t="shared" si="46"/>
        <v>-1.45365910959708E-2</v>
      </c>
      <c r="AN33" s="129">
        <v>312.66000000000003</v>
      </c>
      <c r="AO33" s="55">
        <f t="shared" si="31"/>
        <v>-5.7600144678542201E-2</v>
      </c>
      <c r="AP33" s="129">
        <v>319.5</v>
      </c>
      <c r="AQ33" s="55">
        <f t="shared" si="33"/>
        <v>-6.7262217551235001E-2</v>
      </c>
      <c r="AR33" s="54">
        <f t="shared" si="47"/>
        <v>3964.94</v>
      </c>
      <c r="AS33" s="55">
        <f t="shared" si="48"/>
        <v>-1.7489691539132501E-2</v>
      </c>
      <c r="AT33" s="122"/>
      <c r="AU33" s="132">
        <v>361.95</v>
      </c>
      <c r="AV33" s="123">
        <f>AU33/BV33-1</f>
        <v>4.3986155177386799E-2</v>
      </c>
      <c r="AW33" s="132">
        <v>334.3</v>
      </c>
      <c r="AX33" s="123">
        <f>AW33/BW33-1</f>
        <v>2.6121120967494301E-2</v>
      </c>
      <c r="AY33" s="132">
        <v>340.22</v>
      </c>
      <c r="AZ33" s="123">
        <f>AY33/BX33-1</f>
        <v>-5.0195421552205403E-2</v>
      </c>
      <c r="BA33" s="132">
        <v>296.3</v>
      </c>
      <c r="BB33" s="123">
        <f>BA33/BY33-1</f>
        <v>-0.18119766767070999</v>
      </c>
      <c r="BC33" s="143">
        <v>326</v>
      </c>
      <c r="BD33" s="123">
        <f>BC33/BZ33-1</f>
        <v>-0.11677052289352501</v>
      </c>
      <c r="BE33" s="143">
        <v>336.41</v>
      </c>
      <c r="BF33" s="123">
        <f>BE33/CA33-1</f>
        <v>-4.9286420799773897E-2</v>
      </c>
      <c r="BG33" s="143">
        <v>347.08</v>
      </c>
      <c r="BH33" s="123">
        <f>BG33/CB33-1</f>
        <v>-4.56970030244708E-2</v>
      </c>
      <c r="BI33" s="143">
        <v>346.49</v>
      </c>
      <c r="BJ33" s="123">
        <f>BI33/CC33-1</f>
        <v>-6.2882025206902101E-2</v>
      </c>
      <c r="BK33" s="144">
        <v>331.94</v>
      </c>
      <c r="BL33" s="123">
        <f>BK33/CD33-1</f>
        <v>-4.5600920069005201E-2</v>
      </c>
      <c r="BM33" s="143">
        <v>340.52</v>
      </c>
      <c r="BN33" s="123">
        <f>BM33/CE33-1</f>
        <v>-1.31976420212931E-3</v>
      </c>
      <c r="BO33" s="143">
        <v>331.77</v>
      </c>
      <c r="BP33" s="123">
        <f>BO33/CF33-1</f>
        <v>-9.4939543215405396E-3</v>
      </c>
      <c r="BQ33" s="143">
        <v>342.54</v>
      </c>
      <c r="BR33" s="123">
        <f>BQ33/CG33-1</f>
        <v>2.42502167867715E-2</v>
      </c>
      <c r="BS33" s="119">
        <f t="shared" si="38"/>
        <v>4035.52</v>
      </c>
      <c r="BT33" s="123">
        <f>BS33/CH33-1</f>
        <v>-4.0783437522283902E-2</v>
      </c>
      <c r="BU33" s="124"/>
      <c r="BV33" s="136">
        <v>346.7</v>
      </c>
      <c r="BW33" s="136">
        <v>325.79000000000002</v>
      </c>
      <c r="BX33" s="136">
        <v>358.2</v>
      </c>
      <c r="BY33" s="136">
        <v>361.87</v>
      </c>
      <c r="BZ33" s="136">
        <v>369.1</v>
      </c>
      <c r="CA33" s="136">
        <v>353.85</v>
      </c>
      <c r="CB33" s="136">
        <v>363.7</v>
      </c>
      <c r="CC33" s="136">
        <v>369.74</v>
      </c>
      <c r="CD33" s="137">
        <v>347.8</v>
      </c>
      <c r="CE33" s="136">
        <v>340.97</v>
      </c>
      <c r="CF33" s="136">
        <v>334.95</v>
      </c>
      <c r="CG33" s="137">
        <v>334.43</v>
      </c>
      <c r="CH33" s="119">
        <f>BV33+BW33+BX33+BY33+BZ33+CA33+CB33+CC33+CD33+CE33+CF33+CG33</f>
        <v>4207.1000000000004</v>
      </c>
    </row>
    <row r="34" spans="1:86" ht="27" customHeight="1">
      <c r="A34" s="338"/>
      <c r="B34" s="118" t="s">
        <v>362</v>
      </c>
      <c r="C34" s="129">
        <v>1363.46</v>
      </c>
      <c r="D34" s="55">
        <f t="shared" si="40"/>
        <v>-0.19881772935874201</v>
      </c>
      <c r="E34" s="129">
        <v>1418.81</v>
      </c>
      <c r="F34" s="55">
        <f t="shared" si="2"/>
        <v>-7.4524154305767504E-2</v>
      </c>
      <c r="G34" s="130">
        <v>1399.5</v>
      </c>
      <c r="H34" s="55">
        <f t="shared" si="4"/>
        <v>-7.9609351879254206E-2</v>
      </c>
      <c r="I34" s="129">
        <v>1289.03</v>
      </c>
      <c r="J34" s="55">
        <f t="shared" si="6"/>
        <v>-0.12531637839195001</v>
      </c>
      <c r="K34" s="129">
        <v>1370.21</v>
      </c>
      <c r="L34" s="55">
        <f t="shared" si="8"/>
        <v>-6.9719600787561994E-2</v>
      </c>
      <c r="M34" s="129">
        <v>1282.95</v>
      </c>
      <c r="N34" s="55">
        <f t="shared" si="10"/>
        <v>-0.123500396250649</v>
      </c>
      <c r="O34" s="129">
        <v>1346.09</v>
      </c>
      <c r="P34" s="55">
        <f t="shared" si="41"/>
        <v>-8.4610101257386994E-2</v>
      </c>
      <c r="Q34" s="54">
        <f t="shared" si="12"/>
        <v>9470.0499999999993</v>
      </c>
      <c r="R34" s="120">
        <f t="shared" si="13"/>
        <v>-0.109644743547074</v>
      </c>
      <c r="S34" s="121">
        <f t="shared" si="61"/>
        <v>9165.75</v>
      </c>
      <c r="T34" s="129">
        <v>1701.81</v>
      </c>
      <c r="U34" s="55">
        <f t="shared" si="15"/>
        <v>4.48372401429291E-2</v>
      </c>
      <c r="V34" s="129">
        <v>1533.06</v>
      </c>
      <c r="W34" s="55">
        <f t="shared" si="16"/>
        <v>1.9084654501944302E-2</v>
      </c>
      <c r="X34" s="131">
        <v>1520.55</v>
      </c>
      <c r="Y34" s="55">
        <f t="shared" si="43"/>
        <v>-6.8191170419140698E-3</v>
      </c>
      <c r="Z34" s="129">
        <v>1473.71</v>
      </c>
      <c r="AA34" s="55">
        <f t="shared" si="19"/>
        <v>0.10526868414144799</v>
      </c>
      <c r="AB34" s="129">
        <v>1472.9</v>
      </c>
      <c r="AC34" s="55">
        <f t="shared" si="21"/>
        <v>4.0218132242673104E-3</v>
      </c>
      <c r="AD34" s="129">
        <v>1463.72</v>
      </c>
      <c r="AE34" s="55">
        <f t="shared" si="23"/>
        <v>-3.3114245136572198E-2</v>
      </c>
      <c r="AF34" s="129">
        <v>1470.51</v>
      </c>
      <c r="AG34" s="55">
        <f t="shared" si="25"/>
        <v>-5.8487956667050797E-2</v>
      </c>
      <c r="AH34" s="129">
        <v>1485.5</v>
      </c>
      <c r="AI34" s="55">
        <f t="shared" si="44"/>
        <v>-4.7273940008081099E-2</v>
      </c>
      <c r="AJ34" s="129">
        <v>1365.71</v>
      </c>
      <c r="AK34" s="55">
        <f t="shared" si="45"/>
        <v>-8.5704913203858799E-2</v>
      </c>
      <c r="AL34" s="129">
        <v>1510.07</v>
      </c>
      <c r="AM34" s="55">
        <f t="shared" si="46"/>
        <v>-1.4533328112559901E-2</v>
      </c>
      <c r="AN34" s="129">
        <v>1406.97</v>
      </c>
      <c r="AO34" s="55">
        <f t="shared" si="31"/>
        <v>-5.7603300803097203E-2</v>
      </c>
      <c r="AP34" s="129">
        <v>1437.75</v>
      </c>
      <c r="AQ34" s="55">
        <f t="shared" si="33"/>
        <v>-6.7262217551235001E-2</v>
      </c>
      <c r="AR34" s="54">
        <f t="shared" si="47"/>
        <v>17842.259999999998</v>
      </c>
      <c r="AS34" s="55">
        <f t="shared" si="48"/>
        <v>-1.7489121612171001E-2</v>
      </c>
      <c r="AT34" s="128"/>
      <c r="AU34" s="129">
        <v>1628.78</v>
      </c>
      <c r="AV34" s="55"/>
      <c r="AW34" s="129">
        <v>1504.35</v>
      </c>
      <c r="AX34" s="55"/>
      <c r="AY34" s="129">
        <v>1530.99</v>
      </c>
      <c r="AZ34" s="55"/>
      <c r="BA34" s="129">
        <v>1333.35</v>
      </c>
      <c r="BB34" s="55"/>
      <c r="BC34" s="141">
        <v>1467</v>
      </c>
      <c r="BD34" s="55"/>
      <c r="BE34" s="141">
        <v>1513.85</v>
      </c>
      <c r="BF34" s="55"/>
      <c r="BG34" s="141">
        <v>1561.86</v>
      </c>
      <c r="BH34" s="55"/>
      <c r="BI34" s="141">
        <v>1559.21</v>
      </c>
      <c r="BJ34" s="55"/>
      <c r="BK34" s="142">
        <v>1493.73</v>
      </c>
      <c r="BL34" s="55"/>
      <c r="BM34" s="141">
        <v>1532.34</v>
      </c>
      <c r="BN34" s="123"/>
      <c r="BO34" s="141">
        <v>1492.97</v>
      </c>
      <c r="BP34" s="123"/>
      <c r="BQ34" s="141">
        <v>1541.43</v>
      </c>
      <c r="BR34" s="123"/>
      <c r="BS34" s="54">
        <f t="shared" si="38"/>
        <v>18159.86</v>
      </c>
      <c r="BT34" s="55"/>
      <c r="BU34" s="126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19"/>
    </row>
    <row r="35" spans="1:86" ht="27" customHeight="1">
      <c r="A35" s="339"/>
      <c r="B35" s="118" t="s">
        <v>363</v>
      </c>
      <c r="C35" s="129">
        <v>273</v>
      </c>
      <c r="D35" s="55">
        <f t="shared" si="40"/>
        <v>-0.206902562314799</v>
      </c>
      <c r="E35" s="129">
        <v>282.93</v>
      </c>
      <c r="F35" s="55">
        <f t="shared" si="2"/>
        <v>-9.3434586177064197E-2</v>
      </c>
      <c r="G35" s="130">
        <v>282.49</v>
      </c>
      <c r="H35" s="55">
        <f t="shared" si="4"/>
        <v>-8.4281500210703797E-2</v>
      </c>
      <c r="I35" s="129">
        <v>258.92</v>
      </c>
      <c r="J35" s="55">
        <f t="shared" si="6"/>
        <v>-0.13661675947847499</v>
      </c>
      <c r="K35" s="129">
        <v>276.8</v>
      </c>
      <c r="L35" s="55">
        <f t="shared" si="8"/>
        <v>-8.2228116710875404E-2</v>
      </c>
      <c r="M35" s="129">
        <v>260</v>
      </c>
      <c r="N35" s="55">
        <f t="shared" si="10"/>
        <v>-0.14026850076053199</v>
      </c>
      <c r="O35" s="129">
        <v>273.92</v>
      </c>
      <c r="P35" s="55">
        <f t="shared" si="41"/>
        <v>-8.7784734248034998E-2</v>
      </c>
      <c r="Q35" s="54">
        <f t="shared" si="12"/>
        <v>1908.06</v>
      </c>
      <c r="R35" s="120">
        <f t="shared" si="13"/>
        <v>-0.120300231905172</v>
      </c>
      <c r="S35" s="121">
        <f t="shared" si="61"/>
        <v>1868.71</v>
      </c>
      <c r="T35" s="129">
        <v>344.22</v>
      </c>
      <c r="U35" s="55">
        <f t="shared" si="15"/>
        <v>1.9065664041684201E-2</v>
      </c>
      <c r="V35" s="129">
        <v>312.08999999999997</v>
      </c>
      <c r="W35" s="55">
        <f t="shared" si="16"/>
        <v>7.29432269308972E-3</v>
      </c>
      <c r="X35" s="129">
        <v>308.49</v>
      </c>
      <c r="Y35" s="55">
        <f t="shared" si="43"/>
        <v>-9.0266623835528696E-3</v>
      </c>
      <c r="Z35" s="129">
        <v>299.89</v>
      </c>
      <c r="AA35" s="55">
        <f t="shared" si="19"/>
        <v>8.8332426056976901E-2</v>
      </c>
      <c r="AB35" s="129">
        <v>301.60000000000002</v>
      </c>
      <c r="AC35" s="55">
        <f t="shared" si="21"/>
        <v>-8.4166228300894801E-3</v>
      </c>
      <c r="AD35" s="129">
        <v>302.42</v>
      </c>
      <c r="AE35" s="55">
        <f t="shared" si="23"/>
        <v>-2.3191214470284299E-2</v>
      </c>
      <c r="AF35" s="129">
        <v>300.27999999999997</v>
      </c>
      <c r="AG35" s="55">
        <f t="shared" si="25"/>
        <v>-5.6642895290754398E-2</v>
      </c>
      <c r="AH35" s="129">
        <v>301.83</v>
      </c>
      <c r="AI35" s="55">
        <f t="shared" si="44"/>
        <v>-5.9895346664175002E-2</v>
      </c>
      <c r="AJ35" s="129">
        <v>277.88</v>
      </c>
      <c r="AK35" s="55">
        <f t="shared" si="45"/>
        <v>-9.1509464805309498E-2</v>
      </c>
      <c r="AL35" s="129">
        <v>307.06</v>
      </c>
      <c r="AM35" s="55">
        <f t="shared" si="46"/>
        <v>-1.6526808019985999E-2</v>
      </c>
      <c r="AN35" s="129">
        <v>285.35000000000002</v>
      </c>
      <c r="AO35" s="55">
        <f t="shared" si="31"/>
        <v>-6.8518639420251798E-2</v>
      </c>
      <c r="AP35" s="129">
        <v>289</v>
      </c>
      <c r="AQ35" s="55">
        <f t="shared" si="33"/>
        <v>-7.8796378936631495E-2</v>
      </c>
      <c r="AR35" s="54">
        <f t="shared" si="47"/>
        <v>3630.11</v>
      </c>
      <c r="AS35" s="55">
        <f t="shared" si="48"/>
        <v>-2.56673841975017E-2</v>
      </c>
      <c r="AT35" s="128"/>
      <c r="AU35" s="129">
        <v>337.78</v>
      </c>
      <c r="AV35" s="55"/>
      <c r="AW35" s="129">
        <v>309.83</v>
      </c>
      <c r="AX35" s="55"/>
      <c r="AY35" s="129">
        <v>311.3</v>
      </c>
      <c r="AZ35" s="55"/>
      <c r="BA35" s="129">
        <v>275.55</v>
      </c>
      <c r="BB35" s="55"/>
      <c r="BC35" s="141">
        <v>304.16000000000003</v>
      </c>
      <c r="BD35" s="55"/>
      <c r="BE35" s="141">
        <v>309.60000000000002</v>
      </c>
      <c r="BF35" s="55"/>
      <c r="BG35" s="141">
        <v>318.31</v>
      </c>
      <c r="BH35" s="55"/>
      <c r="BI35" s="141">
        <v>321.06</v>
      </c>
      <c r="BJ35" s="55"/>
      <c r="BK35" s="142">
        <v>305.87</v>
      </c>
      <c r="BL35" s="55"/>
      <c r="BM35" s="141">
        <v>312.22000000000003</v>
      </c>
      <c r="BN35" s="123"/>
      <c r="BO35" s="141">
        <v>306.33999999999997</v>
      </c>
      <c r="BP35" s="123"/>
      <c r="BQ35" s="141">
        <v>313.72000000000003</v>
      </c>
      <c r="BR35" s="123"/>
      <c r="BS35" s="54">
        <f t="shared" si="38"/>
        <v>3725.74</v>
      </c>
      <c r="BT35" s="55"/>
      <c r="BU35" s="126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19"/>
    </row>
    <row r="36" spans="1:86" ht="27" customHeight="1">
      <c r="A36" s="340"/>
      <c r="B36" s="118" t="s">
        <v>204</v>
      </c>
      <c r="C36" s="129">
        <v>1092</v>
      </c>
      <c r="D36" s="55">
        <f t="shared" si="40"/>
        <v>-0.206902562314799</v>
      </c>
      <c r="E36" s="129">
        <v>1131.72</v>
      </c>
      <c r="F36" s="55">
        <f t="shared" si="2"/>
        <v>-9.3434586177064197E-2</v>
      </c>
      <c r="G36" s="130">
        <v>1129.96</v>
      </c>
      <c r="H36" s="55">
        <f t="shared" si="4"/>
        <v>-8.4281500210703797E-2</v>
      </c>
      <c r="I36" s="129">
        <v>1035.68</v>
      </c>
      <c r="J36" s="55">
        <f t="shared" si="6"/>
        <v>-0.13661675947847499</v>
      </c>
      <c r="K36" s="129">
        <v>1107.2</v>
      </c>
      <c r="L36" s="55">
        <f t="shared" si="8"/>
        <v>-8.2228116710875404E-2</v>
      </c>
      <c r="M36" s="129">
        <v>1040</v>
      </c>
      <c r="N36" s="55">
        <f t="shared" si="10"/>
        <v>-0.14026850076053199</v>
      </c>
      <c r="O36" s="129">
        <v>1095.68</v>
      </c>
      <c r="P36" s="55">
        <f t="shared" si="41"/>
        <v>-8.7784734248034998E-2</v>
      </c>
      <c r="Q36" s="54">
        <f t="shared" si="12"/>
        <v>7632.24</v>
      </c>
      <c r="R36" s="120">
        <f t="shared" si="13"/>
        <v>-0.120300231905172</v>
      </c>
      <c r="S36" s="121">
        <f t="shared" si="61"/>
        <v>7474.84</v>
      </c>
      <c r="T36" s="129">
        <v>1376.88</v>
      </c>
      <c r="U36" s="55">
        <f t="shared" si="15"/>
        <v>1.9065664041684201E-2</v>
      </c>
      <c r="V36" s="129">
        <v>1248.3599999999999</v>
      </c>
      <c r="W36" s="55">
        <f t="shared" si="16"/>
        <v>7.29432269308972E-3</v>
      </c>
      <c r="X36" s="131">
        <v>1233.96</v>
      </c>
      <c r="Y36" s="55">
        <f t="shared" si="43"/>
        <v>-9.0266623835528696E-3</v>
      </c>
      <c r="Z36" s="129">
        <v>1199.56</v>
      </c>
      <c r="AA36" s="55">
        <f t="shared" si="19"/>
        <v>8.8332426056976901E-2</v>
      </c>
      <c r="AB36" s="129">
        <v>1206.4000000000001</v>
      </c>
      <c r="AC36" s="55">
        <f t="shared" si="21"/>
        <v>-8.4166228300894801E-3</v>
      </c>
      <c r="AD36" s="129">
        <v>1209.68</v>
      </c>
      <c r="AE36" s="55">
        <f t="shared" si="23"/>
        <v>-2.3191214470284299E-2</v>
      </c>
      <c r="AF36" s="129">
        <v>1201.1199999999999</v>
      </c>
      <c r="AG36" s="55">
        <f t="shared" si="25"/>
        <v>-5.6642895290754398E-2</v>
      </c>
      <c r="AH36" s="129">
        <v>1207.32</v>
      </c>
      <c r="AI36" s="55">
        <f t="shared" si="44"/>
        <v>-5.9895346664175002E-2</v>
      </c>
      <c r="AJ36" s="129">
        <v>1111.52</v>
      </c>
      <c r="AK36" s="55">
        <f t="shared" si="45"/>
        <v>-9.1509464805309498E-2</v>
      </c>
      <c r="AL36" s="129">
        <v>1228.24</v>
      </c>
      <c r="AM36" s="55">
        <f t="shared" si="46"/>
        <v>-1.6526808019985999E-2</v>
      </c>
      <c r="AN36" s="129">
        <v>1141.4000000000001</v>
      </c>
      <c r="AO36" s="55">
        <f t="shared" si="31"/>
        <v>-6.8518639420251798E-2</v>
      </c>
      <c r="AP36" s="129">
        <v>1156</v>
      </c>
      <c r="AQ36" s="55">
        <f t="shared" si="33"/>
        <v>-7.8796378936631495E-2</v>
      </c>
      <c r="AR36" s="54">
        <f t="shared" si="47"/>
        <v>14520.44</v>
      </c>
      <c r="AS36" s="55">
        <f t="shared" si="48"/>
        <v>-2.56673841975017E-2</v>
      </c>
      <c r="AT36" s="128"/>
      <c r="AU36" s="129">
        <v>1351.12</v>
      </c>
      <c r="AV36" s="55"/>
      <c r="AW36" s="129">
        <v>1239.32</v>
      </c>
      <c r="AX36" s="55"/>
      <c r="AY36" s="129">
        <v>1245.2</v>
      </c>
      <c r="AZ36" s="55"/>
      <c r="BA36" s="129">
        <v>1102.2</v>
      </c>
      <c r="BB36" s="55"/>
      <c r="BC36" s="141">
        <v>1216.6400000000001</v>
      </c>
      <c r="BD36" s="55"/>
      <c r="BE36" s="141">
        <v>1238.4000000000001</v>
      </c>
      <c r="BF36" s="55"/>
      <c r="BG36" s="141">
        <v>1273.24</v>
      </c>
      <c r="BH36" s="55"/>
      <c r="BI36" s="141">
        <v>1284.24</v>
      </c>
      <c r="BJ36" s="55"/>
      <c r="BK36" s="142">
        <v>1223.48</v>
      </c>
      <c r="BL36" s="55"/>
      <c r="BM36" s="141">
        <v>1248.8800000000001</v>
      </c>
      <c r="BN36" s="123"/>
      <c r="BO36" s="141">
        <v>1225.3599999999999</v>
      </c>
      <c r="BP36" s="123"/>
      <c r="BQ36" s="141">
        <v>1254.8800000000001</v>
      </c>
      <c r="BR36" s="123"/>
      <c r="BS36" s="54">
        <f t="shared" si="38"/>
        <v>14902.96</v>
      </c>
      <c r="BT36" s="55"/>
      <c r="BU36" s="126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19"/>
    </row>
    <row r="37" spans="1:86" s="104" customFormat="1" ht="27" customHeight="1">
      <c r="A37" s="337" t="s">
        <v>115</v>
      </c>
      <c r="B37" s="118" t="s">
        <v>361</v>
      </c>
      <c r="C37" s="129">
        <v>476.28</v>
      </c>
      <c r="D37" s="55">
        <f t="shared" si="40"/>
        <v>6.7413715822500997E-2</v>
      </c>
      <c r="E37" s="129">
        <v>476.44</v>
      </c>
      <c r="F37" s="55">
        <f t="shared" si="2"/>
        <v>9.2526771996606305E-2</v>
      </c>
      <c r="G37" s="130">
        <v>451.85</v>
      </c>
      <c r="H37" s="55">
        <f t="shared" si="4"/>
        <v>0.101025853456468</v>
      </c>
      <c r="I37" s="129">
        <v>450</v>
      </c>
      <c r="J37" s="55">
        <f t="shared" si="6"/>
        <v>0.11491006392151</v>
      </c>
      <c r="K37" s="129">
        <v>458.18</v>
      </c>
      <c r="L37" s="55">
        <f t="shared" si="8"/>
        <v>-0.18114880080065801</v>
      </c>
      <c r="M37" s="129">
        <v>483.82</v>
      </c>
      <c r="N37" s="55">
        <f t="shared" si="10"/>
        <v>-3.2340646812936198E-2</v>
      </c>
      <c r="O37" s="129">
        <v>463.57</v>
      </c>
      <c r="P37" s="55">
        <f t="shared" si="41"/>
        <v>-2.2292993630573198E-2</v>
      </c>
      <c r="Q37" s="92">
        <f t="shared" si="12"/>
        <v>3260.14</v>
      </c>
      <c r="R37" s="120">
        <f t="shared" si="13"/>
        <v>9.3406440307497503E-3</v>
      </c>
      <c r="S37" s="121">
        <f t="shared" si="61"/>
        <v>2755.83</v>
      </c>
      <c r="T37" s="129">
        <v>446.2</v>
      </c>
      <c r="U37" s="55">
        <f t="shared" si="15"/>
        <v>-7.3389541886447807E-2</v>
      </c>
      <c r="V37" s="129">
        <v>436.09</v>
      </c>
      <c r="W37" s="55">
        <f t="shared" si="16"/>
        <v>-2.3380287998566701E-2</v>
      </c>
      <c r="X37" s="129">
        <v>410.39</v>
      </c>
      <c r="Y37" s="55">
        <f t="shared" si="43"/>
        <v>-5.3397610370438803E-2</v>
      </c>
      <c r="Z37" s="129">
        <v>403.62</v>
      </c>
      <c r="AA37" s="55">
        <f t="shared" si="19"/>
        <v>-4.7347054380664701E-2</v>
      </c>
      <c r="AB37" s="129">
        <v>559.54</v>
      </c>
      <c r="AC37" s="55">
        <f t="shared" si="21"/>
        <v>0.236224647607264</v>
      </c>
      <c r="AD37" s="129">
        <v>499.99</v>
      </c>
      <c r="AE37" s="55">
        <f t="shared" si="23"/>
        <v>6.9337211540518001E-2</v>
      </c>
      <c r="AF37" s="129">
        <v>474.14</v>
      </c>
      <c r="AG37" s="55">
        <f t="shared" si="25"/>
        <v>8.5137547489357895E-2</v>
      </c>
      <c r="AH37" s="129">
        <v>452.49</v>
      </c>
      <c r="AI37" s="55">
        <f t="shared" si="44"/>
        <v>0.11084106643099099</v>
      </c>
      <c r="AJ37" s="129">
        <v>457.99</v>
      </c>
      <c r="AK37" s="55">
        <f t="shared" si="45"/>
        <v>0.17213932894837899</v>
      </c>
      <c r="AL37" s="129">
        <v>490.26</v>
      </c>
      <c r="AM37" s="55">
        <f t="shared" si="46"/>
        <v>0.177094837935174</v>
      </c>
      <c r="AN37" s="129">
        <v>468.5</v>
      </c>
      <c r="AO37" s="55">
        <f t="shared" si="31"/>
        <v>0.19460451833341799</v>
      </c>
      <c r="AP37" s="129">
        <v>480.26</v>
      </c>
      <c r="AQ37" s="55">
        <f t="shared" si="33"/>
        <v>0.20780625204335701</v>
      </c>
      <c r="AR37" s="54">
        <f t="shared" si="47"/>
        <v>5579.47</v>
      </c>
      <c r="AS37" s="55">
        <f t="shared" si="48"/>
        <v>8.4065827310173299E-2</v>
      </c>
      <c r="AT37" s="122"/>
      <c r="AU37" s="132">
        <v>481.54</v>
      </c>
      <c r="AV37" s="123">
        <f>AU37/BV37-1</f>
        <v>-1.05613544834388E-2</v>
      </c>
      <c r="AW37" s="132">
        <v>446.53</v>
      </c>
      <c r="AX37" s="123">
        <f>AW37/BW37-1</f>
        <v>-1.7233031076679398E-2</v>
      </c>
      <c r="AY37" s="132">
        <v>433.54</v>
      </c>
      <c r="AZ37" s="123">
        <f>AY37/BX37-1</f>
        <v>-2.91996954632988E-2</v>
      </c>
      <c r="BA37" s="132">
        <v>423.68</v>
      </c>
      <c r="BB37" s="123">
        <f>BA37/BY37-1</f>
        <v>8.7138707680587402E-3</v>
      </c>
      <c r="BC37" s="143">
        <v>452.62</v>
      </c>
      <c r="BD37" s="123">
        <f>BC37/BZ37-1</f>
        <v>3.5601519242209202E-2</v>
      </c>
      <c r="BE37" s="143">
        <v>467.57</v>
      </c>
      <c r="BF37" s="123">
        <f>BE37/CA37-1</f>
        <v>7.9913157955516595E-2</v>
      </c>
      <c r="BG37" s="143">
        <v>436.94</v>
      </c>
      <c r="BH37" s="123">
        <f>BG37/CB37-1</f>
        <v>-1.54795971248958E-2</v>
      </c>
      <c r="BI37" s="143">
        <v>407.34</v>
      </c>
      <c r="BJ37" s="123">
        <f>BI37/CC37-1</f>
        <v>-0.101984126984127</v>
      </c>
      <c r="BK37" s="144">
        <v>390.73</v>
      </c>
      <c r="BL37" s="123">
        <f>BK37/CD37-1</f>
        <v>-8.4040508228233807E-2</v>
      </c>
      <c r="BM37" s="143">
        <v>416.5</v>
      </c>
      <c r="BN37" s="123">
        <f>BM37/CE37-1</f>
        <v>-8.7543267756210796E-2</v>
      </c>
      <c r="BO37" s="143">
        <v>392.18</v>
      </c>
      <c r="BP37" s="123">
        <f>BO37/CF37-1</f>
        <v>-0.122698700310941</v>
      </c>
      <c r="BQ37" s="143">
        <v>397.63</v>
      </c>
      <c r="BR37" s="123">
        <f>BQ37/CG37-1</f>
        <v>-0.133363846388562</v>
      </c>
      <c r="BS37" s="119">
        <f t="shared" si="38"/>
        <v>5146.8</v>
      </c>
      <c r="BT37" s="123">
        <f>BS37/CH37-1</f>
        <v>-4.0486803617469702E-2</v>
      </c>
      <c r="BU37" s="124"/>
      <c r="BV37" s="136">
        <v>486.68</v>
      </c>
      <c r="BW37" s="136">
        <v>454.36</v>
      </c>
      <c r="BX37" s="136">
        <v>446.58</v>
      </c>
      <c r="BY37" s="136">
        <v>420.02</v>
      </c>
      <c r="BZ37" s="136">
        <v>437.06</v>
      </c>
      <c r="CA37" s="136">
        <v>432.97</v>
      </c>
      <c r="CB37" s="136">
        <v>443.81</v>
      </c>
      <c r="CC37" s="136">
        <v>453.6</v>
      </c>
      <c r="CD37" s="137">
        <v>426.58</v>
      </c>
      <c r="CE37" s="136">
        <v>456.46</v>
      </c>
      <c r="CF37" s="136">
        <v>447.03</v>
      </c>
      <c r="CG37" s="137">
        <v>458.82</v>
      </c>
      <c r="CH37" s="119">
        <f>BV37+BW37+BX37+BY37+BZ37+CA37+CB37+CC37+CD37+CE37+CF37+CG37</f>
        <v>5363.97</v>
      </c>
    </row>
    <row r="38" spans="1:86" ht="27" customHeight="1">
      <c r="A38" s="338"/>
      <c r="B38" s="118" t="s">
        <v>362</v>
      </c>
      <c r="C38" s="129">
        <v>2476.66</v>
      </c>
      <c r="D38" s="55">
        <f t="shared" ref="D38:D76" si="62">C38/T38-1</f>
        <v>6.7415439782091593E-2</v>
      </c>
      <c r="E38" s="129">
        <v>2477.4899999999998</v>
      </c>
      <c r="F38" s="55">
        <f t="shared" si="2"/>
        <v>9.2526690391458999E-2</v>
      </c>
      <c r="G38" s="130">
        <v>2349.62</v>
      </c>
      <c r="H38" s="55">
        <f t="shared" si="4"/>
        <v>0.10102482158170201</v>
      </c>
      <c r="I38" s="129">
        <v>2340</v>
      </c>
      <c r="J38" s="55">
        <f t="shared" si="6"/>
        <v>0.114912188753681</v>
      </c>
      <c r="K38" s="129">
        <v>2382.54</v>
      </c>
      <c r="L38" s="55">
        <f t="shared" si="8"/>
        <v>-0.18114798890573</v>
      </c>
      <c r="M38" s="129">
        <v>2515.86</v>
      </c>
      <c r="N38" s="55">
        <f t="shared" si="10"/>
        <v>-3.2342929671724398E-2</v>
      </c>
      <c r="O38" s="129">
        <v>2410.56</v>
      </c>
      <c r="P38" s="55">
        <f t="shared" si="41"/>
        <v>-2.22954091006803E-2</v>
      </c>
      <c r="Q38" s="54">
        <f t="shared" si="12"/>
        <v>16952.73</v>
      </c>
      <c r="R38" s="120">
        <f t="shared" si="13"/>
        <v>9.3404025399133096E-3</v>
      </c>
      <c r="S38" s="121">
        <f t="shared" si="61"/>
        <v>14330.32</v>
      </c>
      <c r="T38" s="129">
        <v>2320.2399999999998</v>
      </c>
      <c r="U38" s="55">
        <f t="shared" si="15"/>
        <v>-7.3390281987691902E-2</v>
      </c>
      <c r="V38" s="129">
        <v>2267.67</v>
      </c>
      <c r="W38" s="55">
        <f t="shared" si="16"/>
        <v>-2.3381109063032899E-2</v>
      </c>
      <c r="X38" s="131">
        <v>2134.0300000000002</v>
      </c>
      <c r="Y38" s="55">
        <f t="shared" si="43"/>
        <v>-5.3397562998744499E-2</v>
      </c>
      <c r="Z38" s="129">
        <v>2098.8200000000002</v>
      </c>
      <c r="AA38" s="55">
        <f t="shared" si="19"/>
        <v>-4.73505995987544E-2</v>
      </c>
      <c r="AB38" s="129">
        <v>2909.61</v>
      </c>
      <c r="AC38" s="55">
        <f t="shared" si="21"/>
        <v>0.23622759833788001</v>
      </c>
      <c r="AD38" s="129">
        <v>2599.9499999999998</v>
      </c>
      <c r="AE38" s="55">
        <f t="shared" si="23"/>
        <v>6.9339793366675298E-2</v>
      </c>
      <c r="AF38" s="129">
        <v>2465.5300000000002</v>
      </c>
      <c r="AG38" s="55">
        <f t="shared" si="25"/>
        <v>8.5137472547302195E-2</v>
      </c>
      <c r="AH38" s="129">
        <v>2352.9499999999998</v>
      </c>
      <c r="AI38" s="55">
        <f t="shared" ref="AI38:AI76" si="63">AH38/BI38-1</f>
        <v>0.110840961773606</v>
      </c>
      <c r="AJ38" s="129">
        <v>2381.5500000000002</v>
      </c>
      <c r="AK38" s="55">
        <f t="shared" ref="AK38:AK76" si="64">AJ38/BK38-1</f>
        <v>0.172138005709223</v>
      </c>
      <c r="AL38" s="129">
        <v>2549.35</v>
      </c>
      <c r="AM38" s="55">
        <f t="shared" si="46"/>
        <v>0.17709391448887199</v>
      </c>
      <c r="AN38" s="129">
        <v>2436.1999999999998</v>
      </c>
      <c r="AO38" s="55">
        <f t="shared" si="31"/>
        <v>0.194602175213549</v>
      </c>
      <c r="AP38" s="129">
        <v>2497.35</v>
      </c>
      <c r="AQ38" s="55">
        <f t="shared" si="33"/>
        <v>0.20780294823183501</v>
      </c>
      <c r="AR38" s="54">
        <f t="shared" ref="AR38:AR76" si="65">T38+V38+X38+Z38+AB38+AD38+AF38+AH38+AJ38+AL38+AN38+AP38</f>
        <v>29013.25</v>
      </c>
      <c r="AS38" s="55">
        <f t="shared" ref="AS38:AS76" si="66">AR38/(AU38+AW38+AY38+BA38+BC38+BE38+BG38+BI38+BK38+BM38+BO38+BQ38)-1</f>
        <v>8.4065241385803804E-2</v>
      </c>
      <c r="AT38" s="128"/>
      <c r="AU38" s="129">
        <v>2504.0100000000002</v>
      </c>
      <c r="AV38" s="55"/>
      <c r="AW38" s="129">
        <v>2321.96</v>
      </c>
      <c r="AX38" s="55"/>
      <c r="AY38" s="129">
        <v>2254.41</v>
      </c>
      <c r="AZ38" s="55"/>
      <c r="BA38" s="129">
        <v>2203.14</v>
      </c>
      <c r="BB38" s="55"/>
      <c r="BC38" s="141">
        <v>2353.62</v>
      </c>
      <c r="BD38" s="55"/>
      <c r="BE38" s="141">
        <v>2431.36</v>
      </c>
      <c r="BF38" s="55"/>
      <c r="BG38" s="141">
        <v>2272.09</v>
      </c>
      <c r="BH38" s="55"/>
      <c r="BI38" s="141">
        <v>2118.17</v>
      </c>
      <c r="BJ38" s="55"/>
      <c r="BK38" s="142">
        <v>2031.8</v>
      </c>
      <c r="BL38" s="55"/>
      <c r="BM38" s="141">
        <v>2165.8000000000002</v>
      </c>
      <c r="BN38" s="123"/>
      <c r="BO38" s="141">
        <v>2039.34</v>
      </c>
      <c r="BP38" s="123"/>
      <c r="BQ38" s="141">
        <v>2067.6799999999998</v>
      </c>
      <c r="BR38" s="123"/>
      <c r="BS38" s="54">
        <f t="shared" si="38"/>
        <v>26763.38</v>
      </c>
      <c r="BT38" s="55"/>
      <c r="BU38" s="126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19"/>
    </row>
    <row r="39" spans="1:86" ht="27" customHeight="1">
      <c r="A39" s="339"/>
      <c r="B39" s="118" t="s">
        <v>363</v>
      </c>
      <c r="C39" s="129">
        <v>398.5</v>
      </c>
      <c r="D39" s="55">
        <f t="shared" si="62"/>
        <v>7.4529472037965699E-2</v>
      </c>
      <c r="E39" s="129">
        <v>398.04</v>
      </c>
      <c r="F39" s="55">
        <f t="shared" si="2"/>
        <v>0.102664967588232</v>
      </c>
      <c r="G39" s="130">
        <v>379.17</v>
      </c>
      <c r="H39" s="55">
        <f t="shared" si="4"/>
        <v>0.113895417156287</v>
      </c>
      <c r="I39" s="129">
        <v>381.12</v>
      </c>
      <c r="J39" s="55">
        <f t="shared" si="6"/>
        <v>0.13729820059085099</v>
      </c>
      <c r="K39" s="129">
        <v>380.58</v>
      </c>
      <c r="L39" s="55">
        <f t="shared" si="8"/>
        <v>-0.13143300545450401</v>
      </c>
      <c r="M39" s="129">
        <v>398.02</v>
      </c>
      <c r="N39" s="55">
        <f t="shared" si="10"/>
        <v>-5.0246231532634598E-3</v>
      </c>
      <c r="O39" s="129">
        <v>386.28</v>
      </c>
      <c r="P39" s="55">
        <f t="shared" si="41"/>
        <v>1.3751837077472099E-2</v>
      </c>
      <c r="Q39" s="54">
        <f t="shared" si="12"/>
        <v>2721.71</v>
      </c>
      <c r="R39" s="120">
        <f t="shared" si="13"/>
        <v>3.6214254984599799E-2</v>
      </c>
      <c r="S39" s="121">
        <f t="shared" si="61"/>
        <v>2245.5500000000002</v>
      </c>
      <c r="T39" s="129">
        <v>370.86</v>
      </c>
      <c r="U39" s="55">
        <f t="shared" si="15"/>
        <v>-2.6077365477034702E-2</v>
      </c>
      <c r="V39" s="129">
        <v>360.98</v>
      </c>
      <c r="W39" s="55">
        <f t="shared" si="16"/>
        <v>-1.6885451277302701E-2</v>
      </c>
      <c r="X39" s="129">
        <v>340.4</v>
      </c>
      <c r="Y39" s="55">
        <f t="shared" si="43"/>
        <v>-4.9878583191447799E-2</v>
      </c>
      <c r="Z39" s="129">
        <v>335.11</v>
      </c>
      <c r="AA39" s="55">
        <f t="shared" si="19"/>
        <v>-5.0491598900631797E-2</v>
      </c>
      <c r="AB39" s="129">
        <v>438.17</v>
      </c>
      <c r="AC39" s="55">
        <f t="shared" si="21"/>
        <v>0.16197724681110601</v>
      </c>
      <c r="AD39" s="129">
        <v>400.03</v>
      </c>
      <c r="AE39" s="55">
        <f t="shared" si="23"/>
        <v>1.26829021315376E-2</v>
      </c>
      <c r="AF39" s="129">
        <v>381.04</v>
      </c>
      <c r="AG39" s="55">
        <f t="shared" si="25"/>
        <v>3.8992201559688203E-2</v>
      </c>
      <c r="AH39" s="129">
        <v>364.44</v>
      </c>
      <c r="AI39" s="55">
        <f t="shared" si="63"/>
        <v>7.6187101346562702E-2</v>
      </c>
      <c r="AJ39" s="129">
        <v>368.66</v>
      </c>
      <c r="AK39" s="55">
        <f t="shared" si="64"/>
        <v>0.14302545499643499</v>
      </c>
      <c r="AL39" s="129">
        <v>395.2</v>
      </c>
      <c r="AM39" s="55">
        <f t="shared" si="46"/>
        <v>0.133157472187177</v>
      </c>
      <c r="AN39" s="129">
        <v>377.05</v>
      </c>
      <c r="AO39" s="55">
        <f t="shared" si="31"/>
        <v>0.14961278126715</v>
      </c>
      <c r="AP39" s="129">
        <v>384.23</v>
      </c>
      <c r="AQ39" s="55">
        <f t="shared" si="33"/>
        <v>0.15346282008945999</v>
      </c>
      <c r="AR39" s="54">
        <f t="shared" si="65"/>
        <v>4516.17</v>
      </c>
      <c r="AS39" s="55">
        <f t="shared" si="66"/>
        <v>5.7888893053239097E-2</v>
      </c>
      <c r="AT39" s="128"/>
      <c r="AU39" s="129">
        <v>380.79</v>
      </c>
      <c r="AV39" s="55"/>
      <c r="AW39" s="129">
        <v>367.18</v>
      </c>
      <c r="AX39" s="55"/>
      <c r="AY39" s="129">
        <v>358.27</v>
      </c>
      <c r="AZ39" s="55"/>
      <c r="BA39" s="129">
        <v>352.93</v>
      </c>
      <c r="BB39" s="55"/>
      <c r="BC39" s="141">
        <v>377.09</v>
      </c>
      <c r="BD39" s="55"/>
      <c r="BE39" s="141">
        <v>395.02</v>
      </c>
      <c r="BF39" s="55"/>
      <c r="BG39" s="141">
        <v>366.74</v>
      </c>
      <c r="BH39" s="55"/>
      <c r="BI39" s="141">
        <v>338.64</v>
      </c>
      <c r="BJ39" s="55"/>
      <c r="BK39" s="142">
        <v>322.52999999999997</v>
      </c>
      <c r="BL39" s="55"/>
      <c r="BM39" s="141">
        <v>348.76</v>
      </c>
      <c r="BN39" s="123"/>
      <c r="BO39" s="141">
        <v>327.98</v>
      </c>
      <c r="BP39" s="123"/>
      <c r="BQ39" s="141">
        <v>333.11</v>
      </c>
      <c r="BR39" s="123"/>
      <c r="BS39" s="54">
        <f t="shared" si="38"/>
        <v>4269.04</v>
      </c>
      <c r="BT39" s="55"/>
      <c r="BU39" s="126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19"/>
    </row>
    <row r="40" spans="1:86" ht="27" customHeight="1">
      <c r="A40" s="340"/>
      <c r="B40" s="118" t="s">
        <v>204</v>
      </c>
      <c r="C40" s="129">
        <v>1354.9</v>
      </c>
      <c r="D40" s="55">
        <f t="shared" si="62"/>
        <v>7.4532880753735306E-2</v>
      </c>
      <c r="E40" s="129">
        <v>1353.34</v>
      </c>
      <c r="F40" s="55">
        <f t="shared" si="2"/>
        <v>0.102670023547049</v>
      </c>
      <c r="G40" s="130">
        <v>1289.18</v>
      </c>
      <c r="H40" s="55">
        <f t="shared" si="4"/>
        <v>0.11389714522706899</v>
      </c>
      <c r="I40" s="129">
        <v>1295.81</v>
      </c>
      <c r="J40" s="55">
        <f t="shared" si="6"/>
        <v>0.13730394867338999</v>
      </c>
      <c r="K40" s="129">
        <v>1293.97</v>
      </c>
      <c r="L40" s="55">
        <f t="shared" si="8"/>
        <v>-0.131435513968505</v>
      </c>
      <c r="M40" s="129">
        <v>1353.27</v>
      </c>
      <c r="N40" s="55">
        <f t="shared" si="10"/>
        <v>-5.0216895816483902E-3</v>
      </c>
      <c r="O40" s="129">
        <v>1313.35</v>
      </c>
      <c r="P40" s="55">
        <f t="shared" si="41"/>
        <v>1.37471633450144E-2</v>
      </c>
      <c r="Q40" s="54">
        <f t="shared" si="12"/>
        <v>9253.82</v>
      </c>
      <c r="R40" s="120">
        <f t="shared" si="13"/>
        <v>3.6215623040401601E-2</v>
      </c>
      <c r="S40" s="121">
        <f t="shared" si="61"/>
        <v>7634.86</v>
      </c>
      <c r="T40" s="129">
        <v>1260.92</v>
      </c>
      <c r="U40" s="55">
        <f t="shared" si="15"/>
        <v>-2.6083463995242102E-2</v>
      </c>
      <c r="V40" s="129">
        <v>1227.33</v>
      </c>
      <c r="W40" s="55">
        <f t="shared" si="16"/>
        <v>-1.6885478328433901E-2</v>
      </c>
      <c r="X40" s="131">
        <v>1157.3599999999999</v>
      </c>
      <c r="Y40" s="55">
        <f t="shared" si="43"/>
        <v>-4.9880143171444499E-2</v>
      </c>
      <c r="Z40" s="129">
        <v>1139.3699999999999</v>
      </c>
      <c r="AA40" s="55">
        <f t="shared" si="19"/>
        <v>-5.0493349778326098E-2</v>
      </c>
      <c r="AB40" s="129">
        <v>1489.78</v>
      </c>
      <c r="AC40" s="55">
        <f t="shared" si="21"/>
        <v>0.161975181536686</v>
      </c>
      <c r="AD40" s="129">
        <v>1360.1</v>
      </c>
      <c r="AE40" s="55">
        <f t="shared" si="23"/>
        <v>1.26799049937829E-2</v>
      </c>
      <c r="AF40" s="129">
        <v>1295.54</v>
      </c>
      <c r="AG40" s="55">
        <f t="shared" si="25"/>
        <v>3.8992076476437799E-2</v>
      </c>
      <c r="AH40" s="129">
        <v>1239.0999999999999</v>
      </c>
      <c r="AI40" s="55">
        <f t="shared" si="63"/>
        <v>7.6186836665566193E-2</v>
      </c>
      <c r="AJ40" s="129">
        <v>1253.44</v>
      </c>
      <c r="AK40" s="55">
        <f t="shared" si="64"/>
        <v>0.143023892029911</v>
      </c>
      <c r="AL40" s="129">
        <v>1343.68</v>
      </c>
      <c r="AM40" s="55">
        <f t="shared" si="46"/>
        <v>0.13316129467523499</v>
      </c>
      <c r="AN40" s="129">
        <v>1281.97</v>
      </c>
      <c r="AO40" s="55">
        <f t="shared" si="31"/>
        <v>0.14961484311246201</v>
      </c>
      <c r="AP40" s="129">
        <v>1306.3800000000001</v>
      </c>
      <c r="AQ40" s="55">
        <f t="shared" si="33"/>
        <v>0.15346512798326001</v>
      </c>
      <c r="AR40" s="54">
        <f t="shared" si="65"/>
        <v>15354.97</v>
      </c>
      <c r="AS40" s="55">
        <f t="shared" si="66"/>
        <v>5.7888050354329097E-2</v>
      </c>
      <c r="AT40" s="128"/>
      <c r="AU40" s="129">
        <v>1294.69</v>
      </c>
      <c r="AV40" s="55"/>
      <c r="AW40" s="129">
        <v>1248.4100000000001</v>
      </c>
      <c r="AX40" s="55"/>
      <c r="AY40" s="129">
        <v>1218.1199999999999</v>
      </c>
      <c r="AZ40" s="55"/>
      <c r="BA40" s="129">
        <v>1199.96</v>
      </c>
      <c r="BB40" s="55"/>
      <c r="BC40" s="141">
        <v>1282.1099999999999</v>
      </c>
      <c r="BD40" s="55"/>
      <c r="BE40" s="141">
        <v>1343.07</v>
      </c>
      <c r="BF40" s="55"/>
      <c r="BG40" s="141">
        <v>1246.92</v>
      </c>
      <c r="BH40" s="55"/>
      <c r="BI40" s="141">
        <v>1151.3800000000001</v>
      </c>
      <c r="BJ40" s="55"/>
      <c r="BK40" s="142">
        <v>1096.5999999999999</v>
      </c>
      <c r="BL40" s="55"/>
      <c r="BM40" s="141">
        <v>1185.78</v>
      </c>
      <c r="BN40" s="123"/>
      <c r="BO40" s="141">
        <v>1115.1300000000001</v>
      </c>
      <c r="BP40" s="123"/>
      <c r="BQ40" s="141">
        <v>1132.57</v>
      </c>
      <c r="BR40" s="123"/>
      <c r="BS40" s="54">
        <f t="shared" si="38"/>
        <v>14514.74</v>
      </c>
      <c r="BT40" s="55"/>
      <c r="BU40" s="126"/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0"/>
      <c r="CG40" s="140"/>
      <c r="CH40" s="119"/>
    </row>
    <row r="41" spans="1:86" s="102" customFormat="1" ht="27" customHeight="1">
      <c r="A41" s="337" t="s">
        <v>116</v>
      </c>
      <c r="B41" s="118" t="s">
        <v>361</v>
      </c>
      <c r="C41" s="129">
        <v>842.4</v>
      </c>
      <c r="D41" s="55">
        <f t="shared" si="62"/>
        <v>-1.2044518981552E-2</v>
      </c>
      <c r="E41" s="129">
        <v>852.9</v>
      </c>
      <c r="F41" s="55">
        <f t="shared" si="2"/>
        <v>0.105437107122027</v>
      </c>
      <c r="G41" s="130">
        <v>798.83</v>
      </c>
      <c r="H41" s="55">
        <f t="shared" si="4"/>
        <v>5.3517969007583301E-2</v>
      </c>
      <c r="I41" s="129">
        <v>760.18</v>
      </c>
      <c r="J41" s="55">
        <f t="shared" si="6"/>
        <v>5.5424430066920202E-2</v>
      </c>
      <c r="K41" s="129">
        <v>726</v>
      </c>
      <c r="L41" s="55">
        <f t="shared" si="8"/>
        <v>-2.4036134860461401E-2</v>
      </c>
      <c r="M41" s="129">
        <v>713.07</v>
      </c>
      <c r="N41" s="55">
        <f t="shared" si="10"/>
        <v>-9.0056285178234906E-3</v>
      </c>
      <c r="O41" s="129">
        <v>707.34</v>
      </c>
      <c r="P41" s="55">
        <f t="shared" si="41"/>
        <v>-8.2972489433972105E-2</v>
      </c>
      <c r="Q41" s="92">
        <f t="shared" si="12"/>
        <v>5400.72</v>
      </c>
      <c r="R41" s="120">
        <f t="shared" si="13"/>
        <v>1.18444964871194E-2</v>
      </c>
      <c r="S41" s="121">
        <f t="shared" ref="S41:S76" si="67">T41+V41+X41+Z41+AB41+AD41</f>
        <v>4566.16</v>
      </c>
      <c r="T41" s="129">
        <v>852.67</v>
      </c>
      <c r="U41" s="55">
        <f t="shared" si="15"/>
        <v>-7.3678149681148206E-2</v>
      </c>
      <c r="V41" s="129">
        <v>771.55</v>
      </c>
      <c r="W41" s="55">
        <f t="shared" si="16"/>
        <v>-0.221474410720052</v>
      </c>
      <c r="X41" s="129">
        <v>758.25</v>
      </c>
      <c r="Y41" s="55">
        <f t="shared" si="43"/>
        <v>-0.11502100840336101</v>
      </c>
      <c r="Z41" s="129">
        <v>720.26</v>
      </c>
      <c r="AA41" s="55">
        <f t="shared" si="19"/>
        <v>-8.5755629458505803E-2</v>
      </c>
      <c r="AB41" s="129">
        <v>743.88</v>
      </c>
      <c r="AC41" s="55">
        <f t="shared" si="21"/>
        <v>-6.0081118987149698E-2</v>
      </c>
      <c r="AD41" s="129">
        <v>719.55</v>
      </c>
      <c r="AE41" s="55">
        <f t="shared" si="23"/>
        <v>-9.1041156110254998E-2</v>
      </c>
      <c r="AF41" s="129">
        <v>771.34</v>
      </c>
      <c r="AG41" s="55">
        <f t="shared" si="25"/>
        <v>-4.39395629593822E-2</v>
      </c>
      <c r="AH41" s="129">
        <v>770.03</v>
      </c>
      <c r="AI41" s="55">
        <f t="shared" si="63"/>
        <v>1.15602380358104E-2</v>
      </c>
      <c r="AJ41" s="129">
        <v>779.83</v>
      </c>
      <c r="AK41" s="55">
        <f t="shared" si="64"/>
        <v>0.13051609162076</v>
      </c>
      <c r="AL41" s="129">
        <v>889.41</v>
      </c>
      <c r="AM41" s="55">
        <f t="shared" si="46"/>
        <v>0.26048383668031899</v>
      </c>
      <c r="AN41" s="129">
        <v>774.87</v>
      </c>
      <c r="AO41" s="55">
        <f t="shared" si="31"/>
        <v>0.130240088684034</v>
      </c>
      <c r="AP41" s="129">
        <v>784.51</v>
      </c>
      <c r="AQ41" s="55">
        <f t="shared" si="33"/>
        <v>8.5001037272664406E-2</v>
      </c>
      <c r="AR41" s="54">
        <f t="shared" si="65"/>
        <v>9336.15</v>
      </c>
      <c r="AS41" s="55">
        <f t="shared" si="66"/>
        <v>-1.8410809924237E-2</v>
      </c>
      <c r="AT41" s="122"/>
      <c r="AU41" s="132">
        <v>920.49</v>
      </c>
      <c r="AV41" s="123">
        <f>AU41/BV41-1</f>
        <v>5.3879532418167599E-2</v>
      </c>
      <c r="AW41" s="132">
        <v>991.04</v>
      </c>
      <c r="AX41" s="123">
        <f>AW41/BW41-1</f>
        <v>0.26169985231960102</v>
      </c>
      <c r="AY41" s="132">
        <v>856.8</v>
      </c>
      <c r="AZ41" s="123">
        <f>AY41/BX41-1</f>
        <v>-4.6663555762960202E-4</v>
      </c>
      <c r="BA41" s="132">
        <v>787.82</v>
      </c>
      <c r="BB41" s="123">
        <f>BA41/BY41-1</f>
        <v>-1.8243900007476999E-2</v>
      </c>
      <c r="BC41" s="143">
        <v>791.43</v>
      </c>
      <c r="BD41" s="123">
        <f>BC41/BZ41-1</f>
        <v>-5.2293138546281898E-2</v>
      </c>
      <c r="BE41" s="143">
        <v>791.62</v>
      </c>
      <c r="BF41" s="123">
        <f>BE41/CA41-1</f>
        <v>-2.96871935673662E-2</v>
      </c>
      <c r="BG41" s="143">
        <v>806.79</v>
      </c>
      <c r="BH41" s="123">
        <f>BG41/CB41-1</f>
        <v>-5.20063451031079E-2</v>
      </c>
      <c r="BI41" s="143">
        <v>761.23</v>
      </c>
      <c r="BJ41" s="123">
        <f>BI41/CC41-1</f>
        <v>-9.6334195968565198E-2</v>
      </c>
      <c r="BK41" s="144">
        <v>689.8</v>
      </c>
      <c r="BL41" s="123">
        <f>BK41/CD41-1</f>
        <v>-0.163828110794594</v>
      </c>
      <c r="BM41" s="143">
        <v>705.61</v>
      </c>
      <c r="BN41" s="123">
        <f>BM41/CE41-1</f>
        <v>-0.14777283926759799</v>
      </c>
      <c r="BO41" s="143">
        <v>685.58</v>
      </c>
      <c r="BP41" s="123">
        <f>BO41/CF41-1</f>
        <v>-0.14552434130169301</v>
      </c>
      <c r="BQ41" s="143">
        <v>723.05</v>
      </c>
      <c r="BR41" s="123">
        <f>BQ41/CG41-1</f>
        <v>-0.13865195844848999</v>
      </c>
      <c r="BS41" s="119">
        <f t="shared" si="38"/>
        <v>9511.26</v>
      </c>
      <c r="BT41" s="123">
        <f>BS41/CH41-1</f>
        <v>-4.4826931709654003E-2</v>
      </c>
      <c r="BU41" s="124"/>
      <c r="BV41" s="133">
        <v>873.43</v>
      </c>
      <c r="BW41" s="133">
        <v>785.48</v>
      </c>
      <c r="BX41" s="133">
        <v>857.2</v>
      </c>
      <c r="BY41" s="133">
        <v>802.46</v>
      </c>
      <c r="BZ41" s="133">
        <v>835.1</v>
      </c>
      <c r="CA41" s="133">
        <v>815.84</v>
      </c>
      <c r="CB41" s="133">
        <v>851.05</v>
      </c>
      <c r="CC41" s="133">
        <v>842.38</v>
      </c>
      <c r="CD41" s="134">
        <v>824.95</v>
      </c>
      <c r="CE41" s="133">
        <v>827.96</v>
      </c>
      <c r="CF41" s="133">
        <v>802.34</v>
      </c>
      <c r="CG41" s="134">
        <v>839.44</v>
      </c>
      <c r="CH41" s="119">
        <f>BV41+BW41+BX41+BY41+BZ41+CA41+CB41+CC41+CD41+CE41+CF41+CG41</f>
        <v>9957.6299999999992</v>
      </c>
    </row>
    <row r="42" spans="1:86" s="103" customFormat="1" ht="27" customHeight="1">
      <c r="A42" s="338"/>
      <c r="B42" s="118" t="s">
        <v>362</v>
      </c>
      <c r="C42" s="129">
        <v>4094.06</v>
      </c>
      <c r="D42" s="55">
        <f t="shared" si="62"/>
        <v>-3.9708210679395499E-2</v>
      </c>
      <c r="E42" s="129">
        <v>4196.2700000000004</v>
      </c>
      <c r="F42" s="55">
        <f t="shared" si="2"/>
        <v>8.7750631844987395E-2</v>
      </c>
      <c r="G42" s="130">
        <v>3786.45</v>
      </c>
      <c r="H42" s="55">
        <f t="shared" si="4"/>
        <v>-1.26607319485661E-3</v>
      </c>
      <c r="I42" s="129">
        <v>3717.28</v>
      </c>
      <c r="J42" s="55">
        <f t="shared" si="6"/>
        <v>3.2205037069946901E-2</v>
      </c>
      <c r="K42" s="129">
        <v>3579.18</v>
      </c>
      <c r="L42" s="55">
        <f t="shared" si="8"/>
        <v>-3.7699628972415002E-2</v>
      </c>
      <c r="M42" s="129">
        <v>3465.52</v>
      </c>
      <c r="N42" s="55">
        <f t="shared" si="10"/>
        <v>-3.6753526509623997E-2</v>
      </c>
      <c r="O42" s="129">
        <v>3444.75</v>
      </c>
      <c r="P42" s="55">
        <f t="shared" si="41"/>
        <v>-0.157371395024584</v>
      </c>
      <c r="Q42" s="54">
        <f t="shared" si="12"/>
        <v>26283.51</v>
      </c>
      <c r="R42" s="120">
        <f t="shared" si="13"/>
        <v>-2.36038619705858E-2</v>
      </c>
      <c r="S42" s="121">
        <f t="shared" si="67"/>
        <v>22830.799999999999</v>
      </c>
      <c r="T42" s="129">
        <v>4263.3500000000004</v>
      </c>
      <c r="U42" s="55">
        <f t="shared" si="15"/>
        <v>-7.36781496811479E-2</v>
      </c>
      <c r="V42" s="129">
        <v>3857.75</v>
      </c>
      <c r="W42" s="55">
        <f t="shared" si="16"/>
        <v>-0.221474410720052</v>
      </c>
      <c r="X42" s="131">
        <v>3791.25</v>
      </c>
      <c r="Y42" s="55">
        <f t="shared" si="43"/>
        <v>-0.11502100840336101</v>
      </c>
      <c r="Z42" s="129">
        <v>3601.3</v>
      </c>
      <c r="AA42" s="55">
        <f t="shared" si="19"/>
        <v>-8.5755629458505706E-2</v>
      </c>
      <c r="AB42" s="129">
        <v>3719.4</v>
      </c>
      <c r="AC42" s="55">
        <f t="shared" si="21"/>
        <v>-6.0081118987149899E-2</v>
      </c>
      <c r="AD42" s="129">
        <v>3597.75</v>
      </c>
      <c r="AE42" s="55">
        <f t="shared" si="23"/>
        <v>-9.1041156110254901E-2</v>
      </c>
      <c r="AF42" s="129">
        <v>4088.1</v>
      </c>
      <c r="AG42" s="55">
        <f t="shared" si="25"/>
        <v>1.34235674710892E-2</v>
      </c>
      <c r="AH42" s="129">
        <v>4096.5600000000004</v>
      </c>
      <c r="AI42" s="55">
        <f t="shared" si="63"/>
        <v>7.6300198363175503E-2</v>
      </c>
      <c r="AJ42" s="129">
        <v>3945.94</v>
      </c>
      <c r="AK42" s="55">
        <f t="shared" si="64"/>
        <v>0.144082342708031</v>
      </c>
      <c r="AL42" s="129">
        <v>4429.26</v>
      </c>
      <c r="AM42" s="55">
        <f t="shared" si="46"/>
        <v>0.25544139113674702</v>
      </c>
      <c r="AN42" s="129">
        <v>3874.35</v>
      </c>
      <c r="AO42" s="55">
        <f t="shared" si="31"/>
        <v>0.130240088684034</v>
      </c>
      <c r="AP42" s="129">
        <v>3930.4</v>
      </c>
      <c r="AQ42" s="55">
        <f t="shared" si="33"/>
        <v>8.71723947168246E-2</v>
      </c>
      <c r="AR42" s="54">
        <f t="shared" si="65"/>
        <v>47195.41</v>
      </c>
      <c r="AS42" s="55">
        <f t="shared" si="66"/>
        <v>-7.5886896163074296E-3</v>
      </c>
      <c r="AT42" s="128"/>
      <c r="AU42" s="129">
        <v>4602.45</v>
      </c>
      <c r="AV42" s="55"/>
      <c r="AW42" s="129">
        <v>4955.2</v>
      </c>
      <c r="AX42" s="55"/>
      <c r="AY42" s="129">
        <v>4284</v>
      </c>
      <c r="AZ42" s="55"/>
      <c r="BA42" s="129">
        <v>3939.1</v>
      </c>
      <c r="BB42" s="55"/>
      <c r="BC42" s="141">
        <v>3957.15</v>
      </c>
      <c r="BD42" s="55"/>
      <c r="BE42" s="141">
        <v>3958.1</v>
      </c>
      <c r="BF42" s="55"/>
      <c r="BG42" s="141">
        <v>4033.95</v>
      </c>
      <c r="BH42" s="55"/>
      <c r="BI42" s="141">
        <v>3806.15</v>
      </c>
      <c r="BJ42" s="55"/>
      <c r="BK42" s="142">
        <v>3449</v>
      </c>
      <c r="BL42" s="55"/>
      <c r="BM42" s="141">
        <v>3528.05</v>
      </c>
      <c r="BN42" s="123"/>
      <c r="BO42" s="141">
        <v>3427.9</v>
      </c>
      <c r="BP42" s="123"/>
      <c r="BQ42" s="141">
        <v>3615.25</v>
      </c>
      <c r="BR42" s="123"/>
      <c r="BS42" s="54">
        <f t="shared" si="38"/>
        <v>47556.3</v>
      </c>
      <c r="BT42" s="55"/>
      <c r="BU42" s="126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19"/>
    </row>
    <row r="43" spans="1:86" s="103" customFormat="1" ht="27" customHeight="1">
      <c r="A43" s="339"/>
      <c r="B43" s="118" t="s">
        <v>363</v>
      </c>
      <c r="C43" s="129">
        <v>717.1</v>
      </c>
      <c r="D43" s="55">
        <f t="shared" si="62"/>
        <v>-0.156462104904071</v>
      </c>
      <c r="E43" s="129">
        <v>724.11</v>
      </c>
      <c r="F43" s="55">
        <f t="shared" si="2"/>
        <v>-5.86560586560586E-2</v>
      </c>
      <c r="G43" s="130">
        <v>693.24</v>
      </c>
      <c r="H43" s="55">
        <f t="shared" si="4"/>
        <v>-8.2894562772853606E-2</v>
      </c>
      <c r="I43" s="129">
        <v>661.33</v>
      </c>
      <c r="J43" s="55">
        <f t="shared" si="6"/>
        <v>-7.9055841804762494E-2</v>
      </c>
      <c r="K43" s="129">
        <v>623.6</v>
      </c>
      <c r="L43" s="55">
        <f t="shared" si="8"/>
        <v>-0.15911542610571699</v>
      </c>
      <c r="M43" s="129">
        <v>612.29</v>
      </c>
      <c r="N43" s="55">
        <f t="shared" si="10"/>
        <v>-0.14650329667266099</v>
      </c>
      <c r="O43" s="129">
        <v>610.52</v>
      </c>
      <c r="P43" s="55">
        <f t="shared" si="41"/>
        <v>-0.104809384164223</v>
      </c>
      <c r="Q43" s="54">
        <f t="shared" si="12"/>
        <v>4642.1899999999996</v>
      </c>
      <c r="R43" s="120">
        <f t="shared" si="13"/>
        <v>-0.11312622627919899</v>
      </c>
      <c r="S43" s="121">
        <f t="shared" si="67"/>
        <v>4552.33</v>
      </c>
      <c r="T43" s="129">
        <v>850.11</v>
      </c>
      <c r="U43" s="55">
        <f t="shared" si="15"/>
        <v>-7.3651520104609403E-2</v>
      </c>
      <c r="V43" s="129">
        <v>769.23</v>
      </c>
      <c r="W43" s="55">
        <f t="shared" si="16"/>
        <v>-0.21913511318647799</v>
      </c>
      <c r="X43" s="129">
        <v>755.9</v>
      </c>
      <c r="Y43" s="55">
        <f t="shared" si="43"/>
        <v>-0.11510951383117</v>
      </c>
      <c r="Z43" s="129">
        <v>718.1</v>
      </c>
      <c r="AA43" s="55">
        <f t="shared" si="19"/>
        <v>-8.5688820982938604E-2</v>
      </c>
      <c r="AB43" s="129">
        <v>741.6</v>
      </c>
      <c r="AC43" s="55">
        <f t="shared" si="21"/>
        <v>-6.01951590419465E-2</v>
      </c>
      <c r="AD43" s="129">
        <v>717.39</v>
      </c>
      <c r="AE43" s="55">
        <f t="shared" si="23"/>
        <v>-9.10484637313905E-2</v>
      </c>
      <c r="AF43" s="129">
        <v>682</v>
      </c>
      <c r="AG43" s="55">
        <f t="shared" si="25"/>
        <v>-0.15212094087224601</v>
      </c>
      <c r="AH43" s="129">
        <v>631.66999999999996</v>
      </c>
      <c r="AI43" s="55">
        <f t="shared" si="63"/>
        <v>-0.16770538243626101</v>
      </c>
      <c r="AJ43" s="129">
        <v>636.09</v>
      </c>
      <c r="AK43" s="55">
        <f t="shared" si="64"/>
        <v>-7.5087607055094305E-2</v>
      </c>
      <c r="AL43" s="129">
        <v>775.83</v>
      </c>
      <c r="AM43" s="55">
        <f t="shared" si="46"/>
        <v>0.102814498933902</v>
      </c>
      <c r="AN43" s="129">
        <v>662.12</v>
      </c>
      <c r="AO43" s="55">
        <f t="shared" si="31"/>
        <v>-3.1308520599250898E-2</v>
      </c>
      <c r="AP43" s="129">
        <v>667.55</v>
      </c>
      <c r="AQ43" s="55">
        <f t="shared" si="33"/>
        <v>-7.3979025635334594E-2</v>
      </c>
      <c r="AR43" s="54">
        <f t="shared" si="65"/>
        <v>8607.59</v>
      </c>
      <c r="AS43" s="55">
        <f t="shared" si="66"/>
        <v>-9.1999552729405396E-2</v>
      </c>
      <c r="AT43" s="128"/>
      <c r="AU43" s="129">
        <v>917.7</v>
      </c>
      <c r="AV43" s="55"/>
      <c r="AW43" s="129">
        <v>985.1</v>
      </c>
      <c r="AX43" s="55"/>
      <c r="AY43" s="129">
        <v>854.23</v>
      </c>
      <c r="AZ43" s="55"/>
      <c r="BA43" s="129">
        <v>785.4</v>
      </c>
      <c r="BB43" s="55"/>
      <c r="BC43" s="141">
        <v>789.1</v>
      </c>
      <c r="BD43" s="55"/>
      <c r="BE43" s="141">
        <v>789.25</v>
      </c>
      <c r="BF43" s="55"/>
      <c r="BG43" s="141">
        <v>804.36</v>
      </c>
      <c r="BH43" s="55"/>
      <c r="BI43" s="141">
        <v>758.95</v>
      </c>
      <c r="BJ43" s="55"/>
      <c r="BK43" s="142">
        <v>687.73</v>
      </c>
      <c r="BL43" s="55"/>
      <c r="BM43" s="141">
        <v>703.5</v>
      </c>
      <c r="BN43" s="123"/>
      <c r="BO43" s="141">
        <v>683.52</v>
      </c>
      <c r="BP43" s="123"/>
      <c r="BQ43" s="141">
        <v>720.88</v>
      </c>
      <c r="BR43" s="123"/>
      <c r="BS43" s="54">
        <f t="shared" si="38"/>
        <v>9479.7199999999993</v>
      </c>
      <c r="BT43" s="55"/>
      <c r="BU43" s="126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19"/>
    </row>
    <row r="44" spans="1:86" s="103" customFormat="1" ht="29.1" customHeight="1">
      <c r="A44" s="340"/>
      <c r="B44" s="118" t="s">
        <v>204</v>
      </c>
      <c r="C44" s="129">
        <v>2588.73</v>
      </c>
      <c r="D44" s="55">
        <f t="shared" si="62"/>
        <v>-0.238707343755514</v>
      </c>
      <c r="E44" s="129">
        <v>2635.76</v>
      </c>
      <c r="F44" s="55">
        <f t="shared" si="2"/>
        <v>-0.143377143377143</v>
      </c>
      <c r="G44" s="130">
        <v>2537.2600000000002</v>
      </c>
      <c r="H44" s="55">
        <f t="shared" si="4"/>
        <v>-0.160847995766636</v>
      </c>
      <c r="I44" s="129">
        <v>2605.64</v>
      </c>
      <c r="J44" s="55">
        <f t="shared" si="6"/>
        <v>-9.2870073805876599E-2</v>
      </c>
      <c r="K44" s="129">
        <v>2456.98</v>
      </c>
      <c r="L44" s="55">
        <f t="shared" si="8"/>
        <v>-0.171730043149946</v>
      </c>
      <c r="M44" s="129">
        <v>2326.6999999999998</v>
      </c>
      <c r="N44" s="55">
        <f t="shared" si="10"/>
        <v>-0.18917882880999201</v>
      </c>
      <c r="O44" s="129">
        <v>2350.5</v>
      </c>
      <c r="P44" s="55">
        <f t="shared" si="41"/>
        <v>-0.138379765395894</v>
      </c>
      <c r="Q44" s="54">
        <f t="shared" si="12"/>
        <v>17501.57</v>
      </c>
      <c r="R44" s="120">
        <f t="shared" si="13"/>
        <v>-0.16409693313184301</v>
      </c>
      <c r="S44" s="121">
        <f t="shared" si="67"/>
        <v>18209.32</v>
      </c>
      <c r="T44" s="129">
        <v>3400.44</v>
      </c>
      <c r="U44" s="55">
        <f t="shared" si="15"/>
        <v>-7.3651520104609403E-2</v>
      </c>
      <c r="V44" s="129">
        <v>3076.92</v>
      </c>
      <c r="W44" s="55">
        <f t="shared" si="16"/>
        <v>-0.21913511318647799</v>
      </c>
      <c r="X44" s="131">
        <v>3023.6</v>
      </c>
      <c r="Y44" s="55">
        <f t="shared" si="43"/>
        <v>-0.11510951383117</v>
      </c>
      <c r="Z44" s="129">
        <v>2872.4</v>
      </c>
      <c r="AA44" s="55">
        <f t="shared" si="19"/>
        <v>-8.5688820982938604E-2</v>
      </c>
      <c r="AB44" s="129">
        <v>2966.4</v>
      </c>
      <c r="AC44" s="55">
        <f t="shared" si="21"/>
        <v>-6.01951590419465E-2</v>
      </c>
      <c r="AD44" s="129">
        <v>2869.56</v>
      </c>
      <c r="AE44" s="55">
        <f t="shared" si="23"/>
        <v>-9.10484637313905E-2</v>
      </c>
      <c r="AF44" s="129">
        <v>2728</v>
      </c>
      <c r="AG44" s="55">
        <f t="shared" si="25"/>
        <v>-0.15212094087224601</v>
      </c>
      <c r="AH44" s="129">
        <v>2526.6799999999998</v>
      </c>
      <c r="AI44" s="55">
        <f t="shared" si="63"/>
        <v>-0.16770538243626101</v>
      </c>
      <c r="AJ44" s="129">
        <v>2372.62</v>
      </c>
      <c r="AK44" s="55">
        <f t="shared" si="64"/>
        <v>-0.13751763046544399</v>
      </c>
      <c r="AL44" s="129">
        <v>2754.2</v>
      </c>
      <c r="AM44" s="55">
        <f t="shared" si="46"/>
        <v>-2.1250888415067601E-2</v>
      </c>
      <c r="AN44" s="129">
        <v>2416.7399999999998</v>
      </c>
      <c r="AO44" s="55">
        <f t="shared" si="31"/>
        <v>-0.116068293539326</v>
      </c>
      <c r="AP44" s="129">
        <v>2476.61</v>
      </c>
      <c r="AQ44" s="55">
        <f t="shared" si="33"/>
        <v>-0.14111571967595199</v>
      </c>
      <c r="AR44" s="54">
        <f t="shared" si="65"/>
        <v>33484.17</v>
      </c>
      <c r="AS44" s="55">
        <f t="shared" si="66"/>
        <v>-0.11695255767048</v>
      </c>
      <c r="AT44" s="128"/>
      <c r="AU44" s="129">
        <v>3670.8</v>
      </c>
      <c r="AV44" s="55"/>
      <c r="AW44" s="129">
        <v>3940.4</v>
      </c>
      <c r="AX44" s="55"/>
      <c r="AY44" s="129">
        <v>3416.92</v>
      </c>
      <c r="AZ44" s="55"/>
      <c r="BA44" s="129">
        <v>3141.6</v>
      </c>
      <c r="BB44" s="55"/>
      <c r="BC44" s="141">
        <v>3156.4</v>
      </c>
      <c r="BD44" s="55"/>
      <c r="BE44" s="141">
        <v>3157</v>
      </c>
      <c r="BF44" s="55"/>
      <c r="BG44" s="141">
        <v>3217.44</v>
      </c>
      <c r="BH44" s="55"/>
      <c r="BI44" s="141">
        <v>3035.8</v>
      </c>
      <c r="BJ44" s="55"/>
      <c r="BK44" s="142">
        <v>2750.92</v>
      </c>
      <c r="BL44" s="55"/>
      <c r="BM44" s="141">
        <v>2814</v>
      </c>
      <c r="BN44" s="123"/>
      <c r="BO44" s="141">
        <v>2734.08</v>
      </c>
      <c r="BP44" s="123"/>
      <c r="BQ44" s="141">
        <v>2883.52</v>
      </c>
      <c r="BR44" s="123"/>
      <c r="BS44" s="54">
        <f t="shared" si="38"/>
        <v>37918.879999999997</v>
      </c>
      <c r="BT44" s="55"/>
      <c r="BU44" s="126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19"/>
    </row>
    <row r="45" spans="1:86" s="104" customFormat="1" ht="27" customHeight="1">
      <c r="A45" s="337" t="s">
        <v>117</v>
      </c>
      <c r="B45" s="118" t="s">
        <v>361</v>
      </c>
      <c r="C45" s="129">
        <v>327.22000000000003</v>
      </c>
      <c r="D45" s="55">
        <f t="shared" si="62"/>
        <v>-0.27332889184987802</v>
      </c>
      <c r="E45" s="129">
        <v>339.87</v>
      </c>
      <c r="F45" s="55">
        <f t="shared" si="2"/>
        <v>-0.23730981553790201</v>
      </c>
      <c r="G45" s="130">
        <v>325.10000000000002</v>
      </c>
      <c r="H45" s="55">
        <f t="shared" si="4"/>
        <v>-0.22040238843193199</v>
      </c>
      <c r="I45" s="129">
        <v>347.03</v>
      </c>
      <c r="J45" s="55">
        <f t="shared" si="6"/>
        <v>-0.15502800097394701</v>
      </c>
      <c r="K45" s="129">
        <v>342.77</v>
      </c>
      <c r="L45" s="55">
        <f t="shared" si="8"/>
        <v>-7.7459292154488005E-2</v>
      </c>
      <c r="M45" s="129">
        <v>343.92</v>
      </c>
      <c r="N45" s="55">
        <f t="shared" si="10"/>
        <v>-0.142344139650873</v>
      </c>
      <c r="O45" s="129">
        <v>342.4</v>
      </c>
      <c r="P45" s="55">
        <f t="shared" si="41"/>
        <v>-7.2413512854549902E-2</v>
      </c>
      <c r="Q45" s="92">
        <f t="shared" si="12"/>
        <v>2368.31</v>
      </c>
      <c r="R45" s="120">
        <f t="shared" si="13"/>
        <v>-0.17345418122297401</v>
      </c>
      <c r="S45" s="121">
        <f t="shared" si="67"/>
        <v>2496.1799999999998</v>
      </c>
      <c r="T45" s="129">
        <v>450.3</v>
      </c>
      <c r="U45" s="55">
        <f t="shared" si="15"/>
        <v>-0.170870926164611</v>
      </c>
      <c r="V45" s="129">
        <v>445.62</v>
      </c>
      <c r="W45" s="55">
        <f t="shared" si="16"/>
        <v>-0.210635395815988</v>
      </c>
      <c r="X45" s="129">
        <v>417.01</v>
      </c>
      <c r="Y45" s="55">
        <f t="shared" si="43"/>
        <v>-0.2224459734109</v>
      </c>
      <c r="Z45" s="129">
        <v>410.7</v>
      </c>
      <c r="AA45" s="55">
        <f t="shared" si="19"/>
        <v>-0.19565217391304399</v>
      </c>
      <c r="AB45" s="129">
        <v>371.55</v>
      </c>
      <c r="AC45" s="55">
        <f t="shared" si="21"/>
        <v>-5.15877067592403E-2</v>
      </c>
      <c r="AD45" s="129">
        <v>401</v>
      </c>
      <c r="AE45" s="55">
        <f t="shared" si="23"/>
        <v>-7.7524729698642797E-2</v>
      </c>
      <c r="AF45" s="129">
        <v>369.13</v>
      </c>
      <c r="AG45" s="55">
        <f t="shared" si="25"/>
        <v>-0.15354628631704501</v>
      </c>
      <c r="AH45" s="129">
        <v>366.31</v>
      </c>
      <c r="AI45" s="55">
        <f t="shared" si="63"/>
        <v>-0.181045853920276</v>
      </c>
      <c r="AJ45" s="129">
        <v>373.21</v>
      </c>
      <c r="AK45" s="55">
        <f t="shared" si="64"/>
        <v>-0.17248337028824801</v>
      </c>
      <c r="AL45" s="129">
        <v>373.71</v>
      </c>
      <c r="AM45" s="55">
        <f t="shared" si="46"/>
        <v>-0.211149575716638</v>
      </c>
      <c r="AN45" s="129">
        <v>372.96</v>
      </c>
      <c r="AO45" s="55">
        <f t="shared" si="31"/>
        <v>-0.137545092960873</v>
      </c>
      <c r="AP45" s="129">
        <v>330.58</v>
      </c>
      <c r="AQ45" s="55">
        <f t="shared" si="33"/>
        <v>-0.23655342832729001</v>
      </c>
      <c r="AR45" s="54">
        <f t="shared" si="65"/>
        <v>4682.08</v>
      </c>
      <c r="AS45" s="55">
        <f t="shared" si="66"/>
        <v>-0.17198301550781001</v>
      </c>
      <c r="AT45" s="122"/>
      <c r="AU45" s="132">
        <v>543.1</v>
      </c>
      <c r="AV45" s="123">
        <f>AU45/BV45-1</f>
        <v>-5.3304978385162301E-2</v>
      </c>
      <c r="AW45" s="132">
        <v>564.53</v>
      </c>
      <c r="AX45" s="123">
        <f>AW45/BW45-1</f>
        <v>-1.0637924991237399E-2</v>
      </c>
      <c r="AY45" s="132">
        <v>536.30999999999995</v>
      </c>
      <c r="AZ45" s="123">
        <f>AY45/BX45-1</f>
        <v>-0.120558188347572</v>
      </c>
      <c r="BA45" s="132">
        <v>510.6</v>
      </c>
      <c r="BB45" s="123">
        <f>BA45/BY45-1</f>
        <v>-0.18591859185918599</v>
      </c>
      <c r="BC45" s="143">
        <v>391.76</v>
      </c>
      <c r="BD45" s="123">
        <f>BC45/BZ45-1</f>
        <v>-0.39716246576185599</v>
      </c>
      <c r="BE45" s="143">
        <v>434.7</v>
      </c>
      <c r="BF45" s="123">
        <f>BE45/CA45-1</f>
        <v>-0.29731826778526699</v>
      </c>
      <c r="BG45" s="143">
        <v>436.09</v>
      </c>
      <c r="BH45" s="123">
        <f>BG45/CB45-1</f>
        <v>-0.27737456088022799</v>
      </c>
      <c r="BI45" s="143">
        <v>447.29</v>
      </c>
      <c r="BJ45" s="123">
        <f>BI45/CC45-1</f>
        <v>-0.21428822372119199</v>
      </c>
      <c r="BK45" s="144">
        <v>451</v>
      </c>
      <c r="BL45" s="123">
        <f>BK45/CD45-1</f>
        <v>-0.21017145058755499</v>
      </c>
      <c r="BM45" s="143">
        <v>473.74</v>
      </c>
      <c r="BN45" s="123">
        <f>BM45/CE45-1</f>
        <v>-0.17449641039938699</v>
      </c>
      <c r="BO45" s="143">
        <v>432.44</v>
      </c>
      <c r="BP45" s="123">
        <f>BO45/CF45-1</f>
        <v>-0.21710478673329001</v>
      </c>
      <c r="BQ45" s="143">
        <v>433.01</v>
      </c>
      <c r="BR45" s="123">
        <f>BQ45/CG45-1</f>
        <v>-0.19848585813712399</v>
      </c>
      <c r="BS45" s="119">
        <f t="shared" si="38"/>
        <v>5654.57</v>
      </c>
      <c r="BT45" s="123">
        <f>BS45/CH45-1</f>
        <v>-0.199076211816897</v>
      </c>
      <c r="BU45" s="124"/>
      <c r="BV45" s="136">
        <v>573.67999999999995</v>
      </c>
      <c r="BW45" s="136">
        <v>570.6</v>
      </c>
      <c r="BX45" s="136">
        <v>609.83000000000004</v>
      </c>
      <c r="BY45" s="136">
        <v>627.21</v>
      </c>
      <c r="BZ45" s="136">
        <v>649.86</v>
      </c>
      <c r="CA45" s="136">
        <v>618.63</v>
      </c>
      <c r="CB45" s="136">
        <v>603.48</v>
      </c>
      <c r="CC45" s="136">
        <v>569.28</v>
      </c>
      <c r="CD45" s="137">
        <v>571.01</v>
      </c>
      <c r="CE45" s="136">
        <v>573.88</v>
      </c>
      <c r="CF45" s="136">
        <v>552.36</v>
      </c>
      <c r="CG45" s="137">
        <v>540.24</v>
      </c>
      <c r="CH45" s="119">
        <f>BV45+BW45+BX45+BY45+BZ45+CA45+CB45+CC45+CD45+CE45+CF45+CG45</f>
        <v>7060.06</v>
      </c>
    </row>
    <row r="46" spans="1:86" ht="27" customHeight="1">
      <c r="A46" s="338"/>
      <c r="B46" s="118" t="s">
        <v>362</v>
      </c>
      <c r="C46" s="129">
        <v>1766.99</v>
      </c>
      <c r="D46" s="55">
        <f t="shared" si="62"/>
        <v>-0.36709218943643301</v>
      </c>
      <c r="E46" s="129">
        <v>1869.29</v>
      </c>
      <c r="F46" s="55">
        <f t="shared" si="2"/>
        <v>-0.28901626374963901</v>
      </c>
      <c r="G46" s="130">
        <v>1755.54</v>
      </c>
      <c r="H46" s="55">
        <f t="shared" si="4"/>
        <v>-0.27416834114757799</v>
      </c>
      <c r="I46" s="129">
        <v>1943.37</v>
      </c>
      <c r="J46" s="55">
        <f t="shared" si="6"/>
        <v>-0.18416412684819</v>
      </c>
      <c r="K46" s="129">
        <v>1919.51</v>
      </c>
      <c r="L46" s="55">
        <f t="shared" si="8"/>
        <v>-0.109271968779437</v>
      </c>
      <c r="M46" s="129">
        <v>1925.95</v>
      </c>
      <c r="N46" s="55">
        <f t="shared" si="10"/>
        <v>-0.110580031402974</v>
      </c>
      <c r="O46" s="129">
        <v>1917.44</v>
      </c>
      <c r="P46" s="55">
        <f t="shared" si="41"/>
        <v>1.8527961924188499E-2</v>
      </c>
      <c r="Q46" s="54">
        <f t="shared" si="12"/>
        <v>13098.09</v>
      </c>
      <c r="R46" s="120">
        <f t="shared" si="13"/>
        <v>-0.202536547112913</v>
      </c>
      <c r="S46" s="121">
        <f t="shared" si="67"/>
        <v>14542.13</v>
      </c>
      <c r="T46" s="129">
        <v>2791.86</v>
      </c>
      <c r="U46" s="55">
        <f t="shared" si="15"/>
        <v>-0.14323329037009799</v>
      </c>
      <c r="V46" s="129">
        <v>2629.16</v>
      </c>
      <c r="W46" s="55">
        <f t="shared" si="16"/>
        <v>-0.22379088209070699</v>
      </c>
      <c r="X46" s="131">
        <v>2418.66</v>
      </c>
      <c r="Y46" s="55">
        <f t="shared" si="43"/>
        <v>-0.149090218263182</v>
      </c>
      <c r="Z46" s="129">
        <v>2382.06</v>
      </c>
      <c r="AA46" s="55">
        <f t="shared" si="19"/>
        <v>-0.119770303527482</v>
      </c>
      <c r="AB46" s="129">
        <v>2154.9899999999998</v>
      </c>
      <c r="AC46" s="55">
        <f t="shared" si="21"/>
        <v>3.78841513632227E-2</v>
      </c>
      <c r="AD46" s="129">
        <v>2165.4</v>
      </c>
      <c r="AE46" s="55">
        <f t="shared" si="23"/>
        <v>-6.0119535919371803E-2</v>
      </c>
      <c r="AF46" s="129">
        <v>1882.56</v>
      </c>
      <c r="AG46" s="55">
        <f t="shared" si="25"/>
        <v>-0.169826297477146</v>
      </c>
      <c r="AH46" s="129">
        <v>1904.81</v>
      </c>
      <c r="AI46" s="55">
        <f t="shared" si="63"/>
        <v>-0.18574549123039499</v>
      </c>
      <c r="AJ46" s="129">
        <v>1940.69</v>
      </c>
      <c r="AK46" s="55">
        <f t="shared" si="64"/>
        <v>-0.17723096751217801</v>
      </c>
      <c r="AL46" s="129">
        <v>2018.03</v>
      </c>
      <c r="AM46" s="55">
        <f t="shared" si="46"/>
        <v>-0.19626655833552401</v>
      </c>
      <c r="AN46" s="129">
        <v>1939.39</v>
      </c>
      <c r="AO46" s="55">
        <f t="shared" si="31"/>
        <v>-0.169490146369873</v>
      </c>
      <c r="AP46" s="129">
        <v>1818.19</v>
      </c>
      <c r="AQ46" s="55">
        <f t="shared" si="33"/>
        <v>-0.22241419865283901</v>
      </c>
      <c r="AR46" s="54">
        <f t="shared" si="65"/>
        <v>26045.8</v>
      </c>
      <c r="AS46" s="55">
        <f t="shared" si="66"/>
        <v>-0.15228243669083599</v>
      </c>
      <c r="AT46" s="128"/>
      <c r="AU46" s="129">
        <v>3258.6</v>
      </c>
      <c r="AV46" s="55"/>
      <c r="AW46" s="129">
        <v>3387.18</v>
      </c>
      <c r="AX46" s="55"/>
      <c r="AY46" s="129">
        <v>2842.44</v>
      </c>
      <c r="AZ46" s="55"/>
      <c r="BA46" s="129">
        <v>2706.18</v>
      </c>
      <c r="BB46" s="55"/>
      <c r="BC46" s="141">
        <v>2076.33</v>
      </c>
      <c r="BD46" s="55"/>
      <c r="BE46" s="141">
        <v>2303.91</v>
      </c>
      <c r="BF46" s="55"/>
      <c r="BG46" s="141">
        <v>2267.67</v>
      </c>
      <c r="BH46" s="55"/>
      <c r="BI46" s="141">
        <v>2339.33</v>
      </c>
      <c r="BJ46" s="55"/>
      <c r="BK46" s="142">
        <v>2358.73</v>
      </c>
      <c r="BL46" s="55"/>
      <c r="BM46" s="141">
        <v>2510.8200000000002</v>
      </c>
      <c r="BN46" s="123"/>
      <c r="BO46" s="141">
        <v>2335.1799999999998</v>
      </c>
      <c r="BP46" s="123"/>
      <c r="BQ46" s="141">
        <v>2338.25</v>
      </c>
      <c r="BR46" s="123"/>
      <c r="BS46" s="54">
        <f t="shared" si="38"/>
        <v>30724.62</v>
      </c>
      <c r="BT46" s="55"/>
      <c r="BU46" s="126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19"/>
    </row>
    <row r="47" spans="1:86" ht="27" customHeight="1">
      <c r="A47" s="339"/>
      <c r="B47" s="118" t="s">
        <v>363</v>
      </c>
      <c r="C47" s="129">
        <v>301.04000000000002</v>
      </c>
      <c r="D47" s="55">
        <f t="shared" si="62"/>
        <v>-0.30361562839760298</v>
      </c>
      <c r="E47" s="129">
        <v>312.69</v>
      </c>
      <c r="F47" s="55">
        <f t="shared" si="2"/>
        <v>-0.269074333800842</v>
      </c>
      <c r="G47" s="130">
        <v>299.10000000000002</v>
      </c>
      <c r="H47" s="55">
        <f t="shared" si="4"/>
        <v>-0.26058688289535498</v>
      </c>
      <c r="I47" s="129">
        <v>319.27</v>
      </c>
      <c r="J47" s="55">
        <f t="shared" si="6"/>
        <v>-0.19857924594608201</v>
      </c>
      <c r="K47" s="129">
        <v>312.89999999999998</v>
      </c>
      <c r="L47" s="55">
        <f t="shared" si="8"/>
        <v>-0.13179800221975599</v>
      </c>
      <c r="M47" s="129">
        <v>314.02</v>
      </c>
      <c r="N47" s="55">
        <f t="shared" si="10"/>
        <v>-0.19268838213744</v>
      </c>
      <c r="O47" s="129">
        <v>312.64999999999998</v>
      </c>
      <c r="P47" s="55">
        <f t="shared" si="41"/>
        <v>-8.0684524684642295E-2</v>
      </c>
      <c r="Q47" s="54">
        <f t="shared" si="12"/>
        <v>2171.67</v>
      </c>
      <c r="R47" s="120">
        <f t="shared" si="13"/>
        <v>-0.21100187470026599</v>
      </c>
      <c r="S47" s="121">
        <f t="shared" si="67"/>
        <v>2412.35</v>
      </c>
      <c r="T47" s="129">
        <v>432.29</v>
      </c>
      <c r="U47" s="55">
        <f t="shared" si="15"/>
        <v>-0.17940394836750201</v>
      </c>
      <c r="V47" s="129">
        <v>427.8</v>
      </c>
      <c r="W47" s="55">
        <f t="shared" si="16"/>
        <v>-0.22673703998264799</v>
      </c>
      <c r="X47" s="129">
        <v>404.51</v>
      </c>
      <c r="Y47" s="55">
        <f t="shared" si="43"/>
        <v>-0.222425127830533</v>
      </c>
      <c r="Z47" s="129">
        <v>398.38</v>
      </c>
      <c r="AA47" s="55">
        <f t="shared" si="19"/>
        <v>-0.195646906800194</v>
      </c>
      <c r="AB47" s="129">
        <v>360.4</v>
      </c>
      <c r="AC47" s="55">
        <f t="shared" si="21"/>
        <v>-5.1603905160390602E-2</v>
      </c>
      <c r="AD47" s="129">
        <v>388.97</v>
      </c>
      <c r="AE47" s="55">
        <f t="shared" si="23"/>
        <v>-7.7526917421619296E-2</v>
      </c>
      <c r="AF47" s="129">
        <v>340.09</v>
      </c>
      <c r="AG47" s="55">
        <f t="shared" si="25"/>
        <v>-0.19600472813238801</v>
      </c>
      <c r="AH47" s="129">
        <v>337</v>
      </c>
      <c r="AI47" s="55">
        <f t="shared" si="63"/>
        <v>-0.223269642980616</v>
      </c>
      <c r="AJ47" s="129">
        <v>343.35</v>
      </c>
      <c r="AK47" s="55">
        <f t="shared" si="64"/>
        <v>-0.21516412178842501</v>
      </c>
      <c r="AL47" s="129">
        <v>328.86</v>
      </c>
      <c r="AM47" s="55">
        <f t="shared" si="46"/>
        <v>-0.28435575479294101</v>
      </c>
      <c r="AN47" s="129">
        <v>345.36</v>
      </c>
      <c r="AO47" s="55">
        <f t="shared" si="31"/>
        <v>-0.176675328390588</v>
      </c>
      <c r="AP47" s="129">
        <v>306.77999999999997</v>
      </c>
      <c r="AQ47" s="55">
        <f t="shared" si="33"/>
        <v>-0.269606209228132</v>
      </c>
      <c r="AR47" s="54">
        <f t="shared" si="65"/>
        <v>4413.79</v>
      </c>
      <c r="AS47" s="55">
        <f t="shared" si="66"/>
        <v>-0.19611589303862301</v>
      </c>
      <c r="AT47" s="128"/>
      <c r="AU47" s="129">
        <v>526.79999999999995</v>
      </c>
      <c r="AV47" s="55"/>
      <c r="AW47" s="129">
        <v>553.24</v>
      </c>
      <c r="AX47" s="55"/>
      <c r="AY47" s="129">
        <v>520.22</v>
      </c>
      <c r="AZ47" s="55"/>
      <c r="BA47" s="129">
        <v>495.28</v>
      </c>
      <c r="BB47" s="55"/>
      <c r="BC47" s="141">
        <v>380.01</v>
      </c>
      <c r="BD47" s="55"/>
      <c r="BE47" s="141">
        <v>421.66</v>
      </c>
      <c r="BF47" s="55"/>
      <c r="BG47" s="141">
        <v>423</v>
      </c>
      <c r="BH47" s="55"/>
      <c r="BI47" s="141">
        <v>433.87</v>
      </c>
      <c r="BJ47" s="55"/>
      <c r="BK47" s="142">
        <v>437.48</v>
      </c>
      <c r="BL47" s="55"/>
      <c r="BM47" s="141">
        <v>459.53</v>
      </c>
      <c r="BN47" s="123"/>
      <c r="BO47" s="141">
        <v>419.47</v>
      </c>
      <c r="BP47" s="123"/>
      <c r="BQ47" s="141">
        <v>420.02</v>
      </c>
      <c r="BR47" s="123"/>
      <c r="BS47" s="54">
        <f t="shared" si="38"/>
        <v>5490.58</v>
      </c>
      <c r="BT47" s="55"/>
      <c r="BU47" s="126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19"/>
    </row>
    <row r="48" spans="1:86" ht="27" customHeight="1">
      <c r="A48" s="340"/>
      <c r="B48" s="118" t="s">
        <v>204</v>
      </c>
      <c r="C48" s="129">
        <v>1264.3699999999999</v>
      </c>
      <c r="D48" s="55">
        <f t="shared" si="62"/>
        <v>-0.458367782313858</v>
      </c>
      <c r="E48" s="129">
        <v>1438.37</v>
      </c>
      <c r="F48" s="55">
        <f t="shared" si="2"/>
        <v>-0.34073554620539198</v>
      </c>
      <c r="G48" s="130">
        <v>1345.95</v>
      </c>
      <c r="H48" s="55">
        <f t="shared" si="4"/>
        <v>-0.34757634512845398</v>
      </c>
      <c r="I48" s="129">
        <v>1436.72</v>
      </c>
      <c r="J48" s="55">
        <f t="shared" si="6"/>
        <v>-0.29286227568488099</v>
      </c>
      <c r="K48" s="129">
        <v>1439.34</v>
      </c>
      <c r="L48" s="55">
        <f t="shared" si="8"/>
        <v>-0.216915845139388</v>
      </c>
      <c r="M48" s="129">
        <v>1444.49</v>
      </c>
      <c r="N48" s="55">
        <f t="shared" si="10"/>
        <v>-0.19268859752076301</v>
      </c>
      <c r="O48" s="129">
        <v>1438.19</v>
      </c>
      <c r="P48" s="55">
        <f t="shared" si="41"/>
        <v>-3.8900026730820603E-2</v>
      </c>
      <c r="Q48" s="54">
        <f t="shared" si="12"/>
        <v>9807.43</v>
      </c>
      <c r="R48" s="120">
        <f t="shared" si="13"/>
        <v>-0.28593208825308902</v>
      </c>
      <c r="S48" s="121">
        <f t="shared" si="67"/>
        <v>12238.19</v>
      </c>
      <c r="T48" s="129">
        <v>2334.37</v>
      </c>
      <c r="U48" s="55">
        <f t="shared" si="15"/>
        <v>-1.5283050704463E-2</v>
      </c>
      <c r="V48" s="129">
        <v>2181.7800000000002</v>
      </c>
      <c r="W48" s="55">
        <f t="shared" si="16"/>
        <v>-0.14268537074148299</v>
      </c>
      <c r="X48" s="131">
        <v>2063</v>
      </c>
      <c r="Y48" s="55">
        <f t="shared" si="43"/>
        <v>-5.5800670047415998E-2</v>
      </c>
      <c r="Z48" s="129">
        <v>2031.74</v>
      </c>
      <c r="AA48" s="55">
        <f t="shared" si="19"/>
        <v>-2.3286446365218299E-2</v>
      </c>
      <c r="AB48" s="129">
        <v>1838.04</v>
      </c>
      <c r="AC48" s="55">
        <f t="shared" si="21"/>
        <v>7.4845764743720802E-2</v>
      </c>
      <c r="AD48" s="129">
        <v>1789.26</v>
      </c>
      <c r="AE48" s="55">
        <f t="shared" si="23"/>
        <v>-5.7028569621654097E-2</v>
      </c>
      <c r="AF48" s="129">
        <v>1496.4</v>
      </c>
      <c r="AG48" s="55">
        <f t="shared" si="25"/>
        <v>-0.199640576361477</v>
      </c>
      <c r="AH48" s="129">
        <v>1482.8</v>
      </c>
      <c r="AI48" s="55">
        <f t="shared" si="63"/>
        <v>-0.25703978354544499</v>
      </c>
      <c r="AJ48" s="129">
        <v>1510.74</v>
      </c>
      <c r="AK48" s="55">
        <f t="shared" si="64"/>
        <v>-0.249288166924235</v>
      </c>
      <c r="AL48" s="129">
        <v>1446.98</v>
      </c>
      <c r="AM48" s="55">
        <f t="shared" si="46"/>
        <v>-0.31547326193089398</v>
      </c>
      <c r="AN48" s="129">
        <v>1519.58</v>
      </c>
      <c r="AO48" s="55">
        <f t="shared" si="31"/>
        <v>-0.19497568366514501</v>
      </c>
      <c r="AP48" s="129">
        <v>1319.15</v>
      </c>
      <c r="AQ48" s="55">
        <f t="shared" si="33"/>
        <v>-0.32312752387256299</v>
      </c>
      <c r="AR48" s="54">
        <f t="shared" si="65"/>
        <v>21013.84</v>
      </c>
      <c r="AS48" s="55">
        <f t="shared" si="66"/>
        <v>-0.146345882450437</v>
      </c>
      <c r="AT48" s="128"/>
      <c r="AU48" s="129">
        <v>2370.6</v>
      </c>
      <c r="AV48" s="55"/>
      <c r="AW48" s="129">
        <v>2544.9</v>
      </c>
      <c r="AX48" s="55"/>
      <c r="AY48" s="129">
        <v>2184.92</v>
      </c>
      <c r="AZ48" s="55"/>
      <c r="BA48" s="129">
        <v>2080.1799999999998</v>
      </c>
      <c r="BB48" s="55"/>
      <c r="BC48" s="141">
        <v>1710.05</v>
      </c>
      <c r="BD48" s="55"/>
      <c r="BE48" s="141">
        <v>1897.47</v>
      </c>
      <c r="BF48" s="55"/>
      <c r="BG48" s="141">
        <v>1869.66</v>
      </c>
      <c r="BH48" s="55"/>
      <c r="BI48" s="141">
        <v>1995.8</v>
      </c>
      <c r="BJ48" s="55"/>
      <c r="BK48" s="142">
        <v>2012.41</v>
      </c>
      <c r="BL48" s="55"/>
      <c r="BM48" s="141">
        <v>2113.84</v>
      </c>
      <c r="BN48" s="123"/>
      <c r="BO48" s="141">
        <v>1887.62</v>
      </c>
      <c r="BP48" s="123"/>
      <c r="BQ48" s="141">
        <v>1948.89</v>
      </c>
      <c r="BR48" s="123"/>
      <c r="BS48" s="54">
        <f t="shared" si="38"/>
        <v>24616.34</v>
      </c>
      <c r="BT48" s="55"/>
      <c r="BU48" s="126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19"/>
    </row>
    <row r="49" spans="1:86" s="104" customFormat="1" ht="27" customHeight="1">
      <c r="A49" s="337" t="s">
        <v>118</v>
      </c>
      <c r="B49" s="118" t="s">
        <v>361</v>
      </c>
      <c r="C49" s="129">
        <v>226.9</v>
      </c>
      <c r="D49" s="55">
        <f t="shared" si="62"/>
        <v>-0.109252934479645</v>
      </c>
      <c r="E49" s="129">
        <v>244.73</v>
      </c>
      <c r="F49" s="55">
        <f t="shared" si="2"/>
        <v>-1.57651317112407E-2</v>
      </c>
      <c r="G49" s="130">
        <v>258.3</v>
      </c>
      <c r="H49" s="55">
        <f t="shared" si="4"/>
        <v>7.8812178924946699E-2</v>
      </c>
      <c r="I49" s="129">
        <v>261.62</v>
      </c>
      <c r="J49" s="55">
        <f t="shared" si="6"/>
        <v>0.13392857142857101</v>
      </c>
      <c r="K49" s="129">
        <v>263.2</v>
      </c>
      <c r="L49" s="55">
        <f t="shared" si="8"/>
        <v>0.13184828416616501</v>
      </c>
      <c r="M49" s="129">
        <v>261.89999999999998</v>
      </c>
      <c r="N49" s="55">
        <f t="shared" si="10"/>
        <v>0.145569066573353</v>
      </c>
      <c r="O49" s="129">
        <v>232.19</v>
      </c>
      <c r="P49" s="55">
        <f t="shared" si="41"/>
        <v>1.9271290605794598E-2</v>
      </c>
      <c r="Q49" s="92">
        <f t="shared" si="12"/>
        <v>1748.84</v>
      </c>
      <c r="R49" s="120">
        <f t="shared" si="13"/>
        <v>5.19401620460875E-2</v>
      </c>
      <c r="S49" s="121">
        <f t="shared" si="67"/>
        <v>1434.69</v>
      </c>
      <c r="T49" s="129">
        <v>254.73</v>
      </c>
      <c r="U49" s="55">
        <f t="shared" si="15"/>
        <v>-9.0737105122255898E-2</v>
      </c>
      <c r="V49" s="129">
        <v>248.65</v>
      </c>
      <c r="W49" s="55">
        <f t="shared" si="16"/>
        <v>-7.1473916128309598E-2</v>
      </c>
      <c r="X49" s="129">
        <v>239.43</v>
      </c>
      <c r="Y49" s="55">
        <f t="shared" si="43"/>
        <v>-8.6667938203318598E-2</v>
      </c>
      <c r="Z49" s="129">
        <v>230.72</v>
      </c>
      <c r="AA49" s="55">
        <f t="shared" si="19"/>
        <v>-0.109120395397328</v>
      </c>
      <c r="AB49" s="129">
        <v>232.54</v>
      </c>
      <c r="AC49" s="55">
        <f t="shared" si="21"/>
        <v>-0.100112224759104</v>
      </c>
      <c r="AD49" s="129">
        <v>228.62</v>
      </c>
      <c r="AE49" s="55">
        <f t="shared" si="23"/>
        <v>-9.2237442922374305E-2</v>
      </c>
      <c r="AF49" s="129">
        <v>227.8</v>
      </c>
      <c r="AG49" s="55">
        <f t="shared" si="25"/>
        <v>-0.109634551495017</v>
      </c>
      <c r="AH49" s="129">
        <v>225.85</v>
      </c>
      <c r="AI49" s="55">
        <f t="shared" si="63"/>
        <v>-0.110231257140606</v>
      </c>
      <c r="AJ49" s="129">
        <v>221.55</v>
      </c>
      <c r="AK49" s="55">
        <f t="shared" si="64"/>
        <v>-0.115144979630961</v>
      </c>
      <c r="AL49" s="129">
        <v>222.03</v>
      </c>
      <c r="AM49" s="55">
        <f t="shared" si="46"/>
        <v>-0.148951665452873</v>
      </c>
      <c r="AN49" s="129">
        <v>210.03</v>
      </c>
      <c r="AO49" s="55">
        <f t="shared" si="31"/>
        <v>-0.119666359292481</v>
      </c>
      <c r="AP49" s="129">
        <v>220.53</v>
      </c>
      <c r="AQ49" s="55">
        <f t="shared" si="33"/>
        <v>-0.13588809215939801</v>
      </c>
      <c r="AR49" s="54">
        <f t="shared" si="65"/>
        <v>2762.48</v>
      </c>
      <c r="AS49" s="55">
        <f t="shared" si="66"/>
        <v>-0.10716952105156</v>
      </c>
      <c r="AT49" s="122"/>
      <c r="AU49" s="132">
        <v>280.14999999999998</v>
      </c>
      <c r="AV49" s="123">
        <f>AU49/BV49-1</f>
        <v>-2.56668869335374E-2</v>
      </c>
      <c r="AW49" s="132">
        <v>267.79000000000002</v>
      </c>
      <c r="AX49" s="123">
        <f>AW49/BW49-1</f>
        <v>-3.6462402797929898E-3</v>
      </c>
      <c r="AY49" s="132">
        <v>262.14999999999998</v>
      </c>
      <c r="AZ49" s="123">
        <f>AY49/BX49-1</f>
        <v>-9.36905790838376E-2</v>
      </c>
      <c r="BA49" s="132">
        <v>258.98</v>
      </c>
      <c r="BB49" s="123">
        <f>BA49/BY49-1</f>
        <v>-3.6747749758238503E-2</v>
      </c>
      <c r="BC49" s="143">
        <v>258.41000000000003</v>
      </c>
      <c r="BD49" s="123">
        <f>BC49/BZ49-1</f>
        <v>-2.5786993402450401E-2</v>
      </c>
      <c r="BE49" s="143">
        <v>251.85</v>
      </c>
      <c r="BF49" s="123">
        <f>BE49/CA49-1</f>
        <v>-5.76239476145931E-2</v>
      </c>
      <c r="BG49" s="143">
        <v>255.85</v>
      </c>
      <c r="BH49" s="123">
        <f>BG49/CB49-1</f>
        <v>-6.21334310850441E-2</v>
      </c>
      <c r="BI49" s="143">
        <v>253.83</v>
      </c>
      <c r="BJ49" s="123">
        <f>BI49/CC49-1</f>
        <v>-7.3477879982479094E-2</v>
      </c>
      <c r="BK49" s="144">
        <v>250.38</v>
      </c>
      <c r="BL49" s="123">
        <f>BK49/CD49-1</f>
        <v>-7.1428571428571397E-2</v>
      </c>
      <c r="BM49" s="143">
        <v>260.89</v>
      </c>
      <c r="BN49" s="123">
        <f>BM49/CE49-1</f>
        <v>-7.3807157057654199E-2</v>
      </c>
      <c r="BO49" s="143">
        <v>238.58</v>
      </c>
      <c r="BP49" s="123">
        <f>BO49/CF49-1</f>
        <v>-8.3266090297790502E-2</v>
      </c>
      <c r="BQ49" s="143">
        <v>255.21</v>
      </c>
      <c r="BR49" s="123">
        <f>BQ49/CG49-1</f>
        <v>-6.2933724986230996E-2</v>
      </c>
      <c r="BS49" s="119">
        <f t="shared" si="38"/>
        <v>3094.07</v>
      </c>
      <c r="BT49" s="123">
        <f>BS49/CH49-1</f>
        <v>-5.5992360240298203E-2</v>
      </c>
      <c r="BU49" s="124"/>
      <c r="BV49" s="136">
        <v>287.52999999999997</v>
      </c>
      <c r="BW49" s="136">
        <v>268.77</v>
      </c>
      <c r="BX49" s="136">
        <v>289.25</v>
      </c>
      <c r="BY49" s="136">
        <v>268.86</v>
      </c>
      <c r="BZ49" s="136">
        <v>265.25</v>
      </c>
      <c r="CA49" s="136">
        <v>267.25</v>
      </c>
      <c r="CB49" s="136">
        <v>272.8</v>
      </c>
      <c r="CC49" s="136">
        <v>273.95999999999998</v>
      </c>
      <c r="CD49" s="137">
        <v>269.64</v>
      </c>
      <c r="CE49" s="136">
        <v>281.68</v>
      </c>
      <c r="CF49" s="136">
        <v>260.25</v>
      </c>
      <c r="CG49" s="137">
        <v>272.35000000000002</v>
      </c>
      <c r="CH49" s="119">
        <f>BV49+BW49+BX49+BY49+BZ49+CA49+CB49+CC49+CD49+CE49+CF49+CG49</f>
        <v>3277.59</v>
      </c>
    </row>
    <row r="50" spans="1:86" ht="27" customHeight="1">
      <c r="A50" s="338"/>
      <c r="B50" s="118" t="s">
        <v>362</v>
      </c>
      <c r="C50" s="129">
        <v>1372.75</v>
      </c>
      <c r="D50" s="55">
        <f t="shared" si="62"/>
        <v>-0.14187035069075399</v>
      </c>
      <c r="E50" s="129">
        <v>1321.54</v>
      </c>
      <c r="F50" s="55">
        <f t="shared" si="2"/>
        <v>-0.152337335796388</v>
      </c>
      <c r="G50" s="130">
        <v>1498.14</v>
      </c>
      <c r="H50" s="55">
        <f t="shared" si="4"/>
        <v>3.5943464070365701E-2</v>
      </c>
      <c r="I50" s="129">
        <v>1517.4</v>
      </c>
      <c r="J50" s="55">
        <f t="shared" si="6"/>
        <v>8.8873739729468104E-2</v>
      </c>
      <c r="K50" s="129">
        <v>1547.62</v>
      </c>
      <c r="L50" s="55">
        <f t="shared" si="8"/>
        <v>0.114791177445147</v>
      </c>
      <c r="M50" s="129">
        <v>1542.59</v>
      </c>
      <c r="N50" s="55">
        <f t="shared" si="10"/>
        <v>0.11160032283169501</v>
      </c>
      <c r="O50" s="129">
        <v>1325.8</v>
      </c>
      <c r="P50" s="55">
        <f t="shared" si="41"/>
        <v>-6.12874904415305E-2</v>
      </c>
      <c r="Q50" s="54">
        <f t="shared" si="12"/>
        <v>10125.84</v>
      </c>
      <c r="R50" s="120">
        <f t="shared" si="13"/>
        <v>-5.9832390772758303E-3</v>
      </c>
      <c r="S50" s="121">
        <f t="shared" si="67"/>
        <v>8774.43</v>
      </c>
      <c r="T50" s="129">
        <v>1599.7</v>
      </c>
      <c r="U50" s="55">
        <f t="shared" si="15"/>
        <v>-0.248663779742055</v>
      </c>
      <c r="V50" s="129">
        <v>1559.04</v>
      </c>
      <c r="W50" s="55">
        <f t="shared" si="16"/>
        <v>-5.4892427815396501E-2</v>
      </c>
      <c r="X50" s="131">
        <v>1446.16</v>
      </c>
      <c r="Y50" s="55">
        <f t="shared" si="43"/>
        <v>-0.104456169032226</v>
      </c>
      <c r="Z50" s="129">
        <v>1393.55</v>
      </c>
      <c r="AA50" s="55">
        <f t="shared" si="19"/>
        <v>-0.13629179708079001</v>
      </c>
      <c r="AB50" s="129">
        <v>1388.26</v>
      </c>
      <c r="AC50" s="55">
        <f t="shared" si="21"/>
        <v>-0.13766779096708501</v>
      </c>
      <c r="AD50" s="129">
        <v>1387.72</v>
      </c>
      <c r="AE50" s="55">
        <f t="shared" si="23"/>
        <v>-0.116968069536887</v>
      </c>
      <c r="AF50" s="129">
        <v>1412.36</v>
      </c>
      <c r="AG50" s="55">
        <f t="shared" si="25"/>
        <v>-0.113924527118166</v>
      </c>
      <c r="AH50" s="129">
        <v>1400.27</v>
      </c>
      <c r="AI50" s="55">
        <f t="shared" si="63"/>
        <v>-0.110233518665608</v>
      </c>
      <c r="AJ50" s="129">
        <v>1371.39</v>
      </c>
      <c r="AK50" s="55">
        <f t="shared" si="64"/>
        <v>-0.11941362305439999</v>
      </c>
      <c r="AL50" s="129">
        <v>1374.37</v>
      </c>
      <c r="AM50" s="55">
        <f t="shared" si="46"/>
        <v>-0.157117800019625</v>
      </c>
      <c r="AN50" s="129">
        <v>1281.18</v>
      </c>
      <c r="AO50" s="55">
        <f t="shared" si="31"/>
        <v>-0.132467954577772</v>
      </c>
      <c r="AP50" s="129">
        <v>1356.26</v>
      </c>
      <c r="AQ50" s="55">
        <f t="shared" si="33"/>
        <v>-0.148350716792987</v>
      </c>
      <c r="AR50" s="54">
        <f t="shared" si="65"/>
        <v>16970.259999999998</v>
      </c>
      <c r="AS50" s="55">
        <f t="shared" si="66"/>
        <v>-0.134761507317195</v>
      </c>
      <c r="AT50" s="128"/>
      <c r="AU50" s="129">
        <v>2129.14</v>
      </c>
      <c r="AV50" s="55"/>
      <c r="AW50" s="129">
        <v>1649.59</v>
      </c>
      <c r="AX50" s="55"/>
      <c r="AY50" s="129">
        <v>1614.84</v>
      </c>
      <c r="AZ50" s="55"/>
      <c r="BA50" s="129">
        <v>1613.45</v>
      </c>
      <c r="BB50" s="55"/>
      <c r="BC50" s="141">
        <v>1609.89</v>
      </c>
      <c r="BD50" s="55"/>
      <c r="BE50" s="141">
        <v>1571.54</v>
      </c>
      <c r="BF50" s="55"/>
      <c r="BG50" s="141">
        <v>1593.95</v>
      </c>
      <c r="BH50" s="55"/>
      <c r="BI50" s="141">
        <v>1573.75</v>
      </c>
      <c r="BJ50" s="55"/>
      <c r="BK50" s="142">
        <v>1557.36</v>
      </c>
      <c r="BL50" s="55"/>
      <c r="BM50" s="141">
        <v>1630.56</v>
      </c>
      <c r="BN50" s="123"/>
      <c r="BO50" s="141">
        <v>1476.81</v>
      </c>
      <c r="BP50" s="123"/>
      <c r="BQ50" s="141">
        <v>1592.51</v>
      </c>
      <c r="BR50" s="123"/>
      <c r="BS50" s="54">
        <f t="shared" si="38"/>
        <v>19613.39</v>
      </c>
      <c r="BT50" s="55"/>
      <c r="BU50" s="126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19"/>
    </row>
    <row r="51" spans="1:86" ht="27" customHeight="1">
      <c r="A51" s="339"/>
      <c r="B51" s="118" t="s">
        <v>363</v>
      </c>
      <c r="C51" s="129">
        <v>179.2</v>
      </c>
      <c r="D51" s="55">
        <f t="shared" si="62"/>
        <v>-0.14695101632789101</v>
      </c>
      <c r="E51" s="129">
        <v>196.74</v>
      </c>
      <c r="F51" s="55">
        <f t="shared" si="2"/>
        <v>-4.6478941501478202E-2</v>
      </c>
      <c r="G51" s="130">
        <v>208.77</v>
      </c>
      <c r="H51" s="55">
        <f t="shared" si="4"/>
        <v>5.8564040158199E-2</v>
      </c>
      <c r="I51" s="129">
        <v>214.78</v>
      </c>
      <c r="J51" s="55">
        <f t="shared" si="6"/>
        <v>0.152871712292002</v>
      </c>
      <c r="K51" s="129">
        <v>215.35</v>
      </c>
      <c r="L51" s="55">
        <f t="shared" si="8"/>
        <v>0.162859765646093</v>
      </c>
      <c r="M51" s="129">
        <v>216.52</v>
      </c>
      <c r="N51" s="55">
        <f t="shared" si="10"/>
        <v>0.18046014611274699</v>
      </c>
      <c r="O51" s="129">
        <v>187.13</v>
      </c>
      <c r="P51" s="55">
        <f t="shared" si="41"/>
        <v>1.3760225364321E-2</v>
      </c>
      <c r="Q51" s="54">
        <f t="shared" si="12"/>
        <v>1418.49</v>
      </c>
      <c r="R51" s="120">
        <f t="shared" si="13"/>
        <v>4.8310571124512397E-2</v>
      </c>
      <c r="S51" s="121">
        <f t="shared" si="67"/>
        <v>1168.53</v>
      </c>
      <c r="T51" s="129">
        <v>210.07</v>
      </c>
      <c r="U51" s="55">
        <f t="shared" si="15"/>
        <v>-1.56044985941893E-2</v>
      </c>
      <c r="V51" s="129">
        <v>206.33</v>
      </c>
      <c r="W51" s="55">
        <f t="shared" si="16"/>
        <v>-0.107221669334949</v>
      </c>
      <c r="X51" s="129">
        <v>197.22</v>
      </c>
      <c r="Y51" s="55">
        <f t="shared" si="43"/>
        <v>-0.13689277899343499</v>
      </c>
      <c r="Z51" s="129">
        <v>186.3</v>
      </c>
      <c r="AA51" s="55">
        <f t="shared" si="19"/>
        <v>-0.16700201207243501</v>
      </c>
      <c r="AB51" s="129">
        <v>185.19</v>
      </c>
      <c r="AC51" s="55">
        <f t="shared" si="21"/>
        <v>-0.16943983495537501</v>
      </c>
      <c r="AD51" s="129">
        <v>183.42</v>
      </c>
      <c r="AE51" s="55">
        <f t="shared" si="23"/>
        <v>-0.14229600187047001</v>
      </c>
      <c r="AF51" s="129">
        <v>184.59</v>
      </c>
      <c r="AG51" s="55">
        <f t="shared" si="25"/>
        <v>-0.157892335766423</v>
      </c>
      <c r="AH51" s="129">
        <v>182.16</v>
      </c>
      <c r="AI51" s="55">
        <f t="shared" si="63"/>
        <v>-0.15775846125393</v>
      </c>
      <c r="AJ51" s="129">
        <v>178.75</v>
      </c>
      <c r="AK51" s="55">
        <f t="shared" si="64"/>
        <v>-0.15540540540540501</v>
      </c>
      <c r="AL51" s="129">
        <v>180.54</v>
      </c>
      <c r="AM51" s="55">
        <f t="shared" si="46"/>
        <v>-0.17388121167749601</v>
      </c>
      <c r="AN51" s="129">
        <v>165.52</v>
      </c>
      <c r="AO51" s="55">
        <f t="shared" si="31"/>
        <v>-0.164799677061257</v>
      </c>
      <c r="AP51" s="129">
        <v>178.55</v>
      </c>
      <c r="AQ51" s="55">
        <f t="shared" si="33"/>
        <v>-0.27418699186991902</v>
      </c>
      <c r="AR51" s="54">
        <f t="shared" si="65"/>
        <v>2238.64</v>
      </c>
      <c r="AS51" s="55">
        <f t="shared" si="66"/>
        <v>-0.15309534978738801</v>
      </c>
      <c r="AT51" s="128"/>
      <c r="AU51" s="129">
        <v>213.4</v>
      </c>
      <c r="AV51" s="55"/>
      <c r="AW51" s="129">
        <v>231.11</v>
      </c>
      <c r="AX51" s="55"/>
      <c r="AY51" s="129">
        <v>228.5</v>
      </c>
      <c r="AZ51" s="55"/>
      <c r="BA51" s="129">
        <v>223.65</v>
      </c>
      <c r="BB51" s="55"/>
      <c r="BC51" s="141">
        <v>222.97</v>
      </c>
      <c r="BD51" s="55"/>
      <c r="BE51" s="141">
        <v>213.85</v>
      </c>
      <c r="BF51" s="55"/>
      <c r="BG51" s="141">
        <v>219.2</v>
      </c>
      <c r="BH51" s="55"/>
      <c r="BI51" s="141">
        <v>216.28</v>
      </c>
      <c r="BJ51" s="55"/>
      <c r="BK51" s="142">
        <v>211.64</v>
      </c>
      <c r="BL51" s="55"/>
      <c r="BM51" s="141">
        <v>218.54</v>
      </c>
      <c r="BN51" s="123"/>
      <c r="BO51" s="141">
        <v>198.18</v>
      </c>
      <c r="BP51" s="123"/>
      <c r="BQ51" s="141">
        <v>246</v>
      </c>
      <c r="BR51" s="123"/>
      <c r="BS51" s="54">
        <f t="shared" si="38"/>
        <v>2643.32</v>
      </c>
      <c r="BT51" s="55"/>
      <c r="BU51" s="126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19"/>
    </row>
    <row r="52" spans="1:86" ht="27" customHeight="1">
      <c r="A52" s="340"/>
      <c r="B52" s="118" t="s">
        <v>204</v>
      </c>
      <c r="C52" s="129">
        <v>806.4</v>
      </c>
      <c r="D52" s="55">
        <f t="shared" si="62"/>
        <v>-0.16185091256807899</v>
      </c>
      <c r="E52" s="129">
        <v>767.29</v>
      </c>
      <c r="F52" s="55">
        <f t="shared" si="2"/>
        <v>-0.18448015645260701</v>
      </c>
      <c r="G52" s="130">
        <v>939.47</v>
      </c>
      <c r="H52" s="55">
        <f t="shared" si="4"/>
        <v>8.2625580510964997E-2</v>
      </c>
      <c r="I52" s="129">
        <v>966.51</v>
      </c>
      <c r="J52" s="55">
        <f t="shared" si="6"/>
        <v>0.17640400204484</v>
      </c>
      <c r="K52" s="129">
        <v>956.15</v>
      </c>
      <c r="L52" s="55">
        <f t="shared" si="8"/>
        <v>0.170762468011118</v>
      </c>
      <c r="M52" s="129">
        <v>989.5</v>
      </c>
      <c r="N52" s="55">
        <f t="shared" si="10"/>
        <v>0.21229570458944899</v>
      </c>
      <c r="O52" s="129">
        <v>870.15</v>
      </c>
      <c r="P52" s="55">
        <f t="shared" si="41"/>
        <v>4.7540509955938698E-2</v>
      </c>
      <c r="Q52" s="54">
        <f t="shared" si="12"/>
        <v>6295.47</v>
      </c>
      <c r="R52" s="120">
        <f t="shared" si="13"/>
        <v>3.9559768159976E-2</v>
      </c>
      <c r="S52" s="121">
        <f t="shared" si="67"/>
        <v>5225.24</v>
      </c>
      <c r="T52" s="129">
        <v>962.12</v>
      </c>
      <c r="U52" s="55">
        <f t="shared" si="15"/>
        <v>-4.0738598975054399E-2</v>
      </c>
      <c r="V52" s="129">
        <v>940.86</v>
      </c>
      <c r="W52" s="55">
        <f t="shared" si="16"/>
        <v>-0.170865829477859</v>
      </c>
      <c r="X52" s="129">
        <v>867.77</v>
      </c>
      <c r="Y52" s="55">
        <f t="shared" si="43"/>
        <v>-0.226545091537872</v>
      </c>
      <c r="Z52" s="129">
        <v>821.58</v>
      </c>
      <c r="AA52" s="55">
        <f t="shared" si="19"/>
        <v>-0.19263765096648</v>
      </c>
      <c r="AB52" s="129">
        <v>816.69</v>
      </c>
      <c r="AC52" s="55">
        <f t="shared" si="21"/>
        <v>-0.19321729165843399</v>
      </c>
      <c r="AD52" s="129">
        <v>816.22</v>
      </c>
      <c r="AE52" s="55">
        <f t="shared" si="23"/>
        <v>-0.162988637762008</v>
      </c>
      <c r="AF52" s="129">
        <v>830.66</v>
      </c>
      <c r="AG52" s="55">
        <f t="shared" si="25"/>
        <v>-0.16530843976406001</v>
      </c>
      <c r="AH52" s="129">
        <v>825.18</v>
      </c>
      <c r="AI52" s="55">
        <f t="shared" si="63"/>
        <v>-0.18823043324282901</v>
      </c>
      <c r="AJ52" s="129">
        <v>807.95</v>
      </c>
      <c r="AK52" s="55">
        <f t="shared" si="64"/>
        <v>-0.19119266422407799</v>
      </c>
      <c r="AL52" s="129">
        <v>816.04</v>
      </c>
      <c r="AM52" s="55">
        <f t="shared" si="46"/>
        <v>-0.18112669837638201</v>
      </c>
      <c r="AN52" s="129">
        <v>749.81</v>
      </c>
      <c r="AO52" s="55">
        <f t="shared" si="31"/>
        <v>-0.172102729440862</v>
      </c>
      <c r="AP52" s="129">
        <v>810.62</v>
      </c>
      <c r="AQ52" s="55">
        <f t="shared" si="33"/>
        <v>-0.28365146694945198</v>
      </c>
      <c r="AR52" s="54">
        <f t="shared" si="65"/>
        <v>10065.5</v>
      </c>
      <c r="AS52" s="55">
        <f t="shared" si="66"/>
        <v>-0.18227630295137701</v>
      </c>
      <c r="AT52" s="128"/>
      <c r="AU52" s="129">
        <v>1002.98</v>
      </c>
      <c r="AV52" s="55"/>
      <c r="AW52" s="129">
        <v>1134.75</v>
      </c>
      <c r="AX52" s="55"/>
      <c r="AY52" s="129">
        <v>1121.94</v>
      </c>
      <c r="AZ52" s="55"/>
      <c r="BA52" s="129">
        <v>1017.61</v>
      </c>
      <c r="BB52" s="55"/>
      <c r="BC52" s="141">
        <v>1012.28</v>
      </c>
      <c r="BD52" s="55"/>
      <c r="BE52" s="141">
        <v>975.16</v>
      </c>
      <c r="BF52" s="55"/>
      <c r="BG52" s="141">
        <v>995.17</v>
      </c>
      <c r="BH52" s="55"/>
      <c r="BI52" s="141">
        <v>1016.52</v>
      </c>
      <c r="BJ52" s="55"/>
      <c r="BK52" s="142">
        <v>998.94</v>
      </c>
      <c r="BL52" s="55"/>
      <c r="BM52" s="141">
        <v>996.54</v>
      </c>
      <c r="BN52" s="123"/>
      <c r="BO52" s="141">
        <v>905.68</v>
      </c>
      <c r="BP52" s="123"/>
      <c r="BQ52" s="141">
        <v>1131.5999999999999</v>
      </c>
      <c r="BR52" s="123"/>
      <c r="BS52" s="54">
        <f t="shared" si="38"/>
        <v>12309.17</v>
      </c>
      <c r="BT52" s="55"/>
      <c r="BU52" s="126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19"/>
    </row>
    <row r="53" spans="1:86" s="104" customFormat="1" ht="27" customHeight="1">
      <c r="A53" s="337" t="s">
        <v>119</v>
      </c>
      <c r="B53" s="118" t="s">
        <v>361</v>
      </c>
      <c r="C53" s="129">
        <v>157.72999999999999</v>
      </c>
      <c r="D53" s="55">
        <f t="shared" si="62"/>
        <v>-5.49430796884363E-2</v>
      </c>
      <c r="E53" s="129">
        <v>174.34</v>
      </c>
      <c r="F53" s="55">
        <f t="shared" si="2"/>
        <v>8.0642162028141007E-2</v>
      </c>
      <c r="G53" s="130">
        <v>169.66</v>
      </c>
      <c r="H53" s="55">
        <f t="shared" si="4"/>
        <v>7.6932842452710495E-2</v>
      </c>
      <c r="I53" s="129">
        <v>174.44</v>
      </c>
      <c r="J53" s="55">
        <f t="shared" si="6"/>
        <v>0.12556458897922301</v>
      </c>
      <c r="K53" s="129">
        <v>175.85</v>
      </c>
      <c r="L53" s="55">
        <f t="shared" si="8"/>
        <v>2.5783118474012701E-2</v>
      </c>
      <c r="M53" s="129">
        <v>174.48</v>
      </c>
      <c r="N53" s="55">
        <f t="shared" si="10"/>
        <v>4.4978139785590197E-2</v>
      </c>
      <c r="O53" s="129">
        <v>172.2</v>
      </c>
      <c r="P53" s="55">
        <f t="shared" si="41"/>
        <v>5.38555691554468E-2</v>
      </c>
      <c r="Q53" s="92">
        <f t="shared" si="12"/>
        <v>1198.7</v>
      </c>
      <c r="R53" s="120">
        <f t="shared" si="13"/>
        <v>4.91444575729727E-2</v>
      </c>
      <c r="S53" s="121">
        <f t="shared" si="67"/>
        <v>979.15</v>
      </c>
      <c r="T53" s="129">
        <v>166.9</v>
      </c>
      <c r="U53" s="55">
        <f t="shared" si="15"/>
        <v>7.7399780517719993E-2</v>
      </c>
      <c r="V53" s="129">
        <v>161.33000000000001</v>
      </c>
      <c r="W53" s="55">
        <f t="shared" si="16"/>
        <v>-5.9025955088947001E-2</v>
      </c>
      <c r="X53" s="129">
        <v>157.54</v>
      </c>
      <c r="Y53" s="55">
        <f t="shared" si="43"/>
        <v>-1.6665626365395501E-2</v>
      </c>
      <c r="Z53" s="129">
        <v>154.97999999999999</v>
      </c>
      <c r="AA53" s="55">
        <f t="shared" si="19"/>
        <v>3.6914707596658E-3</v>
      </c>
      <c r="AB53" s="129">
        <v>171.43</v>
      </c>
      <c r="AC53" s="55">
        <f t="shared" si="21"/>
        <v>8.8237161175649198E-2</v>
      </c>
      <c r="AD53" s="129">
        <v>166.97</v>
      </c>
      <c r="AE53" s="55">
        <f t="shared" si="23"/>
        <v>-3.3514702477425301E-2</v>
      </c>
      <c r="AF53" s="129">
        <v>163.4</v>
      </c>
      <c r="AG53" s="55">
        <f t="shared" si="25"/>
        <v>6.43564356435644E-2</v>
      </c>
      <c r="AH53" s="129">
        <v>164.05</v>
      </c>
      <c r="AI53" s="55">
        <f t="shared" si="63"/>
        <v>5.4848251028806597E-2</v>
      </c>
      <c r="AJ53" s="129">
        <v>160.16</v>
      </c>
      <c r="AK53" s="55">
        <f t="shared" si="64"/>
        <v>2.3582795424042801E-2</v>
      </c>
      <c r="AL53" s="129">
        <v>158.77000000000001</v>
      </c>
      <c r="AM53" s="55">
        <f t="shared" si="46"/>
        <v>-4.5143896169038697E-3</v>
      </c>
      <c r="AN53" s="129">
        <v>153.47</v>
      </c>
      <c r="AO53" s="55">
        <f t="shared" si="31"/>
        <v>-8.46362579144588E-3</v>
      </c>
      <c r="AP53" s="129">
        <v>154.94</v>
      </c>
      <c r="AQ53" s="55">
        <f t="shared" si="33"/>
        <v>-1.02842542318748E-2</v>
      </c>
      <c r="AR53" s="54">
        <f t="shared" si="65"/>
        <v>1933.94</v>
      </c>
      <c r="AS53" s="55">
        <f t="shared" si="66"/>
        <v>1.38079261899771E-2</v>
      </c>
      <c r="AT53" s="122"/>
      <c r="AU53" s="132">
        <v>154.91</v>
      </c>
      <c r="AV53" s="123">
        <f>AU53/BV53-1</f>
        <v>-6.0866929372537099E-2</v>
      </c>
      <c r="AW53" s="132">
        <v>171.45</v>
      </c>
      <c r="AX53" s="123">
        <f>AW53/BW53-1</f>
        <v>7.66767143933684E-2</v>
      </c>
      <c r="AY53" s="132">
        <v>160.21</v>
      </c>
      <c r="AZ53" s="123">
        <f>AY53/BX53-1</f>
        <v>2.5934938524590199E-2</v>
      </c>
      <c r="BA53" s="132">
        <v>154.41</v>
      </c>
      <c r="BB53" s="123">
        <f>BA53/BY53-1</f>
        <v>-2.9966076140218699E-2</v>
      </c>
      <c r="BC53" s="143">
        <v>157.53</v>
      </c>
      <c r="BD53" s="123">
        <f>BC53/BZ53-1</f>
        <v>-2.1309642147117398E-2</v>
      </c>
      <c r="BE53" s="143">
        <v>172.76</v>
      </c>
      <c r="BF53" s="123">
        <f>BE53/CA53-1</f>
        <v>7.5515159061196394E-2</v>
      </c>
      <c r="BG53" s="143">
        <v>153.52000000000001</v>
      </c>
      <c r="BH53" s="123">
        <f>BG53/CB53-1</f>
        <v>0.100028661507595</v>
      </c>
      <c r="BI53" s="143">
        <v>155.52000000000001</v>
      </c>
      <c r="BJ53" s="123">
        <f>BI53/CC53-1</f>
        <v>1.55413347263944E-2</v>
      </c>
      <c r="BK53" s="144">
        <v>156.47</v>
      </c>
      <c r="BL53" s="123">
        <f>BK53/CD53-1</f>
        <v>2.61000721358777E-2</v>
      </c>
      <c r="BM53" s="143">
        <v>159.49</v>
      </c>
      <c r="BN53" s="123">
        <f>BM53/CE53-1</f>
        <v>3.1563288273720902E-2</v>
      </c>
      <c r="BO53" s="143">
        <v>154.78</v>
      </c>
      <c r="BP53" s="123">
        <f>BO53/CF53-1</f>
        <v>-1.0990415335463299E-2</v>
      </c>
      <c r="BQ53" s="143">
        <v>156.55000000000001</v>
      </c>
      <c r="BR53" s="123">
        <f>BQ53/CG53-1</f>
        <v>-1.46031346383836E-2</v>
      </c>
      <c r="BS53" s="119">
        <f t="shared" si="38"/>
        <v>1907.6</v>
      </c>
      <c r="BT53" s="123">
        <f>BS53/CH53-1</f>
        <v>1.6687185882779301E-2</v>
      </c>
      <c r="BU53" s="124"/>
      <c r="BV53" s="136">
        <v>164.95</v>
      </c>
      <c r="BW53" s="136">
        <v>159.24</v>
      </c>
      <c r="BX53" s="136">
        <v>156.16</v>
      </c>
      <c r="BY53" s="136">
        <v>159.18</v>
      </c>
      <c r="BZ53" s="136">
        <v>160.96</v>
      </c>
      <c r="CA53" s="136">
        <v>160.63</v>
      </c>
      <c r="CB53" s="136">
        <v>139.56</v>
      </c>
      <c r="CC53" s="136">
        <v>153.13999999999999</v>
      </c>
      <c r="CD53" s="137">
        <v>152.49</v>
      </c>
      <c r="CE53" s="136">
        <v>154.61000000000001</v>
      </c>
      <c r="CF53" s="136">
        <v>156.5</v>
      </c>
      <c r="CG53" s="137">
        <v>158.87</v>
      </c>
      <c r="CH53" s="119">
        <f>BV53+BW53+BX53+BY53+BZ53+CA53+CB53+CC53+CD53+CE53+CF53+CG53</f>
        <v>1876.29</v>
      </c>
    </row>
    <row r="54" spans="1:86" ht="27" customHeight="1">
      <c r="A54" s="338"/>
      <c r="B54" s="118" t="s">
        <v>362</v>
      </c>
      <c r="C54" s="129">
        <v>949.53</v>
      </c>
      <c r="D54" s="55">
        <f t="shared" si="62"/>
        <v>-5.8080707880327001E-2</v>
      </c>
      <c r="E54" s="129">
        <v>1049.53</v>
      </c>
      <c r="F54" s="55">
        <f t="shared" si="2"/>
        <v>7.7070697741243602E-2</v>
      </c>
      <c r="G54" s="130">
        <v>1021.35</v>
      </c>
      <c r="H54" s="55">
        <f t="shared" si="4"/>
        <v>7.3365281543603E-2</v>
      </c>
      <c r="I54" s="129">
        <v>1050.1300000000001</v>
      </c>
      <c r="J54" s="55">
        <f t="shared" si="6"/>
        <v>0.121837877104521</v>
      </c>
      <c r="K54" s="129">
        <v>1058.6199999999999</v>
      </c>
      <c r="L54" s="55">
        <f t="shared" si="8"/>
        <v>2.2386618249246499E-2</v>
      </c>
      <c r="M54" s="129">
        <v>1050.3699999999999</v>
      </c>
      <c r="N54" s="55">
        <f t="shared" si="10"/>
        <v>4.1517104610808001E-2</v>
      </c>
      <c r="O54" s="129">
        <v>1036.6400000000001</v>
      </c>
      <c r="P54" s="55">
        <f t="shared" si="41"/>
        <v>5.0357671185685002E-2</v>
      </c>
      <c r="Q54" s="54">
        <f t="shared" si="12"/>
        <v>7216.17</v>
      </c>
      <c r="R54" s="120">
        <f t="shared" si="13"/>
        <v>4.5668677483440702E-2</v>
      </c>
      <c r="S54" s="121">
        <f t="shared" si="67"/>
        <v>5914.07</v>
      </c>
      <c r="T54" s="129">
        <v>1008.08</v>
      </c>
      <c r="U54" s="55">
        <f t="shared" si="15"/>
        <v>7.9187675969639507E-2</v>
      </c>
      <c r="V54" s="129">
        <v>974.43</v>
      </c>
      <c r="W54" s="55">
        <f t="shared" si="16"/>
        <v>-5.9030862528487001E-2</v>
      </c>
      <c r="X54" s="129">
        <v>951.54</v>
      </c>
      <c r="Y54" s="55">
        <f t="shared" si="43"/>
        <v>-1.6668905721991999E-2</v>
      </c>
      <c r="Z54" s="129">
        <v>936.08</v>
      </c>
      <c r="AA54" s="55">
        <f t="shared" si="19"/>
        <v>3.68845428032261E-3</v>
      </c>
      <c r="AB54" s="129">
        <v>1035.44</v>
      </c>
      <c r="AC54" s="55">
        <f t="shared" si="21"/>
        <v>8.8241476436709196E-2</v>
      </c>
      <c r="AD54" s="129">
        <v>1008.5</v>
      </c>
      <c r="AE54" s="55">
        <f t="shared" si="23"/>
        <v>-3.3513181979357397E-2</v>
      </c>
      <c r="AF54" s="129">
        <v>986.94</v>
      </c>
      <c r="AG54" s="55">
        <f t="shared" si="25"/>
        <v>6.4361667709164697E-2</v>
      </c>
      <c r="AH54" s="129">
        <v>990.86</v>
      </c>
      <c r="AI54" s="55">
        <f t="shared" si="63"/>
        <v>5.4847020248259402E-2</v>
      </c>
      <c r="AJ54" s="129">
        <v>967.37</v>
      </c>
      <c r="AK54" s="55">
        <f t="shared" si="64"/>
        <v>2.3585304947729299E-2</v>
      </c>
      <c r="AL54" s="129">
        <v>958.97</v>
      </c>
      <c r="AM54" s="55">
        <f t="shared" si="46"/>
        <v>-4.5156334343727797E-3</v>
      </c>
      <c r="AN54" s="129">
        <v>926.96</v>
      </c>
      <c r="AO54" s="55">
        <f t="shared" si="31"/>
        <v>-8.4610694535068899E-3</v>
      </c>
      <c r="AP54" s="129">
        <v>935.84</v>
      </c>
      <c r="AQ54" s="55">
        <f t="shared" si="33"/>
        <v>-1.02796226574727E-2</v>
      </c>
      <c r="AR54" s="54">
        <f t="shared" si="65"/>
        <v>11681.01</v>
      </c>
      <c r="AS54" s="55">
        <f t="shared" si="66"/>
        <v>1.3944876722602299E-2</v>
      </c>
      <c r="AT54" s="128"/>
      <c r="AU54" s="129">
        <v>934.11</v>
      </c>
      <c r="AV54" s="55"/>
      <c r="AW54" s="129">
        <v>1035.56</v>
      </c>
      <c r="AX54" s="55"/>
      <c r="AY54" s="129">
        <v>967.67</v>
      </c>
      <c r="AZ54" s="55"/>
      <c r="BA54" s="129">
        <v>932.64</v>
      </c>
      <c r="BB54" s="55"/>
      <c r="BC54" s="141">
        <v>951.48</v>
      </c>
      <c r="BD54" s="55"/>
      <c r="BE54" s="141">
        <v>1043.47</v>
      </c>
      <c r="BF54" s="55"/>
      <c r="BG54" s="141">
        <v>927.26</v>
      </c>
      <c r="BH54" s="55"/>
      <c r="BI54" s="141">
        <v>939.34</v>
      </c>
      <c r="BJ54" s="55"/>
      <c r="BK54" s="142">
        <v>945.08</v>
      </c>
      <c r="BL54" s="55"/>
      <c r="BM54" s="141">
        <v>963.32</v>
      </c>
      <c r="BN54" s="123"/>
      <c r="BO54" s="141">
        <v>934.87</v>
      </c>
      <c r="BP54" s="123"/>
      <c r="BQ54" s="141">
        <v>945.56</v>
      </c>
      <c r="BR54" s="123"/>
      <c r="BS54" s="54">
        <f t="shared" si="38"/>
        <v>11520.36</v>
      </c>
      <c r="BT54" s="55"/>
      <c r="BU54" s="126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19"/>
    </row>
    <row r="55" spans="1:86" ht="27" customHeight="1">
      <c r="A55" s="339"/>
      <c r="B55" s="118" t="s">
        <v>363</v>
      </c>
      <c r="C55" s="129">
        <v>147.51</v>
      </c>
      <c r="D55" s="55">
        <f t="shared" si="62"/>
        <v>-5.6720808287504802E-2</v>
      </c>
      <c r="E55" s="129">
        <v>163.28</v>
      </c>
      <c r="F55" s="55">
        <f t="shared" si="2"/>
        <v>8.0895008605851998E-2</v>
      </c>
      <c r="G55" s="130">
        <v>158.94999999999999</v>
      </c>
      <c r="H55" s="55">
        <f t="shared" si="4"/>
        <v>7.82119115452449E-2</v>
      </c>
      <c r="I55" s="129">
        <v>163.46</v>
      </c>
      <c r="J55" s="55">
        <f t="shared" si="6"/>
        <v>0.12707715645039</v>
      </c>
      <c r="K55" s="129">
        <v>164.76</v>
      </c>
      <c r="L55" s="55">
        <f t="shared" si="8"/>
        <v>2.4818063071468499E-2</v>
      </c>
      <c r="M55" s="129">
        <v>163.47999999999999</v>
      </c>
      <c r="N55" s="55">
        <f t="shared" si="10"/>
        <v>4.4533895597725498E-2</v>
      </c>
      <c r="O55" s="129">
        <v>161.33000000000001</v>
      </c>
      <c r="P55" s="55">
        <f t="shared" si="41"/>
        <v>5.3893389077606497E-2</v>
      </c>
      <c r="Q55" s="54">
        <f t="shared" si="12"/>
        <v>1122.77</v>
      </c>
      <c r="R55" s="120">
        <f t="shared" si="13"/>
        <v>4.90726465779023E-2</v>
      </c>
      <c r="S55" s="121">
        <f t="shared" si="67"/>
        <v>917.17</v>
      </c>
      <c r="T55" s="129">
        <v>156.38</v>
      </c>
      <c r="U55" s="55">
        <f t="shared" si="15"/>
        <v>6.3086335825968801E-2</v>
      </c>
      <c r="V55" s="129">
        <v>151.06</v>
      </c>
      <c r="W55" s="55">
        <f t="shared" si="16"/>
        <v>-5.9753516743433301E-2</v>
      </c>
      <c r="X55" s="129">
        <v>147.41999999999999</v>
      </c>
      <c r="Y55" s="55">
        <f t="shared" si="43"/>
        <v>-1.7592962814874099E-2</v>
      </c>
      <c r="Z55" s="129">
        <v>145.03</v>
      </c>
      <c r="AA55" s="55">
        <f t="shared" si="19"/>
        <v>3.7372828569450802E-3</v>
      </c>
      <c r="AB55" s="129">
        <v>160.77000000000001</v>
      </c>
      <c r="AC55" s="55">
        <f t="shared" si="21"/>
        <v>9.0631571806526007E-2</v>
      </c>
      <c r="AD55" s="129">
        <v>156.51</v>
      </c>
      <c r="AE55" s="55">
        <f t="shared" si="23"/>
        <v>-3.29337617399902E-2</v>
      </c>
      <c r="AF55" s="129">
        <v>153.08000000000001</v>
      </c>
      <c r="AG55" s="55">
        <f t="shared" si="25"/>
        <v>6.5868263473053898E-2</v>
      </c>
      <c r="AH55" s="129">
        <v>153.72999999999999</v>
      </c>
      <c r="AI55" s="55">
        <f t="shared" si="63"/>
        <v>5.5982964692952199E-2</v>
      </c>
      <c r="AJ55" s="129">
        <v>150</v>
      </c>
      <c r="AK55" s="55">
        <f t="shared" si="64"/>
        <v>2.3681157442161999E-2</v>
      </c>
      <c r="AL55" s="129">
        <v>148.62</v>
      </c>
      <c r="AM55" s="55">
        <f t="shared" si="46"/>
        <v>-4.95447241564018E-3</v>
      </c>
      <c r="AN55" s="129">
        <v>143.69999999999999</v>
      </c>
      <c r="AO55" s="55">
        <f t="shared" si="31"/>
        <v>-8.6920529801325398E-3</v>
      </c>
      <c r="AP55" s="129">
        <v>145.13</v>
      </c>
      <c r="AQ55" s="55">
        <f t="shared" si="33"/>
        <v>-9.9597516883825898E-3</v>
      </c>
      <c r="AR55" s="54">
        <f t="shared" si="65"/>
        <v>1811.43</v>
      </c>
      <c r="AS55" s="55">
        <f t="shared" si="66"/>
        <v>1.29907169220447E-2</v>
      </c>
      <c r="AT55" s="128"/>
      <c r="AU55" s="129">
        <v>147.1</v>
      </c>
      <c r="AV55" s="55"/>
      <c r="AW55" s="129">
        <v>160.66</v>
      </c>
      <c r="AX55" s="55"/>
      <c r="AY55" s="129">
        <v>150.06</v>
      </c>
      <c r="AZ55" s="55"/>
      <c r="BA55" s="129">
        <v>144.49</v>
      </c>
      <c r="BB55" s="55"/>
      <c r="BC55" s="141">
        <v>147.41</v>
      </c>
      <c r="BD55" s="55"/>
      <c r="BE55" s="141">
        <v>161.84</v>
      </c>
      <c r="BF55" s="55"/>
      <c r="BG55" s="141">
        <v>143.62</v>
      </c>
      <c r="BH55" s="55"/>
      <c r="BI55" s="141">
        <v>145.58000000000001</v>
      </c>
      <c r="BJ55" s="55"/>
      <c r="BK55" s="142">
        <v>146.53</v>
      </c>
      <c r="BL55" s="55"/>
      <c r="BM55" s="141">
        <v>149.36000000000001</v>
      </c>
      <c r="BN55" s="123"/>
      <c r="BO55" s="141">
        <v>144.96</v>
      </c>
      <c r="BP55" s="123"/>
      <c r="BQ55" s="141">
        <v>146.59</v>
      </c>
      <c r="BR55" s="123"/>
      <c r="BS55" s="54">
        <f t="shared" si="38"/>
        <v>1788.2</v>
      </c>
      <c r="BT55" s="55"/>
      <c r="BU55" s="126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19"/>
    </row>
    <row r="56" spans="1:86" ht="27" customHeight="1">
      <c r="A56" s="340"/>
      <c r="B56" s="118" t="s">
        <v>204</v>
      </c>
      <c r="C56" s="129">
        <v>693.3</v>
      </c>
      <c r="D56" s="55">
        <f t="shared" si="62"/>
        <v>-6.0709108398477298E-2</v>
      </c>
      <c r="E56" s="129">
        <v>767.42</v>
      </c>
      <c r="F56" s="55">
        <f t="shared" si="2"/>
        <v>7.6325385694249598E-2</v>
      </c>
      <c r="G56" s="130">
        <v>747.07</v>
      </c>
      <c r="H56" s="55">
        <f t="shared" si="4"/>
        <v>7.3654105946940204E-2</v>
      </c>
      <c r="I56" s="129">
        <v>768.26</v>
      </c>
      <c r="J56" s="55">
        <f t="shared" si="6"/>
        <v>0.12230110731294</v>
      </c>
      <c r="K56" s="129">
        <v>774.37</v>
      </c>
      <c r="L56" s="55">
        <f t="shared" si="8"/>
        <v>2.0478895141204299E-2</v>
      </c>
      <c r="M56" s="129">
        <v>768.36</v>
      </c>
      <c r="N56" s="55">
        <f t="shared" si="10"/>
        <v>4.01093769036047E-2</v>
      </c>
      <c r="O56" s="129">
        <v>758.25</v>
      </c>
      <c r="P56" s="55">
        <f t="shared" si="41"/>
        <v>4.9422869322113698E-2</v>
      </c>
      <c r="Q56" s="54">
        <f t="shared" si="12"/>
        <v>5277.03</v>
      </c>
      <c r="R56" s="120">
        <f t="shared" si="13"/>
        <v>4.4631668966281603E-2</v>
      </c>
      <c r="S56" s="121">
        <f t="shared" si="67"/>
        <v>4329.03</v>
      </c>
      <c r="T56" s="129">
        <v>738.11</v>
      </c>
      <c r="U56" s="55">
        <f t="shared" si="15"/>
        <v>0.110123479071726</v>
      </c>
      <c r="V56" s="129">
        <v>713</v>
      </c>
      <c r="W56" s="55">
        <f t="shared" si="16"/>
        <v>-5.9763688152758801E-2</v>
      </c>
      <c r="X56" s="129">
        <v>695.82</v>
      </c>
      <c r="Y56" s="55">
        <f t="shared" si="43"/>
        <v>-1.75919128028462E-2</v>
      </c>
      <c r="Z56" s="129">
        <v>684.54</v>
      </c>
      <c r="AA56" s="55">
        <f t="shared" si="19"/>
        <v>3.73905775744499E-3</v>
      </c>
      <c r="AB56" s="129">
        <v>758.83</v>
      </c>
      <c r="AC56" s="55">
        <f t="shared" si="21"/>
        <v>9.0617723993216395E-2</v>
      </c>
      <c r="AD56" s="129">
        <v>738.73</v>
      </c>
      <c r="AE56" s="55">
        <f t="shared" si="23"/>
        <v>-3.2924019479499397E-2</v>
      </c>
      <c r="AF56" s="129">
        <v>722.54</v>
      </c>
      <c r="AG56" s="55">
        <f t="shared" si="25"/>
        <v>6.5866143474605093E-2</v>
      </c>
      <c r="AH56" s="129">
        <v>725.61</v>
      </c>
      <c r="AI56" s="55">
        <f t="shared" si="63"/>
        <v>5.59856797741363E-2</v>
      </c>
      <c r="AJ56" s="129">
        <v>708</v>
      </c>
      <c r="AK56" s="55">
        <f t="shared" si="64"/>
        <v>2.3683525635464601E-2</v>
      </c>
      <c r="AL56" s="129">
        <v>701.49</v>
      </c>
      <c r="AM56" s="55">
        <f t="shared" si="46"/>
        <v>-4.9504950495049497E-3</v>
      </c>
      <c r="AN56" s="129">
        <v>678.26</v>
      </c>
      <c r="AO56" s="55">
        <f t="shared" si="31"/>
        <v>-8.6961605355081496E-3</v>
      </c>
      <c r="AP56" s="129">
        <v>685.01</v>
      </c>
      <c r="AQ56" s="55">
        <f t="shared" si="33"/>
        <v>-9.9580864286746805E-3</v>
      </c>
      <c r="AR56" s="54">
        <f t="shared" si="65"/>
        <v>8549.94</v>
      </c>
      <c r="AS56" s="55">
        <f t="shared" si="66"/>
        <v>1.6533347283518501E-2</v>
      </c>
      <c r="AT56" s="128"/>
      <c r="AU56" s="129">
        <v>664.89</v>
      </c>
      <c r="AV56" s="55"/>
      <c r="AW56" s="129">
        <v>758.32</v>
      </c>
      <c r="AX56" s="55"/>
      <c r="AY56" s="129">
        <v>708.28</v>
      </c>
      <c r="AZ56" s="55"/>
      <c r="BA56" s="129">
        <v>681.99</v>
      </c>
      <c r="BB56" s="55"/>
      <c r="BC56" s="141">
        <v>695.78</v>
      </c>
      <c r="BD56" s="55"/>
      <c r="BE56" s="141">
        <v>763.88</v>
      </c>
      <c r="BF56" s="55"/>
      <c r="BG56" s="141">
        <v>677.89</v>
      </c>
      <c r="BH56" s="55"/>
      <c r="BI56" s="141">
        <v>687.14</v>
      </c>
      <c r="BJ56" s="55"/>
      <c r="BK56" s="142">
        <v>691.62</v>
      </c>
      <c r="BL56" s="55"/>
      <c r="BM56" s="141">
        <v>704.98</v>
      </c>
      <c r="BN56" s="123"/>
      <c r="BO56" s="141">
        <v>684.21</v>
      </c>
      <c r="BP56" s="123"/>
      <c r="BQ56" s="141">
        <v>691.9</v>
      </c>
      <c r="BR56" s="123"/>
      <c r="BS56" s="54">
        <f t="shared" si="38"/>
        <v>8410.8799999999992</v>
      </c>
      <c r="BT56" s="55"/>
      <c r="BU56" s="126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19"/>
    </row>
    <row r="57" spans="1:86" s="104" customFormat="1" ht="27" customHeight="1">
      <c r="A57" s="337" t="s">
        <v>313</v>
      </c>
      <c r="B57" s="118" t="s">
        <v>361</v>
      </c>
      <c r="C57" s="129">
        <v>552.39</v>
      </c>
      <c r="D57" s="55">
        <f t="shared" si="62"/>
        <v>-3.5076073855398598E-2</v>
      </c>
      <c r="E57" s="129">
        <v>564.86</v>
      </c>
      <c r="F57" s="55">
        <f t="shared" si="2"/>
        <v>4.5030711167024499E-2</v>
      </c>
      <c r="G57" s="130">
        <v>505.47</v>
      </c>
      <c r="H57" s="55">
        <f t="shared" si="4"/>
        <v>-4.8670317881542503E-2</v>
      </c>
      <c r="I57" s="129">
        <v>498.46</v>
      </c>
      <c r="J57" s="55">
        <f t="shared" si="6"/>
        <v>-5.1184924336156998E-2</v>
      </c>
      <c r="K57" s="129">
        <v>515.69000000000005</v>
      </c>
      <c r="L57" s="55">
        <f t="shared" si="8"/>
        <v>-1.5295016230666401E-2</v>
      </c>
      <c r="M57" s="129">
        <v>501.28</v>
      </c>
      <c r="N57" s="55">
        <f t="shared" si="10"/>
        <v>-4.0685880506755499E-2</v>
      </c>
      <c r="O57" s="129">
        <v>512.36</v>
      </c>
      <c r="P57" s="55">
        <f t="shared" si="41"/>
        <v>-4.8736562633445397E-2</v>
      </c>
      <c r="Q57" s="92">
        <f t="shared" si="12"/>
        <v>3650.51</v>
      </c>
      <c r="R57" s="120">
        <f t="shared" si="13"/>
        <v>-2.7702609121805201E-2</v>
      </c>
      <c r="S57" s="121">
        <f t="shared" si="67"/>
        <v>3215.91</v>
      </c>
      <c r="T57" s="129">
        <v>572.47</v>
      </c>
      <c r="U57" s="55">
        <f t="shared" si="15"/>
        <v>-3.1959686828888799E-2</v>
      </c>
      <c r="V57" s="129">
        <v>540.52</v>
      </c>
      <c r="W57" s="55">
        <f t="shared" si="16"/>
        <v>-6.4701124917284601E-3</v>
      </c>
      <c r="X57" s="129">
        <v>531.33000000000004</v>
      </c>
      <c r="Y57" s="55">
        <f t="shared" si="43"/>
        <v>-8.8975937325125303E-3</v>
      </c>
      <c r="Z57" s="129">
        <v>525.35</v>
      </c>
      <c r="AA57" s="55">
        <f t="shared" si="19"/>
        <v>-6.0616897630755402E-2</v>
      </c>
      <c r="AB57" s="129">
        <v>523.70000000000005</v>
      </c>
      <c r="AC57" s="55">
        <f t="shared" si="21"/>
        <v>-2.1615259588618801E-2</v>
      </c>
      <c r="AD57" s="129">
        <v>522.54</v>
      </c>
      <c r="AE57" s="55">
        <f t="shared" si="23"/>
        <v>-1.35357082177041E-2</v>
      </c>
      <c r="AF57" s="129">
        <v>538.61</v>
      </c>
      <c r="AG57" s="55">
        <f t="shared" si="25"/>
        <v>-1.68300385155979E-2</v>
      </c>
      <c r="AH57" s="129">
        <v>544.54</v>
      </c>
      <c r="AI57" s="55">
        <f t="shared" si="63"/>
        <v>-2.4558889386475699E-2</v>
      </c>
      <c r="AJ57" s="129">
        <v>530.54</v>
      </c>
      <c r="AK57" s="55">
        <f t="shared" si="64"/>
        <v>-1.9280181895484201E-2</v>
      </c>
      <c r="AL57" s="129">
        <v>539.67999999999995</v>
      </c>
      <c r="AM57" s="55">
        <f t="shared" si="46"/>
        <v>1.47031173617116E-2</v>
      </c>
      <c r="AN57" s="129">
        <v>534.19000000000005</v>
      </c>
      <c r="AO57" s="55">
        <f t="shared" si="31"/>
        <v>4.2973173493693798E-2</v>
      </c>
      <c r="AP57" s="129">
        <v>551.75</v>
      </c>
      <c r="AQ57" s="55">
        <f t="shared" si="33"/>
        <v>7.7805125800906302E-2</v>
      </c>
      <c r="AR57" s="54">
        <f t="shared" si="65"/>
        <v>6455.22</v>
      </c>
      <c r="AS57" s="55">
        <f t="shared" si="66"/>
        <v>-6.69821119446057E-3</v>
      </c>
      <c r="AT57" s="122"/>
      <c r="AU57" s="132">
        <v>591.37</v>
      </c>
      <c r="AV57" s="123">
        <f>AU57/BV57-1</f>
        <v>0.13358763993252601</v>
      </c>
      <c r="AW57" s="132">
        <v>544.04</v>
      </c>
      <c r="AX57" s="123">
        <f>AW57/BW57-1</f>
        <v>2.9598788796366501E-2</v>
      </c>
      <c r="AY57" s="132">
        <v>536.1</v>
      </c>
      <c r="AZ57" s="123">
        <f>AY57/BX57-1</f>
        <v>-1.4050833118769999E-2</v>
      </c>
      <c r="BA57" s="132">
        <v>559.25</v>
      </c>
      <c r="BB57" s="123">
        <f>BA57/BY57-1</f>
        <v>-1.5803459866603399E-2</v>
      </c>
      <c r="BC57" s="143">
        <v>535.27</v>
      </c>
      <c r="BD57" s="123">
        <f>BC57/BZ57-1</f>
        <v>-5.6709842276852697E-2</v>
      </c>
      <c r="BE57" s="143">
        <v>529.71</v>
      </c>
      <c r="BF57" s="123">
        <f>BE57/CA57-1</f>
        <v>-7.8091823592885204E-2</v>
      </c>
      <c r="BG57" s="143">
        <v>547.83000000000004</v>
      </c>
      <c r="BH57" s="123">
        <f>BG57/CB57-1</f>
        <v>-9.0255405360523205E-2</v>
      </c>
      <c r="BI57" s="143">
        <v>558.25</v>
      </c>
      <c r="BJ57" s="123">
        <f>BI57/CC57-1</f>
        <v>-7.4012639540862901E-2</v>
      </c>
      <c r="BK57" s="144">
        <v>540.97</v>
      </c>
      <c r="BL57" s="123">
        <f>BK57/CD57-1</f>
        <v>-6.7260940032414895E-2</v>
      </c>
      <c r="BM57" s="143">
        <v>531.86</v>
      </c>
      <c r="BN57" s="123">
        <f>BM57/CE57-1</f>
        <v>-6.4483219587701299E-2</v>
      </c>
      <c r="BO57" s="143">
        <v>512.17999999999995</v>
      </c>
      <c r="BP57" s="123">
        <f>BO57/CF57-1</f>
        <v>-2.4697705417499799E-2</v>
      </c>
      <c r="BQ57" s="143">
        <v>511.92</v>
      </c>
      <c r="BR57" s="123">
        <f>BQ57/CG57-1</f>
        <v>-1.3831631670198401E-2</v>
      </c>
      <c r="BS57" s="119">
        <f t="shared" si="38"/>
        <v>6498.75</v>
      </c>
      <c r="BT57" s="123">
        <f>BS57/CH57-1</f>
        <v>-3.0309405718992401E-2</v>
      </c>
      <c r="BU57" s="124"/>
      <c r="BV57" s="136">
        <v>521.67999999999995</v>
      </c>
      <c r="BW57" s="136">
        <v>528.4</v>
      </c>
      <c r="BX57" s="136">
        <v>543.74</v>
      </c>
      <c r="BY57" s="136">
        <v>568.23</v>
      </c>
      <c r="BZ57" s="136">
        <v>567.45000000000005</v>
      </c>
      <c r="CA57" s="136">
        <v>574.58000000000004</v>
      </c>
      <c r="CB57" s="136">
        <v>602.17999999999995</v>
      </c>
      <c r="CC57" s="136">
        <v>602.87</v>
      </c>
      <c r="CD57" s="137">
        <v>579.98</v>
      </c>
      <c r="CE57" s="136">
        <v>568.52</v>
      </c>
      <c r="CF57" s="136">
        <v>525.15</v>
      </c>
      <c r="CG57" s="137">
        <v>519.1</v>
      </c>
      <c r="CH57" s="119">
        <f>BV57+BW57+BX57+BY57+BZ57+CA57+CB57+CC57+CD57+CE57+CF57+CG57</f>
        <v>6701.88</v>
      </c>
    </row>
    <row r="58" spans="1:86" ht="27" customHeight="1">
      <c r="A58" s="338"/>
      <c r="B58" s="118" t="s">
        <v>362</v>
      </c>
      <c r="C58" s="129">
        <v>3590.54</v>
      </c>
      <c r="D58" s="55">
        <f t="shared" si="62"/>
        <v>-7.2187911832347101E-2</v>
      </c>
      <c r="E58" s="129">
        <v>3671.59</v>
      </c>
      <c r="F58" s="55">
        <f t="shared" si="2"/>
        <v>5.8052412870950497E-2</v>
      </c>
      <c r="G58" s="130">
        <v>3285.56</v>
      </c>
      <c r="H58" s="55">
        <f t="shared" si="4"/>
        <v>-3.68146719278599E-2</v>
      </c>
      <c r="I58" s="129">
        <v>3239.99</v>
      </c>
      <c r="J58" s="55">
        <f t="shared" si="6"/>
        <v>-3.93625379882886E-2</v>
      </c>
      <c r="K58" s="129">
        <v>3351.99</v>
      </c>
      <c r="L58" s="55">
        <f t="shared" si="8"/>
        <v>-3.0218758829916302E-3</v>
      </c>
      <c r="M58" s="129">
        <v>3258.32</v>
      </c>
      <c r="N58" s="55">
        <f t="shared" si="10"/>
        <v>-2.8732736957888999E-2</v>
      </c>
      <c r="O58" s="129">
        <v>3330.34</v>
      </c>
      <c r="P58" s="55">
        <f t="shared" si="41"/>
        <v>-3.6883871042372798E-2</v>
      </c>
      <c r="Q58" s="54">
        <f t="shared" si="12"/>
        <v>23728.33</v>
      </c>
      <c r="R58" s="120">
        <f t="shared" si="13"/>
        <v>-2.34720665781297E-2</v>
      </c>
      <c r="S58" s="121">
        <f t="shared" si="67"/>
        <v>20840.79</v>
      </c>
      <c r="T58" s="129">
        <v>3869.9</v>
      </c>
      <c r="U58" s="55">
        <f t="shared" si="15"/>
        <v>0.36617172551594601</v>
      </c>
      <c r="V58" s="129">
        <v>3470.14</v>
      </c>
      <c r="W58" s="55">
        <f t="shared" si="16"/>
        <v>0.411165242003042</v>
      </c>
      <c r="X58" s="131">
        <v>3411.14</v>
      </c>
      <c r="Y58" s="55">
        <f t="shared" si="43"/>
        <v>0.47289017465834798</v>
      </c>
      <c r="Z58" s="129">
        <v>3372.75</v>
      </c>
      <c r="AA58" s="55">
        <f t="shared" si="19"/>
        <v>-1.2955733358306401E-2</v>
      </c>
      <c r="AB58" s="129">
        <v>3362.15</v>
      </c>
      <c r="AC58" s="55">
        <f t="shared" si="21"/>
        <v>2.8023238036997401E-2</v>
      </c>
      <c r="AD58" s="129">
        <v>3354.71</v>
      </c>
      <c r="AE58" s="55">
        <f t="shared" si="23"/>
        <v>3.8214549877291198E-2</v>
      </c>
      <c r="AF58" s="129">
        <v>3457.88</v>
      </c>
      <c r="AG58" s="55">
        <f t="shared" si="25"/>
        <v>-2.1400877317107599E-2</v>
      </c>
      <c r="AH58" s="129">
        <v>3495.95</v>
      </c>
      <c r="AI58" s="55">
        <f t="shared" si="63"/>
        <v>-3.6564764112075397E-2</v>
      </c>
      <c r="AJ58" s="129">
        <v>3406.07</v>
      </c>
      <c r="AK58" s="55">
        <f t="shared" si="64"/>
        <v>-3.1351046978224197E-2</v>
      </c>
      <c r="AL58" s="129">
        <v>3464.75</v>
      </c>
      <c r="AM58" s="55">
        <f t="shared" si="46"/>
        <v>2.21573635629957E-3</v>
      </c>
      <c r="AN58" s="129">
        <v>3498.94</v>
      </c>
      <c r="AO58" s="55">
        <f t="shared" si="31"/>
        <v>5.4237359630965501E-2</v>
      </c>
      <c r="AP58" s="129">
        <v>3613.96</v>
      </c>
      <c r="AQ58" s="55">
        <f t="shared" si="33"/>
        <v>8.4426573846246203E-2</v>
      </c>
      <c r="AR58" s="54">
        <f t="shared" si="65"/>
        <v>41778.339999999997</v>
      </c>
      <c r="AS58" s="55">
        <f t="shared" si="66"/>
        <v>9.0434489375541105E-2</v>
      </c>
      <c r="AT58" s="128"/>
      <c r="AU58" s="129">
        <v>2832.66</v>
      </c>
      <c r="AV58" s="55"/>
      <c r="AW58" s="129">
        <v>2459.06</v>
      </c>
      <c r="AX58" s="55"/>
      <c r="AY58" s="129">
        <v>2315.9499999999998</v>
      </c>
      <c r="AZ58" s="55"/>
      <c r="BA58" s="129">
        <v>3417.02</v>
      </c>
      <c r="BB58" s="55"/>
      <c r="BC58" s="141">
        <v>3270.5</v>
      </c>
      <c r="BD58" s="55"/>
      <c r="BE58" s="141">
        <v>3231.23</v>
      </c>
      <c r="BF58" s="55"/>
      <c r="BG58" s="141">
        <v>3533.5</v>
      </c>
      <c r="BH58" s="55"/>
      <c r="BI58" s="141">
        <v>3628.63</v>
      </c>
      <c r="BJ58" s="55"/>
      <c r="BK58" s="142">
        <v>3516.31</v>
      </c>
      <c r="BL58" s="55"/>
      <c r="BM58" s="141">
        <v>3457.09</v>
      </c>
      <c r="BN58" s="123"/>
      <c r="BO58" s="141">
        <v>3318.93</v>
      </c>
      <c r="BP58" s="123"/>
      <c r="BQ58" s="141">
        <v>3332.6</v>
      </c>
      <c r="BR58" s="123"/>
      <c r="BS58" s="54">
        <f t="shared" si="38"/>
        <v>38313.480000000003</v>
      </c>
      <c r="BT58" s="55"/>
      <c r="BU58" s="126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19"/>
    </row>
    <row r="59" spans="1:86" ht="27" customHeight="1">
      <c r="A59" s="339"/>
      <c r="B59" s="118" t="s">
        <v>363</v>
      </c>
      <c r="C59" s="129">
        <v>489.22</v>
      </c>
      <c r="D59" s="55">
        <f t="shared" si="62"/>
        <v>-7.0153764278790401E-2</v>
      </c>
      <c r="E59" s="129">
        <v>492.87</v>
      </c>
      <c r="F59" s="55">
        <f t="shared" si="2"/>
        <v>1.2798634812285501E-3</v>
      </c>
      <c r="G59" s="130">
        <v>448.15</v>
      </c>
      <c r="H59" s="55">
        <f t="shared" si="4"/>
        <v>-9.6817751264636501E-2</v>
      </c>
      <c r="I59" s="129">
        <v>445.82</v>
      </c>
      <c r="J59" s="55">
        <f t="shared" si="6"/>
        <v>-7.2445073235685706E-2</v>
      </c>
      <c r="K59" s="129">
        <v>465.07</v>
      </c>
      <c r="L59" s="55">
        <f t="shared" si="8"/>
        <v>-2.1873093991208702E-2</v>
      </c>
      <c r="M59" s="129">
        <v>447.63</v>
      </c>
      <c r="N59" s="55">
        <f t="shared" si="10"/>
        <v>-6.3202394156917793E-2</v>
      </c>
      <c r="O59" s="129">
        <v>453.08</v>
      </c>
      <c r="P59" s="55">
        <f t="shared" si="41"/>
        <v>-7.53469387755102E-2</v>
      </c>
      <c r="Q59" s="54">
        <f t="shared" si="12"/>
        <v>3241.84</v>
      </c>
      <c r="R59" s="120">
        <f t="shared" si="13"/>
        <v>-5.7193543696379197E-2</v>
      </c>
      <c r="S59" s="121">
        <f t="shared" si="67"/>
        <v>2948.5</v>
      </c>
      <c r="T59" s="129">
        <v>526.13</v>
      </c>
      <c r="U59" s="55">
        <f t="shared" si="15"/>
        <v>-6.3842280386469996E-2</v>
      </c>
      <c r="V59" s="129">
        <v>492.24</v>
      </c>
      <c r="W59" s="55">
        <f t="shared" si="16"/>
        <v>-5.57633653680151E-2</v>
      </c>
      <c r="X59" s="129">
        <v>496.19</v>
      </c>
      <c r="Y59" s="55">
        <f t="shared" si="43"/>
        <v>-1.3754447337560399E-2</v>
      </c>
      <c r="Z59" s="129">
        <v>480.64</v>
      </c>
      <c r="AA59" s="55">
        <f t="shared" si="19"/>
        <v>-9.2549937695880394E-2</v>
      </c>
      <c r="AB59" s="129">
        <v>475.47</v>
      </c>
      <c r="AC59" s="55">
        <f t="shared" si="21"/>
        <v>-4.1468429965325397E-2</v>
      </c>
      <c r="AD59" s="129">
        <v>477.83</v>
      </c>
      <c r="AE59" s="55">
        <f t="shared" si="23"/>
        <v>-2.80303492605928E-2</v>
      </c>
      <c r="AF59" s="129">
        <v>490</v>
      </c>
      <c r="AG59" s="55">
        <f t="shared" si="25"/>
        <v>-3.7006465813729503E-2</v>
      </c>
      <c r="AH59" s="129">
        <v>495.66</v>
      </c>
      <c r="AI59" s="55">
        <f t="shared" si="63"/>
        <v>-3.7721563221961199E-2</v>
      </c>
      <c r="AJ59" s="129">
        <v>472.16</v>
      </c>
      <c r="AK59" s="55">
        <f t="shared" si="64"/>
        <v>-3.5463310998529098E-2</v>
      </c>
      <c r="AL59" s="129">
        <v>480.29</v>
      </c>
      <c r="AM59" s="55">
        <f t="shared" si="46"/>
        <v>2.5559446532285701E-2</v>
      </c>
      <c r="AN59" s="129">
        <v>464.09</v>
      </c>
      <c r="AO59" s="55">
        <f t="shared" si="31"/>
        <v>3.9325465254294298E-2</v>
      </c>
      <c r="AP59" s="129">
        <v>469.59</v>
      </c>
      <c r="AQ59" s="55">
        <f t="shared" si="33"/>
        <v>1.5000540365286899E-2</v>
      </c>
      <c r="AR59" s="54">
        <f t="shared" si="65"/>
        <v>5820.29</v>
      </c>
      <c r="AS59" s="55">
        <f t="shared" si="66"/>
        <v>-2.9090793837202301E-2</v>
      </c>
      <c r="AT59" s="128"/>
      <c r="AU59" s="129">
        <v>562.01</v>
      </c>
      <c r="AV59" s="55"/>
      <c r="AW59" s="129">
        <v>521.30999999999995</v>
      </c>
      <c r="AX59" s="55"/>
      <c r="AY59" s="129">
        <v>503.11</v>
      </c>
      <c r="AZ59" s="55"/>
      <c r="BA59" s="129">
        <v>529.66</v>
      </c>
      <c r="BB59" s="55"/>
      <c r="BC59" s="141">
        <v>496.04</v>
      </c>
      <c r="BD59" s="55"/>
      <c r="BE59" s="141">
        <v>491.61</v>
      </c>
      <c r="BF59" s="55"/>
      <c r="BG59" s="141">
        <v>508.83</v>
      </c>
      <c r="BH59" s="55"/>
      <c r="BI59" s="141">
        <v>515.09</v>
      </c>
      <c r="BJ59" s="55"/>
      <c r="BK59" s="142">
        <v>489.52</v>
      </c>
      <c r="BL59" s="55"/>
      <c r="BM59" s="141">
        <v>468.32</v>
      </c>
      <c r="BN59" s="123"/>
      <c r="BO59" s="141">
        <v>446.53</v>
      </c>
      <c r="BP59" s="123"/>
      <c r="BQ59" s="141">
        <v>462.65</v>
      </c>
      <c r="BR59" s="123"/>
      <c r="BS59" s="54">
        <f t="shared" si="38"/>
        <v>5994.68</v>
      </c>
      <c r="BT59" s="55"/>
      <c r="BU59" s="126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19"/>
    </row>
    <row r="60" spans="1:86" ht="27" customHeight="1">
      <c r="A60" s="340"/>
      <c r="B60" s="118" t="s">
        <v>204</v>
      </c>
      <c r="C60" s="129">
        <v>2255.3000000000002</v>
      </c>
      <c r="D60" s="55">
        <f t="shared" si="62"/>
        <v>-0.112509395130666</v>
      </c>
      <c r="E60" s="129">
        <v>2272.13</v>
      </c>
      <c r="F60" s="55">
        <f t="shared" si="2"/>
        <v>1.2779665349038601E-3</v>
      </c>
      <c r="G60" s="130">
        <v>2065.9699999999998</v>
      </c>
      <c r="H60" s="55">
        <f t="shared" si="4"/>
        <v>-9.6820025880460306E-2</v>
      </c>
      <c r="I60" s="129">
        <v>2055.23</v>
      </c>
      <c r="J60" s="55">
        <f t="shared" si="6"/>
        <v>-7.2444996050998495E-2</v>
      </c>
      <c r="K60" s="129">
        <v>2143.9699999999998</v>
      </c>
      <c r="L60" s="55">
        <f t="shared" si="8"/>
        <v>-2.1875798386802502E-2</v>
      </c>
      <c r="M60" s="129">
        <v>2063.5700000000002</v>
      </c>
      <c r="N60" s="55">
        <f t="shared" si="10"/>
        <v>-6.3205919738514596E-2</v>
      </c>
      <c r="O60" s="129">
        <v>2088.6999999999998</v>
      </c>
      <c r="P60" s="55">
        <f t="shared" si="41"/>
        <v>-7.5346407543494795E-2</v>
      </c>
      <c r="Q60" s="54">
        <f t="shared" si="12"/>
        <v>14944.87</v>
      </c>
      <c r="R60" s="120">
        <f t="shared" si="13"/>
        <v>-6.4029811019430602E-2</v>
      </c>
      <c r="S60" s="121">
        <f t="shared" si="67"/>
        <v>13708.35</v>
      </c>
      <c r="T60" s="129">
        <v>2541.21</v>
      </c>
      <c r="U60" s="55">
        <f t="shared" si="15"/>
        <v>0.29932661482061002</v>
      </c>
      <c r="V60" s="129">
        <v>2269.23</v>
      </c>
      <c r="W60" s="55">
        <f t="shared" si="16"/>
        <v>0.34765979938592401</v>
      </c>
      <c r="X60" s="131">
        <v>2287.44</v>
      </c>
      <c r="Y60" s="55">
        <f t="shared" si="43"/>
        <v>0.45724660763203201</v>
      </c>
      <c r="Z60" s="129">
        <v>2215.75</v>
      </c>
      <c r="AA60" s="55">
        <f t="shared" si="19"/>
        <v>-0.119297743542047</v>
      </c>
      <c r="AB60" s="129">
        <v>2191.92</v>
      </c>
      <c r="AC60" s="55">
        <f t="shared" si="21"/>
        <v>-6.9718486200179106E-2</v>
      </c>
      <c r="AD60" s="129">
        <v>2202.8000000000002</v>
      </c>
      <c r="AE60" s="55">
        <f t="shared" si="23"/>
        <v>-6.8441707828675605E-2</v>
      </c>
      <c r="AF60" s="129">
        <v>2258.9</v>
      </c>
      <c r="AG60" s="55">
        <f t="shared" si="25"/>
        <v>5.1991840764509002E-2</v>
      </c>
      <c r="AH60" s="129">
        <v>2284.9899999999998</v>
      </c>
      <c r="AI60" s="55">
        <f t="shared" si="63"/>
        <v>4.8723397419716097E-2</v>
      </c>
      <c r="AJ60" s="129">
        <v>2176.66</v>
      </c>
      <c r="AK60" s="55">
        <f t="shared" si="64"/>
        <v>5.1186330994315701E-2</v>
      </c>
      <c r="AL60" s="129">
        <v>2214.14</v>
      </c>
      <c r="AM60" s="55">
        <f t="shared" si="46"/>
        <v>0.117693678413318</v>
      </c>
      <c r="AN60" s="129">
        <v>2139.4499999999998</v>
      </c>
      <c r="AO60" s="55">
        <f t="shared" si="31"/>
        <v>0.140778381491178</v>
      </c>
      <c r="AP60" s="129">
        <v>2164.81</v>
      </c>
      <c r="AQ60" s="55">
        <f t="shared" si="33"/>
        <v>0.100978507420178</v>
      </c>
      <c r="AR60" s="54">
        <f t="shared" si="65"/>
        <v>26947.3</v>
      </c>
      <c r="AS60" s="55">
        <f t="shared" si="66"/>
        <v>9.2510666729372706E-2</v>
      </c>
      <c r="AT60" s="128"/>
      <c r="AU60" s="129">
        <v>1955.79</v>
      </c>
      <c r="AV60" s="55"/>
      <c r="AW60" s="129">
        <v>1683.83</v>
      </c>
      <c r="AX60" s="55"/>
      <c r="AY60" s="129">
        <v>1569.7</v>
      </c>
      <c r="AZ60" s="55"/>
      <c r="BA60" s="129">
        <v>2515.89</v>
      </c>
      <c r="BB60" s="55"/>
      <c r="BC60" s="141">
        <v>2356.19</v>
      </c>
      <c r="BD60" s="55"/>
      <c r="BE60" s="141">
        <v>2364.64</v>
      </c>
      <c r="BF60" s="55"/>
      <c r="BG60" s="141">
        <v>2147.2600000000002</v>
      </c>
      <c r="BH60" s="55"/>
      <c r="BI60" s="141">
        <v>2178.83</v>
      </c>
      <c r="BJ60" s="55"/>
      <c r="BK60" s="142">
        <v>2070.67</v>
      </c>
      <c r="BL60" s="55"/>
      <c r="BM60" s="141">
        <v>1980.99</v>
      </c>
      <c r="BN60" s="123"/>
      <c r="BO60" s="141">
        <v>1875.43</v>
      </c>
      <c r="BP60" s="123"/>
      <c r="BQ60" s="141">
        <v>1966.26</v>
      </c>
      <c r="BR60" s="123"/>
      <c r="BS60" s="54">
        <f t="shared" si="38"/>
        <v>24665.48</v>
      </c>
      <c r="BT60" s="55"/>
      <c r="BU60" s="126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19"/>
    </row>
    <row r="61" spans="1:86" s="104" customFormat="1" ht="27" customHeight="1">
      <c r="A61" s="337" t="s">
        <v>121</v>
      </c>
      <c r="B61" s="118" t="s">
        <v>361</v>
      </c>
      <c r="C61" s="129">
        <v>71.64</v>
      </c>
      <c r="D61" s="55">
        <f t="shared" si="62"/>
        <v>0.119375</v>
      </c>
      <c r="E61" s="129">
        <v>73.06</v>
      </c>
      <c r="F61" s="55">
        <f t="shared" si="2"/>
        <v>7.4411764705882399E-2</v>
      </c>
      <c r="G61" s="130">
        <v>71.540000000000006</v>
      </c>
      <c r="H61" s="55">
        <f t="shared" si="4"/>
        <v>-6.38888888888878E-3</v>
      </c>
      <c r="I61" s="129">
        <v>66.099999999999994</v>
      </c>
      <c r="J61" s="55">
        <f t="shared" si="6"/>
        <v>0.13965517241379299</v>
      </c>
      <c r="K61" s="129">
        <v>63.96</v>
      </c>
      <c r="L61" s="55">
        <f t="shared" si="8"/>
        <v>0.14214285714285699</v>
      </c>
      <c r="M61" s="129">
        <v>65.2</v>
      </c>
      <c r="N61" s="55">
        <f t="shared" si="10"/>
        <v>0.12413793103448301</v>
      </c>
      <c r="O61" s="129">
        <v>66.84</v>
      </c>
      <c r="P61" s="55">
        <f t="shared" si="41"/>
        <v>7.8064516129032299E-2</v>
      </c>
      <c r="Q61" s="92">
        <f t="shared" si="12"/>
        <v>478.34</v>
      </c>
      <c r="R61" s="120">
        <f t="shared" si="13"/>
        <v>9.2100456621004606E-2</v>
      </c>
      <c r="S61" s="121">
        <f t="shared" si="67"/>
        <v>376</v>
      </c>
      <c r="T61" s="129">
        <v>64</v>
      </c>
      <c r="U61" s="55">
        <f t="shared" si="15"/>
        <v>-0.30207197382769901</v>
      </c>
      <c r="V61" s="129">
        <v>68</v>
      </c>
      <c r="W61" s="55">
        <f t="shared" si="16"/>
        <v>-0.15106117353308399</v>
      </c>
      <c r="X61" s="129">
        <v>72</v>
      </c>
      <c r="Y61" s="55">
        <f t="shared" si="43"/>
        <v>-2.5974025974026E-2</v>
      </c>
      <c r="Z61" s="129">
        <v>58</v>
      </c>
      <c r="AA61" s="55">
        <f t="shared" si="19"/>
        <v>-0.13004349782510899</v>
      </c>
      <c r="AB61" s="129">
        <v>56</v>
      </c>
      <c r="AC61" s="55">
        <f t="shared" si="21"/>
        <v>-9.6774193548387094E-2</v>
      </c>
      <c r="AD61" s="129">
        <v>58</v>
      </c>
      <c r="AE61" s="55">
        <f t="shared" si="23"/>
        <v>-6.7823850851816095E-2</v>
      </c>
      <c r="AF61" s="129">
        <v>62</v>
      </c>
      <c r="AG61" s="55">
        <f t="shared" si="25"/>
        <v>-6.6686737919614797E-2</v>
      </c>
      <c r="AH61" s="129">
        <v>64</v>
      </c>
      <c r="AI61" s="55">
        <f t="shared" si="63"/>
        <v>-0.12901469787697301</v>
      </c>
      <c r="AJ61" s="129">
        <v>65.599999999999994</v>
      </c>
      <c r="AK61" s="55">
        <f t="shared" si="64"/>
        <v>-1.2494354960108501E-2</v>
      </c>
      <c r="AL61" s="129">
        <v>65.8</v>
      </c>
      <c r="AM61" s="55">
        <f t="shared" si="46"/>
        <v>-9.9493636239222596E-2</v>
      </c>
      <c r="AN61" s="129">
        <v>64.400000000000006</v>
      </c>
      <c r="AO61" s="55">
        <f t="shared" si="31"/>
        <v>6.2500000000000897E-3</v>
      </c>
      <c r="AP61" s="129">
        <v>63.2</v>
      </c>
      <c r="AQ61" s="55">
        <f t="shared" si="33"/>
        <v>1.9354838709677399E-2</v>
      </c>
      <c r="AR61" s="54">
        <f t="shared" si="65"/>
        <v>761</v>
      </c>
      <c r="AS61" s="55">
        <f t="shared" si="66"/>
        <v>-9.6220992375478001E-2</v>
      </c>
      <c r="AT61" s="122"/>
      <c r="AU61" s="132">
        <v>91.7</v>
      </c>
      <c r="AV61" s="123">
        <f>AU61/BV61-1</f>
        <v>-0.118269230769231</v>
      </c>
      <c r="AW61" s="132">
        <v>80.099999999999994</v>
      </c>
      <c r="AX61" s="123">
        <f>AW61/BW61-1</f>
        <v>-0.26513761467889901</v>
      </c>
      <c r="AY61" s="132">
        <v>73.92</v>
      </c>
      <c r="AZ61" s="123">
        <f>AY61/BX61-1</f>
        <v>-0.39902439024390202</v>
      </c>
      <c r="BA61" s="132">
        <v>66.67</v>
      </c>
      <c r="BB61" s="123">
        <f>BA61/BY61-1</f>
        <v>-0.45172697368421</v>
      </c>
      <c r="BC61" s="143">
        <v>62</v>
      </c>
      <c r="BD61" s="123">
        <f>BC61/BZ61-1</f>
        <v>-0.45756780402449698</v>
      </c>
      <c r="BE61" s="143">
        <v>62.22</v>
      </c>
      <c r="BF61" s="123">
        <f>BE61/CA61-1</f>
        <v>-0.410236966824645</v>
      </c>
      <c r="BG61" s="143">
        <v>66.430000000000007</v>
      </c>
      <c r="BH61" s="123">
        <f>BG61/CB61-1</f>
        <v>-0.331017119838872</v>
      </c>
      <c r="BI61" s="143">
        <v>73.48</v>
      </c>
      <c r="BJ61" s="123">
        <f>BI61/CC61-1</f>
        <v>-0.25476673427991903</v>
      </c>
      <c r="BK61" s="144">
        <v>66.430000000000007</v>
      </c>
      <c r="BL61" s="123">
        <f>BK61/CD61-1</f>
        <v>-0.37682926829268298</v>
      </c>
      <c r="BM61" s="143">
        <v>73.069999999999993</v>
      </c>
      <c r="BN61" s="123">
        <f>BM61/CE61-1</f>
        <v>-0.31901211556384002</v>
      </c>
      <c r="BO61" s="143">
        <v>64</v>
      </c>
      <c r="BP61" s="123">
        <f>BO61/CF61-1</f>
        <v>-0.35483870967741898</v>
      </c>
      <c r="BQ61" s="143">
        <v>62</v>
      </c>
      <c r="BR61" s="123">
        <f>BQ61/CG61-1</f>
        <v>-0.33333333333333298</v>
      </c>
      <c r="BS61" s="119">
        <f t="shared" si="38"/>
        <v>842.02</v>
      </c>
      <c r="BT61" s="123">
        <f>BS61/CH61-1</f>
        <v>-0.34289058841891701</v>
      </c>
      <c r="BU61" s="124"/>
      <c r="BV61" s="136">
        <v>104</v>
      </c>
      <c r="BW61" s="136">
        <v>109</v>
      </c>
      <c r="BX61" s="136">
        <v>123</v>
      </c>
      <c r="BY61" s="136">
        <v>121.6</v>
      </c>
      <c r="BZ61" s="136">
        <v>114.3</v>
      </c>
      <c r="CA61" s="136">
        <v>105.5</v>
      </c>
      <c r="CB61" s="136">
        <v>99.3</v>
      </c>
      <c r="CC61" s="136">
        <v>98.6</v>
      </c>
      <c r="CD61" s="137">
        <v>106.6</v>
      </c>
      <c r="CE61" s="136">
        <v>107.3</v>
      </c>
      <c r="CF61" s="136">
        <v>99.2</v>
      </c>
      <c r="CG61" s="137">
        <v>93</v>
      </c>
      <c r="CH61" s="119">
        <f>BV61+BW61+BX61+BY61+BZ61+CA61+CB61+CC61+CD61+CE61+CF61+CG61</f>
        <v>1281.4000000000001</v>
      </c>
    </row>
    <row r="62" spans="1:86" ht="27" customHeight="1">
      <c r="A62" s="338"/>
      <c r="B62" s="118" t="s">
        <v>362</v>
      </c>
      <c r="C62" s="129">
        <v>351.04</v>
      </c>
      <c r="D62" s="55">
        <f t="shared" si="62"/>
        <v>0.44342105263157899</v>
      </c>
      <c r="E62" s="129">
        <v>460.28</v>
      </c>
      <c r="F62" s="55">
        <f t="shared" si="2"/>
        <v>0.78126934984520102</v>
      </c>
      <c r="G62" s="130">
        <v>441.4</v>
      </c>
      <c r="H62" s="55">
        <f t="shared" si="4"/>
        <v>0.61330409356725102</v>
      </c>
      <c r="I62" s="129">
        <v>393.3</v>
      </c>
      <c r="J62" s="55">
        <f t="shared" si="6"/>
        <v>0.78448275862068995</v>
      </c>
      <c r="K62" s="129">
        <v>385.68</v>
      </c>
      <c r="L62" s="55">
        <f t="shared" si="8"/>
        <v>0.81240601503759402</v>
      </c>
      <c r="M62" s="129">
        <v>394.46</v>
      </c>
      <c r="N62" s="55">
        <f t="shared" si="10"/>
        <v>0.78974591651542603</v>
      </c>
      <c r="O62" s="129">
        <v>407.72</v>
      </c>
      <c r="P62" s="55">
        <f t="shared" si="41"/>
        <v>0.73056027164685899</v>
      </c>
      <c r="Q62" s="54">
        <f t="shared" si="12"/>
        <v>2833.88</v>
      </c>
      <c r="R62" s="120">
        <f t="shared" si="13"/>
        <v>0.70264359528959397</v>
      </c>
      <c r="S62" s="121">
        <f t="shared" si="67"/>
        <v>1428.8</v>
      </c>
      <c r="T62" s="129">
        <v>243.2</v>
      </c>
      <c r="U62" s="55">
        <f t="shared" si="15"/>
        <v>-0.48997567318177998</v>
      </c>
      <c r="V62" s="129">
        <v>258.39999999999998</v>
      </c>
      <c r="W62" s="55">
        <f t="shared" si="16"/>
        <v>-0.379621626812638</v>
      </c>
      <c r="X62" s="129">
        <v>273.60000000000002</v>
      </c>
      <c r="Y62" s="55">
        <f t="shared" si="43"/>
        <v>-2.5987896048415698E-2</v>
      </c>
      <c r="Z62" s="129">
        <v>220.4</v>
      </c>
      <c r="AA62" s="55">
        <f t="shared" si="19"/>
        <v>-0.130057233076771</v>
      </c>
      <c r="AB62" s="129">
        <v>212.8</v>
      </c>
      <c r="AC62" s="55">
        <f t="shared" si="21"/>
        <v>-9.6774193548386997E-2</v>
      </c>
      <c r="AD62" s="129">
        <v>220.4</v>
      </c>
      <c r="AE62" s="55">
        <f t="shared" si="23"/>
        <v>-6.7839621045508294E-2</v>
      </c>
      <c r="AF62" s="129">
        <v>235.6</v>
      </c>
      <c r="AG62" s="55">
        <f t="shared" si="25"/>
        <v>-6.6671948659034294E-2</v>
      </c>
      <c r="AH62" s="129">
        <v>243.2</v>
      </c>
      <c r="AI62" s="55">
        <f t="shared" si="63"/>
        <v>-0.12900222047131299</v>
      </c>
      <c r="AJ62" s="129">
        <v>249.28</v>
      </c>
      <c r="AK62" s="55">
        <f t="shared" si="64"/>
        <v>-1.2478706968268499E-2</v>
      </c>
      <c r="AL62" s="129">
        <v>250.04</v>
      </c>
      <c r="AM62" s="55">
        <f t="shared" si="46"/>
        <v>-9.9506608564122995E-2</v>
      </c>
      <c r="AN62" s="129">
        <v>244.72</v>
      </c>
      <c r="AO62" s="55">
        <f t="shared" si="31"/>
        <v>6.2500000000000897E-3</v>
      </c>
      <c r="AP62" s="129">
        <v>240.16</v>
      </c>
      <c r="AQ62" s="55">
        <f t="shared" si="33"/>
        <v>1.9354838709677399E-2</v>
      </c>
      <c r="AR62" s="54">
        <f t="shared" si="65"/>
        <v>2891.8</v>
      </c>
      <c r="AS62" s="55">
        <f t="shared" si="66"/>
        <v>-0.159409336666473</v>
      </c>
      <c r="AT62" s="128"/>
      <c r="AU62" s="129">
        <v>476.84</v>
      </c>
      <c r="AV62" s="55"/>
      <c r="AW62" s="129">
        <v>416.52</v>
      </c>
      <c r="AX62" s="55"/>
      <c r="AY62" s="129">
        <v>280.89999999999998</v>
      </c>
      <c r="AZ62" s="55"/>
      <c r="BA62" s="129">
        <v>253.35</v>
      </c>
      <c r="BB62" s="55"/>
      <c r="BC62" s="141">
        <v>235.6</v>
      </c>
      <c r="BD62" s="55"/>
      <c r="BE62" s="141">
        <v>236.44</v>
      </c>
      <c r="BF62" s="55"/>
      <c r="BG62" s="141">
        <v>252.43</v>
      </c>
      <c r="BH62" s="55"/>
      <c r="BI62" s="141">
        <v>279.22000000000003</v>
      </c>
      <c r="BJ62" s="55"/>
      <c r="BK62" s="142">
        <v>252.43</v>
      </c>
      <c r="BL62" s="55"/>
      <c r="BM62" s="141">
        <v>277.67</v>
      </c>
      <c r="BN62" s="123"/>
      <c r="BO62" s="141">
        <v>243.2</v>
      </c>
      <c r="BP62" s="123"/>
      <c r="BQ62" s="141">
        <v>235.6</v>
      </c>
      <c r="BR62" s="123"/>
      <c r="BS62" s="54">
        <f t="shared" si="38"/>
        <v>3440.2</v>
      </c>
      <c r="BT62" s="55"/>
      <c r="BU62" s="126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19"/>
    </row>
    <row r="63" spans="1:86" ht="26.7" customHeight="1">
      <c r="A63" s="339"/>
      <c r="B63" s="118" t="s">
        <v>363</v>
      </c>
      <c r="C63" s="129">
        <v>64.67</v>
      </c>
      <c r="D63" s="55">
        <f t="shared" si="62"/>
        <v>0.115</v>
      </c>
      <c r="E63" s="129">
        <v>65.760000000000005</v>
      </c>
      <c r="F63" s="55">
        <f t="shared" si="2"/>
        <v>9.6000000000000099E-2</v>
      </c>
      <c r="G63" s="130">
        <v>64.39</v>
      </c>
      <c r="H63" s="55">
        <f t="shared" si="4"/>
        <v>6.0937500000000097E-3</v>
      </c>
      <c r="I63" s="129">
        <v>59.48</v>
      </c>
      <c r="J63" s="55">
        <f t="shared" si="6"/>
        <v>0.14384615384615401</v>
      </c>
      <c r="K63" s="129">
        <v>57.56</v>
      </c>
      <c r="L63" s="55">
        <f t="shared" si="8"/>
        <v>0.1512</v>
      </c>
      <c r="M63" s="129">
        <v>58.72</v>
      </c>
      <c r="N63" s="55">
        <f t="shared" si="10"/>
        <v>0.12923076923076901</v>
      </c>
      <c r="O63" s="129">
        <v>60.16</v>
      </c>
      <c r="P63" s="55">
        <f t="shared" si="41"/>
        <v>7.8136200716845794E-2</v>
      </c>
      <c r="Q63" s="54">
        <f t="shared" si="12"/>
        <v>430.74</v>
      </c>
      <c r="R63" s="120">
        <f t="shared" si="13"/>
        <v>9.9387442572741194E-2</v>
      </c>
      <c r="S63" s="121">
        <f t="shared" si="67"/>
        <v>336</v>
      </c>
      <c r="T63" s="129">
        <v>58</v>
      </c>
      <c r="U63" s="55">
        <f t="shared" si="15"/>
        <v>-0.28571428571428598</v>
      </c>
      <c r="V63" s="129">
        <v>60</v>
      </c>
      <c r="W63" s="55">
        <f t="shared" si="16"/>
        <v>-0.160839160839161</v>
      </c>
      <c r="X63" s="129">
        <v>64</v>
      </c>
      <c r="Y63" s="55">
        <f t="shared" si="43"/>
        <v>-4.1485697169387402E-2</v>
      </c>
      <c r="Z63" s="129">
        <v>52</v>
      </c>
      <c r="AA63" s="55">
        <f t="shared" si="19"/>
        <v>-0.133333333333333</v>
      </c>
      <c r="AB63" s="129">
        <v>50</v>
      </c>
      <c r="AC63" s="55">
        <f t="shared" si="21"/>
        <v>-0.100557654254362</v>
      </c>
      <c r="AD63" s="129">
        <v>52</v>
      </c>
      <c r="AE63" s="55">
        <f t="shared" si="23"/>
        <v>-6.4074874010079302E-2</v>
      </c>
      <c r="AF63" s="129">
        <v>55.8</v>
      </c>
      <c r="AG63" s="55">
        <f t="shared" si="25"/>
        <v>-6.6733567486201698E-2</v>
      </c>
      <c r="AH63" s="129">
        <v>57.6</v>
      </c>
      <c r="AI63" s="55">
        <f t="shared" si="63"/>
        <v>-0.13500525604445099</v>
      </c>
      <c r="AJ63" s="129">
        <v>59</v>
      </c>
      <c r="AK63" s="55">
        <f t="shared" si="64"/>
        <v>-1.6666666666666701E-2</v>
      </c>
      <c r="AL63" s="129">
        <v>59.3</v>
      </c>
      <c r="AM63" s="55">
        <f t="shared" si="46"/>
        <v>-9.2161665646050203E-2</v>
      </c>
      <c r="AN63" s="129">
        <v>58</v>
      </c>
      <c r="AO63" s="55">
        <f t="shared" si="31"/>
        <v>0</v>
      </c>
      <c r="AP63" s="129">
        <v>56.9</v>
      </c>
      <c r="AQ63" s="55">
        <f t="shared" si="33"/>
        <v>1.60714285714285E-2</v>
      </c>
      <c r="AR63" s="54">
        <f t="shared" si="65"/>
        <v>682.6</v>
      </c>
      <c r="AS63" s="55">
        <f t="shared" si="66"/>
        <v>-9.7471969536703895E-2</v>
      </c>
      <c r="AT63" s="128"/>
      <c r="AU63" s="129">
        <v>81.2</v>
      </c>
      <c r="AV63" s="55"/>
      <c r="AW63" s="129">
        <v>71.5</v>
      </c>
      <c r="AX63" s="55"/>
      <c r="AY63" s="129">
        <v>66.77</v>
      </c>
      <c r="AZ63" s="55"/>
      <c r="BA63" s="129">
        <v>60</v>
      </c>
      <c r="BB63" s="55"/>
      <c r="BC63" s="141">
        <v>55.59</v>
      </c>
      <c r="BD63" s="55"/>
      <c r="BE63" s="141">
        <v>55.56</v>
      </c>
      <c r="BF63" s="55"/>
      <c r="BG63" s="141">
        <v>59.79</v>
      </c>
      <c r="BH63" s="55"/>
      <c r="BI63" s="141">
        <v>66.59</v>
      </c>
      <c r="BJ63" s="55"/>
      <c r="BK63" s="142">
        <v>60</v>
      </c>
      <c r="BL63" s="55"/>
      <c r="BM63" s="141">
        <v>65.319999999999993</v>
      </c>
      <c r="BN63" s="123"/>
      <c r="BO63" s="141">
        <v>58</v>
      </c>
      <c r="BP63" s="123"/>
      <c r="BQ63" s="141">
        <v>56</v>
      </c>
      <c r="BR63" s="123"/>
      <c r="BS63" s="54">
        <f t="shared" si="38"/>
        <v>756.32</v>
      </c>
      <c r="BT63" s="55"/>
      <c r="BU63" s="126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19"/>
    </row>
    <row r="64" spans="1:86" ht="27" customHeight="1">
      <c r="A64" s="340"/>
      <c r="B64" s="118" t="s">
        <v>204</v>
      </c>
      <c r="C64" s="129">
        <v>261.27</v>
      </c>
      <c r="D64" s="55">
        <f t="shared" si="62"/>
        <v>0.32489858012170397</v>
      </c>
      <c r="E64" s="129">
        <v>361.68</v>
      </c>
      <c r="F64" s="55">
        <f t="shared" si="2"/>
        <v>0.77294117647058802</v>
      </c>
      <c r="G64" s="130">
        <v>347.06</v>
      </c>
      <c r="H64" s="55">
        <f t="shared" si="4"/>
        <v>0.59494485294117605</v>
      </c>
      <c r="I64" s="129">
        <v>314.64999999999998</v>
      </c>
      <c r="J64" s="55">
        <f t="shared" si="6"/>
        <v>0.77969457013574595</v>
      </c>
      <c r="K64" s="129">
        <v>309.67</v>
      </c>
      <c r="L64" s="55">
        <f t="shared" si="8"/>
        <v>0.82158823529411795</v>
      </c>
      <c r="M64" s="129">
        <v>316.5</v>
      </c>
      <c r="N64" s="55">
        <f t="shared" si="10"/>
        <v>0.79015837104072395</v>
      </c>
      <c r="O64" s="129">
        <v>326.07</v>
      </c>
      <c r="P64" s="55">
        <f t="shared" si="41"/>
        <v>0.71869070208728703</v>
      </c>
      <c r="Q64" s="54">
        <f t="shared" si="12"/>
        <v>2236.9</v>
      </c>
      <c r="R64" s="120">
        <f t="shared" si="13"/>
        <v>0.67920307479806596</v>
      </c>
      <c r="S64" s="121">
        <f t="shared" si="67"/>
        <v>1142.4000000000001</v>
      </c>
      <c r="T64" s="129">
        <v>197.2</v>
      </c>
      <c r="U64" s="55">
        <f t="shared" si="15"/>
        <v>-0.48328267477203601</v>
      </c>
      <c r="V64" s="129">
        <v>204</v>
      </c>
      <c r="W64" s="55">
        <f t="shared" si="16"/>
        <v>-0.39294747805386099</v>
      </c>
      <c r="X64" s="129">
        <v>217.6</v>
      </c>
      <c r="Y64" s="55">
        <f t="shared" si="43"/>
        <v>-4.1494141485331697E-2</v>
      </c>
      <c r="Z64" s="129">
        <v>176.8</v>
      </c>
      <c r="AA64" s="55">
        <f t="shared" si="19"/>
        <v>-0.133333333333333</v>
      </c>
      <c r="AB64" s="129">
        <v>170</v>
      </c>
      <c r="AC64" s="55">
        <f t="shared" si="21"/>
        <v>-0.100576689064071</v>
      </c>
      <c r="AD64" s="129">
        <v>176.8</v>
      </c>
      <c r="AE64" s="55">
        <f t="shared" si="23"/>
        <v>-6.4055055584965603E-2</v>
      </c>
      <c r="AF64" s="129">
        <v>189.72</v>
      </c>
      <c r="AG64" s="55">
        <f t="shared" si="25"/>
        <v>-6.67519307393378E-2</v>
      </c>
      <c r="AH64" s="129">
        <v>195.84</v>
      </c>
      <c r="AI64" s="55">
        <f t="shared" si="63"/>
        <v>-0.135020537962104</v>
      </c>
      <c r="AJ64" s="129">
        <v>200.6</v>
      </c>
      <c r="AK64" s="55">
        <f t="shared" si="64"/>
        <v>-1.6666666666666701E-2</v>
      </c>
      <c r="AL64" s="129">
        <v>201.62</v>
      </c>
      <c r="AM64" s="55">
        <f t="shared" si="46"/>
        <v>-9.2169841055427998E-2</v>
      </c>
      <c r="AN64" s="129">
        <v>197.2</v>
      </c>
      <c r="AO64" s="55">
        <f t="shared" si="31"/>
        <v>0</v>
      </c>
      <c r="AP64" s="129">
        <v>193.46</v>
      </c>
      <c r="AQ64" s="55">
        <f t="shared" si="33"/>
        <v>1.60714285714285E-2</v>
      </c>
      <c r="AR64" s="54">
        <f t="shared" si="65"/>
        <v>2320.84</v>
      </c>
      <c r="AS64" s="55">
        <f t="shared" si="66"/>
        <v>-0.16215464926119399</v>
      </c>
      <c r="AT64" s="128"/>
      <c r="AU64" s="129">
        <v>381.64</v>
      </c>
      <c r="AV64" s="55"/>
      <c r="AW64" s="129">
        <v>336.05</v>
      </c>
      <c r="AX64" s="55"/>
      <c r="AY64" s="129">
        <v>227.02</v>
      </c>
      <c r="AZ64" s="55"/>
      <c r="BA64" s="129">
        <v>204</v>
      </c>
      <c r="BB64" s="55"/>
      <c r="BC64" s="141">
        <v>189.01</v>
      </c>
      <c r="BD64" s="55"/>
      <c r="BE64" s="141">
        <v>188.9</v>
      </c>
      <c r="BF64" s="55"/>
      <c r="BG64" s="141">
        <v>203.29</v>
      </c>
      <c r="BH64" s="55"/>
      <c r="BI64" s="141">
        <v>226.41</v>
      </c>
      <c r="BJ64" s="55"/>
      <c r="BK64" s="142">
        <v>204</v>
      </c>
      <c r="BL64" s="55"/>
      <c r="BM64" s="141">
        <v>222.09</v>
      </c>
      <c r="BN64" s="123"/>
      <c r="BO64" s="141">
        <v>197.2</v>
      </c>
      <c r="BP64" s="123"/>
      <c r="BQ64" s="141">
        <v>190.4</v>
      </c>
      <c r="BR64" s="123"/>
      <c r="BS64" s="54">
        <f t="shared" si="38"/>
        <v>2770.01</v>
      </c>
      <c r="BT64" s="55"/>
      <c r="BU64" s="126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19"/>
    </row>
    <row r="65" spans="1:86" s="102" customFormat="1" ht="27" customHeight="1">
      <c r="A65" s="337" t="s">
        <v>122</v>
      </c>
      <c r="B65" s="118" t="s">
        <v>361</v>
      </c>
      <c r="C65" s="129">
        <v>99.21</v>
      </c>
      <c r="D65" s="55">
        <f t="shared" si="62"/>
        <v>-8.7304507819687294E-2</v>
      </c>
      <c r="E65" s="129">
        <v>97.64</v>
      </c>
      <c r="F65" s="55">
        <f t="shared" si="2"/>
        <v>-5.7528957528957501E-2</v>
      </c>
      <c r="G65" s="130">
        <v>91.46</v>
      </c>
      <c r="H65" s="55">
        <f t="shared" si="4"/>
        <v>-7.1472081218274197E-2</v>
      </c>
      <c r="I65" s="129">
        <v>90.32</v>
      </c>
      <c r="J65" s="55">
        <f t="shared" si="6"/>
        <v>-8.2300345458240304E-2</v>
      </c>
      <c r="K65" s="129">
        <v>105.7</v>
      </c>
      <c r="L65" s="55">
        <f t="shared" si="8"/>
        <v>-0.12165530995512699</v>
      </c>
      <c r="M65" s="129">
        <v>89.52</v>
      </c>
      <c r="N65" s="55">
        <f t="shared" si="10"/>
        <v>-4.1541755888651097E-2</v>
      </c>
      <c r="O65" s="129">
        <v>90.21</v>
      </c>
      <c r="P65" s="55">
        <f t="shared" si="41"/>
        <v>-5.7366771159874701E-2</v>
      </c>
      <c r="Q65" s="92">
        <f t="shared" si="12"/>
        <v>664.06</v>
      </c>
      <c r="R65" s="120">
        <f t="shared" si="13"/>
        <v>-7.5974730748893798E-2</v>
      </c>
      <c r="S65" s="121">
        <f t="shared" si="67"/>
        <v>622.96</v>
      </c>
      <c r="T65" s="129">
        <v>108.7</v>
      </c>
      <c r="U65" s="55">
        <f t="shared" si="15"/>
        <v>1.8433179723502701E-3</v>
      </c>
      <c r="V65" s="129">
        <v>103.6</v>
      </c>
      <c r="W65" s="55">
        <f t="shared" si="16"/>
        <v>-2.8142589118198901E-2</v>
      </c>
      <c r="X65" s="129">
        <v>98.5</v>
      </c>
      <c r="Y65" s="55">
        <f t="shared" si="43"/>
        <v>5.6866952789699401E-2</v>
      </c>
      <c r="Z65" s="129">
        <v>98.42</v>
      </c>
      <c r="AA65" s="55">
        <f t="shared" si="19"/>
        <v>1.22075279755851E-3</v>
      </c>
      <c r="AB65" s="129">
        <v>120.34</v>
      </c>
      <c r="AC65" s="55">
        <f t="shared" si="21"/>
        <v>-3.4963913392141097E-2</v>
      </c>
      <c r="AD65" s="129">
        <v>93.4</v>
      </c>
      <c r="AE65" s="55">
        <f t="shared" si="23"/>
        <v>8.6393088552916292E-3</v>
      </c>
      <c r="AF65" s="129">
        <v>95.7</v>
      </c>
      <c r="AG65" s="55">
        <f t="shared" si="25"/>
        <v>1.0460251046025E-3</v>
      </c>
      <c r="AH65" s="129">
        <v>90.1</v>
      </c>
      <c r="AI65" s="55">
        <f t="shared" si="63"/>
        <v>5.3801169590643301E-2</v>
      </c>
      <c r="AJ65" s="129">
        <v>85.54</v>
      </c>
      <c r="AK65" s="55">
        <f t="shared" si="64"/>
        <v>1.23076923076924E-2</v>
      </c>
      <c r="AL65" s="129">
        <v>92.72</v>
      </c>
      <c r="AM65" s="55">
        <f t="shared" si="46"/>
        <v>-6.9076305220883497E-2</v>
      </c>
      <c r="AN65" s="129">
        <v>87.23</v>
      </c>
      <c r="AO65" s="55">
        <f t="shared" si="31"/>
        <v>-1.6572717023675201E-2</v>
      </c>
      <c r="AP65" s="129">
        <v>84.89</v>
      </c>
      <c r="AQ65" s="55">
        <f t="shared" si="33"/>
        <v>-4.9384098544232903E-2</v>
      </c>
      <c r="AR65" s="54">
        <f t="shared" si="65"/>
        <v>1159.1400000000001</v>
      </c>
      <c r="AS65" s="55">
        <f t="shared" si="66"/>
        <v>-6.8203238797018796E-3</v>
      </c>
      <c r="AT65" s="122"/>
      <c r="AU65" s="132">
        <v>108.5</v>
      </c>
      <c r="AV65" s="123">
        <f>AU65/BV65-1</f>
        <v>-9.4323873121869697E-2</v>
      </c>
      <c r="AW65" s="132">
        <v>106.6</v>
      </c>
      <c r="AX65" s="123">
        <f>AW65/BW65-1</f>
        <v>-5.0756901157613603E-2</v>
      </c>
      <c r="AY65" s="132">
        <v>93.2</v>
      </c>
      <c r="AZ65" s="123">
        <f>AY65/BX65-1</f>
        <v>-5.4766734279918697E-2</v>
      </c>
      <c r="BA65" s="132">
        <v>98.3</v>
      </c>
      <c r="BB65" s="123">
        <f>BA65/BY65-1</f>
        <v>3.8014783526927103E-2</v>
      </c>
      <c r="BC65" s="143">
        <v>124.7</v>
      </c>
      <c r="BD65" s="123">
        <f>BC65/BZ65-1</f>
        <v>9.2900964066608305E-2</v>
      </c>
      <c r="BE65" s="143">
        <v>92.6</v>
      </c>
      <c r="BF65" s="123">
        <f>BE65/CA65-1</f>
        <v>5.4669703872437303E-2</v>
      </c>
      <c r="BG65" s="143">
        <v>95.6</v>
      </c>
      <c r="BH65" s="123">
        <f>BG65/CB65-1</f>
        <v>4.0261153427638703E-2</v>
      </c>
      <c r="BI65" s="143">
        <v>85.5</v>
      </c>
      <c r="BJ65" s="123">
        <f>BI65/CC65-1</f>
        <v>0.11328125</v>
      </c>
      <c r="BK65" s="144">
        <v>84.5</v>
      </c>
      <c r="BL65" s="123">
        <f>BK65/CD65-1</f>
        <v>3.5539215686274599E-2</v>
      </c>
      <c r="BM65" s="143">
        <v>99.6</v>
      </c>
      <c r="BN65" s="123">
        <f>BM65/CE65-1</f>
        <v>3.6420395421435901E-2</v>
      </c>
      <c r="BO65" s="143">
        <v>88.7</v>
      </c>
      <c r="BP65" s="123">
        <f>BO65/CF65-1</f>
        <v>4.8463356973995397E-2</v>
      </c>
      <c r="BQ65" s="143">
        <v>89.3</v>
      </c>
      <c r="BR65" s="123">
        <f>BQ65/CG65-1</f>
        <v>4.32242990654206E-2</v>
      </c>
      <c r="BS65" s="119">
        <f t="shared" si="38"/>
        <v>1167.0999999999999</v>
      </c>
      <c r="BT65" s="123">
        <f>BS65/CH65-1</f>
        <v>2.0281493137512201E-2</v>
      </c>
      <c r="BU65" s="124"/>
      <c r="BV65" s="136">
        <v>119.8</v>
      </c>
      <c r="BW65" s="136">
        <v>112.3</v>
      </c>
      <c r="BX65" s="136">
        <v>98.6</v>
      </c>
      <c r="BY65" s="136">
        <v>94.7</v>
      </c>
      <c r="BZ65" s="136">
        <v>114.1</v>
      </c>
      <c r="CA65" s="136">
        <v>87.8</v>
      </c>
      <c r="CB65" s="136">
        <v>91.9</v>
      </c>
      <c r="CC65" s="136">
        <v>76.8</v>
      </c>
      <c r="CD65" s="137">
        <v>81.599999999999994</v>
      </c>
      <c r="CE65" s="136">
        <v>96.1</v>
      </c>
      <c r="CF65" s="136">
        <v>84.6</v>
      </c>
      <c r="CG65" s="137">
        <v>85.6</v>
      </c>
      <c r="CH65" s="119">
        <f>BV65+BW65+BX65+BY65+BZ65+CA65+CB65+CC65+CD65+CE65+CF65+CG65</f>
        <v>1143.9000000000001</v>
      </c>
    </row>
    <row r="66" spans="1:86" s="103" customFormat="1" ht="27" customHeight="1">
      <c r="A66" s="338"/>
      <c r="B66" s="118" t="s">
        <v>362</v>
      </c>
      <c r="C66" s="129">
        <v>483.15</v>
      </c>
      <c r="D66" s="55">
        <f t="shared" si="62"/>
        <v>-0.23365479173936499</v>
      </c>
      <c r="E66" s="129">
        <v>475.51</v>
      </c>
      <c r="F66" s="55">
        <f t="shared" si="2"/>
        <v>-0.208643988816403</v>
      </c>
      <c r="G66" s="130">
        <v>445.41</v>
      </c>
      <c r="H66" s="55">
        <f t="shared" si="4"/>
        <v>-0.22035708034307699</v>
      </c>
      <c r="I66" s="129">
        <v>439.86</v>
      </c>
      <c r="J66" s="55">
        <f t="shared" si="6"/>
        <v>-0.229451334874921</v>
      </c>
      <c r="K66" s="129">
        <v>514.76</v>
      </c>
      <c r="L66" s="55">
        <f t="shared" si="8"/>
        <v>-0.26248979182486398</v>
      </c>
      <c r="M66" s="129">
        <v>435.96</v>
      </c>
      <c r="N66" s="55">
        <f t="shared" si="10"/>
        <v>-0.195230008122277</v>
      </c>
      <c r="O66" s="129">
        <v>439.32</v>
      </c>
      <c r="P66" s="55">
        <f t="shared" si="41"/>
        <v>-0.20851799805426399</v>
      </c>
      <c r="Q66" s="54">
        <f t="shared" si="12"/>
        <v>3233.97</v>
      </c>
      <c r="R66" s="120">
        <f t="shared" si="13"/>
        <v>-0.22413830330859899</v>
      </c>
      <c r="S66" s="121">
        <f t="shared" si="67"/>
        <v>3613.17</v>
      </c>
      <c r="T66" s="129">
        <v>630.46</v>
      </c>
      <c r="U66" s="55">
        <f t="shared" si="15"/>
        <v>1.8433179723502701E-3</v>
      </c>
      <c r="V66" s="129">
        <v>600.88</v>
      </c>
      <c r="W66" s="55">
        <f t="shared" si="16"/>
        <v>-2.8142589118198901E-2</v>
      </c>
      <c r="X66" s="129">
        <v>571.29999999999995</v>
      </c>
      <c r="Y66" s="55">
        <f t="shared" si="43"/>
        <v>5.68669527896997E-2</v>
      </c>
      <c r="Z66" s="129">
        <v>570.84</v>
      </c>
      <c r="AA66" s="55">
        <f t="shared" si="19"/>
        <v>1.22776861823426E-3</v>
      </c>
      <c r="AB66" s="129">
        <v>697.97</v>
      </c>
      <c r="AC66" s="55">
        <f t="shared" si="21"/>
        <v>-3.4966678649448198E-2</v>
      </c>
      <c r="AD66" s="129">
        <v>541.72</v>
      </c>
      <c r="AE66" s="55">
        <f t="shared" si="23"/>
        <v>8.6393088552916292E-3</v>
      </c>
      <c r="AF66" s="129">
        <v>555.05999999999995</v>
      </c>
      <c r="AG66" s="55">
        <f t="shared" si="25"/>
        <v>1.0460251046022801E-3</v>
      </c>
      <c r="AH66" s="129">
        <v>463.11</v>
      </c>
      <c r="AI66" s="55">
        <f t="shared" si="63"/>
        <v>-6.6122202056866294E-2</v>
      </c>
      <c r="AJ66" s="129">
        <v>439.68</v>
      </c>
      <c r="AK66" s="55">
        <f t="shared" si="64"/>
        <v>-0.102876963884922</v>
      </c>
      <c r="AL66" s="129">
        <v>476.58</v>
      </c>
      <c r="AM66" s="55">
        <f t="shared" si="46"/>
        <v>-0.175010386373079</v>
      </c>
      <c r="AN66" s="129">
        <v>448.36</v>
      </c>
      <c r="AO66" s="55">
        <f t="shared" si="31"/>
        <v>-0.128484235897835</v>
      </c>
      <c r="AP66" s="129">
        <v>436.33</v>
      </c>
      <c r="AQ66" s="55">
        <f t="shared" si="33"/>
        <v>-0.157566513495772</v>
      </c>
      <c r="AR66" s="54">
        <f t="shared" si="65"/>
        <v>6432.29</v>
      </c>
      <c r="AS66" s="55">
        <f t="shared" si="66"/>
        <v>-4.9768214170697302E-2</v>
      </c>
      <c r="AT66" s="128"/>
      <c r="AU66" s="129">
        <v>629.29999999999995</v>
      </c>
      <c r="AV66" s="55"/>
      <c r="AW66" s="129">
        <v>618.28</v>
      </c>
      <c r="AX66" s="55"/>
      <c r="AY66" s="129">
        <v>540.55999999999995</v>
      </c>
      <c r="AZ66" s="55"/>
      <c r="BA66" s="129">
        <v>570.14</v>
      </c>
      <c r="BB66" s="55"/>
      <c r="BC66" s="141">
        <v>723.26</v>
      </c>
      <c r="BD66" s="55"/>
      <c r="BE66" s="141">
        <v>537.08000000000004</v>
      </c>
      <c r="BF66" s="55"/>
      <c r="BG66" s="141">
        <v>554.48</v>
      </c>
      <c r="BH66" s="55"/>
      <c r="BI66" s="141">
        <v>495.9</v>
      </c>
      <c r="BJ66" s="55"/>
      <c r="BK66" s="142">
        <v>490.1</v>
      </c>
      <c r="BL66" s="55"/>
      <c r="BM66" s="141">
        <v>577.67999999999995</v>
      </c>
      <c r="BN66" s="123"/>
      <c r="BO66" s="141">
        <v>514.46</v>
      </c>
      <c r="BP66" s="123"/>
      <c r="BQ66" s="141">
        <v>517.94000000000005</v>
      </c>
      <c r="BR66" s="123"/>
      <c r="BS66" s="54">
        <f t="shared" si="38"/>
        <v>6769.18</v>
      </c>
      <c r="BT66" s="55"/>
      <c r="BU66" s="126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19"/>
    </row>
    <row r="67" spans="1:86" s="103" customFormat="1" ht="27" customHeight="1">
      <c r="A67" s="339"/>
      <c r="B67" s="118" t="s">
        <v>363</v>
      </c>
      <c r="C67" s="129">
        <v>89.34</v>
      </c>
      <c r="D67" s="55">
        <f t="shared" si="62"/>
        <v>-4.0386680988184702E-2</v>
      </c>
      <c r="E67" s="129">
        <v>88.01</v>
      </c>
      <c r="F67" s="55">
        <f t="shared" si="2"/>
        <v>2.39179954441915E-3</v>
      </c>
      <c r="G67" s="130">
        <v>82.21</v>
      </c>
      <c r="H67" s="55">
        <f t="shared" si="4"/>
        <v>-1.8388059701492598E-2</v>
      </c>
      <c r="I67" s="129">
        <v>80.209999999999994</v>
      </c>
      <c r="J67" s="55">
        <f t="shared" si="6"/>
        <v>-4.2840095465393802E-2</v>
      </c>
      <c r="K67" s="129">
        <v>91.67</v>
      </c>
      <c r="L67" s="55">
        <f t="shared" si="8"/>
        <v>-0.111810871039628</v>
      </c>
      <c r="M67" s="129">
        <v>78.650000000000006</v>
      </c>
      <c r="N67" s="55">
        <f t="shared" si="10"/>
        <v>-3.2595325953259403E-2</v>
      </c>
      <c r="O67" s="129">
        <v>78.31</v>
      </c>
      <c r="P67" s="55">
        <f t="shared" si="41"/>
        <v>-4.03186274509802E-2</v>
      </c>
      <c r="Q67" s="54">
        <f t="shared" si="12"/>
        <v>588.4</v>
      </c>
      <c r="R67" s="120">
        <f t="shared" si="13"/>
        <v>-4.2567039833376501E-2</v>
      </c>
      <c r="S67" s="121">
        <f t="shared" si="67"/>
        <v>532.96</v>
      </c>
      <c r="T67" s="129">
        <v>93.1</v>
      </c>
      <c r="U67" s="55">
        <f t="shared" si="15"/>
        <v>-2.1030494216614098E-2</v>
      </c>
      <c r="V67" s="129">
        <v>87.8</v>
      </c>
      <c r="W67" s="55">
        <f t="shared" si="16"/>
        <v>-6.1965811965812002E-2</v>
      </c>
      <c r="X67" s="129">
        <v>83.75</v>
      </c>
      <c r="Y67" s="55">
        <f t="shared" si="43"/>
        <v>2.7607361963190202E-2</v>
      </c>
      <c r="Z67" s="129">
        <v>83.8</v>
      </c>
      <c r="AA67" s="55">
        <f t="shared" si="19"/>
        <v>-1.19189511323015E-3</v>
      </c>
      <c r="AB67" s="129">
        <v>103.21</v>
      </c>
      <c r="AC67" s="55">
        <f t="shared" si="21"/>
        <v>-3.8117427772600201E-2</v>
      </c>
      <c r="AD67" s="129">
        <v>81.3</v>
      </c>
      <c r="AE67" s="55">
        <f t="shared" si="23"/>
        <v>2.6515151515151401E-2</v>
      </c>
      <c r="AF67" s="129">
        <v>81.599999999999994</v>
      </c>
      <c r="AG67" s="55">
        <f t="shared" si="25"/>
        <v>1.2269938650306699E-3</v>
      </c>
      <c r="AH67" s="129">
        <v>82.36</v>
      </c>
      <c r="AI67" s="55">
        <f t="shared" si="63"/>
        <v>0.125136612021858</v>
      </c>
      <c r="AJ67" s="129">
        <v>78.23</v>
      </c>
      <c r="AK67" s="55">
        <f t="shared" si="64"/>
        <v>7.9034482758620697E-2</v>
      </c>
      <c r="AL67" s="129">
        <v>80.150000000000006</v>
      </c>
      <c r="AM67" s="55">
        <f t="shared" si="46"/>
        <v>-4.8099762470308803E-2</v>
      </c>
      <c r="AN67" s="129">
        <v>79.52</v>
      </c>
      <c r="AO67" s="55">
        <f t="shared" si="31"/>
        <v>5.1851851851851802E-2</v>
      </c>
      <c r="AP67" s="129">
        <v>77.28</v>
      </c>
      <c r="AQ67" s="55">
        <f t="shared" si="33"/>
        <v>7.5619295958277996E-3</v>
      </c>
      <c r="AR67" s="54">
        <f t="shared" si="65"/>
        <v>1012.1</v>
      </c>
      <c r="AS67" s="55">
        <f t="shared" si="66"/>
        <v>7.76660360450032E-3</v>
      </c>
      <c r="AT67" s="128"/>
      <c r="AU67" s="129">
        <v>95.1</v>
      </c>
      <c r="AV67" s="55"/>
      <c r="AW67" s="129">
        <v>93.6</v>
      </c>
      <c r="AX67" s="55"/>
      <c r="AY67" s="129">
        <v>81.5</v>
      </c>
      <c r="AZ67" s="55"/>
      <c r="BA67" s="129">
        <v>83.9</v>
      </c>
      <c r="BB67" s="55"/>
      <c r="BC67" s="141">
        <v>107.3</v>
      </c>
      <c r="BD67" s="55"/>
      <c r="BE67" s="141">
        <v>79.2</v>
      </c>
      <c r="BF67" s="55"/>
      <c r="BG67" s="141">
        <v>81.5</v>
      </c>
      <c r="BH67" s="55"/>
      <c r="BI67" s="141">
        <v>73.2</v>
      </c>
      <c r="BJ67" s="55"/>
      <c r="BK67" s="142">
        <v>72.5</v>
      </c>
      <c r="BL67" s="55"/>
      <c r="BM67" s="141">
        <v>84.2</v>
      </c>
      <c r="BN67" s="123"/>
      <c r="BO67" s="141">
        <v>75.599999999999994</v>
      </c>
      <c r="BP67" s="123"/>
      <c r="BQ67" s="141">
        <v>76.7</v>
      </c>
      <c r="BR67" s="123"/>
      <c r="BS67" s="54">
        <f t="shared" si="38"/>
        <v>1004.3</v>
      </c>
      <c r="BT67" s="55"/>
      <c r="BU67" s="126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19"/>
    </row>
    <row r="68" spans="1:86" s="103" customFormat="1" ht="27" customHeight="1">
      <c r="A68" s="340"/>
      <c r="B68" s="118" t="s">
        <v>204</v>
      </c>
      <c r="C68" s="129">
        <v>213.52</v>
      </c>
      <c r="D68" s="55">
        <f t="shared" si="62"/>
        <v>-8.2620837808807704E-2</v>
      </c>
      <c r="E68" s="129">
        <v>210.34</v>
      </c>
      <c r="F68" s="55">
        <f t="shared" si="2"/>
        <v>-4.1731207289293797E-2</v>
      </c>
      <c r="G68" s="130">
        <v>196.48</v>
      </c>
      <c r="H68" s="55">
        <f t="shared" si="4"/>
        <v>-6.1610469003725403E-2</v>
      </c>
      <c r="I68" s="129">
        <v>191.7</v>
      </c>
      <c r="J68" s="55">
        <f t="shared" si="6"/>
        <v>-8.4964200477327001E-2</v>
      </c>
      <c r="K68" s="129">
        <v>219.09</v>
      </c>
      <c r="L68" s="55">
        <f t="shared" si="8"/>
        <v>-0.15091268457156101</v>
      </c>
      <c r="M68" s="129">
        <v>187.97</v>
      </c>
      <c r="N68" s="55">
        <f t="shared" si="10"/>
        <v>-7.5178351783517797E-2</v>
      </c>
      <c r="O68" s="129">
        <v>187.16</v>
      </c>
      <c r="P68" s="55">
        <f t="shared" si="41"/>
        <v>-8.2549019607843097E-2</v>
      </c>
      <c r="Q68" s="54">
        <f t="shared" si="12"/>
        <v>1406.26</v>
      </c>
      <c r="R68" s="120">
        <f t="shared" si="13"/>
        <v>-8.4710461400277201E-2</v>
      </c>
      <c r="S68" s="121">
        <f t="shared" si="67"/>
        <v>1332.41</v>
      </c>
      <c r="T68" s="129">
        <v>232.75</v>
      </c>
      <c r="U68" s="55">
        <f t="shared" si="15"/>
        <v>-2.1030494216614098E-2</v>
      </c>
      <c r="V68" s="129">
        <v>219.5</v>
      </c>
      <c r="W68" s="55">
        <f t="shared" si="16"/>
        <v>-6.1965811965812002E-2</v>
      </c>
      <c r="X68" s="129">
        <v>209.38</v>
      </c>
      <c r="Y68" s="55">
        <f t="shared" si="43"/>
        <v>2.7631901840490702E-2</v>
      </c>
      <c r="Z68" s="129">
        <v>209.5</v>
      </c>
      <c r="AA68" s="55">
        <f t="shared" si="19"/>
        <v>-1.1918951132300301E-3</v>
      </c>
      <c r="AB68" s="129">
        <v>258.02999999999997</v>
      </c>
      <c r="AC68" s="55">
        <f t="shared" si="21"/>
        <v>-3.8098788443616097E-2</v>
      </c>
      <c r="AD68" s="129">
        <v>203.25</v>
      </c>
      <c r="AE68" s="55">
        <f t="shared" si="23"/>
        <v>2.6515151515151599E-2</v>
      </c>
      <c r="AF68" s="129">
        <v>204</v>
      </c>
      <c r="AG68" s="55">
        <f t="shared" si="25"/>
        <v>1.2269938650306699E-3</v>
      </c>
      <c r="AH68" s="129">
        <v>169.66</v>
      </c>
      <c r="AI68" s="55">
        <f t="shared" si="63"/>
        <v>-7.2896174863387994E-2</v>
      </c>
      <c r="AJ68" s="129">
        <v>161.15</v>
      </c>
      <c r="AK68" s="55">
        <f t="shared" si="64"/>
        <v>-0.110896551724138</v>
      </c>
      <c r="AL68" s="129">
        <v>165.11</v>
      </c>
      <c r="AM68" s="55">
        <f t="shared" si="46"/>
        <v>-0.21562945368170999</v>
      </c>
      <c r="AN68" s="129">
        <v>163.81</v>
      </c>
      <c r="AO68" s="55">
        <f t="shared" si="31"/>
        <v>-0.133280423280423</v>
      </c>
      <c r="AP68" s="129">
        <v>159.19999999999999</v>
      </c>
      <c r="AQ68" s="55">
        <f t="shared" si="33"/>
        <v>-0.16975228161668801</v>
      </c>
      <c r="AR68" s="54">
        <f t="shared" si="65"/>
        <v>2355.34</v>
      </c>
      <c r="AS68" s="55">
        <f t="shared" si="66"/>
        <v>-6.1897839291048598E-2</v>
      </c>
      <c r="AT68" s="128"/>
      <c r="AU68" s="129">
        <v>237.75</v>
      </c>
      <c r="AV68" s="55"/>
      <c r="AW68" s="129">
        <v>234</v>
      </c>
      <c r="AX68" s="55"/>
      <c r="AY68" s="129">
        <v>203.75</v>
      </c>
      <c r="AZ68" s="55"/>
      <c r="BA68" s="129">
        <v>209.75</v>
      </c>
      <c r="BB68" s="55"/>
      <c r="BC68" s="141">
        <v>268.25</v>
      </c>
      <c r="BD68" s="55"/>
      <c r="BE68" s="141">
        <v>198</v>
      </c>
      <c r="BF68" s="55"/>
      <c r="BG68" s="141">
        <v>203.75</v>
      </c>
      <c r="BH68" s="55"/>
      <c r="BI68" s="141">
        <v>183</v>
      </c>
      <c r="BJ68" s="55"/>
      <c r="BK68" s="142">
        <v>181.25</v>
      </c>
      <c r="BL68" s="55"/>
      <c r="BM68" s="141">
        <v>210.5</v>
      </c>
      <c r="BN68" s="123"/>
      <c r="BO68" s="141">
        <v>189</v>
      </c>
      <c r="BP68" s="123"/>
      <c r="BQ68" s="141">
        <v>191.75</v>
      </c>
      <c r="BR68" s="123"/>
      <c r="BS68" s="54">
        <f t="shared" si="38"/>
        <v>2510.75</v>
      </c>
      <c r="BT68" s="55"/>
      <c r="BU68" s="126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19"/>
    </row>
    <row r="69" spans="1:86" s="102" customFormat="1" ht="27" customHeight="1">
      <c r="A69" s="337" t="s">
        <v>341</v>
      </c>
      <c r="B69" s="118" t="s">
        <v>361</v>
      </c>
      <c r="C69" s="129">
        <v>81.94</v>
      </c>
      <c r="D69" s="55">
        <f t="shared" si="62"/>
        <v>-1.5735735735735699E-2</v>
      </c>
      <c r="E69" s="129">
        <v>84.13</v>
      </c>
      <c r="F69" s="55">
        <f t="shared" ref="F69:F76" si="68">E69/V69-1</f>
        <v>3.1510544384502098E-2</v>
      </c>
      <c r="G69" s="130">
        <v>79.849999999999994</v>
      </c>
      <c r="H69" s="55">
        <f t="shared" ref="H69:H76" si="69">G69/X69-1</f>
        <v>-1.2612835414863501E-2</v>
      </c>
      <c r="I69" s="129">
        <v>79.06</v>
      </c>
      <c r="J69" s="55">
        <f t="shared" ref="J69:J76" si="70">I69/Z69-1</f>
        <v>-1.0884523958463699E-2</v>
      </c>
      <c r="K69" s="129">
        <v>81.67</v>
      </c>
      <c r="L69" s="55">
        <f t="shared" ref="L69:L76" si="71">K69/AB69-1</f>
        <v>-1.0660205935796399E-2</v>
      </c>
      <c r="M69" s="129">
        <v>68.19</v>
      </c>
      <c r="N69" s="55">
        <f t="shared" ref="N69:N76" si="72">M69/AD69-1</f>
        <v>-0.123972250770812</v>
      </c>
      <c r="O69" s="129">
        <v>68.11</v>
      </c>
      <c r="P69" s="55">
        <f t="shared" si="41"/>
        <v>-0.11476475175461399</v>
      </c>
      <c r="Q69" s="92">
        <f t="shared" ref="Q69:Q76" si="73">C69+E69+G69+I69+K69+M69+O69</f>
        <v>542.95000000000005</v>
      </c>
      <c r="R69" s="120">
        <f t="shared" ref="R69:R76" si="74">Q69/SUM(T69+V69+X69+Z69+AB69+AD69+AF69)-1</f>
        <v>-3.5510001065832901E-2</v>
      </c>
      <c r="S69" s="121">
        <f t="shared" si="67"/>
        <v>486</v>
      </c>
      <c r="T69" s="129">
        <v>83.25</v>
      </c>
      <c r="U69" s="55">
        <f t="shared" ref="U69:U76" si="75">T69/AU69-1</f>
        <v>2.1347073978652799E-2</v>
      </c>
      <c r="V69" s="129">
        <v>81.56</v>
      </c>
      <c r="W69" s="55">
        <f t="shared" ref="W69:W76" si="76">V69/AW69-1</f>
        <v>-8.7083053503469898E-2</v>
      </c>
      <c r="X69" s="129">
        <v>80.87</v>
      </c>
      <c r="Y69" s="55">
        <f t="shared" ref="Y69:Y76" si="77">X69/AY69-1</f>
        <v>-1.8329691672736001E-2</v>
      </c>
      <c r="Z69" s="129">
        <v>79.930000000000007</v>
      </c>
      <c r="AA69" s="55">
        <f t="shared" ref="AA69:AA76" si="78">Z69/BA69-1</f>
        <v>-1.1256803562592701E-2</v>
      </c>
      <c r="AB69" s="129">
        <v>82.55</v>
      </c>
      <c r="AC69" s="55">
        <f t="shared" ref="AC69:AC76" si="79">AB69/BC69-1</f>
        <v>-1.1732311744283601E-2</v>
      </c>
      <c r="AD69" s="129">
        <v>77.84</v>
      </c>
      <c r="AE69" s="55">
        <f t="shared" ref="AE69:AE76" si="80">AD69/BE69-1</f>
        <v>-6.3824355374010296E-3</v>
      </c>
      <c r="AF69" s="129">
        <v>76.94</v>
      </c>
      <c r="AG69" s="55">
        <f t="shared" ref="AG69:AG76" si="81">AF69/BG69-1</f>
        <v>-1.1562178828366E-2</v>
      </c>
      <c r="AH69" s="129">
        <v>76.11</v>
      </c>
      <c r="AI69" s="55">
        <f t="shared" si="63"/>
        <v>-1.10446985446985E-2</v>
      </c>
      <c r="AJ69" s="129">
        <v>76.55</v>
      </c>
      <c r="AK69" s="55">
        <f t="shared" si="64"/>
        <v>-1.03425985778927E-2</v>
      </c>
      <c r="AL69" s="129">
        <v>82.84</v>
      </c>
      <c r="AM69" s="55">
        <f t="shared" si="46"/>
        <v>-1.09837631327603E-2</v>
      </c>
      <c r="AN69" s="129">
        <v>75.760000000000005</v>
      </c>
      <c r="AO69" s="55">
        <f t="shared" ref="AO69:AO76" si="82">AN69/BO69-1</f>
        <v>-1.0190749934674699E-2</v>
      </c>
      <c r="AP69" s="129">
        <v>70.38</v>
      </c>
      <c r="AQ69" s="55">
        <f t="shared" ref="AQ69:AQ76" si="83">AP69/BQ69-1</f>
        <v>-1.0683159966263799E-2</v>
      </c>
      <c r="AR69" s="54">
        <f t="shared" si="65"/>
        <v>944.58</v>
      </c>
      <c r="AS69" s="55">
        <f t="shared" si="66"/>
        <v>-1.5580544641647501E-2</v>
      </c>
      <c r="AT69" s="122"/>
      <c r="AU69" s="132">
        <v>81.510000000000005</v>
      </c>
      <c r="AV69" s="123">
        <f>AU69/BV69-1</f>
        <v>-0.12916666666666701</v>
      </c>
      <c r="AW69" s="132">
        <v>89.34</v>
      </c>
      <c r="AX69" s="123">
        <f>AW69/BW69-1</f>
        <v>4.7607879924953099E-2</v>
      </c>
      <c r="AY69" s="132">
        <v>82.38</v>
      </c>
      <c r="AZ69" s="123">
        <f>AY69/BX69-1</f>
        <v>1.6033547113961402E-2</v>
      </c>
      <c r="BA69" s="132">
        <v>80.84</v>
      </c>
      <c r="BB69" s="123">
        <f>BA69/BY69-1</f>
        <v>-1.01628504958982E-2</v>
      </c>
      <c r="BC69" s="143">
        <v>83.53</v>
      </c>
      <c r="BD69" s="123">
        <f>BC69/BZ69-1</f>
        <v>-1.4395280235988199E-2</v>
      </c>
      <c r="BE69" s="143">
        <v>78.34</v>
      </c>
      <c r="BF69" s="123">
        <f>BE69/CA69-1</f>
        <v>-2.64694917360506E-2</v>
      </c>
      <c r="BG69" s="143">
        <v>77.84</v>
      </c>
      <c r="BH69" s="123">
        <f>BG69/CB69-1</f>
        <v>-2.0510884610544799E-2</v>
      </c>
      <c r="BI69" s="143">
        <v>76.959999999999994</v>
      </c>
      <c r="BJ69" s="123">
        <f>BI69/CC69-1</f>
        <v>-2.2481900165121398E-2</v>
      </c>
      <c r="BK69" s="144">
        <v>77.349999999999994</v>
      </c>
      <c r="BL69" s="123">
        <f>BK69/CD69-1</f>
        <v>-1.01100588686973E-2</v>
      </c>
      <c r="BM69" s="143">
        <v>83.76</v>
      </c>
      <c r="BN69" s="123">
        <f>BM69/CE69-1</f>
        <v>-2.4117441454036902E-2</v>
      </c>
      <c r="BO69" s="143">
        <v>76.540000000000006</v>
      </c>
      <c r="BP69" s="123">
        <f>BO69/CF69-1</f>
        <v>-1.2769250612666001E-2</v>
      </c>
      <c r="BQ69" s="143">
        <v>71.14</v>
      </c>
      <c r="BR69" s="123">
        <f>BQ69/CG69-1</f>
        <v>-1.4408423385979601E-2</v>
      </c>
      <c r="BS69" s="119">
        <f t="shared" ref="BS69:BS76" si="84">AU69+AW69+AY69+BA69+BC69+BE69+BG69+BI69+BK69+BM69+BO69+BQ69</f>
        <v>959.53</v>
      </c>
      <c r="BT69" s="123">
        <f>BS69/CH69-1</f>
        <v>-1.9617259101079899E-2</v>
      </c>
      <c r="BU69" s="124"/>
      <c r="BV69" s="136">
        <v>93.6</v>
      </c>
      <c r="BW69" s="136">
        <v>85.28</v>
      </c>
      <c r="BX69" s="136">
        <v>81.08</v>
      </c>
      <c r="BY69" s="136">
        <v>81.67</v>
      </c>
      <c r="BZ69" s="136">
        <v>84.75</v>
      </c>
      <c r="CA69" s="136">
        <v>80.47</v>
      </c>
      <c r="CB69" s="136">
        <v>79.47</v>
      </c>
      <c r="CC69" s="136">
        <v>78.73</v>
      </c>
      <c r="CD69" s="137">
        <v>78.14</v>
      </c>
      <c r="CE69" s="136">
        <v>85.83</v>
      </c>
      <c r="CF69" s="136">
        <v>77.53</v>
      </c>
      <c r="CG69" s="137">
        <v>72.180000000000007</v>
      </c>
      <c r="CH69" s="119">
        <f>BV69+BW69+BX69+BY69+BZ69+CA69+CB69+CC69+CD69+CE69+CF69+CG69</f>
        <v>978.73</v>
      </c>
    </row>
    <row r="70" spans="1:86" s="103" customFormat="1" ht="27" customHeight="1">
      <c r="A70" s="338"/>
      <c r="B70" s="118" t="s">
        <v>362</v>
      </c>
      <c r="C70" s="129">
        <v>393.31</v>
      </c>
      <c r="D70" s="55">
        <f t="shared" si="62"/>
        <v>-1.5740740740740802E-2</v>
      </c>
      <c r="E70" s="129">
        <v>403.82</v>
      </c>
      <c r="F70" s="55">
        <f t="shared" si="68"/>
        <v>3.1495057345015197E-2</v>
      </c>
      <c r="G70" s="130">
        <v>383.28</v>
      </c>
      <c r="H70" s="55">
        <f t="shared" si="69"/>
        <v>-1.26230099438406E-2</v>
      </c>
      <c r="I70" s="129">
        <v>379.49</v>
      </c>
      <c r="J70" s="55">
        <f t="shared" si="70"/>
        <v>-1.0868998592503801E-2</v>
      </c>
      <c r="K70" s="129">
        <v>392.02</v>
      </c>
      <c r="L70" s="55">
        <f t="shared" si="71"/>
        <v>-1.0650111043811901E-2</v>
      </c>
      <c r="M70" s="129">
        <v>327.31</v>
      </c>
      <c r="N70" s="55">
        <f t="shared" si="72"/>
        <v>-0.12397291438053699</v>
      </c>
      <c r="O70" s="129">
        <v>326.93</v>
      </c>
      <c r="P70" s="55">
        <f t="shared" ref="P70:P76" si="85">O70/AF70-1</f>
        <v>-0.114754542254475</v>
      </c>
      <c r="Q70" s="54">
        <f t="shared" si="73"/>
        <v>2606.16</v>
      </c>
      <c r="R70" s="120">
        <f t="shared" si="74"/>
        <v>-3.5509287186680102E-2</v>
      </c>
      <c r="S70" s="121">
        <f t="shared" si="67"/>
        <v>2332.8000000000002</v>
      </c>
      <c r="T70" s="129">
        <v>399.6</v>
      </c>
      <c r="U70" s="55">
        <f t="shared" si="75"/>
        <v>2.1341853035143899E-2</v>
      </c>
      <c r="V70" s="129">
        <v>391.49</v>
      </c>
      <c r="W70" s="55">
        <f t="shared" si="76"/>
        <v>-8.7074131940395899E-2</v>
      </c>
      <c r="X70" s="129">
        <v>388.18</v>
      </c>
      <c r="Y70" s="55">
        <f t="shared" si="77"/>
        <v>-1.8309645440291299E-2</v>
      </c>
      <c r="Z70" s="129">
        <v>383.66</v>
      </c>
      <c r="AA70" s="55">
        <f t="shared" si="78"/>
        <v>-1.12620158235187E-2</v>
      </c>
      <c r="AB70" s="129">
        <v>396.24</v>
      </c>
      <c r="AC70" s="55">
        <f t="shared" si="79"/>
        <v>-1.1722452237242401E-2</v>
      </c>
      <c r="AD70" s="129">
        <v>373.63</v>
      </c>
      <c r="AE70" s="55">
        <f t="shared" si="80"/>
        <v>-6.3824694838177098E-3</v>
      </c>
      <c r="AF70" s="129">
        <v>369.31</v>
      </c>
      <c r="AG70" s="55">
        <f t="shared" si="81"/>
        <v>-1.1562240719428201E-2</v>
      </c>
      <c r="AH70" s="129">
        <v>365.33</v>
      </c>
      <c r="AI70" s="55">
        <f t="shared" si="63"/>
        <v>-1.10446387482744E-2</v>
      </c>
      <c r="AJ70" s="129">
        <v>367.44</v>
      </c>
      <c r="AK70" s="55">
        <f t="shared" si="64"/>
        <v>-1.03425985778927E-2</v>
      </c>
      <c r="AL70" s="129">
        <v>397.63</v>
      </c>
      <c r="AM70" s="55">
        <f t="shared" ref="AM70:AM76" si="86">AL70/BM70-1</f>
        <v>-1.09936575052855E-2</v>
      </c>
      <c r="AN70" s="129">
        <v>363.65</v>
      </c>
      <c r="AO70" s="55">
        <f t="shared" si="82"/>
        <v>-1.01799177985248E-2</v>
      </c>
      <c r="AP70" s="129">
        <v>337.82</v>
      </c>
      <c r="AQ70" s="55">
        <f t="shared" si="83"/>
        <v>-1.06890795677513E-2</v>
      </c>
      <c r="AR70" s="54">
        <f t="shared" si="65"/>
        <v>4533.9799999999996</v>
      </c>
      <c r="AS70" s="55">
        <f t="shared" si="66"/>
        <v>-1.55784207932295E-2</v>
      </c>
      <c r="AT70" s="128"/>
      <c r="AU70" s="129">
        <v>391.25</v>
      </c>
      <c r="AV70" s="55"/>
      <c r="AW70" s="129">
        <v>428.83</v>
      </c>
      <c r="AX70" s="55"/>
      <c r="AY70" s="129">
        <v>395.42</v>
      </c>
      <c r="AZ70" s="55"/>
      <c r="BA70" s="129">
        <v>388.03</v>
      </c>
      <c r="BB70" s="55"/>
      <c r="BC70" s="141">
        <v>400.94</v>
      </c>
      <c r="BD70" s="55"/>
      <c r="BE70" s="141">
        <v>376.03</v>
      </c>
      <c r="BF70" s="55"/>
      <c r="BG70" s="141">
        <v>373.63</v>
      </c>
      <c r="BH70" s="55"/>
      <c r="BI70" s="141">
        <v>369.41</v>
      </c>
      <c r="BJ70" s="55"/>
      <c r="BK70" s="142">
        <v>371.28</v>
      </c>
      <c r="BL70" s="55"/>
      <c r="BM70" s="141">
        <v>402.05</v>
      </c>
      <c r="BN70" s="123"/>
      <c r="BO70" s="141">
        <v>367.39</v>
      </c>
      <c r="BP70" s="123"/>
      <c r="BQ70" s="141">
        <v>341.47</v>
      </c>
      <c r="BR70" s="123"/>
      <c r="BS70" s="54">
        <f t="shared" si="84"/>
        <v>4605.7299999999996</v>
      </c>
      <c r="BT70" s="55"/>
      <c r="BU70" s="126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19"/>
    </row>
    <row r="71" spans="1:86" s="103" customFormat="1" ht="27" customHeight="1">
      <c r="A71" s="339"/>
      <c r="B71" s="118" t="s">
        <v>363</v>
      </c>
      <c r="C71" s="129">
        <v>61.24</v>
      </c>
      <c r="D71" s="55">
        <f t="shared" si="62"/>
        <v>-1.7645171639396801E-2</v>
      </c>
      <c r="E71" s="129">
        <v>62.47</v>
      </c>
      <c r="F71" s="55">
        <f t="shared" si="68"/>
        <v>2.1419228253760601E-2</v>
      </c>
      <c r="G71" s="130">
        <v>59.48</v>
      </c>
      <c r="H71" s="55">
        <f t="shared" si="69"/>
        <v>-7.3431241655541601E-3</v>
      </c>
      <c r="I71" s="129">
        <v>59.01</v>
      </c>
      <c r="J71" s="55">
        <f t="shared" si="70"/>
        <v>-1.0397450947509801E-2</v>
      </c>
      <c r="K71" s="129">
        <v>61.07</v>
      </c>
      <c r="L71" s="55">
        <f t="shared" si="71"/>
        <v>-6.6688353936238398E-3</v>
      </c>
      <c r="M71" s="129">
        <v>50.76</v>
      </c>
      <c r="N71" s="55">
        <f t="shared" si="72"/>
        <v>-0.13776116867674501</v>
      </c>
      <c r="O71" s="129">
        <v>50.71</v>
      </c>
      <c r="P71" s="55">
        <f t="shared" si="85"/>
        <v>-0.11946518492793901</v>
      </c>
      <c r="Q71" s="54">
        <f t="shared" si="73"/>
        <v>404.74</v>
      </c>
      <c r="R71" s="120">
        <f t="shared" si="74"/>
        <v>-3.8599491674386699E-2</v>
      </c>
      <c r="S71" s="121">
        <f t="shared" si="67"/>
        <v>363.4</v>
      </c>
      <c r="T71" s="129">
        <v>62.34</v>
      </c>
      <c r="U71" s="55">
        <f t="shared" si="75"/>
        <v>4.1256054785368403E-2</v>
      </c>
      <c r="V71" s="129">
        <v>61.16</v>
      </c>
      <c r="W71" s="55">
        <f t="shared" si="76"/>
        <v>-6.0955013050821398E-2</v>
      </c>
      <c r="X71" s="129">
        <v>59.92</v>
      </c>
      <c r="Y71" s="55">
        <f t="shared" si="77"/>
        <v>-2.28310502283104E-2</v>
      </c>
      <c r="Z71" s="129">
        <v>59.63</v>
      </c>
      <c r="AA71" s="55">
        <f t="shared" si="78"/>
        <v>-1.38911857119232E-2</v>
      </c>
      <c r="AB71" s="129">
        <v>61.48</v>
      </c>
      <c r="AC71" s="55">
        <f t="shared" si="79"/>
        <v>-1.5847606851288599E-2</v>
      </c>
      <c r="AD71" s="129">
        <v>58.87</v>
      </c>
      <c r="AE71" s="55">
        <f t="shared" si="80"/>
        <v>-2.11173927502495E-2</v>
      </c>
      <c r="AF71" s="129">
        <v>57.59</v>
      </c>
      <c r="AG71" s="55">
        <f t="shared" si="81"/>
        <v>-2.1742823169695901E-2</v>
      </c>
      <c r="AH71" s="129">
        <v>56.77</v>
      </c>
      <c r="AI71" s="55">
        <f t="shared" si="63"/>
        <v>-2.3563811489508001E-2</v>
      </c>
      <c r="AJ71" s="129">
        <v>57.86</v>
      </c>
      <c r="AK71" s="55">
        <f t="shared" si="64"/>
        <v>-8.0576032916166405E-3</v>
      </c>
      <c r="AL71" s="129">
        <v>62.38</v>
      </c>
      <c r="AM71" s="55">
        <f t="shared" si="86"/>
        <v>-1.1567105054666399E-2</v>
      </c>
      <c r="AN71" s="129">
        <v>57.41</v>
      </c>
      <c r="AO71" s="55">
        <f t="shared" si="82"/>
        <v>-9.4893029675639003E-3</v>
      </c>
      <c r="AP71" s="129">
        <v>52.92</v>
      </c>
      <c r="AQ71" s="55">
        <f t="shared" si="83"/>
        <v>-3.9215686274509803E-2</v>
      </c>
      <c r="AR71" s="54">
        <f t="shared" si="65"/>
        <v>708.33</v>
      </c>
      <c r="AS71" s="55">
        <f t="shared" si="66"/>
        <v>-1.7422907794532001E-2</v>
      </c>
      <c r="AT71" s="128"/>
      <c r="AU71" s="129">
        <v>59.87</v>
      </c>
      <c r="AV71" s="55"/>
      <c r="AW71" s="129">
        <v>65.13</v>
      </c>
      <c r="AX71" s="55"/>
      <c r="AY71" s="129">
        <v>61.32</v>
      </c>
      <c r="AZ71" s="55"/>
      <c r="BA71" s="129">
        <v>60.47</v>
      </c>
      <c r="BB71" s="55"/>
      <c r="BC71" s="141">
        <v>62.47</v>
      </c>
      <c r="BD71" s="55"/>
      <c r="BE71" s="141">
        <v>60.14</v>
      </c>
      <c r="BF71" s="55"/>
      <c r="BG71" s="141">
        <v>58.87</v>
      </c>
      <c r="BH71" s="55"/>
      <c r="BI71" s="141">
        <v>58.14</v>
      </c>
      <c r="BJ71" s="55"/>
      <c r="BK71" s="142">
        <v>58.33</v>
      </c>
      <c r="BL71" s="55"/>
      <c r="BM71" s="141">
        <v>63.11</v>
      </c>
      <c r="BN71" s="123"/>
      <c r="BO71" s="141">
        <v>57.96</v>
      </c>
      <c r="BP71" s="123"/>
      <c r="BQ71" s="141">
        <v>55.08</v>
      </c>
      <c r="BR71" s="123"/>
      <c r="BS71" s="54">
        <f t="shared" si="84"/>
        <v>720.89</v>
      </c>
      <c r="BT71" s="55"/>
      <c r="BU71" s="126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19"/>
    </row>
    <row r="72" spans="1:86" s="103" customFormat="1" ht="27" customHeight="1">
      <c r="A72" s="340"/>
      <c r="B72" s="118" t="s">
        <v>204</v>
      </c>
      <c r="C72" s="129">
        <v>195.97</v>
      </c>
      <c r="D72" s="55">
        <f t="shared" si="62"/>
        <v>-1.7644994736578299E-2</v>
      </c>
      <c r="E72" s="129">
        <v>199.9</v>
      </c>
      <c r="F72" s="55">
        <f t="shared" si="68"/>
        <v>2.1409227939297899E-2</v>
      </c>
      <c r="G72" s="130">
        <v>190.34</v>
      </c>
      <c r="H72" s="55">
        <f t="shared" si="69"/>
        <v>-7.3015541879628597E-3</v>
      </c>
      <c r="I72" s="129">
        <v>188.83</v>
      </c>
      <c r="J72" s="55">
        <f t="shared" si="70"/>
        <v>-1.0428676239387801E-2</v>
      </c>
      <c r="K72" s="129">
        <v>195.42</v>
      </c>
      <c r="L72" s="55">
        <f t="shared" si="71"/>
        <v>-6.7093626105521097E-3</v>
      </c>
      <c r="M72" s="129">
        <v>162.43</v>
      </c>
      <c r="N72" s="55">
        <f t="shared" si="72"/>
        <v>-0.13775347701454499</v>
      </c>
      <c r="O72" s="129">
        <v>162.27000000000001</v>
      </c>
      <c r="P72" s="55">
        <f t="shared" si="85"/>
        <v>-0.11948559335829401</v>
      </c>
      <c r="Q72" s="54">
        <f t="shared" si="73"/>
        <v>1295.1600000000001</v>
      </c>
      <c r="R72" s="120">
        <f t="shared" si="74"/>
        <v>-3.8606857337975198E-2</v>
      </c>
      <c r="S72" s="121">
        <f t="shared" si="67"/>
        <v>1162.8800000000001</v>
      </c>
      <c r="T72" s="129">
        <v>199.49</v>
      </c>
      <c r="U72" s="55">
        <f t="shared" si="75"/>
        <v>4.12882346800292E-2</v>
      </c>
      <c r="V72" s="129">
        <v>195.71</v>
      </c>
      <c r="W72" s="55">
        <f t="shared" si="76"/>
        <v>-6.0982631225410103E-2</v>
      </c>
      <c r="X72" s="129">
        <v>191.74</v>
      </c>
      <c r="Y72" s="55">
        <f t="shared" si="77"/>
        <v>-2.2831515645703699E-2</v>
      </c>
      <c r="Z72" s="129">
        <v>190.82</v>
      </c>
      <c r="AA72" s="55">
        <f t="shared" si="78"/>
        <v>-1.38501291989664E-2</v>
      </c>
      <c r="AB72" s="129">
        <v>196.74</v>
      </c>
      <c r="AC72" s="55">
        <f t="shared" si="79"/>
        <v>-1.5807903951976E-2</v>
      </c>
      <c r="AD72" s="129">
        <v>188.38</v>
      </c>
      <c r="AE72" s="55">
        <f t="shared" si="80"/>
        <v>-2.1148350220836502E-2</v>
      </c>
      <c r="AF72" s="129">
        <v>184.29</v>
      </c>
      <c r="AG72" s="55">
        <f t="shared" si="81"/>
        <v>-2.17114343348551E-2</v>
      </c>
      <c r="AH72" s="129">
        <v>181.66</v>
      </c>
      <c r="AI72" s="55">
        <f t="shared" si="63"/>
        <v>-2.3595807578608002E-2</v>
      </c>
      <c r="AJ72" s="129">
        <v>185.15</v>
      </c>
      <c r="AK72" s="55">
        <f t="shared" si="64"/>
        <v>-8.0895746276652396E-3</v>
      </c>
      <c r="AL72" s="129">
        <v>199.62</v>
      </c>
      <c r="AM72" s="55">
        <f t="shared" si="86"/>
        <v>-1.15375092844763E-2</v>
      </c>
      <c r="AN72" s="129">
        <v>183.71</v>
      </c>
      <c r="AO72" s="55">
        <f t="shared" si="82"/>
        <v>-9.4894052946568105E-3</v>
      </c>
      <c r="AP72" s="129">
        <v>169.34</v>
      </c>
      <c r="AQ72" s="55">
        <f t="shared" si="83"/>
        <v>-3.9260183819357697E-2</v>
      </c>
      <c r="AR72" s="54">
        <f t="shared" si="65"/>
        <v>2266.65</v>
      </c>
      <c r="AS72" s="55">
        <f t="shared" si="66"/>
        <v>-1.74221012293873E-2</v>
      </c>
      <c r="AT72" s="128"/>
      <c r="AU72" s="129">
        <v>191.58</v>
      </c>
      <c r="AV72" s="55"/>
      <c r="AW72" s="129">
        <v>208.42</v>
      </c>
      <c r="AX72" s="55"/>
      <c r="AY72" s="129">
        <v>196.22</v>
      </c>
      <c r="AZ72" s="55"/>
      <c r="BA72" s="129">
        <v>193.5</v>
      </c>
      <c r="BB72" s="55"/>
      <c r="BC72" s="141">
        <v>199.9</v>
      </c>
      <c r="BD72" s="55"/>
      <c r="BE72" s="141">
        <v>192.45</v>
      </c>
      <c r="BF72" s="55"/>
      <c r="BG72" s="141">
        <v>188.38</v>
      </c>
      <c r="BH72" s="55"/>
      <c r="BI72" s="141">
        <v>186.05</v>
      </c>
      <c r="BJ72" s="55"/>
      <c r="BK72" s="142">
        <v>186.66</v>
      </c>
      <c r="BL72" s="55"/>
      <c r="BM72" s="141">
        <v>201.95</v>
      </c>
      <c r="BN72" s="123"/>
      <c r="BO72" s="141">
        <v>185.47</v>
      </c>
      <c r="BP72" s="123"/>
      <c r="BQ72" s="141">
        <v>176.26</v>
      </c>
      <c r="BR72" s="123"/>
      <c r="BS72" s="54">
        <f t="shared" si="84"/>
        <v>2306.84</v>
      </c>
      <c r="BT72" s="55"/>
      <c r="BU72" s="126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19"/>
    </row>
    <row r="73" spans="1:86" s="102" customFormat="1" ht="27" customHeight="1">
      <c r="A73" s="337" t="s">
        <v>124</v>
      </c>
      <c r="B73" s="118" t="s">
        <v>361</v>
      </c>
      <c r="C73" s="129">
        <v>15.84</v>
      </c>
      <c r="D73" s="55">
        <f t="shared" si="62"/>
        <v>-3.77358490566038E-3</v>
      </c>
      <c r="E73" s="129">
        <v>15.86</v>
      </c>
      <c r="F73" s="55">
        <f t="shared" si="68"/>
        <v>-1.8879798615482101E-3</v>
      </c>
      <c r="G73" s="130">
        <v>15.87</v>
      </c>
      <c r="H73" s="55">
        <f t="shared" si="69"/>
        <v>-2.51414204902578E-3</v>
      </c>
      <c r="I73" s="129">
        <v>15.88</v>
      </c>
      <c r="J73" s="55">
        <f t="shared" si="70"/>
        <v>-4.3887147335421898E-3</v>
      </c>
      <c r="K73" s="129">
        <v>15.98</v>
      </c>
      <c r="L73" s="55">
        <f t="shared" si="71"/>
        <v>0</v>
      </c>
      <c r="M73" s="129">
        <v>16.010000000000002</v>
      </c>
      <c r="N73" s="55">
        <f t="shared" si="72"/>
        <v>6.2500000000009802E-4</v>
      </c>
      <c r="O73" s="129">
        <v>16.05</v>
      </c>
      <c r="P73" s="55">
        <f t="shared" si="85"/>
        <v>-3.10559006211186E-3</v>
      </c>
      <c r="Q73" s="92">
        <f t="shared" si="73"/>
        <v>111.49</v>
      </c>
      <c r="R73" s="120">
        <f t="shared" si="74"/>
        <v>-2.1480354425849101E-3</v>
      </c>
      <c r="S73" s="121">
        <f t="shared" si="67"/>
        <v>95.63</v>
      </c>
      <c r="T73" s="129">
        <v>15.9</v>
      </c>
      <c r="U73" s="55">
        <f t="shared" si="75"/>
        <v>2.84605433376455E-2</v>
      </c>
      <c r="V73" s="129">
        <v>15.89</v>
      </c>
      <c r="W73" s="55">
        <f t="shared" si="76"/>
        <v>2.6485788113695102E-2</v>
      </c>
      <c r="X73" s="129">
        <v>15.91</v>
      </c>
      <c r="Y73" s="55">
        <f t="shared" si="77"/>
        <v>2.8442146089204801E-2</v>
      </c>
      <c r="Z73" s="129">
        <v>15.95</v>
      </c>
      <c r="AA73" s="55">
        <f t="shared" si="78"/>
        <v>3.0361757105943101E-2</v>
      </c>
      <c r="AB73" s="129">
        <v>15.98</v>
      </c>
      <c r="AC73" s="55">
        <f t="shared" si="79"/>
        <v>3.1633311814073702E-2</v>
      </c>
      <c r="AD73" s="129">
        <v>16</v>
      </c>
      <c r="AE73" s="55">
        <f t="shared" si="80"/>
        <v>3.2258064516128997E-2</v>
      </c>
      <c r="AF73" s="129">
        <v>16.100000000000001</v>
      </c>
      <c r="AG73" s="55">
        <f t="shared" si="81"/>
        <v>2.22222222222224E-2</v>
      </c>
      <c r="AH73" s="129">
        <v>16.03</v>
      </c>
      <c r="AI73" s="55">
        <f t="shared" si="63"/>
        <v>1.7131979695431499E-2</v>
      </c>
      <c r="AJ73" s="129">
        <v>16.04</v>
      </c>
      <c r="AK73" s="55">
        <f t="shared" si="64"/>
        <v>2.8205128205128101E-2</v>
      </c>
      <c r="AL73" s="129">
        <v>16</v>
      </c>
      <c r="AM73" s="55">
        <f t="shared" si="86"/>
        <v>3.1592520954223199E-2</v>
      </c>
      <c r="AN73" s="129">
        <v>15.8</v>
      </c>
      <c r="AO73" s="55">
        <f t="shared" si="82"/>
        <v>2.0012911555842498E-2</v>
      </c>
      <c r="AP73" s="129">
        <v>15.85</v>
      </c>
      <c r="AQ73" s="55">
        <f t="shared" si="83"/>
        <v>3.2573289902280103E-2</v>
      </c>
      <c r="AR73" s="54">
        <f t="shared" si="65"/>
        <v>191.45</v>
      </c>
      <c r="AS73" s="55">
        <f t="shared" si="66"/>
        <v>2.7422990232907701E-2</v>
      </c>
      <c r="AT73" s="122"/>
      <c r="AU73" s="132">
        <v>15.46</v>
      </c>
      <c r="AV73" s="123">
        <f>AU73/BV73-1</f>
        <v>1.2953367875647699E-3</v>
      </c>
      <c r="AW73" s="132">
        <v>15.48</v>
      </c>
      <c r="AX73" s="123">
        <f>AW73/BW73-1</f>
        <v>1.2936610608020899E-3</v>
      </c>
      <c r="AY73" s="132">
        <v>15.47</v>
      </c>
      <c r="AZ73" s="123">
        <f>AY73/BX73-1</f>
        <v>-6.4599483204130803E-4</v>
      </c>
      <c r="BA73" s="132">
        <v>15.48</v>
      </c>
      <c r="BB73" s="123">
        <f>BA73/BY73-1</f>
        <v>-1.2903225806450999E-3</v>
      </c>
      <c r="BC73" s="143">
        <v>15.49</v>
      </c>
      <c r="BD73" s="123">
        <f>BC73/BZ73-1</f>
        <v>-1.3375796178343899E-2</v>
      </c>
      <c r="BE73" s="143">
        <v>15.5</v>
      </c>
      <c r="BF73" s="123">
        <f>BE73/CA73-1</f>
        <v>0</v>
      </c>
      <c r="BG73" s="143">
        <v>15.75</v>
      </c>
      <c r="BH73" s="123">
        <f>BG73/CB73-1</f>
        <v>1.1560693641618399E-2</v>
      </c>
      <c r="BI73" s="143">
        <v>15.76</v>
      </c>
      <c r="BJ73" s="123">
        <f>BI73/CC73-1</f>
        <v>1.5463917525773099E-2</v>
      </c>
      <c r="BK73" s="144">
        <v>15.6</v>
      </c>
      <c r="BL73" s="123">
        <f>BK73/CD73-1</f>
        <v>3.2154340836012501E-3</v>
      </c>
      <c r="BM73" s="143">
        <v>15.51</v>
      </c>
      <c r="BN73" s="123">
        <f>BM73/CE73-1</f>
        <v>-3.8535645472061999E-3</v>
      </c>
      <c r="BO73" s="143">
        <v>15.49</v>
      </c>
      <c r="BP73" s="123">
        <f>BO73/CF73-1</f>
        <v>-4.4987146529563704E-3</v>
      </c>
      <c r="BQ73" s="143">
        <v>15.35</v>
      </c>
      <c r="BR73" s="123">
        <f>BQ73/CG73-1</f>
        <v>-8.3979328165375601E-3</v>
      </c>
      <c r="BS73" s="119">
        <f t="shared" si="84"/>
        <v>186.34</v>
      </c>
      <c r="BT73" s="123">
        <f>BS73/CH73-1</f>
        <v>5.3668223045200102E-5</v>
      </c>
      <c r="BU73" s="124"/>
      <c r="BV73" s="136">
        <v>15.44</v>
      </c>
      <c r="BW73" s="136">
        <v>15.46</v>
      </c>
      <c r="BX73" s="136">
        <v>15.48</v>
      </c>
      <c r="BY73" s="136">
        <v>15.5</v>
      </c>
      <c r="BZ73" s="136">
        <v>15.7</v>
      </c>
      <c r="CA73" s="136">
        <v>15.5</v>
      </c>
      <c r="CB73" s="136">
        <v>15.57</v>
      </c>
      <c r="CC73" s="136">
        <v>15.52</v>
      </c>
      <c r="CD73" s="137">
        <v>15.55</v>
      </c>
      <c r="CE73" s="136">
        <v>15.57</v>
      </c>
      <c r="CF73" s="136">
        <v>15.56</v>
      </c>
      <c r="CG73" s="137">
        <v>15.48</v>
      </c>
      <c r="CH73" s="119">
        <f>BV73+BW73+BX73+BY73+BZ73+CA73+CB73+CC73+CD73+CE73+CF73+CG73</f>
        <v>186.33</v>
      </c>
    </row>
    <row r="74" spans="1:86" s="103" customFormat="1" ht="27" customHeight="1">
      <c r="A74" s="338"/>
      <c r="B74" s="118" t="s">
        <v>362</v>
      </c>
      <c r="C74" s="129">
        <v>79.2</v>
      </c>
      <c r="D74" s="55">
        <f t="shared" si="62"/>
        <v>0.245283018867924</v>
      </c>
      <c r="E74" s="129">
        <v>79.3</v>
      </c>
      <c r="F74" s="55">
        <f t="shared" si="68"/>
        <v>0.24764002517306499</v>
      </c>
      <c r="G74" s="130">
        <v>79.349999999999994</v>
      </c>
      <c r="H74" s="55">
        <f t="shared" si="69"/>
        <v>0.246857322438718</v>
      </c>
      <c r="I74" s="129">
        <v>79.400000000000006</v>
      </c>
      <c r="J74" s="55">
        <f t="shared" si="70"/>
        <v>0.24451410658307199</v>
      </c>
      <c r="K74" s="129">
        <v>79.900000000000006</v>
      </c>
      <c r="L74" s="55">
        <f t="shared" si="71"/>
        <v>0.25</v>
      </c>
      <c r="M74" s="129">
        <v>80.05</v>
      </c>
      <c r="N74" s="55">
        <f t="shared" si="72"/>
        <v>0.25078125000000001</v>
      </c>
      <c r="O74" s="129">
        <v>80.25</v>
      </c>
      <c r="P74" s="55">
        <f t="shared" si="85"/>
        <v>0.24611801242236001</v>
      </c>
      <c r="Q74" s="54">
        <f t="shared" si="73"/>
        <v>557.45000000000005</v>
      </c>
      <c r="R74" s="120">
        <f t="shared" si="74"/>
        <v>0.24731495569676901</v>
      </c>
      <c r="S74" s="121">
        <f t="shared" si="67"/>
        <v>382.52</v>
      </c>
      <c r="T74" s="129">
        <v>63.6</v>
      </c>
      <c r="U74" s="55">
        <f t="shared" si="75"/>
        <v>2.84605433376455E-2</v>
      </c>
      <c r="V74" s="129">
        <v>63.56</v>
      </c>
      <c r="W74" s="55">
        <f t="shared" si="76"/>
        <v>2.6485788113695102E-2</v>
      </c>
      <c r="X74" s="129">
        <v>63.64</v>
      </c>
      <c r="Y74" s="55">
        <f t="shared" si="77"/>
        <v>2.8442146089204801E-2</v>
      </c>
      <c r="Z74" s="129">
        <v>63.8</v>
      </c>
      <c r="AA74" s="55">
        <f t="shared" si="78"/>
        <v>3.0361757105943101E-2</v>
      </c>
      <c r="AB74" s="129">
        <v>63.92</v>
      </c>
      <c r="AC74" s="55">
        <f t="shared" si="79"/>
        <v>3.1633311814073702E-2</v>
      </c>
      <c r="AD74" s="129">
        <v>64</v>
      </c>
      <c r="AE74" s="55">
        <f t="shared" si="80"/>
        <v>3.2258064516128997E-2</v>
      </c>
      <c r="AF74" s="129">
        <v>64.400000000000006</v>
      </c>
      <c r="AG74" s="55">
        <f t="shared" si="81"/>
        <v>-0.256608565162184</v>
      </c>
      <c r="AH74" s="129">
        <v>64.12</v>
      </c>
      <c r="AI74" s="55">
        <f t="shared" si="63"/>
        <v>-0.26026765113059502</v>
      </c>
      <c r="AJ74" s="129">
        <v>64.16</v>
      </c>
      <c r="AK74" s="55">
        <f t="shared" si="64"/>
        <v>2.8205128205128101E-2</v>
      </c>
      <c r="AL74" s="129">
        <v>64</v>
      </c>
      <c r="AM74" s="55">
        <f t="shared" si="86"/>
        <v>3.1592520954223199E-2</v>
      </c>
      <c r="AN74" s="129">
        <v>63.2</v>
      </c>
      <c r="AO74" s="55">
        <f t="shared" si="82"/>
        <v>2.0012911555842498E-2</v>
      </c>
      <c r="AP74" s="129">
        <v>63.4</v>
      </c>
      <c r="AQ74" s="55">
        <f t="shared" si="83"/>
        <v>3.2573289902280103E-2</v>
      </c>
      <c r="AR74" s="54">
        <f t="shared" si="65"/>
        <v>765.8</v>
      </c>
      <c r="AS74" s="55">
        <f t="shared" si="66"/>
        <v>-3.3849337017271303E-2</v>
      </c>
      <c r="AT74" s="128"/>
      <c r="AU74" s="129">
        <v>61.84</v>
      </c>
      <c r="AV74" s="55"/>
      <c r="AW74" s="129">
        <v>61.92</v>
      </c>
      <c r="AX74" s="55"/>
      <c r="AY74" s="129">
        <v>61.88</v>
      </c>
      <c r="AZ74" s="55"/>
      <c r="BA74" s="129">
        <v>61.92</v>
      </c>
      <c r="BB74" s="55"/>
      <c r="BC74" s="141">
        <v>61.96</v>
      </c>
      <c r="BD74" s="55"/>
      <c r="BE74" s="141">
        <v>62</v>
      </c>
      <c r="BF74" s="55"/>
      <c r="BG74" s="141">
        <v>86.63</v>
      </c>
      <c r="BH74" s="55"/>
      <c r="BI74" s="141">
        <v>86.68</v>
      </c>
      <c r="BJ74" s="55"/>
      <c r="BK74" s="142">
        <v>62.4</v>
      </c>
      <c r="BL74" s="55"/>
      <c r="BM74" s="141">
        <v>62.04</v>
      </c>
      <c r="BN74" s="123"/>
      <c r="BO74" s="141">
        <v>61.96</v>
      </c>
      <c r="BP74" s="123"/>
      <c r="BQ74" s="141">
        <v>61.4</v>
      </c>
      <c r="BR74" s="123"/>
      <c r="BS74" s="54">
        <f t="shared" si="84"/>
        <v>792.63</v>
      </c>
      <c r="BT74" s="55"/>
      <c r="BU74" s="126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19"/>
    </row>
    <row r="75" spans="1:86" s="103" customFormat="1" ht="27" customHeight="1">
      <c r="A75" s="339"/>
      <c r="B75" s="118" t="s">
        <v>363</v>
      </c>
      <c r="C75" s="129">
        <v>13.45</v>
      </c>
      <c r="D75" s="55">
        <f t="shared" si="62"/>
        <v>-3.7037037037037598E-3</v>
      </c>
      <c r="E75" s="129">
        <v>13.48</v>
      </c>
      <c r="F75" s="55">
        <f t="shared" si="68"/>
        <v>-7.4128984432908496E-4</v>
      </c>
      <c r="G75" s="130">
        <v>13.49</v>
      </c>
      <c r="H75" s="55">
        <f t="shared" si="69"/>
        <v>-1.48038490007396E-3</v>
      </c>
      <c r="I75" s="129">
        <v>13.5</v>
      </c>
      <c r="J75" s="55">
        <f t="shared" si="70"/>
        <v>-3.69003690036906E-3</v>
      </c>
      <c r="K75" s="129">
        <v>13.6</v>
      </c>
      <c r="L75" s="55">
        <f t="shared" si="71"/>
        <v>1.4727540500736301E-3</v>
      </c>
      <c r="M75" s="129">
        <v>13.62</v>
      </c>
      <c r="N75" s="55">
        <f t="shared" si="72"/>
        <v>1.47058823529411E-3</v>
      </c>
      <c r="O75" s="129">
        <v>13.63</v>
      </c>
      <c r="P75" s="55">
        <f t="shared" si="85"/>
        <v>7.3421439060217296E-4</v>
      </c>
      <c r="Q75" s="54">
        <f t="shared" si="73"/>
        <v>94.77</v>
      </c>
      <c r="R75" s="120">
        <f t="shared" si="74"/>
        <v>-8.4343700579858605E-4</v>
      </c>
      <c r="S75" s="121">
        <f t="shared" si="67"/>
        <v>81.23</v>
      </c>
      <c r="T75" s="129">
        <v>13.5</v>
      </c>
      <c r="U75" s="55">
        <f t="shared" si="75"/>
        <v>2.27272727272727E-2</v>
      </c>
      <c r="V75" s="129">
        <v>13.49</v>
      </c>
      <c r="W75" s="55">
        <f t="shared" si="76"/>
        <v>2.0423600605143699E-2</v>
      </c>
      <c r="X75" s="129">
        <v>13.51</v>
      </c>
      <c r="Y75" s="55">
        <f t="shared" si="77"/>
        <v>2.34848484848484E-2</v>
      </c>
      <c r="Z75" s="129">
        <v>13.55</v>
      </c>
      <c r="AA75" s="55">
        <f t="shared" si="78"/>
        <v>2.4187452758881501E-2</v>
      </c>
      <c r="AB75" s="129">
        <v>13.58</v>
      </c>
      <c r="AC75" s="55">
        <f t="shared" si="79"/>
        <v>2.5679758308157202E-2</v>
      </c>
      <c r="AD75" s="129">
        <v>13.6</v>
      </c>
      <c r="AE75" s="55">
        <f t="shared" si="80"/>
        <v>2.5641025641025501E-2</v>
      </c>
      <c r="AF75" s="129">
        <v>13.62</v>
      </c>
      <c r="AG75" s="55">
        <f t="shared" si="81"/>
        <v>4.7692307692307701E-2</v>
      </c>
      <c r="AH75" s="129">
        <v>13.63</v>
      </c>
      <c r="AI75" s="55">
        <f t="shared" si="63"/>
        <v>4.0458015267175601E-2</v>
      </c>
      <c r="AJ75" s="129">
        <v>13.64</v>
      </c>
      <c r="AK75" s="55">
        <f t="shared" si="64"/>
        <v>2.7108433734939898E-2</v>
      </c>
      <c r="AL75" s="129">
        <v>13.6</v>
      </c>
      <c r="AM75" s="55">
        <f t="shared" si="86"/>
        <v>2.6415094339622601E-2</v>
      </c>
      <c r="AN75" s="129">
        <v>13.45</v>
      </c>
      <c r="AO75" s="55">
        <f t="shared" si="82"/>
        <v>1.8168054504163401E-2</v>
      </c>
      <c r="AP75" s="129">
        <v>13.47</v>
      </c>
      <c r="AQ75" s="55">
        <f t="shared" si="83"/>
        <v>2.43346007604563E-2</v>
      </c>
      <c r="AR75" s="54">
        <f t="shared" si="65"/>
        <v>162.63999999999999</v>
      </c>
      <c r="AS75" s="55">
        <f t="shared" si="66"/>
        <v>2.7156751294682001E-2</v>
      </c>
      <c r="AT75" s="128"/>
      <c r="AU75" s="129">
        <v>13.2</v>
      </c>
      <c r="AV75" s="55"/>
      <c r="AW75" s="129">
        <v>13.22</v>
      </c>
      <c r="AX75" s="55"/>
      <c r="AY75" s="129">
        <v>13.2</v>
      </c>
      <c r="AZ75" s="55"/>
      <c r="BA75" s="129">
        <v>13.23</v>
      </c>
      <c r="BB75" s="55"/>
      <c r="BC75" s="141">
        <v>13.24</v>
      </c>
      <c r="BD75" s="55"/>
      <c r="BE75" s="141">
        <v>13.26</v>
      </c>
      <c r="BF75" s="55"/>
      <c r="BG75" s="141">
        <v>13</v>
      </c>
      <c r="BH75" s="55"/>
      <c r="BI75" s="141">
        <v>13.1</v>
      </c>
      <c r="BJ75" s="55"/>
      <c r="BK75" s="142">
        <v>13.28</v>
      </c>
      <c r="BL75" s="55"/>
      <c r="BM75" s="141">
        <v>13.25</v>
      </c>
      <c r="BN75" s="123"/>
      <c r="BO75" s="141">
        <v>13.21</v>
      </c>
      <c r="BP75" s="123"/>
      <c r="BQ75" s="141">
        <v>13.15</v>
      </c>
      <c r="BR75" s="123"/>
      <c r="BS75" s="54">
        <f t="shared" si="84"/>
        <v>158.34</v>
      </c>
      <c r="BT75" s="55"/>
      <c r="BU75" s="126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19"/>
    </row>
    <row r="76" spans="1:86" s="103" customFormat="1" ht="27" customHeight="1">
      <c r="A76" s="340"/>
      <c r="B76" s="118" t="s">
        <v>204</v>
      </c>
      <c r="C76" s="129">
        <v>53.8</v>
      </c>
      <c r="D76" s="55">
        <f t="shared" si="62"/>
        <v>0.13862433862433901</v>
      </c>
      <c r="E76" s="129">
        <v>53.92</v>
      </c>
      <c r="F76" s="55">
        <f t="shared" si="68"/>
        <v>0.14188903007200299</v>
      </c>
      <c r="G76" s="130">
        <v>53.96</v>
      </c>
      <c r="H76" s="55">
        <f t="shared" si="69"/>
        <v>0.14104461831254</v>
      </c>
      <c r="I76" s="129">
        <v>54</v>
      </c>
      <c r="J76" s="55">
        <f t="shared" si="70"/>
        <v>0.138519924098672</v>
      </c>
      <c r="K76" s="129">
        <v>54.4</v>
      </c>
      <c r="L76" s="55">
        <f t="shared" si="71"/>
        <v>0.144540290342941</v>
      </c>
      <c r="M76" s="129">
        <v>54.48</v>
      </c>
      <c r="N76" s="55">
        <f t="shared" si="72"/>
        <v>0.14453781512604999</v>
      </c>
      <c r="O76" s="129">
        <v>54.52</v>
      </c>
      <c r="P76" s="55">
        <f t="shared" si="85"/>
        <v>0.14369624501783099</v>
      </c>
      <c r="Q76" s="54">
        <f t="shared" si="73"/>
        <v>379.08</v>
      </c>
      <c r="R76" s="120">
        <f t="shared" si="74"/>
        <v>0.141841621735594</v>
      </c>
      <c r="S76" s="121">
        <f t="shared" si="67"/>
        <v>284.32</v>
      </c>
      <c r="T76" s="129">
        <v>47.25</v>
      </c>
      <c r="U76" s="55">
        <f t="shared" si="75"/>
        <v>2.27272727272727E-2</v>
      </c>
      <c r="V76" s="129">
        <v>47.22</v>
      </c>
      <c r="W76" s="55">
        <f t="shared" si="76"/>
        <v>2.0531661984006799E-2</v>
      </c>
      <c r="X76" s="129">
        <v>47.29</v>
      </c>
      <c r="Y76" s="55">
        <f t="shared" si="77"/>
        <v>2.35930735930736E-2</v>
      </c>
      <c r="Z76" s="129">
        <v>47.43</v>
      </c>
      <c r="AA76" s="55">
        <f t="shared" si="78"/>
        <v>2.4184841286979002E-2</v>
      </c>
      <c r="AB76" s="129">
        <v>47.53</v>
      </c>
      <c r="AC76" s="55">
        <f t="shared" si="79"/>
        <v>2.56797583081569E-2</v>
      </c>
      <c r="AD76" s="129">
        <v>47.6</v>
      </c>
      <c r="AE76" s="55">
        <f t="shared" si="80"/>
        <v>2.56410256410258E-2</v>
      </c>
      <c r="AF76" s="129">
        <v>47.67</v>
      </c>
      <c r="AG76" s="55">
        <f t="shared" si="81"/>
        <v>4.7692307692307701E-2</v>
      </c>
      <c r="AH76" s="129">
        <v>47.71</v>
      </c>
      <c r="AI76" s="55">
        <f t="shared" si="63"/>
        <v>4.0567066521265002E-2</v>
      </c>
      <c r="AJ76" s="129">
        <v>47.74</v>
      </c>
      <c r="AK76" s="55">
        <f t="shared" si="64"/>
        <v>2.7108433734939898E-2</v>
      </c>
      <c r="AL76" s="129">
        <v>47.6</v>
      </c>
      <c r="AM76" s="55">
        <f t="shared" si="86"/>
        <v>2.6304441569642099E-2</v>
      </c>
      <c r="AN76" s="129">
        <v>47.08</v>
      </c>
      <c r="AO76" s="55">
        <f t="shared" si="82"/>
        <v>1.81660899653979E-2</v>
      </c>
      <c r="AP76" s="129">
        <v>47.15</v>
      </c>
      <c r="AQ76" s="55">
        <f t="shared" si="83"/>
        <v>2.4331957419074599E-2</v>
      </c>
      <c r="AR76" s="54">
        <f t="shared" si="65"/>
        <v>569.27</v>
      </c>
      <c r="AS76" s="55">
        <f t="shared" si="66"/>
        <v>2.7173814979881299E-2</v>
      </c>
      <c r="AT76" s="128"/>
      <c r="AU76" s="129">
        <v>46.2</v>
      </c>
      <c r="AV76" s="55"/>
      <c r="AW76" s="129">
        <v>46.27</v>
      </c>
      <c r="AX76" s="55"/>
      <c r="AY76" s="129">
        <v>46.2</v>
      </c>
      <c r="AZ76" s="55"/>
      <c r="BA76" s="129">
        <v>46.31</v>
      </c>
      <c r="BB76" s="55"/>
      <c r="BC76" s="141">
        <v>46.34</v>
      </c>
      <c r="BD76" s="55"/>
      <c r="BE76" s="141">
        <v>46.41</v>
      </c>
      <c r="BF76" s="55"/>
      <c r="BG76" s="141">
        <v>45.5</v>
      </c>
      <c r="BH76" s="55"/>
      <c r="BI76" s="141">
        <v>45.85</v>
      </c>
      <c r="BJ76" s="55"/>
      <c r="BK76" s="142">
        <v>46.48</v>
      </c>
      <c r="BL76" s="55"/>
      <c r="BM76" s="141">
        <v>46.38</v>
      </c>
      <c r="BN76" s="123"/>
      <c r="BO76" s="141">
        <v>46.24</v>
      </c>
      <c r="BP76" s="123"/>
      <c r="BQ76" s="141">
        <v>46.03</v>
      </c>
      <c r="BR76" s="123"/>
      <c r="BS76" s="54">
        <f t="shared" si="84"/>
        <v>554.21</v>
      </c>
      <c r="BT76" s="55"/>
      <c r="BU76" s="126"/>
      <c r="BV76" s="145"/>
      <c r="BW76" s="145"/>
      <c r="BX76" s="145"/>
      <c r="BY76" s="145"/>
      <c r="BZ76" s="145"/>
      <c r="CA76" s="145"/>
      <c r="CB76" s="145"/>
      <c r="CC76" s="145"/>
      <c r="CD76" s="145"/>
      <c r="CE76" s="145"/>
      <c r="CF76" s="145"/>
      <c r="CG76" s="145"/>
      <c r="CH76" s="119"/>
    </row>
    <row r="77" spans="1:86" s="103" customFormat="1">
      <c r="A77" s="102"/>
      <c r="B77" s="146"/>
      <c r="C77" s="147"/>
      <c r="D77" s="148"/>
      <c r="E77" s="147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7"/>
      <c r="R77" s="148"/>
      <c r="S77" s="149"/>
      <c r="T77" s="147"/>
      <c r="U77" s="148"/>
      <c r="V77" s="147"/>
      <c r="W77" s="148"/>
      <c r="X77" s="147"/>
      <c r="Y77" s="148"/>
      <c r="Z77" s="147"/>
      <c r="AA77" s="148"/>
      <c r="AB77" s="147"/>
      <c r="AC77" s="148"/>
      <c r="AD77" s="147"/>
      <c r="AE77" s="148"/>
      <c r="AF77" s="147"/>
      <c r="AG77" s="148"/>
      <c r="AH77" s="147"/>
      <c r="AI77" s="148"/>
      <c r="AJ77" s="147"/>
      <c r="AK77" s="148"/>
      <c r="AL77" s="147"/>
      <c r="AM77" s="148"/>
      <c r="AN77" s="147"/>
      <c r="AO77" s="148"/>
      <c r="AP77" s="147"/>
      <c r="AQ77" s="148"/>
      <c r="AR77" s="147"/>
      <c r="AS77" s="148"/>
      <c r="AT77" s="128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</row>
  </sheetData>
  <autoFilter ref="A3:CH76" xr:uid="{00000000-0009-0000-0000-000005000000}"/>
  <mergeCells count="111">
    <mergeCell ref="A25:A28"/>
    <mergeCell ref="A29:A32"/>
    <mergeCell ref="A33:A36"/>
    <mergeCell ref="A73:A76"/>
    <mergeCell ref="B3:B4"/>
    <mergeCell ref="C3:C4"/>
    <mergeCell ref="D3:D4"/>
    <mergeCell ref="E3:E4"/>
    <mergeCell ref="F3:F4"/>
    <mergeCell ref="G3:G4"/>
    <mergeCell ref="H3:H4"/>
    <mergeCell ref="I3:I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3:A4"/>
    <mergeCell ref="A5:A8"/>
    <mergeCell ref="A9:A12"/>
    <mergeCell ref="A13:A16"/>
    <mergeCell ref="A17:A20"/>
    <mergeCell ref="A21:A2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U3:AU4"/>
    <mergeCell ref="AV1:AV2"/>
    <mergeCell ref="AV3:AV4"/>
    <mergeCell ref="AW3:AW4"/>
    <mergeCell ref="AX1:AX2"/>
    <mergeCell ref="AX3:AX4"/>
    <mergeCell ref="AY3:AY4"/>
    <mergeCell ref="AZ1:AZ2"/>
    <mergeCell ref="AZ3:AZ4"/>
    <mergeCell ref="BA3:BA4"/>
    <mergeCell ref="BJ1:BJ2"/>
    <mergeCell ref="BJ3:BJ4"/>
    <mergeCell ref="BK3:BK4"/>
    <mergeCell ref="BL1:BL2"/>
    <mergeCell ref="BL3:BL4"/>
    <mergeCell ref="BM3:BM4"/>
    <mergeCell ref="BB1:BB2"/>
    <mergeCell ref="BB3:BB4"/>
    <mergeCell ref="BC3:BC4"/>
    <mergeCell ref="BD1:BD2"/>
    <mergeCell ref="BD3:BD4"/>
    <mergeCell ref="BE3:BE4"/>
    <mergeCell ref="BF1:BF2"/>
    <mergeCell ref="BF3:BF4"/>
    <mergeCell ref="BG3:BG4"/>
    <mergeCell ref="CG3:CG4"/>
    <mergeCell ref="CH3:CH4"/>
    <mergeCell ref="A1:B2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BN3:BN4"/>
    <mergeCell ref="BO3:BO4"/>
    <mergeCell ref="BP3:BP4"/>
    <mergeCell ref="BQ3:BQ4"/>
    <mergeCell ref="BR3:BR4"/>
    <mergeCell ref="BS3:BS4"/>
    <mergeCell ref="BT3:BT4"/>
    <mergeCell ref="BV3:BV4"/>
    <mergeCell ref="BW3:BW4"/>
    <mergeCell ref="BH1:BH2"/>
    <mergeCell ref="BH3:BH4"/>
    <mergeCell ref="BI3:BI4"/>
  </mergeCells>
  <phoneticPr fontId="38" type="noConversion"/>
  <pageMargins left="0.7" right="0.7" top="0.75" bottom="0.75" header="0.3" footer="0.3"/>
  <ignoredErrors>
    <ignoredError sqref="M5:M8 W5:X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76"/>
  <sheetViews>
    <sheetView workbookViewId="0">
      <pane xSplit="2" ySplit="4" topLeftCell="I59" activePane="bottomRight" state="frozen"/>
      <selection pane="topRight"/>
      <selection pane="bottomLeft"/>
      <selection pane="bottomRight" activeCell="B41" sqref="B41"/>
    </sheetView>
  </sheetViews>
  <sheetFormatPr defaultColWidth="8.88671875" defaultRowHeight="14.4"/>
  <cols>
    <col min="1" max="1" width="8.88671875" style="84"/>
    <col min="2" max="2" width="17.88671875" style="84" customWidth="1"/>
    <col min="3" max="3" width="11.33203125" style="85" customWidth="1"/>
    <col min="4" max="4" width="9.88671875" style="85" hidden="1" customWidth="1"/>
    <col min="5" max="5" width="11.33203125" style="85" customWidth="1"/>
    <col min="6" max="6" width="9.88671875" style="85" hidden="1" customWidth="1"/>
    <col min="7" max="7" width="11.33203125" style="85" customWidth="1"/>
    <col min="8" max="8" width="9.88671875" style="85" customWidth="1"/>
    <col min="9" max="9" width="11.33203125" style="85" customWidth="1"/>
    <col min="10" max="10" width="9.88671875" style="85" customWidth="1"/>
    <col min="11" max="11" width="11.33203125" style="85" customWidth="1"/>
    <col min="12" max="12" width="9.88671875" style="85" customWidth="1"/>
    <col min="13" max="13" width="11.33203125" style="85" customWidth="1"/>
    <col min="14" max="14" width="9.88671875" style="85" customWidth="1"/>
    <col min="15" max="15" width="11.33203125" style="86" customWidth="1"/>
    <col min="16" max="16" width="9.88671875" style="86" customWidth="1"/>
    <col min="17" max="17" width="11.5546875" style="85" customWidth="1"/>
    <col min="18" max="18" width="11.33203125" style="85" customWidth="1"/>
    <col min="19" max="19" width="9.88671875" style="85" customWidth="1"/>
    <col min="20" max="20" width="11.6640625" style="85" customWidth="1"/>
    <col min="21" max="21" width="9.88671875" style="85" customWidth="1"/>
    <col min="22" max="22" width="11.6640625" style="85" customWidth="1"/>
    <col min="23" max="23" width="11.33203125" style="85" customWidth="1"/>
    <col min="24" max="24" width="11.6640625" style="85" customWidth="1"/>
    <col min="25" max="25" width="11.33203125" style="85" customWidth="1"/>
    <col min="26" max="26" width="11.6640625" style="85" customWidth="1"/>
    <col min="27" max="27" width="11.33203125" style="85" customWidth="1"/>
    <col min="28" max="28" width="11.6640625" style="85" customWidth="1"/>
    <col min="29" max="29" width="11.33203125" style="85" customWidth="1"/>
    <col min="30" max="30" width="11.6640625" style="85" customWidth="1"/>
    <col min="31" max="31" width="11.33203125" style="85" customWidth="1"/>
    <col min="32" max="32" width="11.6640625" style="85" customWidth="1"/>
    <col min="33" max="33" width="11.33203125" style="85" customWidth="1"/>
    <col min="34" max="34" width="11.6640625" style="85" customWidth="1"/>
    <col min="35" max="35" width="11.33203125" style="85" customWidth="1"/>
    <col min="36" max="36" width="11.6640625" style="85" customWidth="1"/>
    <col min="37" max="37" width="11.33203125" style="85" customWidth="1"/>
    <col min="38" max="38" width="11.6640625" style="85" customWidth="1"/>
    <col min="39" max="39" width="11.33203125" style="85" customWidth="1"/>
    <col min="40" max="40" width="11.6640625" style="85" customWidth="1"/>
    <col min="41" max="42" width="11.33203125" style="85" customWidth="1"/>
    <col min="43" max="43" width="9.88671875" style="85" customWidth="1"/>
    <col min="44" max="44" width="9" style="85" customWidth="1"/>
    <col min="45" max="45" width="11.33203125" style="85" customWidth="1"/>
    <col min="46" max="46" width="8.88671875" style="85"/>
    <col min="47" max="47" width="12.21875" style="85" customWidth="1"/>
    <col min="48" max="48" width="8.88671875" style="85"/>
    <col min="49" max="49" width="11.33203125" style="85" customWidth="1"/>
    <col min="50" max="50" width="8.88671875" style="85"/>
    <col min="51" max="51" width="11.109375" style="85" customWidth="1"/>
    <col min="52" max="52" width="8.88671875" style="85"/>
    <col min="53" max="53" width="11.44140625" style="85" customWidth="1"/>
    <col min="54" max="54" width="8.88671875" style="85"/>
    <col min="55" max="55" width="11.21875" style="85" customWidth="1"/>
    <col min="56" max="56" width="8.88671875" style="85"/>
    <col min="57" max="57" width="11.77734375" style="85" customWidth="1"/>
    <col min="58" max="58" width="8.88671875" style="85"/>
    <col min="59" max="59" width="10.88671875" style="85" customWidth="1"/>
    <col min="60" max="60" width="8.88671875" style="85"/>
    <col min="61" max="61" width="11.5546875" style="85" customWidth="1"/>
    <col min="62" max="62" width="8.88671875" style="85"/>
    <col min="63" max="63" width="12.33203125" style="85" customWidth="1"/>
    <col min="64" max="64" width="8.88671875" style="85"/>
    <col min="65" max="65" width="11.77734375" style="85" customWidth="1"/>
    <col min="66" max="66" width="8.88671875" style="85"/>
    <col min="67" max="67" width="12.33203125" style="85" customWidth="1"/>
    <col min="68" max="68" width="8.88671875" style="85"/>
    <col min="69" max="69" width="12.33203125" style="85" customWidth="1"/>
    <col min="70" max="71" width="8.88671875" style="85"/>
    <col min="72" max="84" width="12.33203125" style="85" customWidth="1"/>
    <col min="85" max="16384" width="8.88671875" style="85"/>
  </cols>
  <sheetData>
    <row r="1" spans="1:84">
      <c r="A1" s="362" t="s">
        <v>364</v>
      </c>
      <c r="B1" s="362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  <c r="AG1" s="363"/>
      <c r="AH1" s="363"/>
      <c r="AI1" s="363"/>
      <c r="AJ1" s="363"/>
      <c r="AK1" s="363"/>
      <c r="AL1" s="363"/>
      <c r="AM1" s="363"/>
      <c r="AN1" s="363"/>
      <c r="AO1" s="363"/>
      <c r="AP1" s="363"/>
      <c r="AQ1" s="363"/>
      <c r="AR1" s="363"/>
      <c r="AS1" s="363"/>
      <c r="AT1" s="363"/>
      <c r="AU1" s="363"/>
      <c r="AV1" s="363"/>
      <c r="AW1" s="363"/>
      <c r="AX1" s="363"/>
      <c r="AY1" s="363"/>
      <c r="AZ1" s="363"/>
      <c r="BA1" s="363"/>
      <c r="BB1" s="363"/>
      <c r="BC1" s="363"/>
      <c r="BD1" s="363"/>
      <c r="BE1" s="363"/>
      <c r="BF1" s="363"/>
      <c r="BG1" s="363"/>
      <c r="BH1" s="363"/>
      <c r="BI1" s="363"/>
      <c r="BJ1" s="364"/>
      <c r="BK1" s="87"/>
      <c r="BL1" s="364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</row>
    <row r="2" spans="1:84" ht="37.950000000000003" customHeight="1">
      <c r="A2" s="362"/>
      <c r="B2" s="362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  <c r="T2" s="363"/>
      <c r="U2" s="363"/>
      <c r="V2" s="363"/>
      <c r="W2" s="363"/>
      <c r="X2" s="363"/>
      <c r="Y2" s="363"/>
      <c r="Z2" s="363"/>
      <c r="AA2" s="363"/>
      <c r="AB2" s="363"/>
      <c r="AC2" s="363"/>
      <c r="AD2" s="363"/>
      <c r="AE2" s="363"/>
      <c r="AF2" s="363"/>
      <c r="AG2" s="363"/>
      <c r="AH2" s="363"/>
      <c r="AI2" s="363"/>
      <c r="AJ2" s="363"/>
      <c r="AK2" s="363"/>
      <c r="AL2" s="363"/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5"/>
      <c r="BK2" s="87"/>
      <c r="BL2" s="365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</row>
    <row r="3" spans="1:84" ht="46.05" customHeight="1">
      <c r="A3" s="372" t="s">
        <v>1</v>
      </c>
      <c r="B3" s="374" t="s">
        <v>2</v>
      </c>
      <c r="C3" s="367" t="s">
        <v>3</v>
      </c>
      <c r="D3" s="366" t="s">
        <v>19</v>
      </c>
      <c r="E3" s="367" t="s">
        <v>127</v>
      </c>
      <c r="F3" s="366" t="s">
        <v>21</v>
      </c>
      <c r="G3" s="367" t="s">
        <v>365</v>
      </c>
      <c r="H3" s="366" t="s">
        <v>23</v>
      </c>
      <c r="I3" s="367" t="s">
        <v>366</v>
      </c>
      <c r="J3" s="366" t="s">
        <v>25</v>
      </c>
      <c r="K3" s="367" t="s">
        <v>367</v>
      </c>
      <c r="L3" s="366" t="s">
        <v>27</v>
      </c>
      <c r="M3" s="367" t="s">
        <v>368</v>
      </c>
      <c r="N3" s="366" t="s">
        <v>29</v>
      </c>
      <c r="O3" s="367" t="s">
        <v>195</v>
      </c>
      <c r="P3" s="366" t="s">
        <v>196</v>
      </c>
      <c r="Q3" s="368"/>
      <c r="R3" s="367" t="s">
        <v>5</v>
      </c>
      <c r="S3" s="366" t="s">
        <v>19</v>
      </c>
      <c r="T3" s="367" t="s">
        <v>6</v>
      </c>
      <c r="U3" s="366" t="s">
        <v>21</v>
      </c>
      <c r="V3" s="367" t="s">
        <v>7</v>
      </c>
      <c r="W3" s="366" t="s">
        <v>23</v>
      </c>
      <c r="X3" s="367" t="s">
        <v>8</v>
      </c>
      <c r="Y3" s="366" t="s">
        <v>25</v>
      </c>
      <c r="Z3" s="367" t="s">
        <v>9</v>
      </c>
      <c r="AA3" s="366" t="s">
        <v>27</v>
      </c>
      <c r="AB3" s="367" t="s">
        <v>10</v>
      </c>
      <c r="AC3" s="366" t="s">
        <v>29</v>
      </c>
      <c r="AD3" s="367" t="s">
        <v>11</v>
      </c>
      <c r="AE3" s="366" t="s">
        <v>31</v>
      </c>
      <c r="AF3" s="367" t="s">
        <v>12</v>
      </c>
      <c r="AG3" s="366" t="s">
        <v>33</v>
      </c>
      <c r="AH3" s="367" t="s">
        <v>13</v>
      </c>
      <c r="AI3" s="366" t="s">
        <v>35</v>
      </c>
      <c r="AJ3" s="367" t="s">
        <v>14</v>
      </c>
      <c r="AK3" s="366" t="s">
        <v>37</v>
      </c>
      <c r="AL3" s="367" t="s">
        <v>15</v>
      </c>
      <c r="AM3" s="366" t="s">
        <v>39</v>
      </c>
      <c r="AN3" s="367" t="s">
        <v>197</v>
      </c>
      <c r="AO3" s="366" t="s">
        <v>41</v>
      </c>
      <c r="AP3" s="368" t="s">
        <v>369</v>
      </c>
      <c r="AQ3" s="368" t="s">
        <v>17</v>
      </c>
      <c r="AR3" s="89"/>
      <c r="AS3" s="367" t="s">
        <v>18</v>
      </c>
      <c r="AT3" s="366" t="s">
        <v>19</v>
      </c>
      <c r="AU3" s="367" t="s">
        <v>20</v>
      </c>
      <c r="AV3" s="366" t="s">
        <v>21</v>
      </c>
      <c r="AW3" s="367" t="s">
        <v>22</v>
      </c>
      <c r="AX3" s="366" t="s">
        <v>23</v>
      </c>
      <c r="AY3" s="367" t="s">
        <v>24</v>
      </c>
      <c r="AZ3" s="366" t="s">
        <v>25</v>
      </c>
      <c r="BA3" s="367" t="s">
        <v>26</v>
      </c>
      <c r="BB3" s="366" t="s">
        <v>27</v>
      </c>
      <c r="BC3" s="367" t="s">
        <v>28</v>
      </c>
      <c r="BD3" s="366" t="s">
        <v>29</v>
      </c>
      <c r="BE3" s="367" t="s">
        <v>30</v>
      </c>
      <c r="BF3" s="366" t="s">
        <v>31</v>
      </c>
      <c r="BG3" s="367" t="s">
        <v>32</v>
      </c>
      <c r="BH3" s="366" t="s">
        <v>33</v>
      </c>
      <c r="BI3" s="367" t="s">
        <v>34</v>
      </c>
      <c r="BJ3" s="361" t="s">
        <v>35</v>
      </c>
      <c r="BK3" s="327" t="s">
        <v>36</v>
      </c>
      <c r="BL3" s="361" t="s">
        <v>37</v>
      </c>
      <c r="BM3" s="327" t="s">
        <v>38</v>
      </c>
      <c r="BN3" s="361" t="s">
        <v>39</v>
      </c>
      <c r="BO3" s="327" t="s">
        <v>40</v>
      </c>
      <c r="BP3" s="361" t="s">
        <v>41</v>
      </c>
      <c r="BQ3" s="361" t="s">
        <v>16</v>
      </c>
      <c r="BR3" s="361" t="s">
        <v>17</v>
      </c>
      <c r="BS3" s="90" t="s">
        <v>370</v>
      </c>
      <c r="BT3" s="327" t="s">
        <v>42</v>
      </c>
      <c r="BU3" s="327" t="s">
        <v>43</v>
      </c>
      <c r="BV3" s="327" t="s">
        <v>44</v>
      </c>
      <c r="BW3" s="327" t="s">
        <v>45</v>
      </c>
      <c r="BX3" s="327" t="s">
        <v>46</v>
      </c>
      <c r="BY3" s="327" t="s">
        <v>47</v>
      </c>
      <c r="BZ3" s="327" t="s">
        <v>48</v>
      </c>
      <c r="CA3" s="327" t="s">
        <v>49</v>
      </c>
      <c r="CB3" s="327" t="s">
        <v>50</v>
      </c>
      <c r="CC3" s="327" t="s">
        <v>198</v>
      </c>
      <c r="CD3" s="327" t="s">
        <v>199</v>
      </c>
      <c r="CE3" s="327" t="s">
        <v>200</v>
      </c>
      <c r="CF3" s="361" t="s">
        <v>16</v>
      </c>
    </row>
    <row r="4" spans="1:84" ht="7.95" customHeight="1">
      <c r="A4" s="372"/>
      <c r="B4" s="374"/>
      <c r="C4" s="367"/>
      <c r="D4" s="366"/>
      <c r="E4" s="367"/>
      <c r="F4" s="366"/>
      <c r="G4" s="367"/>
      <c r="H4" s="366"/>
      <c r="I4" s="367"/>
      <c r="J4" s="366"/>
      <c r="K4" s="367"/>
      <c r="L4" s="366"/>
      <c r="M4" s="367"/>
      <c r="N4" s="366"/>
      <c r="O4" s="367"/>
      <c r="P4" s="366"/>
      <c r="Q4" s="369"/>
      <c r="R4" s="367"/>
      <c r="S4" s="366"/>
      <c r="T4" s="367"/>
      <c r="U4" s="366"/>
      <c r="V4" s="367"/>
      <c r="W4" s="366"/>
      <c r="X4" s="367"/>
      <c r="Y4" s="366"/>
      <c r="Z4" s="367"/>
      <c r="AA4" s="366"/>
      <c r="AB4" s="367"/>
      <c r="AC4" s="366"/>
      <c r="AD4" s="367"/>
      <c r="AE4" s="366"/>
      <c r="AF4" s="367"/>
      <c r="AG4" s="366"/>
      <c r="AH4" s="367"/>
      <c r="AI4" s="366"/>
      <c r="AJ4" s="367"/>
      <c r="AK4" s="366"/>
      <c r="AL4" s="367"/>
      <c r="AM4" s="366"/>
      <c r="AN4" s="367"/>
      <c r="AO4" s="366"/>
      <c r="AP4" s="369"/>
      <c r="AQ4" s="369"/>
      <c r="AR4" s="91"/>
      <c r="AS4" s="367"/>
      <c r="AT4" s="366"/>
      <c r="AU4" s="367"/>
      <c r="AV4" s="366"/>
      <c r="AW4" s="367"/>
      <c r="AX4" s="366"/>
      <c r="AY4" s="367"/>
      <c r="AZ4" s="366"/>
      <c r="BA4" s="367"/>
      <c r="BB4" s="366"/>
      <c r="BC4" s="367"/>
      <c r="BD4" s="366"/>
      <c r="BE4" s="367"/>
      <c r="BF4" s="366"/>
      <c r="BG4" s="367"/>
      <c r="BH4" s="366"/>
      <c r="BI4" s="367"/>
      <c r="BJ4" s="330"/>
      <c r="BK4" s="328"/>
      <c r="BL4" s="330"/>
      <c r="BM4" s="328"/>
      <c r="BN4" s="330"/>
      <c r="BO4" s="328"/>
      <c r="BP4" s="330"/>
      <c r="BQ4" s="330"/>
      <c r="BR4" s="330"/>
      <c r="BS4" s="90"/>
      <c r="BT4" s="328"/>
      <c r="BU4" s="328"/>
      <c r="BV4" s="328"/>
      <c r="BW4" s="328"/>
      <c r="BX4" s="328"/>
      <c r="BY4" s="328"/>
      <c r="BZ4" s="328"/>
      <c r="CA4" s="328"/>
      <c r="CB4" s="328"/>
      <c r="CC4" s="328"/>
      <c r="CD4" s="328"/>
      <c r="CE4" s="328"/>
      <c r="CF4" s="330"/>
    </row>
    <row r="5" spans="1:84" ht="28.05" customHeight="1">
      <c r="A5" s="372" t="s">
        <v>105</v>
      </c>
      <c r="B5" s="88" t="s">
        <v>371</v>
      </c>
      <c r="C5" s="58">
        <f t="shared" ref="C5:C8" si="0">C9+C13+C17+C21+C25+C29+C33+C37+C41+C45+C49+C53+C57+C61+C65+C69+C73</f>
        <v>3802.8</v>
      </c>
      <c r="D5" s="59">
        <f t="shared" ref="D5:H5" si="1">C5/R5-1</f>
        <v>0.540973907828462</v>
      </c>
      <c r="E5" s="58">
        <f t="shared" ref="E5:E8" si="2">E9+E13+E17+E21+E25+E29+E33+E37+E41+E45+E49+E53+E57+E61+E65+E69+E73</f>
        <v>3344.48</v>
      </c>
      <c r="F5" s="59">
        <f t="shared" si="1"/>
        <v>0.47911884765581803</v>
      </c>
      <c r="G5" s="58">
        <f t="shared" ref="G5:G8" si="3">G9+G13+G17+G21+G25+G29+G33+G37+G41+G45+G49+G53+G57+G61+G65+G69+G73</f>
        <v>4150.5</v>
      </c>
      <c r="H5" s="59">
        <f t="shared" si="1"/>
        <v>0.55370298275035901</v>
      </c>
      <c r="I5" s="58">
        <f t="shared" ref="I5:I8" si="4">I9+I13+I17+I21+I25+I29+I33+I37+I41+I45+I49+I53+I57+I61+I65+I69+I73</f>
        <v>4044.18</v>
      </c>
      <c r="J5" s="59">
        <f t="shared" ref="J5:J68" si="5">I5/X5-1</f>
        <v>0.38320729742763598</v>
      </c>
      <c r="K5" s="58">
        <f t="shared" ref="K5:K8" si="6">K9+K13+K17+K21+K25+K29+K33+K37+K41+K45+K49+K53+K57+K61+K65+K69+K73</f>
        <v>4300.95</v>
      </c>
      <c r="L5" s="59">
        <f t="shared" ref="L5:L68" si="7">K5/Z5-1</f>
        <v>0.39861470172186397</v>
      </c>
      <c r="M5" s="92">
        <v>4371.99</v>
      </c>
      <c r="N5" s="59">
        <f t="shared" ref="N5:N68" si="8">M5/AB5-1</f>
        <v>0.46471705635421301</v>
      </c>
      <c r="O5" s="58">
        <f>C5+E5+G5+I5+K5+M5</f>
        <v>24014.9</v>
      </c>
      <c r="P5" s="59">
        <f t="shared" ref="P5:P39" si="9">O5/SUM(R5+T5+V5+X5+Z5+AB5)-1</f>
        <v>0.465746911481701</v>
      </c>
      <c r="Q5" s="58">
        <f>R5+T5+V5+X5+Z5+AB5</f>
        <v>16384.07</v>
      </c>
      <c r="R5" s="58">
        <f>R9+R13+R17+R21+R25+R29+R33+R37+R41+R45+R49+R53+R57+R61+R65+R69+R73</f>
        <v>2467.79</v>
      </c>
      <c r="S5" s="59">
        <f t="shared" ref="S5:W5" si="10">R5/AS5-1</f>
        <v>-0.170387577614695</v>
      </c>
      <c r="T5" s="58">
        <f t="shared" ref="T5:T8" si="11">T9+T13+T17+T21+T25+T29+T33+T37+T41+T45+T49+T53+T57+T61+T65+T69+T73</f>
        <v>2261.13</v>
      </c>
      <c r="U5" s="59">
        <f t="shared" si="10"/>
        <v>6.5023456487744297E-2</v>
      </c>
      <c r="V5" s="58">
        <f t="shared" ref="V5:V8" si="12">V9+V13+V17+V21+V25+V29+V33+V37+V41+V45+V49+V53+V57+V61+V65+V69+V73</f>
        <v>2671.36</v>
      </c>
      <c r="W5" s="59">
        <f t="shared" si="10"/>
        <v>-5.3061803229294199E-2</v>
      </c>
      <c r="X5" s="58">
        <f t="shared" ref="X5:X8" si="13">X9+X13+X17+X21+X25+X29+X33+X37+X41+X45+X49+X53+X57+X61+X65+X69+X73</f>
        <v>2923.77</v>
      </c>
      <c r="Y5" s="59">
        <f t="shared" ref="Y5:Y68" si="14">X5/AY5-1</f>
        <v>-2.1836442469823001E-2</v>
      </c>
      <c r="Z5" s="58">
        <f t="shared" ref="Z5:Z8" si="15">Z9+Z13+Z17+Z21+Z25+Z29+Z33+Z37+Z41+Z45+Z49+Z53+Z57+Z61+Z65+Z69+Z73</f>
        <v>3075.1500000000101</v>
      </c>
      <c r="AA5" s="59">
        <f t="shared" ref="AA5:AA68" si="16">Z5/BA5-1</f>
        <v>2.01938771447925E-2</v>
      </c>
      <c r="AB5" s="58">
        <f t="shared" ref="AB5:AB8" si="17">AB9+AB13+AB17+AB21+AB25+AB29+AB33+AB37+AB41+AB45+AB49+AB53+AB57+AB61+AB65+AB69+AB73</f>
        <v>2984.87</v>
      </c>
      <c r="AC5" s="59">
        <f t="shared" ref="AC5:AC68" si="18">AB5/BC5-1</f>
        <v>-9.7146435009860796E-2</v>
      </c>
      <c r="AD5" s="58">
        <f t="shared" ref="AD5:AD8" si="19">AD9+AD13+AD17+AD21+AD25+AD29+AD33+AD37+AD41+AD45+AD49+AD53+AD57+AD61+AD65+AD69+AD73</f>
        <v>3037.44</v>
      </c>
      <c r="AE5" s="59">
        <f t="shared" ref="AE5:AE68" si="20">AD5/BE5-1</f>
        <v>-3.16725059694783E-2</v>
      </c>
      <c r="AF5" s="58">
        <f t="shared" ref="AF5:AF8" si="21">AF9+AF13+AF17+AF21+AF25+AF29+AF33+AF37+AF41+AF45+AF49+AF53+AF57+AF61+AF65+AF69+AF73</f>
        <v>3052.6</v>
      </c>
      <c r="AG5" s="59">
        <f t="shared" ref="AG5:AG68" si="22">AF5/BG5-1</f>
        <v>-4.0554684234181598E-2</v>
      </c>
      <c r="AH5" s="58">
        <f t="shared" ref="AH5:AH8" si="23">AH9+AH13+AH17+AH21+AH25+AH29+AH33+AH37+AH41+AH45+AH49+AH53+AH57+AH61+AH65+AH69+AH73</f>
        <v>2794.31</v>
      </c>
      <c r="AI5" s="59">
        <f t="shared" ref="AI5:AI68" si="24">AH5/BI5-1</f>
        <v>-4.54733332650138E-2</v>
      </c>
      <c r="AJ5" s="58">
        <f t="shared" ref="AJ5:AJ8" si="25">AJ9+AJ13+AJ17+AJ21+AJ25+AJ29+AJ33+AJ37+AJ41+AJ45+AJ49+AJ53+AJ57+AJ61+AJ65+AJ69+AJ73</f>
        <v>3338.59</v>
      </c>
      <c r="AK5" s="59">
        <f t="shared" ref="AK5:AK68" si="26">AJ5/BK5-1</f>
        <v>0.111311202021177</v>
      </c>
      <c r="AL5" s="58">
        <f t="shared" ref="AL5:AL8" si="27">AL9+AL13+AL17+AL21+AL25+AL29+AL33+AL37+AL41+AL45+AL49+AL53+AL57+AL61+AL65+AL69+AL73</f>
        <v>3166.51</v>
      </c>
      <c r="AM5" s="59">
        <f t="shared" ref="AM5:AM68" si="28">AL5/BM5-1</f>
        <v>0.120071735300984</v>
      </c>
      <c r="AN5" s="58">
        <f t="shared" ref="AN5:AN8" si="29">AN9+AN13+AN17+AN21+AN25+AN29+AN33+AN37+AN41+AN45+AN49+AN53+AN57+AN61+AN65+AN69+AN73</f>
        <v>3492.63</v>
      </c>
      <c r="AO5" s="59">
        <f t="shared" ref="AO5:AO68" si="30">AN5/BO5-1</f>
        <v>0.18306810560331699</v>
      </c>
      <c r="AP5" s="58">
        <f>R5+T5+V5+X5+Z5+AB5+AD5+AF5+AH5+AJ5+AL5+AN5</f>
        <v>35266.15</v>
      </c>
      <c r="AQ5" s="59">
        <f>AP5/SUM(AS5,AU5,AW5,AY5,BA5,BC5,BE5,BG5,BI5,BK5,BM5,BO5)-1</f>
        <v>2.48174851237071E-4</v>
      </c>
      <c r="AR5" s="58"/>
      <c r="AS5" s="58">
        <f t="shared" ref="AS5:AW5" si="31">AS9+AS13+AS17+AS21+AS25+AS29+AS33+AS37+AS41+AS45+AS49+AS53+AS57+AS61+AS65+AS69+AS73</f>
        <v>2974.63</v>
      </c>
      <c r="AT5" s="59">
        <f t="shared" ref="AT5:AT8" si="32">AS5/BT5-1</f>
        <v>0.583243738090929</v>
      </c>
      <c r="AU5" s="58">
        <f t="shared" si="31"/>
        <v>2123.08</v>
      </c>
      <c r="AV5" s="59">
        <f t="shared" ref="AV5:AV8" si="33">AU5/BU5-1</f>
        <v>-3.0569264506315999E-3</v>
      </c>
      <c r="AW5" s="58">
        <f t="shared" si="31"/>
        <v>2821.05</v>
      </c>
      <c r="AX5" s="59">
        <f t="shared" ref="AX5:AX8" si="34">AW5/BV5-1</f>
        <v>0.20716067661419199</v>
      </c>
      <c r="AY5" s="58">
        <f t="shared" ref="AY5:BC5" si="35">AY9+AY13+AY17+AY21+AY25+AY29+AY33+AY37+AY41+AY45+AY49+AY53+AY57+AY61+AY65+AY69+AY73</f>
        <v>2989.04</v>
      </c>
      <c r="AZ5" s="59">
        <f t="shared" ref="AZ5:AZ8" si="36">AY5/BW5-1</f>
        <v>0.29732638888889001</v>
      </c>
      <c r="BA5" s="58">
        <f t="shared" si="35"/>
        <v>3014.28</v>
      </c>
      <c r="BB5" s="59">
        <f t="shared" ref="BB5:BB8" si="37">BA5/BX5-1</f>
        <v>0.255782562325024</v>
      </c>
      <c r="BC5" s="58">
        <f t="shared" si="35"/>
        <v>3306.04</v>
      </c>
      <c r="BD5" s="59">
        <f t="shared" ref="BD5:BD8" si="38">BC5/BY5-1</f>
        <v>0.32816963084080097</v>
      </c>
      <c r="BE5" s="58">
        <f t="shared" ref="BE5:BI5" si="39">BE9+BE13+BE17+BE21+BE25+BE29+BE33+BE37+BE41+BE45+BE49+BE53+BE57+BE61+BE65+BE69+BE73</f>
        <v>3136.79</v>
      </c>
      <c r="BF5" s="59">
        <f t="shared" ref="BF5:BF8" si="40">BE5/BZ5-1</f>
        <v>0.17107326324592501</v>
      </c>
      <c r="BG5" s="58">
        <f t="shared" si="39"/>
        <v>3181.63</v>
      </c>
      <c r="BH5" s="59">
        <f t="shared" ref="BH5:BH8" si="41">BG5/CA5-1</f>
        <v>0.18240164708155701</v>
      </c>
      <c r="BI5" s="58">
        <f t="shared" si="39"/>
        <v>2927.43</v>
      </c>
      <c r="BJ5" s="59">
        <f t="shared" ref="BJ5:BJ8" si="42">BI5/CB5-1</f>
        <v>0.131701942592057</v>
      </c>
      <c r="BK5" s="58">
        <f t="shared" ref="BK5:BO5" si="43">BK9+BK13+BK17+BK21+BK25+BK29+BK33+BK37+BK41+BK45+BK49+BK53+BK57+BK61+BK65+BK69+BK73</f>
        <v>3004.19</v>
      </c>
      <c r="BL5" s="59">
        <f t="shared" ref="BL5:BL8" si="44">BK5/CC5-1</f>
        <v>0.13737776044644201</v>
      </c>
      <c r="BM5" s="58">
        <f t="shared" si="43"/>
        <v>2827.06</v>
      </c>
      <c r="BN5" s="59">
        <f t="shared" ref="BN5:BN8" si="45">BM5/CD5-1</f>
        <v>4.9461359704806099E-2</v>
      </c>
      <c r="BO5" s="58">
        <f t="shared" si="43"/>
        <v>2952.18</v>
      </c>
      <c r="BP5" s="59">
        <f t="shared" ref="BP5:BP8" si="46">BO5/CE5-1</f>
        <v>1.15297769767655E-2</v>
      </c>
      <c r="BQ5" s="58">
        <f t="shared" ref="BQ5:BQ68" si="47">AS5+AU5+AW5+AY5+BA5+BC5+BE5+BG5+BI5+BK5+BM5+BO5</f>
        <v>35257.4</v>
      </c>
      <c r="BR5" s="59">
        <f t="shared" ref="BR5:BR8" si="48">BQ5/CF5-1</f>
        <v>0.18517686858962301</v>
      </c>
      <c r="BS5" s="93"/>
      <c r="BT5" s="94">
        <v>1878.82</v>
      </c>
      <c r="BU5" s="94">
        <v>2129.59</v>
      </c>
      <c r="BV5" s="94">
        <v>2336.9299999999998</v>
      </c>
      <c r="BW5" s="94">
        <v>2304</v>
      </c>
      <c r="BX5" s="94">
        <v>2400.3200000000002</v>
      </c>
      <c r="BY5" s="94">
        <v>2489.17</v>
      </c>
      <c r="BZ5" s="94">
        <v>2678.56</v>
      </c>
      <c r="CA5" s="94">
        <v>2690.82</v>
      </c>
      <c r="CB5" s="94">
        <v>2586.75</v>
      </c>
      <c r="CC5" s="94">
        <v>2641.33</v>
      </c>
      <c r="CD5" s="94">
        <v>2693.82</v>
      </c>
      <c r="CE5" s="94">
        <v>2918.53</v>
      </c>
      <c r="CF5" s="58">
        <f t="shared" ref="CF5:CF8" si="49">BT5+BU5+BV5+BW5+BX5+BY5+BZ5+CA5+CB5+CC5+CD5+CE5</f>
        <v>29748.639999999999</v>
      </c>
    </row>
    <row r="6" spans="1:84" ht="31.95" customHeight="1">
      <c r="A6" s="372"/>
      <c r="B6" s="88" t="s">
        <v>372</v>
      </c>
      <c r="C6" s="58">
        <f t="shared" si="0"/>
        <v>22107.52</v>
      </c>
      <c r="D6" s="59">
        <f t="shared" ref="D6:D37" si="50">C6/R6-1</f>
        <v>0.48267735440835802</v>
      </c>
      <c r="E6" s="58">
        <f t="shared" si="2"/>
        <v>19497.82</v>
      </c>
      <c r="F6" s="59">
        <f t="shared" ref="F6:F68" si="51">E6/T6-1</f>
        <v>0.43777039557854602</v>
      </c>
      <c r="G6" s="58">
        <f t="shared" si="3"/>
        <v>24216.79</v>
      </c>
      <c r="H6" s="59">
        <f t="shared" ref="H6:H69" si="52">G6/V6-1</f>
        <v>0.50589097819402196</v>
      </c>
      <c r="I6" s="58">
        <f t="shared" si="4"/>
        <v>23698.55</v>
      </c>
      <c r="J6" s="59">
        <f t="shared" si="5"/>
        <v>0.34941590062224998</v>
      </c>
      <c r="K6" s="58">
        <f t="shared" si="6"/>
        <v>25178.9</v>
      </c>
      <c r="L6" s="59">
        <f t="shared" si="7"/>
        <v>0.37417432692260399</v>
      </c>
      <c r="M6" s="92">
        <v>25535.37</v>
      </c>
      <c r="N6" s="59">
        <f t="shared" si="8"/>
        <v>0.445312128559882</v>
      </c>
      <c r="O6" s="58">
        <f>C6+E6+G6+I6+K6+M6</f>
        <v>140234.95000000001</v>
      </c>
      <c r="P6" s="59">
        <f t="shared" si="9"/>
        <v>0.42942582695679798</v>
      </c>
      <c r="Q6" s="58">
        <f t="shared" ref="Q6:Q37" si="53">R6+T6+V6+X6+Z6+AB6</f>
        <v>98105.79</v>
      </c>
      <c r="R6" s="58">
        <f t="shared" ref="R6:R8" si="54">R10+R14+R18+R22+R26+R30+R34+R38+R42+R46+R50+R54+R58+R62+R66+R70+R74</f>
        <v>14910.54</v>
      </c>
      <c r="S6" s="59">
        <f t="shared" ref="S6:S37" si="55">R6/AS6-1</f>
        <v>-0.15495788260857399</v>
      </c>
      <c r="T6" s="58">
        <f t="shared" si="11"/>
        <v>13561.15</v>
      </c>
      <c r="U6" s="59">
        <f>T6/AU6-1</f>
        <v>9.4725260177014103E-2</v>
      </c>
      <c r="V6" s="58">
        <f t="shared" si="12"/>
        <v>16081.37</v>
      </c>
      <c r="W6" s="59">
        <f t="shared" ref="W6:W69" si="56">V6/AW6-1</f>
        <v>-1.9156534282377E-2</v>
      </c>
      <c r="X6" s="58">
        <f t="shared" si="13"/>
        <v>17562.080000000002</v>
      </c>
      <c r="Y6" s="59">
        <f t="shared" si="14"/>
        <v>-1.3660531605459001E-2</v>
      </c>
      <c r="Z6" s="58">
        <f t="shared" si="15"/>
        <v>18322.93</v>
      </c>
      <c r="AA6" s="59">
        <f t="shared" si="16"/>
        <v>1.9934527556929101E-2</v>
      </c>
      <c r="AB6" s="58">
        <f t="shared" si="17"/>
        <v>17667.72</v>
      </c>
      <c r="AC6" s="59">
        <f t="shared" si="18"/>
        <v>-9.8565018074394897E-2</v>
      </c>
      <c r="AD6" s="58">
        <f t="shared" si="19"/>
        <v>17955.349999999999</v>
      </c>
      <c r="AE6" s="59">
        <f t="shared" si="20"/>
        <v>-4.0661687430108097E-2</v>
      </c>
      <c r="AF6" s="58">
        <f t="shared" si="21"/>
        <v>17894.82</v>
      </c>
      <c r="AG6" s="59">
        <f t="shared" si="22"/>
        <v>-5.5760551764313201E-2</v>
      </c>
      <c r="AH6" s="58">
        <f t="shared" si="23"/>
        <v>16394.73</v>
      </c>
      <c r="AI6" s="59">
        <f t="shared" si="24"/>
        <v>-5.9958923054693497E-2</v>
      </c>
      <c r="AJ6" s="58">
        <f t="shared" si="25"/>
        <v>19433.55</v>
      </c>
      <c r="AK6" s="59">
        <f t="shared" si="26"/>
        <v>8.0680320530287106E-2</v>
      </c>
      <c r="AL6" s="58">
        <f t="shared" si="27"/>
        <v>18554.14</v>
      </c>
      <c r="AM6" s="59">
        <f t="shared" si="28"/>
        <v>9.5959852518491304E-2</v>
      </c>
      <c r="AN6" s="58">
        <f t="shared" si="29"/>
        <v>20474.68</v>
      </c>
      <c r="AO6" s="59">
        <f t="shared" si="30"/>
        <v>0.155990921306699</v>
      </c>
      <c r="AP6" s="58">
        <f>R6+T6+V6+X6+Z6+AB6+AD6+AF6+AH6+AJ6+AL6+AN6</f>
        <v>208813.06</v>
      </c>
      <c r="AQ6" s="59">
        <f t="shared" ref="AQ6:AQ37" si="57">AP6/SUM(AS6,AU6,AW6,AY6,BA6,BC6,BE6,BG6,BI6,BK6,BM6,BO6)-1</f>
        <v>-3.4218958092168102E-3</v>
      </c>
      <c r="AR6" s="58"/>
      <c r="AS6" s="58">
        <f t="shared" ref="AS6:AW6" si="58">AS10+AS14+AS18+AS22+AS26+AS30+AS34+AS38+AS42+AS46+AS50+AS54+AS58+AS62+AS66+AS70+AS74</f>
        <v>17644.73</v>
      </c>
      <c r="AT6" s="59">
        <f t="shared" si="32"/>
        <v>0.58324809056192095</v>
      </c>
      <c r="AU6" s="58">
        <f t="shared" si="58"/>
        <v>12387.72</v>
      </c>
      <c r="AV6" s="59">
        <f t="shared" si="33"/>
        <v>-3.0573705647406499E-3</v>
      </c>
      <c r="AW6" s="58">
        <f t="shared" si="58"/>
        <v>16395.45</v>
      </c>
      <c r="AX6" s="59">
        <f t="shared" si="34"/>
        <v>0.207162373792598</v>
      </c>
      <c r="AY6" s="58">
        <f t="shared" ref="AY6:BC6" si="59">AY10+AY14+AY18+AY22+AY26+AY30+AY34+AY38+AY42+AY46+AY50+AY54+AY58+AY62+AY66+AY70+AY74</f>
        <v>17805.310000000001</v>
      </c>
      <c r="AZ6" s="59">
        <f t="shared" si="36"/>
        <v>0.31889524354137699</v>
      </c>
      <c r="BA6" s="58">
        <f t="shared" si="59"/>
        <v>17964.810000000001</v>
      </c>
      <c r="BB6" s="59">
        <f t="shared" si="37"/>
        <v>0.27731048820581899</v>
      </c>
      <c r="BC6" s="58">
        <f t="shared" si="59"/>
        <v>19599.55</v>
      </c>
      <c r="BD6" s="59">
        <f t="shared" si="38"/>
        <v>0.343799900858203</v>
      </c>
      <c r="BE6" s="58">
        <f t="shared" ref="BE6:BI6" si="60">BE10+BE14+BE18+BE22+BE26+BE30+BE34+BE38+BE42+BE46+BE50+BE54+BE58+BE62+BE66+BE70+BE74</f>
        <v>18716.39</v>
      </c>
      <c r="BF6" s="59">
        <f t="shared" si="40"/>
        <v>0.192514888603872</v>
      </c>
      <c r="BG6" s="58">
        <f t="shared" si="60"/>
        <v>18951.57</v>
      </c>
      <c r="BH6" s="59">
        <f t="shared" si="41"/>
        <v>0.20199749726163899</v>
      </c>
      <c r="BI6" s="58">
        <f t="shared" si="60"/>
        <v>17440.439999999999</v>
      </c>
      <c r="BJ6" s="59">
        <f t="shared" si="42"/>
        <v>0.15065781790903601</v>
      </c>
      <c r="BK6" s="58">
        <f t="shared" ref="BK6:BO6" si="61">BK10+BK14+BK18+BK22+BK26+BK30+BK34+BK38+BK42+BK46+BK50+BK54+BK58+BK62+BK66+BK70+BK74</f>
        <v>17982.7</v>
      </c>
      <c r="BL6" s="59">
        <f t="shared" si="44"/>
        <v>0.16191781990264201</v>
      </c>
      <c r="BM6" s="58">
        <f t="shared" si="61"/>
        <v>16929.580000000002</v>
      </c>
      <c r="BN6" s="59">
        <f t="shared" si="45"/>
        <v>7.2557495386240498E-2</v>
      </c>
      <c r="BO6" s="58">
        <f t="shared" si="61"/>
        <v>17711.8</v>
      </c>
      <c r="BP6" s="59">
        <f t="shared" si="46"/>
        <v>3.5718420815648903E-2</v>
      </c>
      <c r="BQ6" s="58">
        <f t="shared" si="47"/>
        <v>209530.05</v>
      </c>
      <c r="BR6" s="59">
        <f t="shared" si="48"/>
        <v>0.20224280513538301</v>
      </c>
      <c r="BS6" s="93"/>
      <c r="BT6" s="94">
        <v>11144.64</v>
      </c>
      <c r="BU6" s="94">
        <v>12425.71</v>
      </c>
      <c r="BV6" s="94">
        <v>13581.81</v>
      </c>
      <c r="BW6" s="94">
        <v>13500.17</v>
      </c>
      <c r="BX6" s="94">
        <v>14064.56</v>
      </c>
      <c r="BY6" s="94">
        <v>14585.17</v>
      </c>
      <c r="BZ6" s="94">
        <v>15694.89</v>
      </c>
      <c r="CA6" s="94">
        <v>15766.73</v>
      </c>
      <c r="CB6" s="94">
        <v>15156.93</v>
      </c>
      <c r="CC6" s="94">
        <v>15476.74</v>
      </c>
      <c r="CD6" s="94">
        <v>15784.31</v>
      </c>
      <c r="CE6" s="94">
        <v>17100.98</v>
      </c>
      <c r="CF6" s="58">
        <f t="shared" si="49"/>
        <v>174282.64</v>
      </c>
    </row>
    <row r="7" spans="1:84" ht="28.95" customHeight="1">
      <c r="A7" s="372"/>
      <c r="B7" s="88" t="s">
        <v>373</v>
      </c>
      <c r="C7" s="58">
        <f t="shared" si="0"/>
        <v>3469.41</v>
      </c>
      <c r="D7" s="59">
        <f t="shared" si="50"/>
        <v>0.49205891839587101</v>
      </c>
      <c r="E7" s="58">
        <f t="shared" si="2"/>
        <v>3049.99</v>
      </c>
      <c r="F7" s="59">
        <f t="shared" si="51"/>
        <v>0.44641832452042701</v>
      </c>
      <c r="G7" s="58">
        <f t="shared" si="3"/>
        <v>3803.27</v>
      </c>
      <c r="H7" s="59">
        <f t="shared" si="52"/>
        <v>0.51870797195201801</v>
      </c>
      <c r="I7" s="58">
        <f t="shared" si="4"/>
        <v>3708.79</v>
      </c>
      <c r="J7" s="59">
        <f t="shared" si="5"/>
        <v>0.35903392830314501</v>
      </c>
      <c r="K7" s="58">
        <f t="shared" si="6"/>
        <v>3931.68</v>
      </c>
      <c r="L7" s="59">
        <f t="shared" si="7"/>
        <v>0.382170240141739</v>
      </c>
      <c r="M7" s="92">
        <v>3988.31</v>
      </c>
      <c r="N7" s="59">
        <f t="shared" si="8"/>
        <v>0.43570775466712702</v>
      </c>
      <c r="O7" s="58">
        <f>C7+E7+G7+I7+K7+M7</f>
        <v>21951.45</v>
      </c>
      <c r="P7" s="59">
        <f t="shared" si="9"/>
        <v>0.435703690332301</v>
      </c>
      <c r="Q7" s="58">
        <f t="shared" si="53"/>
        <v>15289.68</v>
      </c>
      <c r="R7" s="58">
        <f t="shared" si="54"/>
        <v>2325.25</v>
      </c>
      <c r="S7" s="59">
        <f t="shared" si="55"/>
        <v>-0.17188412610225501</v>
      </c>
      <c r="T7" s="58">
        <f t="shared" si="11"/>
        <v>2108.65</v>
      </c>
      <c r="U7" s="59">
        <f>T7/AU7-1</f>
        <v>5.2189056215881997E-2</v>
      </c>
      <c r="V7" s="58">
        <f t="shared" si="12"/>
        <v>2504.2800000000002</v>
      </c>
      <c r="W7" s="59">
        <f t="shared" si="56"/>
        <v>-6.4026999652413097E-2</v>
      </c>
      <c r="X7" s="58">
        <f t="shared" si="13"/>
        <v>2728.99</v>
      </c>
      <c r="Y7" s="59">
        <f t="shared" si="14"/>
        <v>-3.7817540766857602E-2</v>
      </c>
      <c r="Z7" s="58">
        <f t="shared" si="15"/>
        <v>2844.5700000000102</v>
      </c>
      <c r="AA7" s="59">
        <f t="shared" si="16"/>
        <v>-2.4547880641170301E-3</v>
      </c>
      <c r="AB7" s="58">
        <f t="shared" si="17"/>
        <v>2777.94</v>
      </c>
      <c r="AC7" s="59">
        <f t="shared" si="18"/>
        <v>-0.109768720737581</v>
      </c>
      <c r="AD7" s="58">
        <f t="shared" si="19"/>
        <v>2766.42</v>
      </c>
      <c r="AE7" s="59">
        <f t="shared" si="20"/>
        <v>-6.4567504235181802E-2</v>
      </c>
      <c r="AF7" s="58">
        <f t="shared" si="21"/>
        <v>2760.58</v>
      </c>
      <c r="AG7" s="59">
        <f t="shared" si="22"/>
        <v>-8.3579265357611093E-2</v>
      </c>
      <c r="AH7" s="58">
        <f t="shared" si="23"/>
        <v>2522.54</v>
      </c>
      <c r="AI7" s="59">
        <f t="shared" si="24"/>
        <v>-8.3838772708452997E-2</v>
      </c>
      <c r="AJ7" s="58">
        <f t="shared" si="25"/>
        <v>3024.29</v>
      </c>
      <c r="AK7" s="59">
        <f t="shared" si="26"/>
        <v>6.9935364270274206E-2</v>
      </c>
      <c r="AL7" s="58">
        <f t="shared" si="27"/>
        <v>2869.04</v>
      </c>
      <c r="AM7" s="59">
        <f t="shared" si="28"/>
        <v>7.8797358882186905E-2</v>
      </c>
      <c r="AN7" s="58">
        <f t="shared" si="29"/>
        <v>3148.77</v>
      </c>
      <c r="AO7" s="59">
        <f t="shared" si="30"/>
        <v>0.124235489019248</v>
      </c>
      <c r="AP7" s="58">
        <f t="shared" ref="AP7:AP37" si="62">R7+T7+V7+X7+Z7+AB7+AD7+AF7+AH7+AJ7+AL7+AN7</f>
        <v>32381.32</v>
      </c>
      <c r="AQ7" s="59">
        <f t="shared" si="57"/>
        <v>-2.77579113800531E-2</v>
      </c>
      <c r="AR7" s="59"/>
      <c r="AS7" s="58">
        <f t="shared" ref="AS7:AW7" si="63">AS11+AS15+AS19+AS23+AS27+AS31+AS35+AS39+AS43+AS47+AS51+AS55+AS59+AS63+AS67+AS71+AS75</f>
        <v>2807.88</v>
      </c>
      <c r="AT7" s="59">
        <f t="shared" si="32"/>
        <v>0.58325110375587097</v>
      </c>
      <c r="AU7" s="58">
        <f t="shared" si="63"/>
        <v>2004.06</v>
      </c>
      <c r="AV7" s="59">
        <f t="shared" si="33"/>
        <v>-3.0593818556268202E-3</v>
      </c>
      <c r="AW7" s="58">
        <f t="shared" si="63"/>
        <v>2675.59</v>
      </c>
      <c r="AX7" s="59">
        <f t="shared" si="34"/>
        <v>0.212907934521949</v>
      </c>
      <c r="AY7" s="58">
        <f t="shared" ref="AY7:BC7" si="64">AY11+AY15+AY19+AY23+AY27+AY31+AY35+AY39+AY43+AY47+AY51+AY55+AY59+AY63+AY67+AY71+AY75</f>
        <v>2836.25</v>
      </c>
      <c r="AZ7" s="59">
        <f t="shared" si="36"/>
        <v>0.30411892369093901</v>
      </c>
      <c r="BA7" s="58">
        <f t="shared" si="64"/>
        <v>2851.57</v>
      </c>
      <c r="BB7" s="59">
        <f t="shared" si="37"/>
        <v>0.25854900783842999</v>
      </c>
      <c r="BC7" s="58">
        <f t="shared" si="64"/>
        <v>3120.47</v>
      </c>
      <c r="BD7" s="59">
        <f t="shared" si="38"/>
        <v>0.32806867464238998</v>
      </c>
      <c r="BE7" s="58">
        <f t="shared" ref="BE7:BI7" si="65">BE11+BE15+BE19+BE23+BE27+BE31+BE35+BE39+BE43+BE47+BE51+BE55+BE59+BE63+BE67+BE71+BE75</f>
        <v>2957.37</v>
      </c>
      <c r="BF7" s="59">
        <f t="shared" si="40"/>
        <v>0.16966065495965901</v>
      </c>
      <c r="BG7" s="58">
        <f t="shared" si="65"/>
        <v>3012.35</v>
      </c>
      <c r="BH7" s="59">
        <f t="shared" si="41"/>
        <v>0.18597857455009201</v>
      </c>
      <c r="BI7" s="58">
        <f t="shared" si="65"/>
        <v>2753.38</v>
      </c>
      <c r="BJ7" s="59">
        <f t="shared" si="42"/>
        <v>0.12763029642795901</v>
      </c>
      <c r="BK7" s="58">
        <f t="shared" ref="BK7:BO7" si="66">BK11+BK15+BK19+BK23+BK27+BK31+BK35+BK39+BK43+BK47+BK51+BK55+BK59+BK63+BK67+BK71+BK75</f>
        <v>2826.61</v>
      </c>
      <c r="BL7" s="59">
        <f t="shared" si="44"/>
        <v>0.13370500350947601</v>
      </c>
      <c r="BM7" s="58">
        <f t="shared" si="66"/>
        <v>2659.48</v>
      </c>
      <c r="BN7" s="59">
        <f t="shared" si="45"/>
        <v>4.5882311301277803E-2</v>
      </c>
      <c r="BO7" s="58">
        <f t="shared" si="66"/>
        <v>2800.81</v>
      </c>
      <c r="BP7" s="59">
        <f t="shared" si="46"/>
        <v>1.6657470997343299E-2</v>
      </c>
      <c r="BQ7" s="58">
        <f t="shared" si="47"/>
        <v>33305.82</v>
      </c>
      <c r="BR7" s="59">
        <f t="shared" si="48"/>
        <v>0.186064574026164</v>
      </c>
      <c r="BS7" s="93"/>
      <c r="BT7" s="94">
        <v>1773.49</v>
      </c>
      <c r="BU7" s="94">
        <v>2010.21</v>
      </c>
      <c r="BV7" s="94">
        <v>2205.9299999999998</v>
      </c>
      <c r="BW7" s="94">
        <v>2174.84</v>
      </c>
      <c r="BX7" s="94">
        <v>2265.7600000000002</v>
      </c>
      <c r="BY7" s="94">
        <v>2349.63</v>
      </c>
      <c r="BZ7" s="94">
        <v>2528.4</v>
      </c>
      <c r="CA7" s="94">
        <v>2539.9699999999998</v>
      </c>
      <c r="CB7" s="94">
        <v>2441.7399999999998</v>
      </c>
      <c r="CC7" s="94">
        <v>2493.25</v>
      </c>
      <c r="CD7" s="94">
        <v>2542.81</v>
      </c>
      <c r="CE7" s="94">
        <v>2754.92</v>
      </c>
      <c r="CF7" s="58">
        <f t="shared" si="49"/>
        <v>28080.95</v>
      </c>
    </row>
    <row r="8" spans="1:84" ht="39" customHeight="1">
      <c r="A8" s="372"/>
      <c r="B8" s="88" t="s">
        <v>204</v>
      </c>
      <c r="C8" s="58">
        <f t="shared" si="0"/>
        <v>17507.490000000002</v>
      </c>
      <c r="D8" s="59">
        <f t="shared" si="50"/>
        <v>0.43474733435552898</v>
      </c>
      <c r="E8" s="58">
        <f t="shared" si="2"/>
        <v>15526.08</v>
      </c>
      <c r="F8" s="59">
        <f t="shared" si="51"/>
        <v>0.413842214346336</v>
      </c>
      <c r="G8" s="58">
        <f t="shared" si="3"/>
        <v>19476.22</v>
      </c>
      <c r="H8" s="59">
        <f t="shared" si="52"/>
        <v>0.47644208464353899</v>
      </c>
      <c r="I8" s="58">
        <f t="shared" si="4"/>
        <v>19072.16</v>
      </c>
      <c r="J8" s="59">
        <f t="shared" si="5"/>
        <v>0.33006306448924599</v>
      </c>
      <c r="K8" s="58">
        <f t="shared" si="6"/>
        <v>20146.59</v>
      </c>
      <c r="L8" s="59">
        <f t="shared" si="7"/>
        <v>0.36914624888971698</v>
      </c>
      <c r="M8" s="92">
        <v>20344.21</v>
      </c>
      <c r="N8" s="59">
        <f t="shared" si="8"/>
        <v>0.43135625656078402</v>
      </c>
      <c r="O8" s="58">
        <f>C8+E8+G8+I8+K8+M8</f>
        <v>112072.75</v>
      </c>
      <c r="P8" s="59">
        <f t="shared" si="9"/>
        <v>0.40719726005690698</v>
      </c>
      <c r="Q8" s="58">
        <f t="shared" si="53"/>
        <v>79642.53</v>
      </c>
      <c r="R8" s="58">
        <f t="shared" si="54"/>
        <v>12202.49</v>
      </c>
      <c r="S8" s="59">
        <f t="shared" si="55"/>
        <v>-0.14503066401446699</v>
      </c>
      <c r="T8" s="58">
        <f t="shared" si="11"/>
        <v>10981.48</v>
      </c>
      <c r="U8" s="59">
        <f>T8/AU8-1</f>
        <v>8.5915165658853501E-2</v>
      </c>
      <c r="V8" s="58">
        <f t="shared" si="12"/>
        <v>13191.32</v>
      </c>
      <c r="W8" s="59">
        <f t="shared" si="56"/>
        <v>-3.2343204303331201E-2</v>
      </c>
      <c r="X8" s="58">
        <f t="shared" si="13"/>
        <v>14339.29</v>
      </c>
      <c r="Y8" s="59">
        <f t="shared" si="14"/>
        <v>-2.7378546869584301E-2</v>
      </c>
      <c r="Z8" s="58">
        <f t="shared" si="15"/>
        <v>14714.71</v>
      </c>
      <c r="AA8" s="59">
        <f t="shared" si="16"/>
        <v>-1.0074365298167701E-2</v>
      </c>
      <c r="AB8" s="58">
        <f t="shared" si="17"/>
        <v>14213.24</v>
      </c>
      <c r="AC8" s="59">
        <f t="shared" si="18"/>
        <v>-0.122578303301403</v>
      </c>
      <c r="AD8" s="58">
        <f t="shared" si="19"/>
        <v>14257.17</v>
      </c>
      <c r="AE8" s="59">
        <f t="shared" si="20"/>
        <v>-6.5362240743872799E-2</v>
      </c>
      <c r="AF8" s="58">
        <f t="shared" si="21"/>
        <v>14217.29</v>
      </c>
      <c r="AG8" s="59">
        <f t="shared" si="22"/>
        <v>-8.4352845101191107E-2</v>
      </c>
      <c r="AH8" s="58">
        <f t="shared" si="23"/>
        <v>12998.74</v>
      </c>
      <c r="AI8" s="59">
        <f t="shared" si="24"/>
        <v>-8.5977750541962397E-2</v>
      </c>
      <c r="AJ8" s="58">
        <f t="shared" si="25"/>
        <v>15318.29</v>
      </c>
      <c r="AK8" s="59">
        <f t="shared" si="26"/>
        <v>4.5255328019586601E-2</v>
      </c>
      <c r="AL8" s="58">
        <f t="shared" si="27"/>
        <v>14688.45</v>
      </c>
      <c r="AM8" s="59">
        <f t="shared" si="28"/>
        <v>6.4957672709555297E-2</v>
      </c>
      <c r="AN8" s="58">
        <f t="shared" si="29"/>
        <v>16033.24</v>
      </c>
      <c r="AO8" s="59">
        <f t="shared" si="30"/>
        <v>0.100767498014144</v>
      </c>
      <c r="AP8" s="58">
        <f t="shared" si="62"/>
        <v>167155.71</v>
      </c>
      <c r="AQ8" s="59">
        <f t="shared" si="57"/>
        <v>-2.7256205503510801E-2</v>
      </c>
      <c r="AR8" s="59"/>
      <c r="AS8" s="58">
        <f t="shared" ref="AS8:AW8" si="67">AS12+AS16+AS20+AS24+AS28+AS32+AS36+AS40+AS44+AS48+AS52+AS56+AS60+AS64+AS68+AS72+AS76</f>
        <v>14272.43</v>
      </c>
      <c r="AT8" s="59">
        <f t="shared" si="32"/>
        <v>0.58324837902747295</v>
      </c>
      <c r="AU8" s="58">
        <f t="shared" si="67"/>
        <v>10112.65</v>
      </c>
      <c r="AV8" s="59">
        <f t="shared" si="33"/>
        <v>-3.0580647832586499E-3</v>
      </c>
      <c r="AW8" s="58">
        <f t="shared" si="67"/>
        <v>13632.23</v>
      </c>
      <c r="AX8" s="59">
        <f t="shared" si="34"/>
        <v>0.212909545807208</v>
      </c>
      <c r="AY8" s="58">
        <f t="shared" ref="AY8:BC8" si="68">AY12+AY16+AY20+AY24+AY28+AY32+AY36+AY40+AY44+AY48+AY52+AY56+AY60+AY64+AY68+AY72+AY76</f>
        <v>14742.93</v>
      </c>
      <c r="AZ8" s="59">
        <f t="shared" si="36"/>
        <v>0.33581324801774298</v>
      </c>
      <c r="BA8" s="58">
        <f t="shared" si="68"/>
        <v>14864.46</v>
      </c>
      <c r="BB8" s="59">
        <f t="shared" si="37"/>
        <v>0.29277982546621201</v>
      </c>
      <c r="BC8" s="58">
        <f t="shared" si="68"/>
        <v>16198.87</v>
      </c>
      <c r="BD8" s="59">
        <f t="shared" si="38"/>
        <v>0.35854618708318597</v>
      </c>
      <c r="BE8" s="58">
        <f t="shared" ref="BE8:BI8" si="69">BE12+BE16+BE20+BE24+BE28+BE32+BE36+BE40+BE44+BE48+BE52+BE56+BE60+BE64+BE68+BE72+BE76</f>
        <v>15254.22</v>
      </c>
      <c r="BF8" s="59">
        <f t="shared" si="40"/>
        <v>0.18886779394710501</v>
      </c>
      <c r="BG8" s="58">
        <f t="shared" si="69"/>
        <v>15527.04</v>
      </c>
      <c r="BH8" s="59">
        <f t="shared" si="41"/>
        <v>0.20461861083246299</v>
      </c>
      <c r="BI8" s="58">
        <f t="shared" si="69"/>
        <v>14221.47</v>
      </c>
      <c r="BJ8" s="59">
        <f t="shared" si="42"/>
        <v>0.14771557996015</v>
      </c>
      <c r="BK8" s="58">
        <f t="shared" ref="BK8:BO8" si="70">BK12+BK16+BK20+BK24+BK28+BK32+BK36+BK40+BK44+BK48+BK52+BK56+BK60+BK64+BK68+BK72+BK76</f>
        <v>14655.07</v>
      </c>
      <c r="BL8" s="59">
        <f t="shared" si="44"/>
        <v>0.158274649278799</v>
      </c>
      <c r="BM8" s="58">
        <f t="shared" si="70"/>
        <v>13792.52</v>
      </c>
      <c r="BN8" s="59">
        <f t="shared" si="45"/>
        <v>6.8855340316691604E-2</v>
      </c>
      <c r="BO8" s="58">
        <f t="shared" si="70"/>
        <v>14565.51</v>
      </c>
      <c r="BP8" s="59">
        <f t="shared" si="46"/>
        <v>4.1852164458813901E-2</v>
      </c>
      <c r="BQ8" s="58">
        <f t="shared" si="47"/>
        <v>171839.4</v>
      </c>
      <c r="BR8" s="59">
        <f t="shared" si="48"/>
        <v>0.20585244676483999</v>
      </c>
      <c r="BS8" s="93"/>
      <c r="BT8" s="94">
        <v>9014.65</v>
      </c>
      <c r="BU8" s="94">
        <v>10143.67</v>
      </c>
      <c r="BV8" s="94">
        <v>11239.28</v>
      </c>
      <c r="BW8" s="94">
        <v>11036.67</v>
      </c>
      <c r="BX8" s="94">
        <v>11498.06</v>
      </c>
      <c r="BY8" s="94">
        <v>11923.68</v>
      </c>
      <c r="BZ8" s="94">
        <v>12830.88</v>
      </c>
      <c r="CA8" s="94">
        <v>12889.59</v>
      </c>
      <c r="CB8" s="94">
        <v>12391.11</v>
      </c>
      <c r="CC8" s="94">
        <v>12652.5</v>
      </c>
      <c r="CD8" s="94">
        <v>12904.01</v>
      </c>
      <c r="CE8" s="94">
        <v>13980.4</v>
      </c>
      <c r="CF8" s="58">
        <f t="shared" si="49"/>
        <v>142504.5</v>
      </c>
    </row>
    <row r="9" spans="1:84" ht="31.95" customHeight="1">
      <c r="A9" s="371" t="s">
        <v>108</v>
      </c>
      <c r="B9" s="88" t="s">
        <v>371</v>
      </c>
      <c r="C9" s="58">
        <v>1572.2299048089801</v>
      </c>
      <c r="D9" s="59">
        <f t="shared" si="50"/>
        <v>0.26089598695419403</v>
      </c>
      <c r="E9" s="58">
        <v>1173.6272054670701</v>
      </c>
      <c r="F9" s="59">
        <f t="shared" si="51"/>
        <v>1.2750285135543199E-4</v>
      </c>
      <c r="G9" s="58">
        <v>1579.0946839923699</v>
      </c>
      <c r="H9" s="59">
        <f t="shared" si="52"/>
        <v>0.1079858913864</v>
      </c>
      <c r="I9" s="58">
        <v>1484.72453646845</v>
      </c>
      <c r="J9" s="59">
        <f t="shared" si="5"/>
        <v>-3.5536492398591198E-3</v>
      </c>
      <c r="K9" s="58">
        <v>1497.08221061159</v>
      </c>
      <c r="L9" s="59">
        <f t="shared" si="7"/>
        <v>-1.02953850732558E-2</v>
      </c>
      <c r="M9" s="92">
        <v>1591.1238174939001</v>
      </c>
      <c r="N9" s="59">
        <f t="shared" si="8"/>
        <v>0.113694366684265</v>
      </c>
      <c r="O9" s="58">
        <f>C9+E9+G9+I9+K9</f>
        <v>7306.7585413484603</v>
      </c>
      <c r="P9" s="59">
        <f t="shared" si="9"/>
        <v>-0.117216189654689</v>
      </c>
      <c r="Q9" s="58">
        <f t="shared" si="53"/>
        <v>8276.9512260202591</v>
      </c>
      <c r="R9" s="58">
        <v>1246.91482967349</v>
      </c>
      <c r="S9" s="59">
        <f t="shared" si="55"/>
        <v>-0.21421191161258599</v>
      </c>
      <c r="T9" s="58">
        <v>1173.47758372914</v>
      </c>
      <c r="U9" s="59">
        <f t="shared" ref="U9:U40" si="71">T9/AU9-1</f>
        <v>0.190305345675504</v>
      </c>
      <c r="V9" s="58">
        <v>1425.19385514601</v>
      </c>
      <c r="W9" s="59">
        <f t="shared" si="56"/>
        <v>-9.3440892355413196E-2</v>
      </c>
      <c r="X9" s="58">
        <v>1490.01954328582</v>
      </c>
      <c r="Y9" s="59">
        <f t="shared" si="14"/>
        <v>-0.11613070221136999</v>
      </c>
      <c r="Z9" s="58">
        <v>1512.6555823147301</v>
      </c>
      <c r="AA9" s="59">
        <f t="shared" si="16"/>
        <v>-0.109319676079408</v>
      </c>
      <c r="AB9" s="58">
        <v>1428.6898318710701</v>
      </c>
      <c r="AC9" s="59">
        <f t="shared" si="18"/>
        <v>-0.112645844012719</v>
      </c>
      <c r="AD9" s="58">
        <v>1438.40933748562</v>
      </c>
      <c r="AE9" s="59">
        <f t="shared" si="20"/>
        <v>-2.8886069925001499E-3</v>
      </c>
      <c r="AF9" s="58">
        <v>1373.20996379805</v>
      </c>
      <c r="AG9" s="59">
        <f t="shared" si="22"/>
        <v>4.9057740625884701E-2</v>
      </c>
      <c r="AH9" s="58">
        <v>1278.5151147290301</v>
      </c>
      <c r="AI9" s="59">
        <f t="shared" si="24"/>
        <v>-1.8259990860316599E-2</v>
      </c>
      <c r="AJ9" s="58">
        <v>1322.3490861314799</v>
      </c>
      <c r="AK9" s="59">
        <f t="shared" si="26"/>
        <v>-2.1244298433882501E-2</v>
      </c>
      <c r="AL9" s="58">
        <v>1279.4621781458</v>
      </c>
      <c r="AM9" s="59">
        <f t="shared" si="28"/>
        <v>4.4632542524931401E-2</v>
      </c>
      <c r="AN9" s="58">
        <v>1332.3628923639501</v>
      </c>
      <c r="AO9" s="59">
        <f t="shared" si="30"/>
        <v>0.126804314620792</v>
      </c>
      <c r="AP9" s="58">
        <f t="shared" si="62"/>
        <v>16301.2597986742</v>
      </c>
      <c r="AQ9" s="59">
        <f t="shared" si="57"/>
        <v>-3.83355381942522E-2</v>
      </c>
      <c r="AR9" s="59"/>
      <c r="AS9" s="58">
        <v>1586.8334581558699</v>
      </c>
      <c r="AT9" s="59"/>
      <c r="AU9" s="58">
        <v>985.86265111931402</v>
      </c>
      <c r="AV9" s="59"/>
      <c r="AW9" s="58">
        <v>1572.09148650984</v>
      </c>
      <c r="AX9" s="59"/>
      <c r="AY9" s="58">
        <v>1685.79171944736</v>
      </c>
      <c r="AZ9" s="59"/>
      <c r="BA9" s="58">
        <v>1698.3148068841699</v>
      </c>
      <c r="BB9" s="59"/>
      <c r="BC9" s="58">
        <v>1610.05594241173</v>
      </c>
      <c r="BD9" s="59"/>
      <c r="BE9" s="58">
        <v>1442.5763736858601</v>
      </c>
      <c r="BF9" s="59"/>
      <c r="BG9" s="58">
        <v>1308.99369083228</v>
      </c>
      <c r="BH9" s="59"/>
      <c r="BI9" s="58">
        <v>1302.2950097036501</v>
      </c>
      <c r="BJ9" s="59"/>
      <c r="BK9" s="58">
        <v>1351.0512214800599</v>
      </c>
      <c r="BL9" s="59"/>
      <c r="BM9" s="58">
        <v>1224.7964007068699</v>
      </c>
      <c r="BN9" s="59"/>
      <c r="BO9" s="58">
        <v>1182.4261542806901</v>
      </c>
      <c r="BP9" s="59"/>
      <c r="BQ9" s="58">
        <f t="shared" si="47"/>
        <v>16951.088915217701</v>
      </c>
      <c r="BR9" s="59"/>
      <c r="BS9" s="93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58"/>
    </row>
    <row r="10" spans="1:84" ht="30" customHeight="1">
      <c r="A10" s="372"/>
      <c r="B10" s="88" t="s">
        <v>372</v>
      </c>
      <c r="C10" s="58">
        <v>11071.032119777899</v>
      </c>
      <c r="D10" s="59">
        <f t="shared" si="50"/>
        <v>0.265914607023439</v>
      </c>
      <c r="E10" s="58">
        <v>8459.3722896024701</v>
      </c>
      <c r="F10" s="59">
        <f t="shared" si="51"/>
        <v>3.77946777938016E-2</v>
      </c>
      <c r="G10" s="58">
        <v>11259.0560516646</v>
      </c>
      <c r="H10" s="59">
        <f t="shared" si="52"/>
        <v>0.132623294154294</v>
      </c>
      <c r="I10" s="58">
        <v>10677.3373849824</v>
      </c>
      <c r="J10" s="59">
        <f t="shared" si="5"/>
        <v>1.9450113254035499E-2</v>
      </c>
      <c r="K10" s="58">
        <v>10805.308244449699</v>
      </c>
      <c r="L10" s="59">
        <f t="shared" si="7"/>
        <v>1.9188711500895302E-2</v>
      </c>
      <c r="M10" s="92">
        <v>11403.2323802308</v>
      </c>
      <c r="N10" s="59">
        <f t="shared" si="8"/>
        <v>0.14215371382493999</v>
      </c>
      <c r="O10" s="58">
        <f>C10+E10+G10+I10+K10+M10</f>
        <v>63675.338470707902</v>
      </c>
      <c r="P10" s="59">
        <f t="shared" si="9"/>
        <v>9.9804970885859698E-2</v>
      </c>
      <c r="Q10" s="58">
        <f t="shared" si="53"/>
        <v>57896.936417208002</v>
      </c>
      <c r="R10" s="58">
        <v>8745.4809813825796</v>
      </c>
      <c r="S10" s="59">
        <f t="shared" si="55"/>
        <v>-0.193839218652755</v>
      </c>
      <c r="T10" s="58">
        <v>8151.2966587821102</v>
      </c>
      <c r="U10" s="59">
        <f t="shared" si="71"/>
        <v>0.19061281528933199</v>
      </c>
      <c r="V10" s="58">
        <v>9940.6891150614392</v>
      </c>
      <c r="W10" s="59">
        <f t="shared" si="56"/>
        <v>-6.5026593642222894E-2</v>
      </c>
      <c r="X10" s="58">
        <v>10473.6242079574</v>
      </c>
      <c r="Y10" s="59">
        <f t="shared" si="14"/>
        <v>-9.5720442743397305E-2</v>
      </c>
      <c r="Z10" s="58">
        <v>10601.871981624899</v>
      </c>
      <c r="AA10" s="59">
        <f t="shared" si="16"/>
        <v>-9.2729009758820605E-2</v>
      </c>
      <c r="AB10" s="58">
        <v>9983.9734723995207</v>
      </c>
      <c r="AC10" s="59">
        <f t="shared" si="18"/>
        <v>-0.122168721126215</v>
      </c>
      <c r="AD10" s="58">
        <v>10084.431699119101</v>
      </c>
      <c r="AE10" s="59">
        <f t="shared" si="20"/>
        <v>-2.1164515280466902E-2</v>
      </c>
      <c r="AF10" s="58">
        <v>9680.5665337954397</v>
      </c>
      <c r="AG10" s="59">
        <f t="shared" si="22"/>
        <v>1.3544042400937701E-2</v>
      </c>
      <c r="AH10" s="58">
        <v>8939.9173216006293</v>
      </c>
      <c r="AI10" s="59">
        <f t="shared" si="24"/>
        <v>-4.2099065865074503E-2</v>
      </c>
      <c r="AJ10" s="58">
        <v>9430.7805686410393</v>
      </c>
      <c r="AK10" s="59">
        <f t="shared" si="26"/>
        <v>-2.7646794617827E-2</v>
      </c>
      <c r="AL10" s="58">
        <v>9114.3313507737803</v>
      </c>
      <c r="AM10" s="59">
        <f t="shared" si="28"/>
        <v>2.9072671364891899E-2</v>
      </c>
      <c r="AN10" s="58">
        <v>9556.2176814412305</v>
      </c>
      <c r="AO10" s="59">
        <f t="shared" si="30"/>
        <v>0.105199143789177</v>
      </c>
      <c r="AP10" s="58">
        <f t="shared" si="62"/>
        <v>114703.18157257899</v>
      </c>
      <c r="AQ10" s="59">
        <f t="shared" si="57"/>
        <v>-3.8988569721194799E-2</v>
      </c>
      <c r="AR10" s="59"/>
      <c r="AS10" s="58">
        <v>10848.3086547168</v>
      </c>
      <c r="AT10" s="59"/>
      <c r="AU10" s="58">
        <v>6846.3034784328702</v>
      </c>
      <c r="AV10" s="59"/>
      <c r="AW10" s="58">
        <v>10632.055465391</v>
      </c>
      <c r="AX10" s="59"/>
      <c r="AY10" s="58">
        <v>11582.285725591501</v>
      </c>
      <c r="AZ10" s="59"/>
      <c r="BA10" s="58">
        <v>11685.4524124116</v>
      </c>
      <c r="BB10" s="59"/>
      <c r="BC10" s="58">
        <v>11373.453774862601</v>
      </c>
      <c r="BD10" s="59"/>
      <c r="BE10" s="58">
        <v>10302.478666278201</v>
      </c>
      <c r="BF10" s="59"/>
      <c r="BG10" s="58">
        <v>9551.2046135297605</v>
      </c>
      <c r="BH10" s="59"/>
      <c r="BI10" s="58">
        <v>9332.8203397924608</v>
      </c>
      <c r="BJ10" s="59"/>
      <c r="BK10" s="58">
        <v>9698.9247491958195</v>
      </c>
      <c r="BL10" s="59"/>
      <c r="BM10" s="58">
        <v>8856.8393704257596</v>
      </c>
      <c r="BN10" s="59"/>
      <c r="BO10" s="58">
        <v>8646.6025015887299</v>
      </c>
      <c r="BP10" s="59"/>
      <c r="BQ10" s="58">
        <f t="shared" si="47"/>
        <v>119356.729752217</v>
      </c>
      <c r="BR10" s="59"/>
      <c r="BS10" s="93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58"/>
    </row>
    <row r="11" spans="1:84" ht="34.049999999999997" customHeight="1">
      <c r="A11" s="372"/>
      <c r="B11" s="88" t="s">
        <v>373</v>
      </c>
      <c r="C11" s="58">
        <v>1572.2299048089801</v>
      </c>
      <c r="D11" s="59">
        <f t="shared" si="50"/>
        <v>0.26089598695419403</v>
      </c>
      <c r="E11" s="58">
        <v>1173.6272054670701</v>
      </c>
      <c r="F11" s="59">
        <f t="shared" si="51"/>
        <v>1.2750285135543199E-4</v>
      </c>
      <c r="G11" s="58">
        <v>1579.0946839923699</v>
      </c>
      <c r="H11" s="59">
        <f t="shared" si="52"/>
        <v>0.1079858913864</v>
      </c>
      <c r="I11" s="58">
        <v>1484.72453646845</v>
      </c>
      <c r="J11" s="59">
        <f t="shared" si="5"/>
        <v>-3.5536492398591198E-3</v>
      </c>
      <c r="K11" s="58">
        <v>1497.08221061159</v>
      </c>
      <c r="L11" s="59">
        <f t="shared" si="7"/>
        <v>-1.02953850732558E-2</v>
      </c>
      <c r="M11" s="92">
        <v>1591.1238174939001</v>
      </c>
      <c r="N11" s="59">
        <f t="shared" si="8"/>
        <v>0.113694366684265</v>
      </c>
      <c r="O11" s="58">
        <f>C11+E11+G11+I11+K11+M11</f>
        <v>8897.8823588423602</v>
      </c>
      <c r="P11" s="59">
        <f t="shared" si="9"/>
        <v>7.5019305522796606E-2</v>
      </c>
      <c r="Q11" s="58">
        <f t="shared" si="53"/>
        <v>8276.9512260202591</v>
      </c>
      <c r="R11" s="58">
        <v>1246.91482967349</v>
      </c>
      <c r="S11" s="59">
        <f t="shared" si="55"/>
        <v>-0.21421191161258599</v>
      </c>
      <c r="T11" s="58">
        <v>1173.47758372914</v>
      </c>
      <c r="U11" s="59">
        <f t="shared" si="71"/>
        <v>0.190305345675504</v>
      </c>
      <c r="V11" s="58">
        <v>1425.19385514601</v>
      </c>
      <c r="W11" s="59">
        <f t="shared" si="56"/>
        <v>-9.3440892355413196E-2</v>
      </c>
      <c r="X11" s="58">
        <v>1490.01954328582</v>
      </c>
      <c r="Y11" s="59">
        <f t="shared" si="14"/>
        <v>-0.11613070221136999</v>
      </c>
      <c r="Z11" s="58">
        <v>1512.6555823147301</v>
      </c>
      <c r="AA11" s="59">
        <f t="shared" si="16"/>
        <v>-0.109319676079408</v>
      </c>
      <c r="AB11" s="58">
        <v>1428.6898318710701</v>
      </c>
      <c r="AC11" s="59">
        <f t="shared" si="18"/>
        <v>-0.112645844012719</v>
      </c>
      <c r="AD11" s="58">
        <v>1438.40933748562</v>
      </c>
      <c r="AE11" s="59">
        <f t="shared" si="20"/>
        <v>-2.8886069925001499E-3</v>
      </c>
      <c r="AF11" s="58">
        <v>1373.20996379805</v>
      </c>
      <c r="AG11" s="59">
        <f t="shared" si="22"/>
        <v>4.9057740625884701E-2</v>
      </c>
      <c r="AH11" s="58">
        <v>1278.5151147290301</v>
      </c>
      <c r="AI11" s="59">
        <f t="shared" si="24"/>
        <v>-1.8259990860316599E-2</v>
      </c>
      <c r="AJ11" s="58">
        <v>1322.3490861314799</v>
      </c>
      <c r="AK11" s="59">
        <f t="shared" si="26"/>
        <v>-2.1244298433882501E-2</v>
      </c>
      <c r="AL11" s="58">
        <v>1279.4621781458</v>
      </c>
      <c r="AM11" s="59">
        <f t="shared" si="28"/>
        <v>4.4632542524931401E-2</v>
      </c>
      <c r="AN11" s="58">
        <v>1332.3628923639501</v>
      </c>
      <c r="AO11" s="59">
        <f t="shared" si="30"/>
        <v>0.126804314620792</v>
      </c>
      <c r="AP11" s="58">
        <f t="shared" si="62"/>
        <v>16301.2597986742</v>
      </c>
      <c r="AQ11" s="59">
        <f t="shared" si="57"/>
        <v>-3.83355381942522E-2</v>
      </c>
      <c r="AR11" s="59"/>
      <c r="AS11" s="58">
        <v>1586.8334581558699</v>
      </c>
      <c r="AT11" s="59"/>
      <c r="AU11" s="58">
        <v>985.86265111931402</v>
      </c>
      <c r="AV11" s="59"/>
      <c r="AW11" s="58">
        <v>1572.09148650984</v>
      </c>
      <c r="AX11" s="59"/>
      <c r="AY11" s="58">
        <v>1685.79171944736</v>
      </c>
      <c r="AZ11" s="59"/>
      <c r="BA11" s="58">
        <v>1698.3148068841699</v>
      </c>
      <c r="BB11" s="59"/>
      <c r="BC11" s="58">
        <v>1610.05594241173</v>
      </c>
      <c r="BD11" s="59"/>
      <c r="BE11" s="58">
        <v>1442.5763736858601</v>
      </c>
      <c r="BF11" s="59"/>
      <c r="BG11" s="58">
        <v>1308.99369083228</v>
      </c>
      <c r="BH11" s="59"/>
      <c r="BI11" s="58">
        <v>1302.2950097036501</v>
      </c>
      <c r="BJ11" s="59"/>
      <c r="BK11" s="58">
        <v>1351.0512214800599</v>
      </c>
      <c r="BL11" s="59"/>
      <c r="BM11" s="58">
        <v>1224.7964007068699</v>
      </c>
      <c r="BN11" s="59"/>
      <c r="BO11" s="58">
        <v>1182.4261542806901</v>
      </c>
      <c r="BP11" s="59"/>
      <c r="BQ11" s="58">
        <f t="shared" si="47"/>
        <v>16951.088915217701</v>
      </c>
      <c r="BR11" s="59"/>
      <c r="BS11" s="93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58"/>
    </row>
    <row r="12" spans="1:84" ht="28.8">
      <c r="A12" s="373"/>
      <c r="B12" s="88" t="s">
        <v>204</v>
      </c>
      <c r="C12" s="96">
        <v>11071.032119777899</v>
      </c>
      <c r="D12" s="59">
        <f t="shared" si="50"/>
        <v>0.265914607023439</v>
      </c>
      <c r="E12" s="96">
        <v>8459.3722896024701</v>
      </c>
      <c r="F12" s="59">
        <f t="shared" si="51"/>
        <v>3.77946777938016E-2</v>
      </c>
      <c r="G12" s="96">
        <v>11259.0560516646</v>
      </c>
      <c r="H12" s="59">
        <f t="shared" si="52"/>
        <v>0.132623294154294</v>
      </c>
      <c r="I12" s="96">
        <v>10677.3373849824</v>
      </c>
      <c r="J12" s="59">
        <f t="shared" si="5"/>
        <v>1.9450113254035499E-2</v>
      </c>
      <c r="K12" s="96">
        <v>10805.308244449699</v>
      </c>
      <c r="L12" s="59">
        <f t="shared" si="7"/>
        <v>1.9188711500895302E-2</v>
      </c>
      <c r="M12" s="97">
        <v>11403.2323802308</v>
      </c>
      <c r="N12" s="59">
        <f t="shared" si="8"/>
        <v>0.14215371382493999</v>
      </c>
      <c r="O12" s="58">
        <f>C12+E12+G12+I12+K12+M12</f>
        <v>63675.338470707902</v>
      </c>
      <c r="P12" s="59">
        <f t="shared" si="9"/>
        <v>9.9804970885859698E-2</v>
      </c>
      <c r="Q12" s="58">
        <f t="shared" si="53"/>
        <v>57896.936417208002</v>
      </c>
      <c r="R12" s="96">
        <v>8745.4809813825796</v>
      </c>
      <c r="S12" s="59">
        <f t="shared" si="55"/>
        <v>-0.193839218652755</v>
      </c>
      <c r="T12" s="96">
        <v>8151.2966587821102</v>
      </c>
      <c r="U12" s="59">
        <f t="shared" si="71"/>
        <v>0.19061281528933199</v>
      </c>
      <c r="V12" s="96">
        <v>9940.6891150614392</v>
      </c>
      <c r="W12" s="59">
        <f t="shared" si="56"/>
        <v>-6.5026593642222894E-2</v>
      </c>
      <c r="X12" s="96">
        <v>10473.6242079574</v>
      </c>
      <c r="Y12" s="59">
        <f t="shared" si="14"/>
        <v>-9.5720442743397305E-2</v>
      </c>
      <c r="Z12" s="96">
        <v>10601.871981624899</v>
      </c>
      <c r="AA12" s="59">
        <f t="shared" si="16"/>
        <v>-9.2729009758820605E-2</v>
      </c>
      <c r="AB12" s="96">
        <v>9983.9734723995207</v>
      </c>
      <c r="AC12" s="59">
        <f t="shared" si="18"/>
        <v>-0.122168721126215</v>
      </c>
      <c r="AD12" s="96">
        <v>10084.431699119101</v>
      </c>
      <c r="AE12" s="59">
        <f t="shared" si="20"/>
        <v>-2.1164515280466902E-2</v>
      </c>
      <c r="AF12" s="96">
        <v>9680.5665337954397</v>
      </c>
      <c r="AG12" s="59">
        <f t="shared" si="22"/>
        <v>1.3544042400937701E-2</v>
      </c>
      <c r="AH12" s="96">
        <v>8939.9173216006293</v>
      </c>
      <c r="AI12" s="59">
        <f t="shared" si="24"/>
        <v>-4.2099065865074503E-2</v>
      </c>
      <c r="AJ12" s="96">
        <v>9430.7805686410393</v>
      </c>
      <c r="AK12" s="59">
        <f t="shared" si="26"/>
        <v>-2.7646794617827E-2</v>
      </c>
      <c r="AL12" s="96">
        <v>9114.3313507737803</v>
      </c>
      <c r="AM12" s="59">
        <f t="shared" si="28"/>
        <v>2.9072671364891899E-2</v>
      </c>
      <c r="AN12" s="96">
        <v>9556.2176814412305</v>
      </c>
      <c r="AO12" s="59">
        <f t="shared" si="30"/>
        <v>0.105199143789177</v>
      </c>
      <c r="AP12" s="58">
        <f t="shared" si="62"/>
        <v>114703.18157257899</v>
      </c>
      <c r="AQ12" s="59">
        <f t="shared" si="57"/>
        <v>-3.8988569721194799E-2</v>
      </c>
      <c r="AR12" s="59"/>
      <c r="AS12" s="96">
        <v>10848.3086547168</v>
      </c>
      <c r="AT12" s="59"/>
      <c r="AU12" s="96">
        <v>6846.3034784328702</v>
      </c>
      <c r="AV12" s="59"/>
      <c r="AW12" s="96">
        <v>10632.055465391</v>
      </c>
      <c r="AX12" s="59"/>
      <c r="AY12" s="96">
        <v>11582.285725591501</v>
      </c>
      <c r="AZ12" s="59"/>
      <c r="BA12" s="96">
        <v>11685.4524124116</v>
      </c>
      <c r="BB12" s="59"/>
      <c r="BC12" s="96">
        <v>11373.453774862601</v>
      </c>
      <c r="BD12" s="59"/>
      <c r="BE12" s="96">
        <v>10302.478666278201</v>
      </c>
      <c r="BF12" s="59"/>
      <c r="BG12" s="96">
        <v>9551.2046135297605</v>
      </c>
      <c r="BH12" s="59"/>
      <c r="BI12" s="96">
        <v>9332.8203397924608</v>
      </c>
      <c r="BJ12" s="59"/>
      <c r="BK12" s="96">
        <v>9698.9247491958195</v>
      </c>
      <c r="BL12" s="59"/>
      <c r="BM12" s="96">
        <v>8856.8393704257596</v>
      </c>
      <c r="BN12" s="59"/>
      <c r="BO12" s="96">
        <v>8646.6025015887299</v>
      </c>
      <c r="BP12" s="59"/>
      <c r="BQ12" s="58">
        <f t="shared" si="47"/>
        <v>119356.729752217</v>
      </c>
      <c r="BR12" s="59"/>
      <c r="BS12" s="93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58"/>
    </row>
    <row r="13" spans="1:84" ht="28.8">
      <c r="A13" s="370" t="s">
        <v>109</v>
      </c>
      <c r="B13" s="88" t="s">
        <v>371</v>
      </c>
      <c r="C13" s="58">
        <v>105.50200222450999</v>
      </c>
      <c r="D13" s="59">
        <f t="shared" si="50"/>
        <v>0.97167453147274496</v>
      </c>
      <c r="E13" s="58">
        <v>105.489456080506</v>
      </c>
      <c r="F13" s="59">
        <f t="shared" si="51"/>
        <v>1.0339268343605099</v>
      </c>
      <c r="G13" s="58">
        <v>113.009439040076</v>
      </c>
      <c r="H13" s="59">
        <f t="shared" si="52"/>
        <v>0.32994311691251998</v>
      </c>
      <c r="I13" s="58">
        <v>105.38726094566999</v>
      </c>
      <c r="J13" s="59">
        <f t="shared" si="5"/>
        <v>3.6993067582900899E-2</v>
      </c>
      <c r="K13" s="58">
        <v>127.58060629027</v>
      </c>
      <c r="L13" s="59">
        <f t="shared" si="7"/>
        <v>0.152679449903867</v>
      </c>
      <c r="M13" s="92">
        <v>143.03080021198801</v>
      </c>
      <c r="N13" s="59">
        <f t="shared" si="8"/>
        <v>0.28861188802378102</v>
      </c>
      <c r="O13" s="58">
        <f>C13+E13+G13+I13+K13</f>
        <v>556.96876458103202</v>
      </c>
      <c r="P13" s="59">
        <f t="shared" si="9"/>
        <v>8.4330045216234301E-2</v>
      </c>
      <c r="Q13" s="58">
        <f t="shared" si="53"/>
        <v>513.65243178331605</v>
      </c>
      <c r="R13" s="58">
        <v>53.5088324875328</v>
      </c>
      <c r="S13" s="59">
        <f t="shared" si="55"/>
        <v>-0.46772057854791899</v>
      </c>
      <c r="T13" s="58">
        <v>51.864921735826897</v>
      </c>
      <c r="U13" s="59">
        <f t="shared" si="71"/>
        <v>-0.44946957341368199</v>
      </c>
      <c r="V13" s="58">
        <v>84.9731372740426</v>
      </c>
      <c r="W13" s="59">
        <f t="shared" si="56"/>
        <v>-0.10133194257759801</v>
      </c>
      <c r="X13" s="58">
        <v>101.62773912396</v>
      </c>
      <c r="Y13" s="59">
        <f t="shared" si="14"/>
        <v>2.3088886033695698E-2</v>
      </c>
      <c r="Z13" s="58">
        <v>110.68177393195499</v>
      </c>
      <c r="AA13" s="59">
        <f t="shared" si="16"/>
        <v>0.10310461466996799</v>
      </c>
      <c r="AB13" s="58">
        <v>110.996027229999</v>
      </c>
      <c r="AC13" s="59">
        <f t="shared" si="18"/>
        <v>-0.16639659661769901</v>
      </c>
      <c r="AD13" s="58">
        <v>111.99132229462199</v>
      </c>
      <c r="AE13" s="59">
        <f t="shared" si="20"/>
        <v>-0.213717925361398</v>
      </c>
      <c r="AF13" s="58">
        <v>119.438641492749</v>
      </c>
      <c r="AG13" s="59">
        <f t="shared" si="22"/>
        <v>-0.17452981928397901</v>
      </c>
      <c r="AH13" s="58">
        <v>107.11171906167399</v>
      </c>
      <c r="AI13" s="59">
        <f t="shared" si="24"/>
        <v>-0.25093813680065502</v>
      </c>
      <c r="AJ13" s="58">
        <v>136.35976300113401</v>
      </c>
      <c r="AK13" s="59">
        <f t="shared" si="26"/>
        <v>-1.59176584483363E-2</v>
      </c>
      <c r="AL13" s="58">
        <v>105.543525153158</v>
      </c>
      <c r="AM13" s="59">
        <f t="shared" si="28"/>
        <v>-0.201255071296816</v>
      </c>
      <c r="AN13" s="58">
        <v>102.652411787364</v>
      </c>
      <c r="AO13" s="59">
        <f t="shared" si="30"/>
        <v>-0.27784623418351301</v>
      </c>
      <c r="AP13" s="58">
        <f t="shared" si="62"/>
        <v>1196.7498145740201</v>
      </c>
      <c r="AQ13" s="59">
        <f t="shared" si="57"/>
        <v>-0.18315135241496699</v>
      </c>
      <c r="AR13" s="59"/>
      <c r="AS13" s="58">
        <v>100.527712195896</v>
      </c>
      <c r="AT13" s="59"/>
      <c r="AU13" s="58">
        <v>94.209001412377006</v>
      </c>
      <c r="AV13" s="59"/>
      <c r="AW13" s="58">
        <v>94.554531645161902</v>
      </c>
      <c r="AX13" s="59"/>
      <c r="AY13" s="58">
        <v>99.334222579574401</v>
      </c>
      <c r="AZ13" s="59"/>
      <c r="BA13" s="58">
        <v>100.336606755171</v>
      </c>
      <c r="BB13" s="59"/>
      <c r="BC13" s="58">
        <v>133.15208020941199</v>
      </c>
      <c r="BD13" s="59"/>
      <c r="BE13" s="58">
        <v>142.43148344199</v>
      </c>
      <c r="BF13" s="59"/>
      <c r="BG13" s="58">
        <v>144.691648811768</v>
      </c>
      <c r="BH13" s="59"/>
      <c r="BI13" s="58">
        <v>142.99448993997001</v>
      </c>
      <c r="BJ13" s="59"/>
      <c r="BK13" s="58">
        <v>138.56539970641799</v>
      </c>
      <c r="BL13" s="59"/>
      <c r="BM13" s="58">
        <v>132.13670767777501</v>
      </c>
      <c r="BN13" s="59"/>
      <c r="BO13" s="58">
        <v>142.14758219989699</v>
      </c>
      <c r="BP13" s="59"/>
      <c r="BQ13" s="58">
        <f t="shared" si="47"/>
        <v>1465.0814665754101</v>
      </c>
      <c r="BR13" s="59"/>
      <c r="BS13" s="93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58"/>
    </row>
    <row r="14" spans="1:84" ht="28.8">
      <c r="A14" s="371"/>
      <c r="B14" s="88" t="s">
        <v>372</v>
      </c>
      <c r="C14" s="58">
        <v>476.22058218394898</v>
      </c>
      <c r="D14" s="59">
        <f t="shared" si="50"/>
        <v>0.97952219335448698</v>
      </c>
      <c r="E14" s="58">
        <v>487.407743743975</v>
      </c>
      <c r="F14" s="59">
        <f t="shared" si="51"/>
        <v>1.11052934521195</v>
      </c>
      <c r="G14" s="58">
        <v>516.51618009185495</v>
      </c>
      <c r="H14" s="59">
        <f t="shared" si="52"/>
        <v>0.35951600631886699</v>
      </c>
      <c r="I14" s="58">
        <v>485.82582741137497</v>
      </c>
      <c r="J14" s="59">
        <f t="shared" si="5"/>
        <v>6.09328835261305E-2</v>
      </c>
      <c r="K14" s="58">
        <v>590.271172925212</v>
      </c>
      <c r="L14" s="59">
        <f t="shared" si="7"/>
        <v>0.187018697905181</v>
      </c>
      <c r="M14" s="92">
        <v>657.096218608149</v>
      </c>
      <c r="N14" s="59">
        <f t="shared" si="8"/>
        <v>0.321541077708066</v>
      </c>
      <c r="O14" s="58">
        <f>C14+E14+G14+I14+K14+M14</f>
        <v>3213.33772496451</v>
      </c>
      <c r="P14" s="59">
        <f t="shared" si="9"/>
        <v>0.39476504558700298</v>
      </c>
      <c r="Q14" s="58">
        <f t="shared" si="53"/>
        <v>2303.85593267585</v>
      </c>
      <c r="R14" s="58">
        <v>240.57349989946201</v>
      </c>
      <c r="S14" s="59">
        <f t="shared" si="55"/>
        <v>-0.43116715054093302</v>
      </c>
      <c r="T14" s="58">
        <v>230.940993476225</v>
      </c>
      <c r="U14" s="59">
        <f t="shared" si="71"/>
        <v>-0.449327365048174</v>
      </c>
      <c r="V14" s="58">
        <v>379.92651626840001</v>
      </c>
      <c r="W14" s="59">
        <f t="shared" si="56"/>
        <v>-7.3164973196032101E-2</v>
      </c>
      <c r="X14" s="58">
        <v>457.92324373685</v>
      </c>
      <c r="Y14" s="59">
        <f t="shared" si="14"/>
        <v>4.6713996301681798E-2</v>
      </c>
      <c r="Z14" s="58">
        <v>497.27200925049198</v>
      </c>
      <c r="AA14" s="59">
        <f t="shared" si="16"/>
        <v>0.12365209965103501</v>
      </c>
      <c r="AB14" s="58">
        <v>497.21967004441802</v>
      </c>
      <c r="AC14" s="59">
        <f t="shared" si="18"/>
        <v>-0.17534263323480101</v>
      </c>
      <c r="AD14" s="58">
        <v>503.30206160154597</v>
      </c>
      <c r="AE14" s="59">
        <f t="shared" si="20"/>
        <v>-0.22812957403509501</v>
      </c>
      <c r="AF14" s="58">
        <v>539.73935400028597</v>
      </c>
      <c r="AG14" s="59">
        <f t="shared" si="22"/>
        <v>-0.20247441923912299</v>
      </c>
      <c r="AH14" s="58">
        <v>480.10919853092901</v>
      </c>
      <c r="AI14" s="59">
        <f t="shared" si="24"/>
        <v>-0.269127211070599</v>
      </c>
      <c r="AJ14" s="58">
        <v>623.39477793949902</v>
      </c>
      <c r="AK14" s="59">
        <f t="shared" si="26"/>
        <v>-2.2354998661412301E-2</v>
      </c>
      <c r="AL14" s="58">
        <v>481.95263393579199</v>
      </c>
      <c r="AM14" s="59">
        <f t="shared" si="28"/>
        <v>-0.21315243010426399</v>
      </c>
      <c r="AN14" s="58">
        <v>471.963121071638</v>
      </c>
      <c r="AO14" s="59">
        <f t="shared" si="30"/>
        <v>-0.291692698272007</v>
      </c>
      <c r="AP14" s="58">
        <f t="shared" si="62"/>
        <v>5404.3170797555404</v>
      </c>
      <c r="AQ14" s="59">
        <f t="shared" si="57"/>
        <v>-0.18577881112882999</v>
      </c>
      <c r="AR14" s="59"/>
      <c r="AS14" s="58">
        <v>422.924766261716</v>
      </c>
      <c r="AT14" s="59"/>
      <c r="AU14" s="58">
        <v>419.37982535926801</v>
      </c>
      <c r="AV14" s="59"/>
      <c r="AW14" s="58">
        <v>409.918168046056</v>
      </c>
      <c r="AX14" s="59"/>
      <c r="AY14" s="58">
        <v>437.486500949461</v>
      </c>
      <c r="AZ14" s="59"/>
      <c r="BA14" s="58">
        <v>442.54979757963002</v>
      </c>
      <c r="BB14" s="59"/>
      <c r="BC14" s="58">
        <v>602.94091835353595</v>
      </c>
      <c r="BD14" s="59"/>
      <c r="BE14" s="58">
        <v>652.05511789414004</v>
      </c>
      <c r="BF14" s="59"/>
      <c r="BG14" s="58">
        <v>676.76745050027</v>
      </c>
      <c r="BH14" s="59"/>
      <c r="BI14" s="58">
        <v>656.89844498685397</v>
      </c>
      <c r="BJ14" s="59"/>
      <c r="BK14" s="58">
        <v>637.64943009573994</v>
      </c>
      <c r="BL14" s="59"/>
      <c r="BM14" s="58">
        <v>612.51079926402394</v>
      </c>
      <c r="BN14" s="59"/>
      <c r="BO14" s="58">
        <v>666.32536459843402</v>
      </c>
      <c r="BP14" s="59"/>
      <c r="BQ14" s="58">
        <f t="shared" si="47"/>
        <v>6637.4065838891302</v>
      </c>
      <c r="BR14" s="59"/>
      <c r="BS14" s="93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58"/>
    </row>
    <row r="15" spans="1:84" ht="28.8">
      <c r="A15" s="372"/>
      <c r="B15" s="88" t="s">
        <v>373</v>
      </c>
      <c r="C15" s="58">
        <v>91.902236682962297</v>
      </c>
      <c r="D15" s="59">
        <f t="shared" si="50"/>
        <v>0.84691352228252104</v>
      </c>
      <c r="E15" s="58">
        <v>93.666642604964807</v>
      </c>
      <c r="F15" s="59">
        <f t="shared" si="51"/>
        <v>1.04539875659445</v>
      </c>
      <c r="G15" s="58">
        <v>99.080997103954701</v>
      </c>
      <c r="H15" s="59">
        <f t="shared" si="52"/>
        <v>0.29066205584749499</v>
      </c>
      <c r="I15" s="58">
        <v>92.405622697591994</v>
      </c>
      <c r="J15" s="59">
        <f t="shared" si="5"/>
        <v>1.2907483011393101E-2</v>
      </c>
      <c r="K15" s="58">
        <v>111.971884738206</v>
      </c>
      <c r="L15" s="59">
        <f t="shared" si="7"/>
        <v>0.144501923066094</v>
      </c>
      <c r="M15" s="92">
        <v>125.19687568385299</v>
      </c>
      <c r="N15" s="59">
        <f t="shared" si="8"/>
        <v>0.248986915494811</v>
      </c>
      <c r="O15" s="58">
        <f>C15+E15+G15+I15+K15+M15</f>
        <v>614.22425951153298</v>
      </c>
      <c r="P15" s="59">
        <f t="shared" si="9"/>
        <v>0.330576250726204</v>
      </c>
      <c r="Q15" s="58">
        <f t="shared" si="53"/>
        <v>461.62274366185301</v>
      </c>
      <c r="R15" s="58">
        <v>49.759902439495001</v>
      </c>
      <c r="S15" s="59">
        <f t="shared" si="55"/>
        <v>-0.47636751805563698</v>
      </c>
      <c r="T15" s="58">
        <v>45.793829835370502</v>
      </c>
      <c r="U15" s="59">
        <f t="shared" si="71"/>
        <v>-0.48366131933600998</v>
      </c>
      <c r="V15" s="58">
        <v>76.767575722131696</v>
      </c>
      <c r="W15" s="59">
        <f t="shared" si="56"/>
        <v>-0.110081291185922</v>
      </c>
      <c r="X15" s="58">
        <v>91.228097577943004</v>
      </c>
      <c r="Y15" s="59">
        <f t="shared" si="14"/>
        <v>1.74848136262367E-2</v>
      </c>
      <c r="Z15" s="58">
        <v>97.834597287732294</v>
      </c>
      <c r="AA15" s="59">
        <f t="shared" si="16"/>
        <v>8.6812500330971001E-2</v>
      </c>
      <c r="AB15" s="58">
        <v>100.238740799181</v>
      </c>
      <c r="AC15" s="59">
        <f t="shared" si="18"/>
        <v>-0.14296900602902901</v>
      </c>
      <c r="AD15" s="58">
        <v>97.037734831237699</v>
      </c>
      <c r="AE15" s="59">
        <f t="shared" si="20"/>
        <v>-0.20368354060548899</v>
      </c>
      <c r="AF15" s="58">
        <v>100.506370587875</v>
      </c>
      <c r="AG15" s="59">
        <f t="shared" si="22"/>
        <v>-0.26570977048852301</v>
      </c>
      <c r="AH15" s="58">
        <v>92.125854853774996</v>
      </c>
      <c r="AI15" s="59">
        <f t="shared" si="24"/>
        <v>-0.25678561475287898</v>
      </c>
      <c r="AJ15" s="58">
        <v>120.408802125183</v>
      </c>
      <c r="AK15" s="59">
        <f t="shared" si="26"/>
        <v>-4.6246133318578103E-2</v>
      </c>
      <c r="AL15" s="58">
        <v>93.914943415261007</v>
      </c>
      <c r="AM15" s="59">
        <f t="shared" si="28"/>
        <v>-0.21038239621582899</v>
      </c>
      <c r="AN15" s="58">
        <v>90.892377115172593</v>
      </c>
      <c r="AO15" s="59">
        <f t="shared" si="30"/>
        <v>-0.29188167653589298</v>
      </c>
      <c r="AP15" s="58">
        <f t="shared" si="62"/>
        <v>1056.5088265903601</v>
      </c>
      <c r="AQ15" s="59">
        <f t="shared" si="57"/>
        <v>-0.201341252368095</v>
      </c>
      <c r="AR15" s="59"/>
      <c r="AS15" s="58">
        <v>95.028295904649497</v>
      </c>
      <c r="AT15" s="59"/>
      <c r="AU15" s="58">
        <v>88.6895201740098</v>
      </c>
      <c r="AV15" s="59"/>
      <c r="AW15" s="58">
        <v>86.263582237116395</v>
      </c>
      <c r="AX15" s="59"/>
      <c r="AY15" s="58">
        <v>89.660402156581796</v>
      </c>
      <c r="AZ15" s="59"/>
      <c r="BA15" s="58">
        <v>90.019757095118393</v>
      </c>
      <c r="BB15" s="59"/>
      <c r="BC15" s="58">
        <v>116.960461761989</v>
      </c>
      <c r="BD15" s="59"/>
      <c r="BE15" s="58">
        <v>121.85825583088101</v>
      </c>
      <c r="BF15" s="59"/>
      <c r="BG15" s="58">
        <v>136.87553851117099</v>
      </c>
      <c r="BH15" s="59"/>
      <c r="BI15" s="58">
        <v>123.955963020203</v>
      </c>
      <c r="BJ15" s="59"/>
      <c r="BK15" s="58">
        <v>126.247249244865</v>
      </c>
      <c r="BL15" s="59"/>
      <c r="BM15" s="58">
        <v>118.93724628881399</v>
      </c>
      <c r="BN15" s="59"/>
      <c r="BO15" s="58">
        <v>128.35761214386901</v>
      </c>
      <c r="BP15" s="59"/>
      <c r="BQ15" s="58">
        <f t="shared" si="47"/>
        <v>1322.85388436927</v>
      </c>
      <c r="BR15" s="59"/>
      <c r="BS15" s="93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58"/>
    </row>
    <row r="16" spans="1:84" ht="28.8">
      <c r="A16" s="373"/>
      <c r="B16" s="88" t="s">
        <v>204</v>
      </c>
      <c r="C16" s="96">
        <v>311.27397031851501</v>
      </c>
      <c r="D16" s="59">
        <f t="shared" si="50"/>
        <v>1.0126313376162499</v>
      </c>
      <c r="E16" s="96">
        <v>343.841583796056</v>
      </c>
      <c r="F16" s="59">
        <f t="shared" si="51"/>
        <v>1.52455206055114</v>
      </c>
      <c r="G16" s="96">
        <v>355.26173749805997</v>
      </c>
      <c r="H16" s="59">
        <f t="shared" si="52"/>
        <v>0.54376989043329405</v>
      </c>
      <c r="I16" s="96">
        <v>338.70211993936698</v>
      </c>
      <c r="J16" s="59">
        <f t="shared" si="5"/>
        <v>0.19920285945734201</v>
      </c>
      <c r="K16" s="96">
        <v>415.22932053833802</v>
      </c>
      <c r="L16" s="59">
        <f t="shared" si="7"/>
        <v>0.38240192044514598</v>
      </c>
      <c r="M16" s="97">
        <v>452.527952211485</v>
      </c>
      <c r="N16" s="59">
        <f t="shared" si="8"/>
        <v>0.43680662265380399</v>
      </c>
      <c r="O16" s="58">
        <f>C16+E16+G16+I16+K16+M16</f>
        <v>2216.8366843018198</v>
      </c>
      <c r="P16" s="59">
        <f t="shared" si="9"/>
        <v>0.56253167428011697</v>
      </c>
      <c r="Q16" s="58">
        <f t="shared" si="53"/>
        <v>1418.7467177733599</v>
      </c>
      <c r="R16" s="96">
        <v>154.660202542203</v>
      </c>
      <c r="S16" s="59">
        <f t="shared" si="55"/>
        <v>-0.39211270469287002</v>
      </c>
      <c r="T16" s="96">
        <v>136.19904662254899</v>
      </c>
      <c r="U16" s="59">
        <f t="shared" si="71"/>
        <v>-0.52669008828082098</v>
      </c>
      <c r="V16" s="96">
        <v>230.12609566983301</v>
      </c>
      <c r="W16" s="59">
        <f t="shared" si="56"/>
        <v>-5.2891471140108198E-2</v>
      </c>
      <c r="X16" s="96">
        <v>282.43938652100502</v>
      </c>
      <c r="Y16" s="59">
        <f t="shared" si="14"/>
        <v>0.11435759526364001</v>
      </c>
      <c r="Z16" s="96">
        <v>300.36801482786598</v>
      </c>
      <c r="AA16" s="59">
        <f t="shared" si="16"/>
        <v>0.178564058204708</v>
      </c>
      <c r="AB16" s="96">
        <v>314.95397158989903</v>
      </c>
      <c r="AC16" s="59">
        <f t="shared" si="18"/>
        <v>-0.19153917754501201</v>
      </c>
      <c r="AD16" s="96">
        <v>301.484687256158</v>
      </c>
      <c r="AE16" s="59">
        <f t="shared" si="20"/>
        <v>-0.26870256093322797</v>
      </c>
      <c r="AF16" s="96">
        <v>324.218160887669</v>
      </c>
      <c r="AG16" s="59">
        <f t="shared" si="22"/>
        <v>-0.353260097711184</v>
      </c>
      <c r="AH16" s="96">
        <v>291.27473933947698</v>
      </c>
      <c r="AI16" s="59">
        <f t="shared" si="24"/>
        <v>-0.32056443577877097</v>
      </c>
      <c r="AJ16" s="96">
        <v>417.85040495714401</v>
      </c>
      <c r="AK16" s="59">
        <f t="shared" si="26"/>
        <v>-3.9615884976129799E-2</v>
      </c>
      <c r="AL16" s="96">
        <v>328.44382775191002</v>
      </c>
      <c r="AM16" s="59">
        <f t="shared" si="28"/>
        <v>-0.21933192327356199</v>
      </c>
      <c r="AN16" s="96">
        <v>324.89006551154</v>
      </c>
      <c r="AO16" s="59">
        <f t="shared" si="30"/>
        <v>-0.32480674964559397</v>
      </c>
      <c r="AP16" s="58">
        <f t="shared" si="62"/>
        <v>3406.9086034772499</v>
      </c>
      <c r="AQ16" s="59">
        <f t="shared" si="57"/>
        <v>-0.21901217375139401</v>
      </c>
      <c r="AR16" s="59"/>
      <c r="AS16" s="96">
        <v>254.422495314797</v>
      </c>
      <c r="AT16" s="59"/>
      <c r="AU16" s="96">
        <v>287.75870365325898</v>
      </c>
      <c r="AV16" s="59"/>
      <c r="AW16" s="96">
        <v>242.977534947187</v>
      </c>
      <c r="AX16" s="59"/>
      <c r="AY16" s="96">
        <v>253.45489430094801</v>
      </c>
      <c r="AZ16" s="59"/>
      <c r="BA16" s="96">
        <v>254.85930335039501</v>
      </c>
      <c r="BB16" s="59"/>
      <c r="BC16" s="96">
        <v>389.57233652152001</v>
      </c>
      <c r="BD16" s="59"/>
      <c r="BE16" s="96">
        <v>412.260006873387</v>
      </c>
      <c r="BF16" s="59"/>
      <c r="BG16" s="96">
        <v>501.31151602098402</v>
      </c>
      <c r="BH16" s="59"/>
      <c r="BI16" s="96">
        <v>428.70104933841202</v>
      </c>
      <c r="BJ16" s="59"/>
      <c r="BK16" s="96">
        <v>435.08675166577302</v>
      </c>
      <c r="BL16" s="59"/>
      <c r="BM16" s="96">
        <v>420.72147887635998</v>
      </c>
      <c r="BN16" s="59"/>
      <c r="BO16" s="96">
        <v>481.18085502336697</v>
      </c>
      <c r="BP16" s="59"/>
      <c r="BQ16" s="58">
        <f t="shared" si="47"/>
        <v>4362.3069258863898</v>
      </c>
      <c r="BR16" s="59"/>
      <c r="BS16" s="93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58"/>
    </row>
    <row r="17" spans="1:84" ht="28.8">
      <c r="A17" s="370" t="s">
        <v>110</v>
      </c>
      <c r="B17" s="88" t="s">
        <v>371</v>
      </c>
      <c r="C17" s="58">
        <v>191.793770327456</v>
      </c>
      <c r="D17" s="59">
        <f t="shared" si="50"/>
        <v>0.74344168537825395</v>
      </c>
      <c r="E17" s="58">
        <v>221.00403963940499</v>
      </c>
      <c r="F17" s="59">
        <f t="shared" si="51"/>
        <v>1.1333064786798901</v>
      </c>
      <c r="G17" s="58">
        <v>302.40546691407098</v>
      </c>
      <c r="H17" s="59">
        <f t="shared" si="52"/>
        <v>1.5080399363532799</v>
      </c>
      <c r="I17" s="58">
        <v>283.15925519903101</v>
      </c>
      <c r="J17" s="59">
        <f t="shared" si="5"/>
        <v>1.1323484642563899</v>
      </c>
      <c r="K17" s="58">
        <v>316.98432362139101</v>
      </c>
      <c r="L17" s="59">
        <f t="shared" si="7"/>
        <v>1.14043012599308</v>
      </c>
      <c r="M17" s="92">
        <v>309.99602611805801</v>
      </c>
      <c r="N17" s="59">
        <f t="shared" si="8"/>
        <v>1.0305141584200099</v>
      </c>
      <c r="O17" s="58">
        <f>C17+E17+G17+I17+K17</f>
        <v>1315.34685570135</v>
      </c>
      <c r="P17" s="59">
        <f t="shared" si="9"/>
        <v>0.71328290504298997</v>
      </c>
      <c r="Q17" s="58">
        <f t="shared" si="53"/>
        <v>767.73476921392898</v>
      </c>
      <c r="R17" s="58">
        <v>110.008709746919</v>
      </c>
      <c r="S17" s="59">
        <f t="shared" si="55"/>
        <v>-0.35381696039239502</v>
      </c>
      <c r="T17" s="58">
        <v>103.596947671656</v>
      </c>
      <c r="U17" s="59">
        <f t="shared" si="71"/>
        <v>-0.32936063856522102</v>
      </c>
      <c r="V17" s="58">
        <v>120.57442249255899</v>
      </c>
      <c r="W17" s="59">
        <f t="shared" si="56"/>
        <v>-0.236929400759987</v>
      </c>
      <c r="X17" s="58">
        <v>132.79220537614</v>
      </c>
      <c r="Y17" s="59">
        <f t="shared" si="14"/>
        <v>-0.16779365094708101</v>
      </c>
      <c r="Z17" s="58">
        <v>148.09374983653001</v>
      </c>
      <c r="AA17" s="59">
        <f t="shared" si="16"/>
        <v>-7.7431145323960296E-2</v>
      </c>
      <c r="AB17" s="58">
        <v>152.66873409012501</v>
      </c>
      <c r="AC17" s="59">
        <f t="shared" si="18"/>
        <v>-0.13122122171666201</v>
      </c>
      <c r="AD17" s="58">
        <v>139.624201389072</v>
      </c>
      <c r="AE17" s="59">
        <f t="shared" si="20"/>
        <v>-0.30974262724378598</v>
      </c>
      <c r="AF17" s="58">
        <v>172.75880164071199</v>
      </c>
      <c r="AG17" s="59">
        <f t="shared" si="22"/>
        <v>-0.16606494201010299</v>
      </c>
      <c r="AH17" s="58">
        <v>165.99068169678301</v>
      </c>
      <c r="AI17" s="59">
        <f t="shared" si="24"/>
        <v>-8.4992126769344201E-2</v>
      </c>
      <c r="AJ17" s="58">
        <v>190.49954760668001</v>
      </c>
      <c r="AK17" s="59">
        <f t="shared" si="26"/>
        <v>0.18776730266818401</v>
      </c>
      <c r="AL17" s="58">
        <v>136.365325334875</v>
      </c>
      <c r="AM17" s="59">
        <f t="shared" si="28"/>
        <v>-0.13302246178288801</v>
      </c>
      <c r="AN17" s="58">
        <v>183.50061156258599</v>
      </c>
      <c r="AO17" s="59">
        <f t="shared" si="30"/>
        <v>-5.0769459355937699E-2</v>
      </c>
      <c r="AP17" s="58">
        <f t="shared" si="62"/>
        <v>1756.47393844464</v>
      </c>
      <c r="AQ17" s="59">
        <f t="shared" si="57"/>
        <v>-0.15569762239287099</v>
      </c>
      <c r="AR17" s="59"/>
      <c r="AS17" s="58">
        <v>170.24388293094501</v>
      </c>
      <c r="AT17" s="59"/>
      <c r="AU17" s="58">
        <v>154.47489907245901</v>
      </c>
      <c r="AV17" s="59"/>
      <c r="AW17" s="58">
        <v>158.01214541963199</v>
      </c>
      <c r="AX17" s="59"/>
      <c r="AY17" s="58">
        <v>159.56644109632501</v>
      </c>
      <c r="AZ17" s="59"/>
      <c r="BA17" s="58">
        <v>160.52324884578201</v>
      </c>
      <c r="BB17" s="59"/>
      <c r="BC17" s="58">
        <v>175.72797345693701</v>
      </c>
      <c r="BD17" s="59"/>
      <c r="BE17" s="58">
        <v>202.27846438140801</v>
      </c>
      <c r="BF17" s="59"/>
      <c r="BG17" s="58">
        <v>207.16097732733201</v>
      </c>
      <c r="BH17" s="59"/>
      <c r="BI17" s="58">
        <v>181.40902013303199</v>
      </c>
      <c r="BJ17" s="59"/>
      <c r="BK17" s="58">
        <v>160.38456958593201</v>
      </c>
      <c r="BL17" s="59"/>
      <c r="BM17" s="58">
        <v>157.28818720644401</v>
      </c>
      <c r="BN17" s="59"/>
      <c r="BO17" s="58">
        <v>193.31511545981101</v>
      </c>
      <c r="BP17" s="59"/>
      <c r="BQ17" s="58">
        <f t="shared" si="47"/>
        <v>2080.3849249160398</v>
      </c>
      <c r="BR17" s="59"/>
      <c r="BS17" s="93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58"/>
    </row>
    <row r="18" spans="1:84" ht="28.8">
      <c r="A18" s="371"/>
      <c r="B18" s="88" t="s">
        <v>372</v>
      </c>
      <c r="C18" s="58">
        <v>1066.5781055882201</v>
      </c>
      <c r="D18" s="59">
        <f t="shared" si="50"/>
        <v>0.75322708240999203</v>
      </c>
      <c r="E18" s="58">
        <v>1264.1663573758799</v>
      </c>
      <c r="F18" s="59">
        <f t="shared" si="51"/>
        <v>1.1646927378260299</v>
      </c>
      <c r="G18" s="58">
        <v>1733.23075215571</v>
      </c>
      <c r="H18" s="59">
        <f t="shared" si="52"/>
        <v>1.60114625719718</v>
      </c>
      <c r="I18" s="58">
        <v>1629.06280710187</v>
      </c>
      <c r="J18" s="59">
        <f t="shared" si="5"/>
        <v>1.2575507012624301</v>
      </c>
      <c r="K18" s="58">
        <v>1836.15367458479</v>
      </c>
      <c r="L18" s="59">
        <f t="shared" si="7"/>
        <v>1.2807045181577701</v>
      </c>
      <c r="M18" s="92">
        <v>1780.1866472450899</v>
      </c>
      <c r="N18" s="59">
        <f t="shared" si="8"/>
        <v>1.14769174874619</v>
      </c>
      <c r="O18" s="58">
        <f>C18+E18+G18+I18+K18+M18</f>
        <v>9309.3783440515599</v>
      </c>
      <c r="P18" s="59">
        <f t="shared" si="9"/>
        <v>1.2090237338877701</v>
      </c>
      <c r="Q18" s="58">
        <f t="shared" si="53"/>
        <v>4214.2500332794198</v>
      </c>
      <c r="R18" s="58">
        <v>608.35137461035299</v>
      </c>
      <c r="S18" s="59">
        <f t="shared" si="55"/>
        <v>-0.323870968696852</v>
      </c>
      <c r="T18" s="58">
        <v>583.99343947790999</v>
      </c>
      <c r="U18" s="59">
        <f t="shared" si="71"/>
        <v>-0.28992579792530199</v>
      </c>
      <c r="V18" s="58">
        <v>666.33344717160196</v>
      </c>
      <c r="W18" s="59">
        <f t="shared" si="56"/>
        <v>-0.17286003973806499</v>
      </c>
      <c r="X18" s="58">
        <v>721.60629933621897</v>
      </c>
      <c r="Y18" s="59">
        <f t="shared" si="14"/>
        <v>-0.12981620809627201</v>
      </c>
      <c r="Z18" s="58">
        <v>805.08178940599305</v>
      </c>
      <c r="AA18" s="59">
        <f t="shared" si="16"/>
        <v>-2.47840961280579E-2</v>
      </c>
      <c r="AB18" s="58">
        <v>828.88368327733997</v>
      </c>
      <c r="AC18" s="59">
        <f t="shared" si="18"/>
        <v>-0.100466528234731</v>
      </c>
      <c r="AD18" s="58">
        <v>760.51478030723104</v>
      </c>
      <c r="AE18" s="59">
        <f t="shared" si="20"/>
        <v>-0.29686800937465602</v>
      </c>
      <c r="AF18" s="58">
        <v>827.53291731928402</v>
      </c>
      <c r="AG18" s="59">
        <f t="shared" si="22"/>
        <v>-0.27129169727441599</v>
      </c>
      <c r="AH18" s="58">
        <v>895.80448560458797</v>
      </c>
      <c r="AI18" s="59">
        <f t="shared" si="24"/>
        <v>-7.8114733898824798E-2</v>
      </c>
      <c r="AJ18" s="58">
        <v>917.934053819116</v>
      </c>
      <c r="AK18" s="59">
        <f t="shared" si="26"/>
        <v>3.9897519134652198E-2</v>
      </c>
      <c r="AL18" s="58">
        <v>748.48169423936201</v>
      </c>
      <c r="AM18" s="59">
        <f t="shared" si="28"/>
        <v>-0.12257713855833</v>
      </c>
      <c r="AN18" s="58">
        <v>1009.0381875402001</v>
      </c>
      <c r="AO18" s="59">
        <f t="shared" si="30"/>
        <v>-6.8969858238952603E-2</v>
      </c>
      <c r="AP18" s="58">
        <f t="shared" si="62"/>
        <v>9373.5561521092004</v>
      </c>
      <c r="AQ18" s="59">
        <f t="shared" si="57"/>
        <v>-0.15648740498254299</v>
      </c>
      <c r="AR18" s="59"/>
      <c r="AS18" s="58">
        <v>899.75632822308603</v>
      </c>
      <c r="AT18" s="59"/>
      <c r="AU18" s="58">
        <v>822.44001791868402</v>
      </c>
      <c r="AV18" s="59"/>
      <c r="AW18" s="58">
        <v>805.58729983325998</v>
      </c>
      <c r="AX18" s="59"/>
      <c r="AY18" s="58">
        <v>829.25734316142405</v>
      </c>
      <c r="AZ18" s="59"/>
      <c r="BA18" s="58">
        <v>825.54210427613202</v>
      </c>
      <c r="BB18" s="59"/>
      <c r="BC18" s="58">
        <v>921.45952240189104</v>
      </c>
      <c r="BD18" s="59"/>
      <c r="BE18" s="58">
        <v>1081.61026727123</v>
      </c>
      <c r="BF18" s="59"/>
      <c r="BG18" s="58">
        <v>1135.61615014412</v>
      </c>
      <c r="BH18" s="59"/>
      <c r="BI18" s="58">
        <v>971.70929891646097</v>
      </c>
      <c r="BJ18" s="59"/>
      <c r="BK18" s="58">
        <v>882.71588010227401</v>
      </c>
      <c r="BL18" s="59"/>
      <c r="BM18" s="58">
        <v>853.04558056482801</v>
      </c>
      <c r="BN18" s="59"/>
      <c r="BO18" s="58">
        <v>1083.78681020101</v>
      </c>
      <c r="BP18" s="59"/>
      <c r="BQ18" s="58">
        <f t="shared" si="47"/>
        <v>11112.526603014399</v>
      </c>
      <c r="BR18" s="59"/>
      <c r="BS18" s="93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58"/>
    </row>
    <row r="19" spans="1:84" ht="28.8">
      <c r="A19" s="372"/>
      <c r="B19" s="88" t="s">
        <v>373</v>
      </c>
      <c r="C19" s="58">
        <v>181.12572740167599</v>
      </c>
      <c r="D19" s="59">
        <f t="shared" si="50"/>
        <v>0.72719281514213396</v>
      </c>
      <c r="E19" s="58">
        <v>211.88718172794799</v>
      </c>
      <c r="F19" s="59">
        <f t="shared" si="51"/>
        <v>1.1876843660374501</v>
      </c>
      <c r="G19" s="58">
        <v>288.47220703224002</v>
      </c>
      <c r="H19" s="59">
        <f t="shared" si="52"/>
        <v>1.58341638615377</v>
      </c>
      <c r="I19" s="58">
        <v>270.97020801610103</v>
      </c>
      <c r="J19" s="59">
        <f t="shared" si="5"/>
        <v>1.2175550148780401</v>
      </c>
      <c r="K19" s="58">
        <v>303.07833437347199</v>
      </c>
      <c r="L19" s="59">
        <f t="shared" si="7"/>
        <v>1.1841559728197</v>
      </c>
      <c r="M19" s="92">
        <v>295.23034642833699</v>
      </c>
      <c r="N19" s="59">
        <f t="shared" si="8"/>
        <v>1.04077567997424</v>
      </c>
      <c r="O19" s="58">
        <f>C19+E19+G19+I19+K19+M19</f>
        <v>1550.7640049797701</v>
      </c>
      <c r="P19" s="59">
        <f t="shared" si="9"/>
        <v>1.1568166934514901</v>
      </c>
      <c r="Q19" s="58">
        <f t="shared" si="53"/>
        <v>719.00593577942595</v>
      </c>
      <c r="R19" s="58">
        <v>104.867114900991</v>
      </c>
      <c r="S19" s="59">
        <f t="shared" si="55"/>
        <v>-0.34737021589512002</v>
      </c>
      <c r="T19" s="58">
        <v>96.854548589081205</v>
      </c>
      <c r="U19" s="59">
        <f t="shared" si="71"/>
        <v>-0.33151471700178498</v>
      </c>
      <c r="V19" s="58">
        <v>111.663070877135</v>
      </c>
      <c r="W19" s="59">
        <f t="shared" si="56"/>
        <v>-0.23522628319264199</v>
      </c>
      <c r="X19" s="58">
        <v>122.19322911860399</v>
      </c>
      <c r="Y19" s="59">
        <f t="shared" si="14"/>
        <v>-0.173245770107366</v>
      </c>
      <c r="Z19" s="58">
        <v>138.762221263074</v>
      </c>
      <c r="AA19" s="59">
        <f t="shared" si="16"/>
        <v>-6.4447993840215601E-2</v>
      </c>
      <c r="AB19" s="58">
        <v>144.665751030541</v>
      </c>
      <c r="AC19" s="59">
        <f t="shared" si="18"/>
        <v>-0.13754271376546501</v>
      </c>
      <c r="AD19" s="58">
        <v>129.200181058943</v>
      </c>
      <c r="AE19" s="59">
        <f t="shared" si="20"/>
        <v>-0.332788515800368</v>
      </c>
      <c r="AF19" s="58">
        <v>158.95031448601</v>
      </c>
      <c r="AG19" s="59">
        <f t="shared" si="22"/>
        <v>-0.20939948724105001</v>
      </c>
      <c r="AH19" s="58">
        <v>151.61124927549099</v>
      </c>
      <c r="AI19" s="59">
        <f t="shared" si="24"/>
        <v>-0.12388625494069599</v>
      </c>
      <c r="AJ19" s="58">
        <v>179.274088324263</v>
      </c>
      <c r="AK19" s="59">
        <f t="shared" si="26"/>
        <v>0.17252805930409501</v>
      </c>
      <c r="AL19" s="58">
        <v>128.78468452604301</v>
      </c>
      <c r="AM19" s="59">
        <f t="shared" si="28"/>
        <v>-0.145329273260208</v>
      </c>
      <c r="AN19" s="58">
        <v>173.241317425104</v>
      </c>
      <c r="AO19" s="59">
        <f t="shared" si="30"/>
        <v>-6.8154413879991799E-2</v>
      </c>
      <c r="AP19" s="58">
        <f t="shared" si="62"/>
        <v>1640.0677708752801</v>
      </c>
      <c r="AQ19" s="59">
        <f t="shared" si="57"/>
        <v>-0.16860418209258099</v>
      </c>
      <c r="AR19" s="59"/>
      <c r="AS19" s="58">
        <v>160.68392441638699</v>
      </c>
      <c r="AT19" s="59"/>
      <c r="AU19" s="58">
        <v>144.886583223912</v>
      </c>
      <c r="AV19" s="59"/>
      <c r="AW19" s="58">
        <v>146.00798696807499</v>
      </c>
      <c r="AX19" s="59"/>
      <c r="AY19" s="58">
        <v>147.79873473943101</v>
      </c>
      <c r="AZ19" s="59"/>
      <c r="BA19" s="58">
        <v>148.32122677248</v>
      </c>
      <c r="BB19" s="59"/>
      <c r="BC19" s="58">
        <v>167.736713851822</v>
      </c>
      <c r="BD19" s="59"/>
      <c r="BE19" s="58">
        <v>193.642022235166</v>
      </c>
      <c r="BF19" s="59"/>
      <c r="BG19" s="58">
        <v>201.05010295442699</v>
      </c>
      <c r="BH19" s="59"/>
      <c r="BI19" s="58">
        <v>173.04973256095701</v>
      </c>
      <c r="BJ19" s="59"/>
      <c r="BK19" s="58">
        <v>152.895350266213</v>
      </c>
      <c r="BL19" s="59"/>
      <c r="BM19" s="58">
        <v>150.683392442025</v>
      </c>
      <c r="BN19" s="59"/>
      <c r="BO19" s="58">
        <v>185.91204380378201</v>
      </c>
      <c r="BP19" s="59"/>
      <c r="BQ19" s="58">
        <f t="shared" si="47"/>
        <v>1972.66781423468</v>
      </c>
      <c r="BR19" s="59"/>
      <c r="BS19" s="93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58"/>
    </row>
    <row r="20" spans="1:84" ht="28.8">
      <c r="A20" s="373"/>
      <c r="B20" s="88" t="s">
        <v>204</v>
      </c>
      <c r="C20" s="96">
        <v>809.78699491645</v>
      </c>
      <c r="D20" s="59">
        <f t="shared" si="50"/>
        <v>1.6430450759547599</v>
      </c>
      <c r="E20" s="96">
        <v>1049.1903966856501</v>
      </c>
      <c r="F20" s="59">
        <f t="shared" si="51"/>
        <v>2.7420155438812901</v>
      </c>
      <c r="G20" s="96">
        <v>1411.29532084738</v>
      </c>
      <c r="H20" s="59">
        <f t="shared" si="52"/>
        <v>3.4020557124742998</v>
      </c>
      <c r="I20" s="96">
        <v>1346.3512655008401</v>
      </c>
      <c r="J20" s="59">
        <f t="shared" si="5"/>
        <v>2.79502518929606</v>
      </c>
      <c r="K20" s="96">
        <v>1528.5259791651299</v>
      </c>
      <c r="L20" s="59">
        <f t="shared" si="7"/>
        <v>2.8259599669280902</v>
      </c>
      <c r="M20" s="97">
        <v>1451.28204983874</v>
      </c>
      <c r="N20" s="59">
        <f t="shared" si="8"/>
        <v>2.3966183953683702</v>
      </c>
      <c r="O20" s="58">
        <f>C20+E20+G20+I20+K20+M20</f>
        <v>7596.43200695419</v>
      </c>
      <c r="P20" s="59">
        <f t="shared" si="9"/>
        <v>2.6365378119593701</v>
      </c>
      <c r="Q20" s="58">
        <f t="shared" si="53"/>
        <v>2088.91874627896</v>
      </c>
      <c r="R20" s="96">
        <v>306.38410304974701</v>
      </c>
      <c r="S20" s="59">
        <f t="shared" si="55"/>
        <v>-0.30437999010731798</v>
      </c>
      <c r="T20" s="96">
        <v>280.38108991856501</v>
      </c>
      <c r="U20" s="59">
        <f t="shared" si="71"/>
        <v>-0.36247854689053099</v>
      </c>
      <c r="V20" s="96">
        <v>320.59915026702799</v>
      </c>
      <c r="W20" s="59">
        <f t="shared" si="56"/>
        <v>-0.13808343900098999</v>
      </c>
      <c r="X20" s="96">
        <v>354.767412163232</v>
      </c>
      <c r="Y20" s="59">
        <f t="shared" si="14"/>
        <v>-3.75126920044258E-2</v>
      </c>
      <c r="Z20" s="96">
        <v>399.51436825733401</v>
      </c>
      <c r="AA20" s="59">
        <f t="shared" si="16"/>
        <v>8.6632602602090505E-2</v>
      </c>
      <c r="AB20" s="96">
        <v>427.27262262304998</v>
      </c>
      <c r="AC20" s="59">
        <f t="shared" si="18"/>
        <v>-0.115310622904801</v>
      </c>
      <c r="AD20" s="96">
        <v>438.87447184877198</v>
      </c>
      <c r="AE20" s="59">
        <f t="shared" si="20"/>
        <v>-0.232913348519278</v>
      </c>
      <c r="AF20" s="96">
        <v>564.02431176364303</v>
      </c>
      <c r="AG20" s="59">
        <f t="shared" si="22"/>
        <v>-0.12516132132937399</v>
      </c>
      <c r="AH20" s="96">
        <v>605.04620289678996</v>
      </c>
      <c r="AI20" s="59">
        <f t="shared" si="24"/>
        <v>0.163499606962758</v>
      </c>
      <c r="AJ20" s="96">
        <v>676.04632997167698</v>
      </c>
      <c r="AK20" s="59">
        <f t="shared" si="26"/>
        <v>0.42556077420885602</v>
      </c>
      <c r="AL20" s="96">
        <v>565.49211824355905</v>
      </c>
      <c r="AM20" s="59">
        <f t="shared" si="28"/>
        <v>0.19653106875554399</v>
      </c>
      <c r="AN20" s="96">
        <v>773.36452997666299</v>
      </c>
      <c r="AO20" s="59">
        <f t="shared" si="30"/>
        <v>0.226897039415454</v>
      </c>
      <c r="AP20" s="58">
        <f t="shared" si="62"/>
        <v>5711.7667109800605</v>
      </c>
      <c r="AQ20" s="59">
        <f t="shared" si="57"/>
        <v>-1.2741632390707899E-2</v>
      </c>
      <c r="AR20" s="59"/>
      <c r="AS20" s="96">
        <v>440.44751256798202</v>
      </c>
      <c r="AT20" s="59"/>
      <c r="AU20" s="96">
        <v>439.79867430503703</v>
      </c>
      <c r="AV20" s="59"/>
      <c r="AW20" s="96">
        <v>371.960772972543</v>
      </c>
      <c r="AX20" s="59"/>
      <c r="AY20" s="96">
        <v>368.59437959971899</v>
      </c>
      <c r="AZ20" s="59"/>
      <c r="BA20" s="96">
        <v>367.66278436763503</v>
      </c>
      <c r="BB20" s="59"/>
      <c r="BC20" s="96">
        <v>482.96343743378299</v>
      </c>
      <c r="BD20" s="59"/>
      <c r="BE20" s="96">
        <v>572.13154602756299</v>
      </c>
      <c r="BF20" s="59"/>
      <c r="BG20" s="96">
        <v>644.71807833269895</v>
      </c>
      <c r="BH20" s="59"/>
      <c r="BI20" s="96">
        <v>520.02269642034901</v>
      </c>
      <c r="BJ20" s="59"/>
      <c r="BK20" s="96">
        <v>474.23185472177602</v>
      </c>
      <c r="BL20" s="59"/>
      <c r="BM20" s="96">
        <v>472.60964049324798</v>
      </c>
      <c r="BN20" s="59"/>
      <c r="BO20" s="96">
        <v>630.34183401822099</v>
      </c>
      <c r="BP20" s="59"/>
      <c r="BQ20" s="58">
        <f t="shared" si="47"/>
        <v>5785.48321126055</v>
      </c>
      <c r="BR20" s="59"/>
      <c r="BS20" s="93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58"/>
    </row>
    <row r="21" spans="1:84" ht="28.8">
      <c r="A21" s="370" t="s">
        <v>111</v>
      </c>
      <c r="B21" s="88" t="s">
        <v>371</v>
      </c>
      <c r="C21" s="58">
        <v>241.77046066623399</v>
      </c>
      <c r="D21" s="59">
        <f t="shared" si="50"/>
        <v>-0.16938201782735299</v>
      </c>
      <c r="E21" s="58">
        <v>261.25662060410701</v>
      </c>
      <c r="F21" s="59">
        <f t="shared" si="51"/>
        <v>0.214800247201761</v>
      </c>
      <c r="G21" s="58">
        <v>387.88066365165099</v>
      </c>
      <c r="H21" s="59">
        <f t="shared" si="52"/>
        <v>0.52989217613128103</v>
      </c>
      <c r="I21" s="58">
        <v>417.49370292728702</v>
      </c>
      <c r="J21" s="59">
        <f t="shared" si="5"/>
        <v>0.322158085038734</v>
      </c>
      <c r="K21" s="58">
        <v>460.51528995884701</v>
      </c>
      <c r="L21" s="59">
        <f t="shared" si="7"/>
        <v>0.44234904148488602</v>
      </c>
      <c r="M21" s="92">
        <v>451.10932950321501</v>
      </c>
      <c r="N21" s="59">
        <f t="shared" si="8"/>
        <v>0.54867203220897498</v>
      </c>
      <c r="O21" s="58">
        <f>C21+E21+G21+I21+K21</f>
        <v>1768.9167378081299</v>
      </c>
      <c r="P21" s="59">
        <f t="shared" si="9"/>
        <v>4.9176349846706602E-2</v>
      </c>
      <c r="Q21" s="58">
        <f t="shared" si="53"/>
        <v>1686.00515830021</v>
      </c>
      <c r="R21" s="58">
        <v>291.07299126107898</v>
      </c>
      <c r="S21" s="59">
        <f t="shared" si="55"/>
        <v>0.28839016238585902</v>
      </c>
      <c r="T21" s="58">
        <v>215.06138248317001</v>
      </c>
      <c r="U21" s="59">
        <f t="shared" si="71"/>
        <v>0.136331499199003</v>
      </c>
      <c r="V21" s="58">
        <v>253.534641004901</v>
      </c>
      <c r="W21" s="59">
        <f t="shared" si="56"/>
        <v>0.116013500019529</v>
      </c>
      <c r="X21" s="58">
        <v>315.76685696783102</v>
      </c>
      <c r="Y21" s="59">
        <f t="shared" si="14"/>
        <v>0.39387793192556197</v>
      </c>
      <c r="Z21" s="58">
        <v>319.28144763402798</v>
      </c>
      <c r="AA21" s="59">
        <f t="shared" si="16"/>
        <v>0.36840391198099398</v>
      </c>
      <c r="AB21" s="58">
        <v>291.28783894919798</v>
      </c>
      <c r="AC21" s="59">
        <f t="shared" si="18"/>
        <v>3.2853772394891401E-2</v>
      </c>
      <c r="AD21" s="58">
        <v>299.53878490953502</v>
      </c>
      <c r="AE21" s="59">
        <f t="shared" si="20"/>
        <v>-4.36292612230657E-2</v>
      </c>
      <c r="AF21" s="58">
        <v>299.36206341776301</v>
      </c>
      <c r="AG21" s="59">
        <f t="shared" si="22"/>
        <v>-6.3865944754750603E-2</v>
      </c>
      <c r="AH21" s="58">
        <v>244.66692757242899</v>
      </c>
      <c r="AI21" s="59">
        <f t="shared" si="24"/>
        <v>-0.18717677881993</v>
      </c>
      <c r="AJ21" s="58">
        <v>270.26263379475301</v>
      </c>
      <c r="AK21" s="59">
        <f t="shared" si="26"/>
        <v>-8.4159409379640601E-2</v>
      </c>
      <c r="AL21" s="58">
        <v>236.23984727744701</v>
      </c>
      <c r="AM21" s="59">
        <f t="shared" si="28"/>
        <v>-0.16573126473934999</v>
      </c>
      <c r="AN21" s="58">
        <v>238.46654192544099</v>
      </c>
      <c r="AO21" s="59">
        <f t="shared" si="30"/>
        <v>-0.161393590584545</v>
      </c>
      <c r="AP21" s="58">
        <f t="shared" si="62"/>
        <v>3274.5419571975799</v>
      </c>
      <c r="AQ21" s="59">
        <f t="shared" si="57"/>
        <v>2.94488383690041E-2</v>
      </c>
      <c r="AR21" s="59"/>
      <c r="AS21" s="58">
        <v>225.91991134274599</v>
      </c>
      <c r="AT21" s="59"/>
      <c r="AU21" s="58">
        <v>189.25936897354899</v>
      </c>
      <c r="AV21" s="59"/>
      <c r="AW21" s="58">
        <v>227.17882982639901</v>
      </c>
      <c r="AX21" s="59"/>
      <c r="AY21" s="58">
        <v>226.538385991675</v>
      </c>
      <c r="AZ21" s="59"/>
      <c r="BA21" s="58">
        <v>233.32398046992901</v>
      </c>
      <c r="BB21" s="59"/>
      <c r="BC21" s="58">
        <v>282.02234114301098</v>
      </c>
      <c r="BD21" s="59"/>
      <c r="BE21" s="58">
        <v>313.20362780296199</v>
      </c>
      <c r="BF21" s="59"/>
      <c r="BG21" s="58">
        <v>319.78546420826001</v>
      </c>
      <c r="BH21" s="59"/>
      <c r="BI21" s="58">
        <v>301.00878173388998</v>
      </c>
      <c r="BJ21" s="59"/>
      <c r="BK21" s="58">
        <v>295.097898654706</v>
      </c>
      <c r="BL21" s="59"/>
      <c r="BM21" s="58">
        <v>283.16996345744502</v>
      </c>
      <c r="BN21" s="59"/>
      <c r="BO21" s="58">
        <v>284.36050481853903</v>
      </c>
      <c r="BP21" s="59"/>
      <c r="BQ21" s="58">
        <f t="shared" si="47"/>
        <v>3180.8690584231099</v>
      </c>
      <c r="BR21" s="59"/>
      <c r="BS21" s="93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58"/>
    </row>
    <row r="22" spans="1:84" ht="28.8">
      <c r="A22" s="371"/>
      <c r="B22" s="88" t="s">
        <v>372</v>
      </c>
      <c r="C22" s="58">
        <v>1091.3164405007601</v>
      </c>
      <c r="D22" s="59">
        <f t="shared" si="50"/>
        <v>-0.16607599090813499</v>
      </c>
      <c r="E22" s="58">
        <v>1207.12064236679</v>
      </c>
      <c r="F22" s="59">
        <f t="shared" si="51"/>
        <v>0.260552507089648</v>
      </c>
      <c r="G22" s="58">
        <v>1772.8310167949501</v>
      </c>
      <c r="H22" s="59">
        <f t="shared" si="52"/>
        <v>0.56391117405158397</v>
      </c>
      <c r="I22" s="58">
        <v>1924.60855177033</v>
      </c>
      <c r="J22" s="59">
        <f t="shared" si="5"/>
        <v>0.35268116392243298</v>
      </c>
      <c r="K22" s="58">
        <v>2130.6443687494402</v>
      </c>
      <c r="L22" s="59">
        <f t="shared" si="7"/>
        <v>0.48531777962291001</v>
      </c>
      <c r="M22" s="92">
        <v>2072.4363854224998</v>
      </c>
      <c r="N22" s="59">
        <f t="shared" si="8"/>
        <v>0.58824679912003597</v>
      </c>
      <c r="O22" s="58">
        <f t="shared" ref="O22:O76" si="72">C22+E22+G22+I22+K22+M22</f>
        <v>10198.9574056048</v>
      </c>
      <c r="P22" s="59">
        <f t="shared" si="9"/>
        <v>0.34871323961825001</v>
      </c>
      <c r="Q22" s="58">
        <f t="shared" si="53"/>
        <v>7561.9910193004098</v>
      </c>
      <c r="R22" s="58">
        <v>1308.6521416851799</v>
      </c>
      <c r="S22" s="59">
        <f t="shared" si="55"/>
        <v>0.32179354120854298</v>
      </c>
      <c r="T22" s="58">
        <v>957.61234504525203</v>
      </c>
      <c r="U22" s="59">
        <f t="shared" si="71"/>
        <v>0.13662502674511501</v>
      </c>
      <c r="V22" s="58">
        <v>1133.5880491231001</v>
      </c>
      <c r="W22" s="59">
        <f t="shared" si="56"/>
        <v>0.15099273158877899</v>
      </c>
      <c r="X22" s="58">
        <v>1422.81019585536</v>
      </c>
      <c r="Y22" s="59">
        <f t="shared" si="14"/>
        <v>0.42606528171636698</v>
      </c>
      <c r="Z22" s="58">
        <v>1434.4703860546001</v>
      </c>
      <c r="AA22" s="59">
        <f t="shared" si="16"/>
        <v>0.39389311622829298</v>
      </c>
      <c r="AB22" s="58">
        <v>1304.8579015369201</v>
      </c>
      <c r="AC22" s="59">
        <f t="shared" si="18"/>
        <v>2.1769427452843899E-2</v>
      </c>
      <c r="AD22" s="58">
        <v>1346.1622283375</v>
      </c>
      <c r="AE22" s="59">
        <f t="shared" si="20"/>
        <v>-6.1158440042759103E-2</v>
      </c>
      <c r="AF22" s="58">
        <v>1352.8074725389799</v>
      </c>
      <c r="AG22" s="59">
        <f t="shared" si="22"/>
        <v>-9.5556843214005593E-2</v>
      </c>
      <c r="AH22" s="58">
        <v>1096.6759149499501</v>
      </c>
      <c r="AI22" s="59">
        <f t="shared" si="24"/>
        <v>-0.206914136526586</v>
      </c>
      <c r="AJ22" s="58">
        <v>1235.5574025046001</v>
      </c>
      <c r="AK22" s="59">
        <f t="shared" si="26"/>
        <v>-9.0150348566166799E-2</v>
      </c>
      <c r="AL22" s="58">
        <v>1078.7626855435601</v>
      </c>
      <c r="AM22" s="59">
        <f t="shared" si="28"/>
        <v>-0.17815775300682099</v>
      </c>
      <c r="AN22" s="58">
        <v>1096.39326966252</v>
      </c>
      <c r="AO22" s="59">
        <f t="shared" si="30"/>
        <v>-0.17747289956553899</v>
      </c>
      <c r="AP22" s="58">
        <f t="shared" si="62"/>
        <v>14768.3499928375</v>
      </c>
      <c r="AQ22" s="59">
        <f t="shared" si="57"/>
        <v>2.2932700765144799E-2</v>
      </c>
      <c r="AR22" s="59"/>
      <c r="AS22" s="58">
        <v>990.05790305848404</v>
      </c>
      <c r="AT22" s="59"/>
      <c r="AU22" s="58">
        <v>842.50506764531599</v>
      </c>
      <c r="AV22" s="59"/>
      <c r="AW22" s="58">
        <v>984.87854702465802</v>
      </c>
      <c r="AX22" s="59"/>
      <c r="AY22" s="58">
        <v>997.71743558816001</v>
      </c>
      <c r="AZ22" s="59"/>
      <c r="BA22" s="58">
        <v>1029.1107469818801</v>
      </c>
      <c r="BB22" s="59"/>
      <c r="BC22" s="58">
        <v>1277.05709965289</v>
      </c>
      <c r="BD22" s="59"/>
      <c r="BE22" s="58">
        <v>1433.85453494284</v>
      </c>
      <c r="BF22" s="59"/>
      <c r="BG22" s="58">
        <v>1495.7352072255001</v>
      </c>
      <c r="BH22" s="59"/>
      <c r="BI22" s="58">
        <v>1382.79594361565</v>
      </c>
      <c r="BJ22" s="59"/>
      <c r="BK22" s="58">
        <v>1357.9797503438999</v>
      </c>
      <c r="BL22" s="59"/>
      <c r="BM22" s="58">
        <v>1312.61527317482</v>
      </c>
      <c r="BN22" s="59"/>
      <c r="BO22" s="58">
        <v>1332.95701635047</v>
      </c>
      <c r="BP22" s="59"/>
      <c r="BQ22" s="58">
        <f t="shared" si="47"/>
        <v>14437.2645256046</v>
      </c>
      <c r="BR22" s="59"/>
      <c r="BS22" s="93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58"/>
    </row>
    <row r="23" spans="1:84" ht="28.8">
      <c r="A23" s="372"/>
      <c r="B23" s="88" t="s">
        <v>373</v>
      </c>
      <c r="C23" s="58">
        <v>222.165969724582</v>
      </c>
      <c r="D23" s="59">
        <f t="shared" si="50"/>
        <v>-0.16112803975307399</v>
      </c>
      <c r="E23" s="58">
        <v>242.353912055346</v>
      </c>
      <c r="F23" s="59">
        <f t="shared" si="51"/>
        <v>0.34004292238913603</v>
      </c>
      <c r="G23" s="58">
        <v>354.302237862163</v>
      </c>
      <c r="H23" s="59">
        <f t="shared" si="52"/>
        <v>0.58093681021178201</v>
      </c>
      <c r="I23" s="58">
        <v>379.87285484434602</v>
      </c>
      <c r="J23" s="59">
        <f t="shared" si="5"/>
        <v>0.36971262087133799</v>
      </c>
      <c r="K23" s="58">
        <v>418.15087432978203</v>
      </c>
      <c r="L23" s="59">
        <f t="shared" si="7"/>
        <v>0.57815971849393699</v>
      </c>
      <c r="M23" s="92">
        <v>407.14562856523702</v>
      </c>
      <c r="N23" s="59">
        <f t="shared" si="8"/>
        <v>0.64238050916713896</v>
      </c>
      <c r="O23" s="58">
        <f t="shared" si="72"/>
        <v>2023.9914773814601</v>
      </c>
      <c r="P23" s="59">
        <f t="shared" si="9"/>
        <v>0.38629389944952702</v>
      </c>
      <c r="Q23" s="58">
        <f t="shared" si="53"/>
        <v>1460.00171982662</v>
      </c>
      <c r="R23" s="58">
        <v>264.83895070135202</v>
      </c>
      <c r="S23" s="59">
        <f t="shared" si="55"/>
        <v>0.32149890000087</v>
      </c>
      <c r="T23" s="58">
        <v>180.85533530766199</v>
      </c>
      <c r="U23" s="59">
        <f t="shared" si="71"/>
        <v>7.7233234667482206E-2</v>
      </c>
      <c r="V23" s="58">
        <v>224.109044443529</v>
      </c>
      <c r="W23" s="59">
        <f t="shared" si="56"/>
        <v>0.103200760308409</v>
      </c>
      <c r="X23" s="58">
        <v>277.337632037508</v>
      </c>
      <c r="Y23" s="59">
        <f t="shared" si="14"/>
        <v>0.36275101025711798</v>
      </c>
      <c r="Z23" s="58">
        <v>264.96106156405398</v>
      </c>
      <c r="AA23" s="59">
        <f t="shared" si="16"/>
        <v>0.275033639207654</v>
      </c>
      <c r="AB23" s="58">
        <v>247.89969577251199</v>
      </c>
      <c r="AC23" s="59">
        <f t="shared" si="18"/>
        <v>-4.8872342030403401E-2</v>
      </c>
      <c r="AD23" s="58">
        <v>245.362084824113</v>
      </c>
      <c r="AE23" s="59">
        <f t="shared" si="20"/>
        <v>-0.14945959913533999</v>
      </c>
      <c r="AF23" s="58">
        <v>247.897121643297</v>
      </c>
      <c r="AG23" s="59">
        <f t="shared" si="22"/>
        <v>-0.17589808389449901</v>
      </c>
      <c r="AH23" s="58">
        <v>201.84507914283</v>
      </c>
      <c r="AI23" s="59">
        <f t="shared" si="24"/>
        <v>-0.27751156075836902</v>
      </c>
      <c r="AJ23" s="58">
        <v>227.62225953965</v>
      </c>
      <c r="AK23" s="59">
        <f t="shared" si="26"/>
        <v>-0.16943192175352501</v>
      </c>
      <c r="AL23" s="58">
        <v>204.204757657107</v>
      </c>
      <c r="AM23" s="59">
        <f t="shared" si="28"/>
        <v>-0.227602512276846</v>
      </c>
      <c r="AN23" s="58">
        <v>206.636411105224</v>
      </c>
      <c r="AO23" s="59">
        <f t="shared" si="30"/>
        <v>-0.22343034393055</v>
      </c>
      <c r="AP23" s="58">
        <f t="shared" si="62"/>
        <v>2793.56943373884</v>
      </c>
      <c r="AQ23" s="59">
        <f t="shared" si="57"/>
        <v>-4.2177327795998303E-2</v>
      </c>
      <c r="AR23" s="59"/>
      <c r="AS23" s="58">
        <v>200.40799935677401</v>
      </c>
      <c r="AT23" s="59"/>
      <c r="AU23" s="58">
        <v>167.88874450525799</v>
      </c>
      <c r="AV23" s="59"/>
      <c r="AW23" s="58">
        <v>203.14438904200699</v>
      </c>
      <c r="AX23" s="59"/>
      <c r="AY23" s="58">
        <v>203.513062877995</v>
      </c>
      <c r="AZ23" s="59"/>
      <c r="BA23" s="58">
        <v>207.807114586176</v>
      </c>
      <c r="BB23" s="59"/>
      <c r="BC23" s="58">
        <v>260.63766908188899</v>
      </c>
      <c r="BD23" s="59"/>
      <c r="BE23" s="58">
        <v>288.47787192081398</v>
      </c>
      <c r="BF23" s="59"/>
      <c r="BG23" s="58">
        <v>300.80881599547399</v>
      </c>
      <c r="BH23" s="59"/>
      <c r="BI23" s="58">
        <v>279.37482204517897</v>
      </c>
      <c r="BJ23" s="59"/>
      <c r="BK23" s="58">
        <v>274.05611352198201</v>
      </c>
      <c r="BL23" s="59"/>
      <c r="BM23" s="58">
        <v>264.37781181688501</v>
      </c>
      <c r="BN23" s="59"/>
      <c r="BO23" s="58">
        <v>266.08870111034099</v>
      </c>
      <c r="BP23" s="59"/>
      <c r="BQ23" s="58">
        <f t="shared" si="47"/>
        <v>2916.5831158607698</v>
      </c>
      <c r="BR23" s="59"/>
      <c r="BS23" s="93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58"/>
    </row>
    <row r="24" spans="1:84" ht="28.8">
      <c r="A24" s="373"/>
      <c r="B24" s="88" t="s">
        <v>204</v>
      </c>
      <c r="C24" s="96">
        <v>802.64403812090404</v>
      </c>
      <c r="D24" s="59">
        <f t="shared" si="50"/>
        <v>-8.5858663618426506E-2</v>
      </c>
      <c r="E24" s="96">
        <v>948.96938780908602</v>
      </c>
      <c r="F24" s="59">
        <f t="shared" si="51"/>
        <v>0.65396019237691405</v>
      </c>
      <c r="G24" s="96">
        <v>1298.6056270157501</v>
      </c>
      <c r="H24" s="59">
        <f t="shared" si="52"/>
        <v>0.81217915158925702</v>
      </c>
      <c r="I24" s="96">
        <v>1423.32178122398</v>
      </c>
      <c r="J24" s="59">
        <f t="shared" si="5"/>
        <v>0.55406409848459404</v>
      </c>
      <c r="K24" s="96">
        <v>1585.102501693</v>
      </c>
      <c r="L24" s="59">
        <f t="shared" si="7"/>
        <v>0.82677622239971205</v>
      </c>
      <c r="M24" s="97">
        <v>1504.34349825151</v>
      </c>
      <c r="N24" s="59">
        <f t="shared" si="8"/>
        <v>0.81063457490739099</v>
      </c>
      <c r="O24" s="58">
        <f t="shared" si="72"/>
        <v>7562.9868341142301</v>
      </c>
      <c r="P24" s="59">
        <f t="shared" si="9"/>
        <v>0.58128900440448805</v>
      </c>
      <c r="Q24" s="58">
        <f t="shared" si="53"/>
        <v>4782.7985985158002</v>
      </c>
      <c r="R24" s="96">
        <v>878.03056942812896</v>
      </c>
      <c r="S24" s="59">
        <f t="shared" si="55"/>
        <v>0.43185839646660501</v>
      </c>
      <c r="T24" s="96">
        <v>573.755881298036</v>
      </c>
      <c r="U24" s="59">
        <f t="shared" si="71"/>
        <v>-1.25373397442071E-2</v>
      </c>
      <c r="V24" s="96">
        <v>716.598922284747</v>
      </c>
      <c r="W24" s="59">
        <f t="shared" si="56"/>
        <v>0.174096958277454</v>
      </c>
      <c r="X24" s="96">
        <v>915.87070482607498</v>
      </c>
      <c r="Y24" s="59">
        <f t="shared" si="14"/>
        <v>0.49249592563556599</v>
      </c>
      <c r="Z24" s="96">
        <v>867.70480273208102</v>
      </c>
      <c r="AA24" s="59">
        <f t="shared" si="16"/>
        <v>0.38267531861702803</v>
      </c>
      <c r="AB24" s="96">
        <v>830.83771794673305</v>
      </c>
      <c r="AC24" s="59">
        <f t="shared" si="18"/>
        <v>-0.102775215795952</v>
      </c>
      <c r="AD24" s="96">
        <v>813.13149953596599</v>
      </c>
      <c r="AE24" s="59">
        <f t="shared" si="20"/>
        <v>-0.21890598940011899</v>
      </c>
      <c r="AF24" s="96">
        <v>852.99003063176599</v>
      </c>
      <c r="AG24" s="59">
        <f t="shared" si="22"/>
        <v>-0.27415676897582603</v>
      </c>
      <c r="AH24" s="96">
        <v>680.71948352364495</v>
      </c>
      <c r="AI24" s="59">
        <f t="shared" si="24"/>
        <v>-0.339511788114505</v>
      </c>
      <c r="AJ24" s="96">
        <v>842.570103599964</v>
      </c>
      <c r="AK24" s="59">
        <f t="shared" si="26"/>
        <v>-0.16365802891129799</v>
      </c>
      <c r="AL24" s="96">
        <v>761.76494529796798</v>
      </c>
      <c r="AM24" s="59">
        <f t="shared" si="28"/>
        <v>-0.236356866514361</v>
      </c>
      <c r="AN24" s="96">
        <v>787.85182237790798</v>
      </c>
      <c r="AO24" s="59">
        <f t="shared" si="30"/>
        <v>-0.25953816921006101</v>
      </c>
      <c r="AP24" s="58">
        <f t="shared" si="62"/>
        <v>9521.8264834830206</v>
      </c>
      <c r="AQ24" s="59">
        <f t="shared" si="57"/>
        <v>-7.4437585928143396E-2</v>
      </c>
      <c r="AR24" s="59"/>
      <c r="AS24" s="96">
        <v>613.21047639546202</v>
      </c>
      <c r="AT24" s="59"/>
      <c r="AU24" s="96">
        <v>581.04058451122603</v>
      </c>
      <c r="AV24" s="59"/>
      <c r="AW24" s="96">
        <v>610.34049805911002</v>
      </c>
      <c r="AX24" s="59"/>
      <c r="AY24" s="96">
        <v>613.65038865085</v>
      </c>
      <c r="AZ24" s="59"/>
      <c r="BA24" s="96">
        <v>627.55499505116802</v>
      </c>
      <c r="BB24" s="59"/>
      <c r="BC24" s="96">
        <v>926.00843464638695</v>
      </c>
      <c r="BD24" s="59"/>
      <c r="BE24" s="96">
        <v>1041.01617539159</v>
      </c>
      <c r="BF24" s="59"/>
      <c r="BG24" s="96">
        <v>1175.17115841693</v>
      </c>
      <c r="BH24" s="59"/>
      <c r="BI24" s="96">
        <v>1030.6307838263999</v>
      </c>
      <c r="BJ24" s="59"/>
      <c r="BK24" s="96">
        <v>1007.4468730813001</v>
      </c>
      <c r="BL24" s="59"/>
      <c r="BM24" s="96">
        <v>997.54048965372397</v>
      </c>
      <c r="BN24" s="59"/>
      <c r="BO24" s="96">
        <v>1064.0005866844101</v>
      </c>
      <c r="BP24" s="59"/>
      <c r="BQ24" s="58">
        <f t="shared" si="47"/>
        <v>10287.6114443686</v>
      </c>
      <c r="BR24" s="59"/>
      <c r="BS24" s="93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58"/>
    </row>
    <row r="25" spans="1:84" ht="28.8">
      <c r="A25" s="370" t="s">
        <v>112</v>
      </c>
      <c r="B25" s="88" t="s">
        <v>371</v>
      </c>
      <c r="C25" s="58">
        <v>368.42313938821297</v>
      </c>
      <c r="D25" s="59">
        <f t="shared" si="50"/>
        <v>0.32756651300155099</v>
      </c>
      <c r="E25" s="58">
        <v>347.21177134480803</v>
      </c>
      <c r="F25" s="59">
        <f t="shared" si="51"/>
        <v>0.45765469710858198</v>
      </c>
      <c r="G25" s="58">
        <v>368.57097547369</v>
      </c>
      <c r="H25" s="59">
        <f t="shared" si="52"/>
        <v>0.54896663695203296</v>
      </c>
      <c r="I25" s="58">
        <v>353.874190148651</v>
      </c>
      <c r="J25" s="59">
        <f t="shared" si="5"/>
        <v>0.33978971075214698</v>
      </c>
      <c r="K25" s="58">
        <v>386.14666510809002</v>
      </c>
      <c r="L25" s="59">
        <f t="shared" si="7"/>
        <v>0.32416514981384797</v>
      </c>
      <c r="M25" s="92">
        <v>359.85859861870301</v>
      </c>
      <c r="N25" s="59">
        <f t="shared" si="8"/>
        <v>0.31520879361092802</v>
      </c>
      <c r="O25" s="58">
        <f t="shared" si="72"/>
        <v>2184.0853400821602</v>
      </c>
      <c r="P25" s="59">
        <f t="shared" si="9"/>
        <v>0.379697039806496</v>
      </c>
      <c r="Q25" s="58">
        <f t="shared" si="53"/>
        <v>1583.01806633468</v>
      </c>
      <c r="R25" s="58">
        <v>277.51765036256398</v>
      </c>
      <c r="S25" s="59">
        <f t="shared" si="55"/>
        <v>0.50914431114079295</v>
      </c>
      <c r="T25" s="58">
        <v>238.19891777767401</v>
      </c>
      <c r="U25" s="59">
        <f t="shared" si="71"/>
        <v>0.52101587715170705</v>
      </c>
      <c r="V25" s="58">
        <v>237.94636158138499</v>
      </c>
      <c r="W25" s="59">
        <f t="shared" si="56"/>
        <v>0.450725055999323</v>
      </c>
      <c r="X25" s="58">
        <v>264.12666652738301</v>
      </c>
      <c r="Y25" s="59">
        <f t="shared" si="14"/>
        <v>0.55693118387601603</v>
      </c>
      <c r="Z25" s="58">
        <v>291.61518498079698</v>
      </c>
      <c r="AA25" s="59">
        <f t="shared" si="16"/>
        <v>0.76850176722855501</v>
      </c>
      <c r="AB25" s="58">
        <v>273.613285104873</v>
      </c>
      <c r="AC25" s="59">
        <f t="shared" si="18"/>
        <v>0.41404961193295697</v>
      </c>
      <c r="AD25" s="58">
        <v>294.92902177859099</v>
      </c>
      <c r="AE25" s="59">
        <f t="shared" si="20"/>
        <v>0.44525838563730602</v>
      </c>
      <c r="AF25" s="58">
        <v>303.786743568134</v>
      </c>
      <c r="AG25" s="59">
        <f t="shared" si="22"/>
        <v>0.365596900809604</v>
      </c>
      <c r="AH25" s="58">
        <v>297.06340901019502</v>
      </c>
      <c r="AI25" s="59">
        <f t="shared" si="24"/>
        <v>0.49137213291093101</v>
      </c>
      <c r="AJ25" s="58">
        <v>365.25841840298898</v>
      </c>
      <c r="AK25" s="59">
        <f t="shared" si="26"/>
        <v>0.69445082477363995</v>
      </c>
      <c r="AL25" s="58">
        <v>322.43321869348802</v>
      </c>
      <c r="AM25" s="59">
        <f t="shared" si="28"/>
        <v>0.54243039850602404</v>
      </c>
      <c r="AN25" s="58">
        <v>342.68818398820099</v>
      </c>
      <c r="AO25" s="59">
        <f t="shared" si="30"/>
        <v>0.51763881147927004</v>
      </c>
      <c r="AP25" s="58">
        <f t="shared" si="62"/>
        <v>3509.17706177627</v>
      </c>
      <c r="AQ25" s="59">
        <f t="shared" si="57"/>
        <v>0.51999958150542802</v>
      </c>
      <c r="AR25" s="59"/>
      <c r="AS25" s="58">
        <v>183.89073086906001</v>
      </c>
      <c r="AT25" s="59"/>
      <c r="AU25" s="58">
        <v>156.60514880602801</v>
      </c>
      <c r="AV25" s="59"/>
      <c r="AW25" s="58">
        <v>164.01892322558501</v>
      </c>
      <c r="AX25" s="59"/>
      <c r="AY25" s="58">
        <v>169.64569099954301</v>
      </c>
      <c r="AZ25" s="59"/>
      <c r="BA25" s="58">
        <v>164.89391776961099</v>
      </c>
      <c r="BB25" s="59"/>
      <c r="BC25" s="58">
        <v>193.49624143020901</v>
      </c>
      <c r="BD25" s="59"/>
      <c r="BE25" s="58">
        <v>204.06663937018999</v>
      </c>
      <c r="BF25" s="59"/>
      <c r="BG25" s="58">
        <v>222.45711262820799</v>
      </c>
      <c r="BH25" s="59"/>
      <c r="BI25" s="58">
        <v>199.187984309706</v>
      </c>
      <c r="BJ25" s="59"/>
      <c r="BK25" s="58">
        <v>215.56153360294999</v>
      </c>
      <c r="BL25" s="59"/>
      <c r="BM25" s="58">
        <v>209.04231335546299</v>
      </c>
      <c r="BN25" s="59"/>
      <c r="BO25" s="58">
        <v>225.80351885846699</v>
      </c>
      <c r="BP25" s="59"/>
      <c r="BQ25" s="58">
        <f t="shared" si="47"/>
        <v>2308.6697552250198</v>
      </c>
      <c r="BR25" s="59"/>
      <c r="BS25" s="93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58"/>
    </row>
    <row r="26" spans="1:84" ht="28.8">
      <c r="A26" s="371"/>
      <c r="B26" s="88" t="s">
        <v>372</v>
      </c>
      <c r="C26" s="58">
        <v>1922.43733800319</v>
      </c>
      <c r="D26" s="59">
        <f t="shared" si="50"/>
        <v>0.33054850815868603</v>
      </c>
      <c r="E26" s="58">
        <v>1864.1632421177101</v>
      </c>
      <c r="F26" s="59">
        <f t="shared" si="51"/>
        <v>0.517778141454174</v>
      </c>
      <c r="G26" s="58">
        <v>1950.73781488852</v>
      </c>
      <c r="H26" s="59">
        <f t="shared" si="52"/>
        <v>0.58340977851664899</v>
      </c>
      <c r="I26" s="58">
        <v>1889.0781712719099</v>
      </c>
      <c r="J26" s="59">
        <f t="shared" si="5"/>
        <v>0.37071982984426899</v>
      </c>
      <c r="K26" s="58">
        <v>2068.8440767685402</v>
      </c>
      <c r="L26" s="59">
        <f t="shared" si="7"/>
        <v>0.36361309475460701</v>
      </c>
      <c r="M26" s="92">
        <v>1917.7379968594</v>
      </c>
      <c r="N26" s="59">
        <f t="shared" si="8"/>
        <v>0.351147204797715</v>
      </c>
      <c r="O26" s="58">
        <f t="shared" si="72"/>
        <v>11612.9986399093</v>
      </c>
      <c r="P26" s="59">
        <f t="shared" si="9"/>
        <v>0.41281935765175798</v>
      </c>
      <c r="Q26" s="58">
        <f t="shared" si="53"/>
        <v>8219.7335257433006</v>
      </c>
      <c r="R26" s="58">
        <v>1444.84573558585</v>
      </c>
      <c r="S26" s="59">
        <f t="shared" si="55"/>
        <v>0.54827106062619302</v>
      </c>
      <c r="T26" s="58">
        <v>1228.2185328691501</v>
      </c>
      <c r="U26" s="59">
        <f t="shared" si="71"/>
        <v>0.52140877311413303</v>
      </c>
      <c r="V26" s="58">
        <v>1231.9854540218801</v>
      </c>
      <c r="W26" s="59">
        <f t="shared" si="56"/>
        <v>0.496195157997387</v>
      </c>
      <c r="X26" s="58">
        <v>1378.1650561563199</v>
      </c>
      <c r="Y26" s="59">
        <f t="shared" si="14"/>
        <v>0.59288375007125205</v>
      </c>
      <c r="Z26" s="58">
        <v>1517.1782118599001</v>
      </c>
      <c r="AA26" s="59">
        <f t="shared" si="16"/>
        <v>0.80144357802134703</v>
      </c>
      <c r="AB26" s="58">
        <v>1419.3405352502</v>
      </c>
      <c r="AC26" s="59">
        <f t="shared" si="18"/>
        <v>0.39887436246130797</v>
      </c>
      <c r="AD26" s="58">
        <v>1534.8657909019</v>
      </c>
      <c r="AE26" s="59">
        <f t="shared" si="20"/>
        <v>0.41876845693570403</v>
      </c>
      <c r="AF26" s="58">
        <v>1589.7052473906199</v>
      </c>
      <c r="AG26" s="59">
        <f t="shared" si="22"/>
        <v>0.31936741852835399</v>
      </c>
      <c r="AH26" s="58">
        <v>1560.55762351361</v>
      </c>
      <c r="AI26" s="59">
        <f t="shared" si="24"/>
        <v>0.47275051267170598</v>
      </c>
      <c r="AJ26" s="58">
        <v>1953.72313045085</v>
      </c>
      <c r="AK26" s="59">
        <f t="shared" si="26"/>
        <v>0.70081084780055103</v>
      </c>
      <c r="AL26" s="58">
        <v>1731.4895027397399</v>
      </c>
      <c r="AM26" s="59">
        <f t="shared" si="28"/>
        <v>0.54307427905445504</v>
      </c>
      <c r="AN26" s="58">
        <v>1859.17403033131</v>
      </c>
      <c r="AO26" s="59">
        <f t="shared" si="30"/>
        <v>0.516819526831098</v>
      </c>
      <c r="AP26" s="58">
        <f t="shared" si="62"/>
        <v>18449.248851071301</v>
      </c>
      <c r="AQ26" s="59">
        <f t="shared" si="57"/>
        <v>0.52111133886357897</v>
      </c>
      <c r="AR26" s="59"/>
      <c r="AS26" s="58">
        <v>933.19947154569297</v>
      </c>
      <c r="AT26" s="59"/>
      <c r="AU26" s="58">
        <v>807.29029211205398</v>
      </c>
      <c r="AV26" s="59"/>
      <c r="AW26" s="58">
        <v>823.41227174592495</v>
      </c>
      <c r="AX26" s="59"/>
      <c r="AY26" s="58">
        <v>865.20127793046902</v>
      </c>
      <c r="AZ26" s="59"/>
      <c r="BA26" s="58">
        <v>842.20134916816096</v>
      </c>
      <c r="BB26" s="59"/>
      <c r="BC26" s="58">
        <v>1014.63045812984</v>
      </c>
      <c r="BD26" s="59"/>
      <c r="BE26" s="58">
        <v>1081.8296554301401</v>
      </c>
      <c r="BF26" s="59"/>
      <c r="BG26" s="58">
        <v>1204.89957919668</v>
      </c>
      <c r="BH26" s="59"/>
      <c r="BI26" s="58">
        <v>1059.6211714655001</v>
      </c>
      <c r="BJ26" s="59"/>
      <c r="BK26" s="58">
        <v>1148.7010051572499</v>
      </c>
      <c r="BL26" s="59"/>
      <c r="BM26" s="58">
        <v>1122.1037938632101</v>
      </c>
      <c r="BN26" s="59"/>
      <c r="BO26" s="58">
        <v>1225.7054959039499</v>
      </c>
      <c r="BP26" s="59"/>
      <c r="BQ26" s="58">
        <f t="shared" si="47"/>
        <v>12128.795821648901</v>
      </c>
      <c r="BR26" s="59"/>
      <c r="BS26" s="93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58"/>
    </row>
    <row r="27" spans="1:84" ht="28.8">
      <c r="A27" s="372"/>
      <c r="B27" s="88" t="s">
        <v>373</v>
      </c>
      <c r="C27" s="58">
        <v>303.84025728411098</v>
      </c>
      <c r="D27" s="59">
        <f t="shared" si="50"/>
        <v>0.28990551048232399</v>
      </c>
      <c r="E27" s="58">
        <v>290.62036648425499</v>
      </c>
      <c r="F27" s="59">
        <f t="shared" si="51"/>
        <v>0.48311560262310299</v>
      </c>
      <c r="G27" s="58">
        <v>305.539990958175</v>
      </c>
      <c r="H27" s="59">
        <f t="shared" si="52"/>
        <v>0.55722030439312997</v>
      </c>
      <c r="I27" s="58">
        <v>295.84792683448302</v>
      </c>
      <c r="J27" s="59">
        <f t="shared" si="5"/>
        <v>0.36709017921560599</v>
      </c>
      <c r="K27" s="58">
        <v>323.89195150152801</v>
      </c>
      <c r="L27" s="59">
        <f t="shared" si="7"/>
        <v>0.37017909910710101</v>
      </c>
      <c r="M27" s="92">
        <v>297.30022135463798</v>
      </c>
      <c r="N27" s="59">
        <f t="shared" si="8"/>
        <v>0.33325904632143799</v>
      </c>
      <c r="O27" s="58">
        <f t="shared" si="72"/>
        <v>1817.04071441719</v>
      </c>
      <c r="P27" s="59">
        <f t="shared" si="9"/>
        <v>0.39397626725094897</v>
      </c>
      <c r="Q27" s="58">
        <f t="shared" si="53"/>
        <v>1303.49472735326</v>
      </c>
      <c r="R27" s="58">
        <v>235.552336830082</v>
      </c>
      <c r="S27" s="59">
        <f t="shared" si="55"/>
        <v>0.49264801751664999</v>
      </c>
      <c r="T27" s="58">
        <v>195.952605427555</v>
      </c>
      <c r="U27" s="59">
        <f t="shared" si="71"/>
        <v>0.46921870771046498</v>
      </c>
      <c r="V27" s="58">
        <v>196.20858403669999</v>
      </c>
      <c r="W27" s="59">
        <f t="shared" si="56"/>
        <v>0.40538151011616103</v>
      </c>
      <c r="X27" s="58">
        <v>216.40703103011899</v>
      </c>
      <c r="Y27" s="59">
        <f t="shared" si="14"/>
        <v>0.51010553787241597</v>
      </c>
      <c r="Z27" s="58">
        <v>236.38658020152101</v>
      </c>
      <c r="AA27" s="59">
        <f t="shared" si="16"/>
        <v>0.70906244247393502</v>
      </c>
      <c r="AB27" s="58">
        <v>222.98758982728199</v>
      </c>
      <c r="AC27" s="59">
        <f t="shared" si="18"/>
        <v>0.36200219602952799</v>
      </c>
      <c r="AD27" s="58">
        <v>235.42799687274299</v>
      </c>
      <c r="AE27" s="59">
        <f t="shared" si="20"/>
        <v>0.37160059273157098</v>
      </c>
      <c r="AF27" s="58">
        <v>243.52799375775101</v>
      </c>
      <c r="AG27" s="59">
        <f t="shared" si="22"/>
        <v>0.27991739487293998</v>
      </c>
      <c r="AH27" s="58">
        <v>236.261326712949</v>
      </c>
      <c r="AI27" s="59">
        <f t="shared" si="24"/>
        <v>0.40336413086829598</v>
      </c>
      <c r="AJ27" s="58">
        <v>299.68651678818901</v>
      </c>
      <c r="AK27" s="59">
        <f t="shared" si="26"/>
        <v>0.64836695806953004</v>
      </c>
      <c r="AL27" s="58">
        <v>264.73977963552898</v>
      </c>
      <c r="AM27" s="59">
        <f t="shared" si="28"/>
        <v>0.49216568220743601</v>
      </c>
      <c r="AN27" s="58">
        <v>282.11837180781498</v>
      </c>
      <c r="AO27" s="59">
        <f t="shared" si="30"/>
        <v>0.46169466332597398</v>
      </c>
      <c r="AP27" s="58">
        <f t="shared" si="62"/>
        <v>2865.2567129282302</v>
      </c>
      <c r="AQ27" s="59">
        <f t="shared" si="57"/>
        <v>0.462884405482062</v>
      </c>
      <c r="AR27" s="59"/>
      <c r="AS27" s="58">
        <v>157.80836075605799</v>
      </c>
      <c r="AT27" s="59"/>
      <c r="AU27" s="58">
        <v>133.37197818078101</v>
      </c>
      <c r="AV27" s="59"/>
      <c r="AW27" s="58">
        <v>139.61232777317699</v>
      </c>
      <c r="AX27" s="59"/>
      <c r="AY27" s="58">
        <v>143.30589856323201</v>
      </c>
      <c r="AZ27" s="59"/>
      <c r="BA27" s="58">
        <v>138.31360067765701</v>
      </c>
      <c r="BB27" s="59"/>
      <c r="BC27" s="58">
        <v>163.72043340115701</v>
      </c>
      <c r="BD27" s="59"/>
      <c r="BE27" s="58">
        <v>171.64471794510001</v>
      </c>
      <c r="BF27" s="59"/>
      <c r="BG27" s="58">
        <v>190.268524151066</v>
      </c>
      <c r="BH27" s="59"/>
      <c r="BI27" s="58">
        <v>168.35354525326801</v>
      </c>
      <c r="BJ27" s="59"/>
      <c r="BK27" s="58">
        <v>181.80813156990499</v>
      </c>
      <c r="BL27" s="59"/>
      <c r="BM27" s="58">
        <v>177.419828637183</v>
      </c>
      <c r="BN27" s="59"/>
      <c r="BO27" s="58">
        <v>193.007731974526</v>
      </c>
      <c r="BP27" s="59"/>
      <c r="BQ27" s="58">
        <f t="shared" si="47"/>
        <v>1958.6350788831101</v>
      </c>
      <c r="BR27" s="59"/>
      <c r="BS27" s="93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58"/>
    </row>
    <row r="28" spans="1:84" ht="28.8">
      <c r="A28" s="373"/>
      <c r="B28" s="88" t="s">
        <v>204</v>
      </c>
      <c r="C28" s="96">
        <v>1164.0384009085401</v>
      </c>
      <c r="D28" s="59">
        <f t="shared" si="50"/>
        <v>0.39468453373443602</v>
      </c>
      <c r="E28" s="96">
        <v>1216.1981610585201</v>
      </c>
      <c r="F28" s="59">
        <f t="shared" si="51"/>
        <v>0.83054895216212099</v>
      </c>
      <c r="G28" s="96">
        <v>1239.17144466427</v>
      </c>
      <c r="H28" s="59">
        <f t="shared" si="52"/>
        <v>0.84807885836345398</v>
      </c>
      <c r="I28" s="96">
        <v>1226.57276064865</v>
      </c>
      <c r="J28" s="59">
        <f t="shared" si="5"/>
        <v>0.60590724173134103</v>
      </c>
      <c r="K28" s="96">
        <v>1363.91582027806</v>
      </c>
      <c r="L28" s="59">
        <f t="shared" si="7"/>
        <v>0.64853690979295697</v>
      </c>
      <c r="M28" s="97">
        <v>1217.8808848889901</v>
      </c>
      <c r="N28" s="59">
        <f t="shared" si="8"/>
        <v>0.52478209137508003</v>
      </c>
      <c r="O28" s="58">
        <f t="shared" si="72"/>
        <v>7427.77747244703</v>
      </c>
      <c r="P28" s="59">
        <f t="shared" si="9"/>
        <v>0.62911460073444203</v>
      </c>
      <c r="Q28" s="58">
        <f t="shared" si="53"/>
        <v>4559.3953114768101</v>
      </c>
      <c r="R28" s="96">
        <v>834.624872329862</v>
      </c>
      <c r="S28" s="59">
        <f t="shared" si="55"/>
        <v>0.617300322269693</v>
      </c>
      <c r="T28" s="96">
        <v>664.38985945829495</v>
      </c>
      <c r="U28" s="59">
        <f t="shared" si="71"/>
        <v>0.34678226304555998</v>
      </c>
      <c r="V28" s="96">
        <v>670.51870598292896</v>
      </c>
      <c r="W28" s="59">
        <f t="shared" si="56"/>
        <v>0.49569708036231003</v>
      </c>
      <c r="X28" s="96">
        <v>763.78805000360796</v>
      </c>
      <c r="Y28" s="59">
        <f t="shared" si="14"/>
        <v>0.65387979578825095</v>
      </c>
      <c r="Z28" s="96">
        <v>827.349276910855</v>
      </c>
      <c r="AA28" s="59">
        <f t="shared" si="16"/>
        <v>0.85334597026987002</v>
      </c>
      <c r="AB28" s="96">
        <v>798.72454679125997</v>
      </c>
      <c r="AC28" s="59">
        <f t="shared" si="18"/>
        <v>0.28481399544907199</v>
      </c>
      <c r="AD28" s="96">
        <v>833.84929780603397</v>
      </c>
      <c r="AE28" s="59">
        <f t="shared" si="20"/>
        <v>0.25960978082726599</v>
      </c>
      <c r="AF28" s="96">
        <v>895.56577847586902</v>
      </c>
      <c r="AG28" s="59">
        <f t="shared" si="22"/>
        <v>0.127311269616916</v>
      </c>
      <c r="AH28" s="96">
        <v>859.86679003448296</v>
      </c>
      <c r="AI28" s="59">
        <f t="shared" si="24"/>
        <v>0.29543890381625199</v>
      </c>
      <c r="AJ28" s="96">
        <v>1197.14578702634</v>
      </c>
      <c r="AK28" s="59">
        <f t="shared" si="26"/>
        <v>0.67600361670193498</v>
      </c>
      <c r="AL28" s="96">
        <v>1071.94083690411</v>
      </c>
      <c r="AM28" s="59">
        <f t="shared" si="28"/>
        <v>0.49825937634976802</v>
      </c>
      <c r="AN28" s="96">
        <v>1169.76420554728</v>
      </c>
      <c r="AO28" s="59">
        <f t="shared" si="30"/>
        <v>0.418182294134957</v>
      </c>
      <c r="AP28" s="58">
        <f t="shared" si="62"/>
        <v>10587.528007270899</v>
      </c>
      <c r="AQ28" s="59">
        <f t="shared" si="57"/>
        <v>0.43806883135135999</v>
      </c>
      <c r="AR28" s="59"/>
      <c r="AS28" s="96">
        <v>516.06053670883</v>
      </c>
      <c r="AT28" s="59"/>
      <c r="AU28" s="96">
        <v>493.31646078845</v>
      </c>
      <c r="AV28" s="59"/>
      <c r="AW28" s="96">
        <v>448.29846550245702</v>
      </c>
      <c r="AX28" s="59"/>
      <c r="AY28" s="96">
        <v>461.81593846702799</v>
      </c>
      <c r="AZ28" s="59"/>
      <c r="BA28" s="96">
        <v>446.40843651570498</v>
      </c>
      <c r="BB28" s="59"/>
      <c r="BC28" s="96">
        <v>621.66550926469904</v>
      </c>
      <c r="BD28" s="59"/>
      <c r="BE28" s="96">
        <v>661.99017386034598</v>
      </c>
      <c r="BF28" s="59"/>
      <c r="BG28" s="96">
        <v>794.42635110017204</v>
      </c>
      <c r="BH28" s="59"/>
      <c r="BI28" s="96">
        <v>663.76483483813001</v>
      </c>
      <c r="BJ28" s="59"/>
      <c r="BK28" s="96">
        <v>714.28592104240101</v>
      </c>
      <c r="BL28" s="59"/>
      <c r="BM28" s="96">
        <v>715.45745271135502</v>
      </c>
      <c r="BN28" s="59"/>
      <c r="BO28" s="96">
        <v>824.83345786008204</v>
      </c>
      <c r="BP28" s="59"/>
      <c r="BQ28" s="58">
        <f t="shared" si="47"/>
        <v>7362.3235386596598</v>
      </c>
      <c r="BR28" s="59"/>
      <c r="BS28" s="93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58"/>
    </row>
    <row r="29" spans="1:84" ht="28.8">
      <c r="A29" s="370" t="s">
        <v>113</v>
      </c>
      <c r="B29" s="88" t="s">
        <v>371</v>
      </c>
      <c r="C29" s="58">
        <v>54.333194302532597</v>
      </c>
      <c r="D29" s="59">
        <f t="shared" si="50"/>
        <v>1.8007220327956801</v>
      </c>
      <c r="E29" s="58">
        <v>48.409659300757603</v>
      </c>
      <c r="F29" s="59">
        <f t="shared" si="51"/>
        <v>0.48536955216245098</v>
      </c>
      <c r="G29" s="58">
        <v>52.5189966116588</v>
      </c>
      <c r="H29" s="59">
        <f t="shared" si="52"/>
        <v>0.53124966686442099</v>
      </c>
      <c r="I29" s="58">
        <v>50.776976079473101</v>
      </c>
      <c r="J29" s="59">
        <f t="shared" si="5"/>
        <v>0.42635549960487401</v>
      </c>
      <c r="K29" s="58">
        <v>53.4904888220196</v>
      </c>
      <c r="L29" s="59">
        <f t="shared" si="7"/>
        <v>0.31448061628316298</v>
      </c>
      <c r="M29" s="92">
        <v>51.670619071158001</v>
      </c>
      <c r="N29" s="59">
        <f t="shared" si="8"/>
        <v>0.12302044378605</v>
      </c>
      <c r="O29" s="58">
        <f t="shared" si="72"/>
        <v>311.19993418759998</v>
      </c>
      <c r="P29" s="59">
        <f t="shared" si="9"/>
        <v>0.49191036049118197</v>
      </c>
      <c r="Q29" s="58">
        <f t="shared" si="53"/>
        <v>208.59157656438799</v>
      </c>
      <c r="R29" s="58">
        <v>19.3997096699729</v>
      </c>
      <c r="S29" s="59">
        <f t="shared" si="55"/>
        <v>-0.36523022949402101</v>
      </c>
      <c r="T29" s="58">
        <v>32.5909866876436</v>
      </c>
      <c r="U29" s="59">
        <f t="shared" si="71"/>
        <v>0.187813964112099</v>
      </c>
      <c r="V29" s="58">
        <v>34.298127698015001</v>
      </c>
      <c r="W29" s="59">
        <f t="shared" si="56"/>
        <v>0.17049011911590101</v>
      </c>
      <c r="X29" s="58">
        <v>35.5991028138071</v>
      </c>
      <c r="Y29" s="59">
        <f t="shared" si="14"/>
        <v>0.15667499728159801</v>
      </c>
      <c r="Z29" s="58">
        <v>40.693250367791499</v>
      </c>
      <c r="AA29" s="59">
        <f t="shared" si="16"/>
        <v>0.33373620459289</v>
      </c>
      <c r="AB29" s="58">
        <v>46.0103993271577</v>
      </c>
      <c r="AC29" s="59">
        <f t="shared" si="18"/>
        <v>0.34453134198194302</v>
      </c>
      <c r="AD29" s="58">
        <v>44.621961385695997</v>
      </c>
      <c r="AE29" s="59">
        <f t="shared" si="20"/>
        <v>0.33962880752610503</v>
      </c>
      <c r="AF29" s="58">
        <v>45.717998544864301</v>
      </c>
      <c r="AG29" s="59">
        <f t="shared" si="22"/>
        <v>0.31779323663815801</v>
      </c>
      <c r="AH29" s="58">
        <v>44.261838968253102</v>
      </c>
      <c r="AI29" s="59">
        <f t="shared" si="24"/>
        <v>0.19582072773578199</v>
      </c>
      <c r="AJ29" s="58">
        <v>54.9676197227896</v>
      </c>
      <c r="AK29" s="59">
        <f t="shared" si="26"/>
        <v>0.47773772598036102</v>
      </c>
      <c r="AL29" s="58">
        <v>52.549824680527998</v>
      </c>
      <c r="AM29" s="59">
        <f t="shared" si="28"/>
        <v>0.52906148675724496</v>
      </c>
      <c r="AN29" s="58">
        <v>52.584097646912703</v>
      </c>
      <c r="AO29" s="59">
        <f t="shared" si="30"/>
        <v>0.36499058897585901</v>
      </c>
      <c r="AP29" s="58">
        <f t="shared" si="62"/>
        <v>503.29491751343102</v>
      </c>
      <c r="AQ29" s="59">
        <f t="shared" si="57"/>
        <v>0.26483364901575601</v>
      </c>
      <c r="AR29" s="59"/>
      <c r="AS29" s="58">
        <v>30.561804564998901</v>
      </c>
      <c r="AT29" s="59"/>
      <c r="AU29" s="58">
        <v>27.437787121829</v>
      </c>
      <c r="AV29" s="59"/>
      <c r="AW29" s="58">
        <v>29.302364144621102</v>
      </c>
      <c r="AX29" s="59"/>
      <c r="AY29" s="58">
        <v>30.777100652708501</v>
      </c>
      <c r="AZ29" s="59"/>
      <c r="BA29" s="58">
        <v>30.510718857041699</v>
      </c>
      <c r="BB29" s="59"/>
      <c r="BC29" s="58">
        <v>34.2203992502955</v>
      </c>
      <c r="BD29" s="59"/>
      <c r="BE29" s="58">
        <v>33.309198141311597</v>
      </c>
      <c r="BF29" s="59"/>
      <c r="BG29" s="58">
        <v>34.6928465511753</v>
      </c>
      <c r="BH29" s="59"/>
      <c r="BI29" s="58">
        <v>37.013774675122399</v>
      </c>
      <c r="BJ29" s="59"/>
      <c r="BK29" s="58">
        <v>37.197141790721297</v>
      </c>
      <c r="BL29" s="59"/>
      <c r="BM29" s="58">
        <v>34.367371839292701</v>
      </c>
      <c r="BN29" s="59"/>
      <c r="BO29" s="58">
        <v>38.523414059847902</v>
      </c>
      <c r="BP29" s="59"/>
      <c r="BQ29" s="58">
        <f t="shared" si="47"/>
        <v>397.91392164896598</v>
      </c>
      <c r="BR29" s="59"/>
      <c r="BS29" s="93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58"/>
    </row>
    <row r="30" spans="1:84" ht="28.8">
      <c r="A30" s="371"/>
      <c r="B30" s="88" t="s">
        <v>372</v>
      </c>
      <c r="C30" s="58">
        <v>252.60964174530301</v>
      </c>
      <c r="D30" s="59">
        <f t="shared" si="50"/>
        <v>1.2007792970284501</v>
      </c>
      <c r="E30" s="58">
        <v>230.38416352346499</v>
      </c>
      <c r="F30" s="59">
        <f t="shared" si="51"/>
        <v>0.206346091890169</v>
      </c>
      <c r="G30" s="58">
        <v>247.24234625716599</v>
      </c>
      <c r="H30" s="59">
        <f t="shared" si="52"/>
        <v>0.22511992077162801</v>
      </c>
      <c r="I30" s="58">
        <v>241.099627998438</v>
      </c>
      <c r="J30" s="59">
        <f t="shared" si="5"/>
        <v>0.142144818449706</v>
      </c>
      <c r="K30" s="58">
        <v>260.35098130639699</v>
      </c>
      <c r="L30" s="59">
        <f t="shared" si="7"/>
        <v>8.2089159453942795E-2</v>
      </c>
      <c r="M30" s="92">
        <v>249.72314990135899</v>
      </c>
      <c r="N30" s="59">
        <f t="shared" si="8"/>
        <v>-7.9325644979913595E-2</v>
      </c>
      <c r="O30" s="58">
        <f t="shared" si="72"/>
        <v>1481.4099107321299</v>
      </c>
      <c r="P30" s="59">
        <f t="shared" si="9"/>
        <v>0.203906055362512</v>
      </c>
      <c r="Q30" s="58">
        <f t="shared" si="53"/>
        <v>1230.50291518474</v>
      </c>
      <c r="R30" s="58">
        <v>114.78190570330401</v>
      </c>
      <c r="S30" s="59">
        <f t="shared" si="55"/>
        <v>-0.34877290489746299</v>
      </c>
      <c r="T30" s="58">
        <v>190.97683912788801</v>
      </c>
      <c r="U30" s="59">
        <f t="shared" si="71"/>
        <v>0.18812079017330599</v>
      </c>
      <c r="V30" s="58">
        <v>201.81073057847499</v>
      </c>
      <c r="W30" s="59">
        <f t="shared" si="56"/>
        <v>0.20717681235514601</v>
      </c>
      <c r="X30" s="58">
        <v>211.09374582261401</v>
      </c>
      <c r="Y30" s="59">
        <f t="shared" si="14"/>
        <v>0.183384870419735</v>
      </c>
      <c r="Z30" s="58">
        <v>240.600304542168</v>
      </c>
      <c r="AA30" s="59">
        <f t="shared" si="16"/>
        <v>0.358579654858733</v>
      </c>
      <c r="AB30" s="58">
        <v>271.23938941028803</v>
      </c>
      <c r="AC30" s="59">
        <f t="shared" si="18"/>
        <v>0.33010214631238599</v>
      </c>
      <c r="AD30" s="58">
        <v>206.55238672880699</v>
      </c>
      <c r="AE30" s="59">
        <f t="shared" si="20"/>
        <v>2.9275985018662999E-2</v>
      </c>
      <c r="AF30" s="58">
        <v>212.796099931844</v>
      </c>
      <c r="AG30" s="59">
        <f t="shared" si="22"/>
        <v>-3.5125297533794599E-3</v>
      </c>
      <c r="AH30" s="58">
        <v>204.347682076941</v>
      </c>
      <c r="AI30" s="59">
        <f t="shared" si="24"/>
        <v>-8.6788190863077097E-2</v>
      </c>
      <c r="AJ30" s="58">
        <v>258.83385338082599</v>
      </c>
      <c r="AK30" s="59">
        <f t="shared" si="26"/>
        <v>0.14902225762063401</v>
      </c>
      <c r="AL30" s="58">
        <v>247.161748409664</v>
      </c>
      <c r="AM30" s="59">
        <f t="shared" si="28"/>
        <v>0.17893206284187599</v>
      </c>
      <c r="AN30" s="58">
        <v>249.017894898056</v>
      </c>
      <c r="AO30" s="59">
        <f t="shared" si="30"/>
        <v>4.7859442004622298E-2</v>
      </c>
      <c r="AP30" s="58">
        <f t="shared" si="62"/>
        <v>2609.2125806108802</v>
      </c>
      <c r="AQ30" s="59">
        <f t="shared" si="57"/>
        <v>9.9022827564991395E-2</v>
      </c>
      <c r="AR30" s="59"/>
      <c r="AS30" s="58">
        <v>176.254806605108</v>
      </c>
      <c r="AT30" s="59"/>
      <c r="AU30" s="58">
        <v>160.73857195953201</v>
      </c>
      <c r="AV30" s="59"/>
      <c r="AW30" s="58">
        <v>167.17578445261199</v>
      </c>
      <c r="AX30" s="59"/>
      <c r="AY30" s="58">
        <v>178.38131203058299</v>
      </c>
      <c r="AZ30" s="59"/>
      <c r="BA30" s="58">
        <v>177.09694362174599</v>
      </c>
      <c r="BB30" s="59"/>
      <c r="BC30" s="58">
        <v>203.92372883712699</v>
      </c>
      <c r="BD30" s="59"/>
      <c r="BE30" s="58">
        <v>200.67735936252501</v>
      </c>
      <c r="BF30" s="59"/>
      <c r="BG30" s="58">
        <v>213.54618726834499</v>
      </c>
      <c r="BH30" s="59"/>
      <c r="BI30" s="58">
        <v>223.76811166083201</v>
      </c>
      <c r="BJ30" s="59"/>
      <c r="BK30" s="58">
        <v>225.26443823361001</v>
      </c>
      <c r="BL30" s="59"/>
      <c r="BM30" s="58">
        <v>209.648847630684</v>
      </c>
      <c r="BN30" s="59"/>
      <c r="BO30" s="58">
        <v>237.64436804774999</v>
      </c>
      <c r="BP30" s="59"/>
      <c r="BQ30" s="58">
        <f t="shared" si="47"/>
        <v>2374.1204597104502</v>
      </c>
      <c r="BR30" s="59"/>
      <c r="BS30" s="93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58"/>
    </row>
    <row r="31" spans="1:84" ht="28.8">
      <c r="A31" s="372"/>
      <c r="B31" s="88" t="s">
        <v>373</v>
      </c>
      <c r="C31" s="58">
        <v>48.052765745632499</v>
      </c>
      <c r="D31" s="59">
        <f t="shared" si="50"/>
        <v>1.59275095616795</v>
      </c>
      <c r="E31" s="58">
        <v>43.202588241674299</v>
      </c>
      <c r="F31" s="59">
        <f t="shared" si="51"/>
        <v>0.40032774121313303</v>
      </c>
      <c r="G31" s="58">
        <v>46.451341344147401</v>
      </c>
      <c r="H31" s="59">
        <f t="shared" si="52"/>
        <v>0.459228700122222</v>
      </c>
      <c r="I31" s="58">
        <v>44.759103626830402</v>
      </c>
      <c r="J31" s="59">
        <f t="shared" si="5"/>
        <v>0.363382335386986</v>
      </c>
      <c r="K31" s="58">
        <v>49.892041447905797</v>
      </c>
      <c r="L31" s="59">
        <f t="shared" si="7"/>
        <v>0.30398440904859803</v>
      </c>
      <c r="M31" s="92">
        <v>47.952664336086798</v>
      </c>
      <c r="N31" s="59">
        <f t="shared" si="8"/>
        <v>9.8232989551423303E-2</v>
      </c>
      <c r="O31" s="58">
        <f t="shared" si="72"/>
        <v>280.31050474227698</v>
      </c>
      <c r="P31" s="59">
        <f t="shared" si="9"/>
        <v>0.43035826374839498</v>
      </c>
      <c r="Q31" s="58">
        <f t="shared" si="53"/>
        <v>195.972234262272</v>
      </c>
      <c r="R31" s="58">
        <v>18.5335061322873</v>
      </c>
      <c r="S31" s="59">
        <f t="shared" si="55"/>
        <v>-0.35919546237351502</v>
      </c>
      <c r="T31" s="58">
        <v>30.851769175298202</v>
      </c>
      <c r="U31" s="59">
        <f t="shared" si="71"/>
        <v>0.17884714730534701</v>
      </c>
      <c r="V31" s="58">
        <v>31.832804097299299</v>
      </c>
      <c r="W31" s="59">
        <f t="shared" si="56"/>
        <v>0.155847369114606</v>
      </c>
      <c r="X31" s="58">
        <v>32.829458373557301</v>
      </c>
      <c r="Y31" s="59">
        <f t="shared" si="14"/>
        <v>0.13067991561779499</v>
      </c>
      <c r="Z31" s="58">
        <v>38.261225442340702</v>
      </c>
      <c r="AA31" s="59">
        <f t="shared" si="16"/>
        <v>0.34125258547353399</v>
      </c>
      <c r="AB31" s="58">
        <v>43.663471041489302</v>
      </c>
      <c r="AC31" s="59">
        <f t="shared" si="18"/>
        <v>0.32435815421360398</v>
      </c>
      <c r="AD31" s="58">
        <v>40.139113327221096</v>
      </c>
      <c r="AE31" s="59">
        <f t="shared" si="20"/>
        <v>0.24743676230114001</v>
      </c>
      <c r="AF31" s="58">
        <v>40.988422224945602</v>
      </c>
      <c r="AG31" s="59">
        <f t="shared" si="22"/>
        <v>0.20445329762089101</v>
      </c>
      <c r="AH31" s="58">
        <v>39.298201778755697</v>
      </c>
      <c r="AI31" s="59">
        <f t="shared" si="24"/>
        <v>9.9209088859073299E-2</v>
      </c>
      <c r="AJ31" s="58">
        <v>50.430387084769897</v>
      </c>
      <c r="AK31" s="59">
        <f t="shared" si="26"/>
        <v>0.41105074043094503</v>
      </c>
      <c r="AL31" s="58">
        <v>46.926979787191797</v>
      </c>
      <c r="AM31" s="59">
        <f t="shared" si="28"/>
        <v>0.404387271539971</v>
      </c>
      <c r="AN31" s="58">
        <v>44.848448576769698</v>
      </c>
      <c r="AO31" s="59">
        <f t="shared" si="30"/>
        <v>0.198168127816712</v>
      </c>
      <c r="AP31" s="58">
        <f t="shared" si="62"/>
        <v>458.60378704192601</v>
      </c>
      <c r="AQ31" s="59">
        <f t="shared" si="57"/>
        <v>0.20144694019253701</v>
      </c>
      <c r="AR31" s="59"/>
      <c r="AS31" s="58">
        <v>28.9222454649505</v>
      </c>
      <c r="AT31" s="59"/>
      <c r="AU31" s="58">
        <v>26.171136135690102</v>
      </c>
      <c r="AV31" s="59"/>
      <c r="AW31" s="58">
        <v>27.540664059895398</v>
      </c>
      <c r="AX31" s="59"/>
      <c r="AY31" s="58">
        <v>29.035147719608599</v>
      </c>
      <c r="AZ31" s="59"/>
      <c r="BA31" s="58">
        <v>28.526487744910799</v>
      </c>
      <c r="BB31" s="59"/>
      <c r="BC31" s="58">
        <v>32.969533885202203</v>
      </c>
      <c r="BD31" s="59"/>
      <c r="BE31" s="58">
        <v>32.177273061262603</v>
      </c>
      <c r="BF31" s="59"/>
      <c r="BG31" s="58">
        <v>34.0307277217875</v>
      </c>
      <c r="BH31" s="59"/>
      <c r="BI31" s="58">
        <v>35.751343558799498</v>
      </c>
      <c r="BJ31" s="59"/>
      <c r="BK31" s="58">
        <v>35.739598612427002</v>
      </c>
      <c r="BL31" s="59"/>
      <c r="BM31" s="58">
        <v>33.414557891666398</v>
      </c>
      <c r="BN31" s="59"/>
      <c r="BO31" s="58">
        <v>37.430847587718802</v>
      </c>
      <c r="BP31" s="59"/>
      <c r="BQ31" s="58">
        <f t="shared" si="47"/>
        <v>381.70956344391902</v>
      </c>
      <c r="BR31" s="59"/>
      <c r="BS31" s="93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58"/>
    </row>
    <row r="32" spans="1:84" ht="28.8">
      <c r="A32" s="373"/>
      <c r="B32" s="88" t="s">
        <v>204</v>
      </c>
      <c r="C32" s="96">
        <v>164.56368206099</v>
      </c>
      <c r="D32" s="59">
        <f t="shared" si="50"/>
        <v>1.7886174708385301</v>
      </c>
      <c r="E32" s="96">
        <v>160.35484774396301</v>
      </c>
      <c r="F32" s="59">
        <f t="shared" si="51"/>
        <v>0.70587226072549802</v>
      </c>
      <c r="G32" s="96">
        <v>168.40508823669299</v>
      </c>
      <c r="H32" s="59">
        <f t="shared" si="52"/>
        <v>0.722677009892436</v>
      </c>
      <c r="I32" s="96">
        <v>165.882197624507</v>
      </c>
      <c r="J32" s="59">
        <f t="shared" si="5"/>
        <v>0.59312924449577198</v>
      </c>
      <c r="K32" s="96">
        <v>185.42757848193401</v>
      </c>
      <c r="L32" s="59">
        <f t="shared" si="7"/>
        <v>0.54086935177812401</v>
      </c>
      <c r="M32" s="97">
        <v>173.711547696032</v>
      </c>
      <c r="N32" s="59">
        <f t="shared" si="8"/>
        <v>0.235977412675551</v>
      </c>
      <c r="O32" s="58">
        <f t="shared" si="72"/>
        <v>1018.3449418441199</v>
      </c>
      <c r="P32" s="59">
        <f t="shared" si="9"/>
        <v>0.65374509840666795</v>
      </c>
      <c r="Q32" s="58">
        <f t="shared" si="53"/>
        <v>615.78107945732597</v>
      </c>
      <c r="R32" s="96">
        <v>59.012641131989398</v>
      </c>
      <c r="S32" s="59">
        <f t="shared" si="55"/>
        <v>-0.30568133072696502</v>
      </c>
      <c r="T32" s="96">
        <v>94.001673768799805</v>
      </c>
      <c r="U32" s="59">
        <f t="shared" si="71"/>
        <v>8.06086394766794E-2</v>
      </c>
      <c r="V32" s="96">
        <v>97.757784697671298</v>
      </c>
      <c r="W32" s="59">
        <f t="shared" si="56"/>
        <v>0.230126853729759</v>
      </c>
      <c r="X32" s="96">
        <v>104.123502972296</v>
      </c>
      <c r="Y32" s="59">
        <f t="shared" si="14"/>
        <v>0.23832978626016399</v>
      </c>
      <c r="Z32" s="96">
        <v>120.339585097176</v>
      </c>
      <c r="AA32" s="59">
        <f t="shared" si="16"/>
        <v>0.45448464176833597</v>
      </c>
      <c r="AB32" s="96">
        <v>140.54589178939301</v>
      </c>
      <c r="AC32" s="59">
        <f t="shared" si="18"/>
        <v>0.24930333921711301</v>
      </c>
      <c r="AD32" s="96">
        <v>126.093083786321</v>
      </c>
      <c r="AE32" s="59">
        <f t="shared" si="20"/>
        <v>0.130673907476513</v>
      </c>
      <c r="AF32" s="96">
        <v>133.691510987958</v>
      </c>
      <c r="AG32" s="59">
        <f t="shared" si="22"/>
        <v>4.7037758182422E-2</v>
      </c>
      <c r="AH32" s="96">
        <v>125.62985328886199</v>
      </c>
      <c r="AI32" s="59">
        <f t="shared" si="24"/>
        <v>-8.1980663043428308E-3</v>
      </c>
      <c r="AJ32" s="96">
        <v>176.951307519528</v>
      </c>
      <c r="AK32" s="59">
        <f t="shared" si="26"/>
        <v>0.40236724262490098</v>
      </c>
      <c r="AL32" s="96">
        <v>165.93877914226599</v>
      </c>
      <c r="AM32" s="59">
        <f t="shared" si="28"/>
        <v>0.37039875185099702</v>
      </c>
      <c r="AN32" s="96">
        <v>162.08964725805299</v>
      </c>
      <c r="AO32" s="59">
        <f t="shared" si="30"/>
        <v>0.12758812576845799</v>
      </c>
      <c r="AP32" s="58">
        <f t="shared" si="62"/>
        <v>1506.1752614403099</v>
      </c>
      <c r="AQ32" s="59">
        <f t="shared" si="57"/>
        <v>0.16969548655795</v>
      </c>
      <c r="AR32" s="59"/>
      <c r="AS32" s="96">
        <v>84.993596951349204</v>
      </c>
      <c r="AT32" s="59"/>
      <c r="AU32" s="96">
        <v>86.989563413377098</v>
      </c>
      <c r="AV32" s="59"/>
      <c r="AW32" s="96">
        <v>79.4696777826356</v>
      </c>
      <c r="AX32" s="59"/>
      <c r="AY32" s="96">
        <v>84.083823330097005</v>
      </c>
      <c r="AZ32" s="59"/>
      <c r="BA32" s="96">
        <v>82.736923884510304</v>
      </c>
      <c r="BB32" s="59"/>
      <c r="BC32" s="96">
        <v>112.49941257458499</v>
      </c>
      <c r="BD32" s="59"/>
      <c r="BE32" s="96">
        <v>111.52029152927101</v>
      </c>
      <c r="BF32" s="59"/>
      <c r="BG32" s="96">
        <v>127.685472604194</v>
      </c>
      <c r="BH32" s="59"/>
      <c r="BI32" s="96">
        <v>126.668288315127</v>
      </c>
      <c r="BJ32" s="59"/>
      <c r="BK32" s="96">
        <v>126.18043415526201</v>
      </c>
      <c r="BL32" s="59"/>
      <c r="BM32" s="96">
        <v>121.087952625564</v>
      </c>
      <c r="BN32" s="59"/>
      <c r="BO32" s="96">
        <v>143.74898383005601</v>
      </c>
      <c r="BP32" s="59"/>
      <c r="BQ32" s="58">
        <f t="shared" si="47"/>
        <v>1287.66442099603</v>
      </c>
      <c r="BR32" s="59"/>
      <c r="BS32" s="93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58"/>
    </row>
    <row r="33" spans="1:84" ht="28.8">
      <c r="A33" s="370" t="s">
        <v>114</v>
      </c>
      <c r="B33" s="88" t="s">
        <v>371</v>
      </c>
      <c r="C33" s="58">
        <v>137.03875477411199</v>
      </c>
      <c r="D33" s="59">
        <f t="shared" si="50"/>
        <v>2.2616849356805799</v>
      </c>
      <c r="E33" s="58">
        <v>123.979015635042</v>
      </c>
      <c r="F33" s="59">
        <f t="shared" si="51"/>
        <v>2.0156452565436198</v>
      </c>
      <c r="G33" s="58">
        <v>135.563604367924</v>
      </c>
      <c r="H33" s="59">
        <f t="shared" si="52"/>
        <v>1.810433506791</v>
      </c>
      <c r="I33" s="58">
        <v>137.08087372721999</v>
      </c>
      <c r="J33" s="59">
        <f t="shared" si="5"/>
        <v>1.53537399692143</v>
      </c>
      <c r="K33" s="58">
        <v>145.34914967579499</v>
      </c>
      <c r="L33" s="59">
        <f t="shared" si="7"/>
        <v>1.4022047759323999</v>
      </c>
      <c r="M33" s="92">
        <v>141.756649385835</v>
      </c>
      <c r="N33" s="59">
        <f t="shared" si="8"/>
        <v>1.31098168169214</v>
      </c>
      <c r="O33" s="58">
        <f t="shared" si="72"/>
        <v>820.76804756592799</v>
      </c>
      <c r="P33" s="59">
        <f t="shared" si="9"/>
        <v>1.6711031303375601</v>
      </c>
      <c r="Q33" s="58">
        <f t="shared" si="53"/>
        <v>307.27680943648301</v>
      </c>
      <c r="R33" s="58">
        <v>42.0147124803512</v>
      </c>
      <c r="S33" s="59">
        <f t="shared" si="55"/>
        <v>-0.30622375362676302</v>
      </c>
      <c r="T33" s="58">
        <v>41.111936281636901</v>
      </c>
      <c r="U33" s="59">
        <f t="shared" si="71"/>
        <v>2.8981716809997699E-2</v>
      </c>
      <c r="V33" s="58">
        <v>48.235834094759603</v>
      </c>
      <c r="W33" s="59">
        <f t="shared" si="56"/>
        <v>-8.3653914837388196E-2</v>
      </c>
      <c r="X33" s="58">
        <v>54.067318625839903</v>
      </c>
      <c r="Y33" s="59">
        <f t="shared" si="14"/>
        <v>-4.2285178839984498E-2</v>
      </c>
      <c r="Z33" s="58">
        <v>60.506560944363699</v>
      </c>
      <c r="AA33" s="59">
        <f t="shared" si="16"/>
        <v>9.6848715779101993E-2</v>
      </c>
      <c r="AB33" s="58">
        <v>61.340447009531601</v>
      </c>
      <c r="AC33" s="59">
        <f t="shared" si="18"/>
        <v>1.6672792211087899E-2</v>
      </c>
      <c r="AD33" s="58">
        <v>66.789055535775603</v>
      </c>
      <c r="AE33" s="59">
        <f t="shared" si="20"/>
        <v>-2.5856528858154499E-2</v>
      </c>
      <c r="AF33" s="58">
        <v>74.301391128446397</v>
      </c>
      <c r="AG33" s="59">
        <f t="shared" si="22"/>
        <v>-4.6314558703081203E-2</v>
      </c>
      <c r="AH33" s="58">
        <v>67.561792752943106</v>
      </c>
      <c r="AI33" s="59">
        <f t="shared" si="24"/>
        <v>-3.19939151467767E-2</v>
      </c>
      <c r="AJ33" s="58">
        <v>130.04379855026599</v>
      </c>
      <c r="AK33" s="59">
        <f t="shared" si="26"/>
        <v>0.74228871848367695</v>
      </c>
      <c r="AL33" s="58">
        <v>148.07923546726701</v>
      </c>
      <c r="AM33" s="59">
        <f t="shared" si="28"/>
        <v>0.897040773679468</v>
      </c>
      <c r="AN33" s="58">
        <v>138.071556866208</v>
      </c>
      <c r="AO33" s="59">
        <f t="shared" si="30"/>
        <v>0.52895630784692704</v>
      </c>
      <c r="AP33" s="58">
        <f t="shared" si="62"/>
        <v>932.123639737389</v>
      </c>
      <c r="AQ33" s="59">
        <f t="shared" si="57"/>
        <v>0.188365920063296</v>
      </c>
      <c r="AR33" s="59"/>
      <c r="AS33" s="58">
        <v>60.559456597117503</v>
      </c>
      <c r="AT33" s="59"/>
      <c r="AU33" s="58">
        <v>39.9540007465733</v>
      </c>
      <c r="AV33" s="59"/>
      <c r="AW33" s="58">
        <v>52.639319222059903</v>
      </c>
      <c r="AX33" s="59"/>
      <c r="AY33" s="58">
        <v>56.454507574970798</v>
      </c>
      <c r="AZ33" s="59"/>
      <c r="BA33" s="58">
        <v>55.1639985295377</v>
      </c>
      <c r="BB33" s="59"/>
      <c r="BC33" s="58">
        <v>60.334502388056201</v>
      </c>
      <c r="BD33" s="59"/>
      <c r="BE33" s="58">
        <v>68.561826378088398</v>
      </c>
      <c r="BF33" s="59"/>
      <c r="BG33" s="58">
        <v>77.909746663851493</v>
      </c>
      <c r="BH33" s="59"/>
      <c r="BI33" s="58">
        <v>69.794801716755103</v>
      </c>
      <c r="BJ33" s="59"/>
      <c r="BK33" s="58">
        <v>74.639637604635496</v>
      </c>
      <c r="BL33" s="59"/>
      <c r="BM33" s="58">
        <v>78.058014103753194</v>
      </c>
      <c r="BN33" s="59"/>
      <c r="BO33" s="58">
        <v>90.304448961422395</v>
      </c>
      <c r="BP33" s="59"/>
      <c r="BQ33" s="58">
        <f t="shared" si="47"/>
        <v>784.37426048682198</v>
      </c>
      <c r="BR33" s="59"/>
      <c r="BS33" s="93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58"/>
    </row>
    <row r="34" spans="1:84" ht="28.8">
      <c r="A34" s="371"/>
      <c r="B34" s="88" t="s">
        <v>372</v>
      </c>
      <c r="C34" s="58">
        <v>556.715576802741</v>
      </c>
      <c r="D34" s="59">
        <f t="shared" si="50"/>
        <v>2.2746670988781301</v>
      </c>
      <c r="E34" s="58">
        <v>515.55388637649298</v>
      </c>
      <c r="F34" s="59">
        <f t="shared" si="51"/>
        <v>2.1292216126769499</v>
      </c>
      <c r="G34" s="58">
        <v>557.64116797797396</v>
      </c>
      <c r="H34" s="59">
        <f t="shared" si="52"/>
        <v>1.87292688581099</v>
      </c>
      <c r="I34" s="58">
        <v>568.73748755668203</v>
      </c>
      <c r="J34" s="59">
        <f t="shared" si="5"/>
        <v>1.59390513732241</v>
      </c>
      <c r="K34" s="58">
        <v>605.23204899067196</v>
      </c>
      <c r="L34" s="59">
        <f t="shared" si="7"/>
        <v>1.4737683884853501</v>
      </c>
      <c r="M34" s="92">
        <v>586.11839074062505</v>
      </c>
      <c r="N34" s="59">
        <f t="shared" si="8"/>
        <v>1.3700365102721099</v>
      </c>
      <c r="O34" s="58">
        <f t="shared" si="72"/>
        <v>3389.9985584451902</v>
      </c>
      <c r="P34" s="59">
        <f t="shared" si="9"/>
        <v>1.73367976848622</v>
      </c>
      <c r="Q34" s="58">
        <f t="shared" si="53"/>
        <v>1240.08620085095</v>
      </c>
      <c r="R34" s="58">
        <v>170.006770151832</v>
      </c>
      <c r="S34" s="59">
        <f t="shared" si="55"/>
        <v>-0.28823660078102298</v>
      </c>
      <c r="T34" s="58">
        <v>164.75467390609401</v>
      </c>
      <c r="U34" s="59">
        <f t="shared" si="71"/>
        <v>2.92475146678812E-2</v>
      </c>
      <c r="V34" s="58">
        <v>194.10210915289599</v>
      </c>
      <c r="W34" s="59">
        <f t="shared" si="56"/>
        <v>-5.4932862708616199E-2</v>
      </c>
      <c r="X34" s="58">
        <v>219.25917003417001</v>
      </c>
      <c r="Y34" s="59">
        <f t="shared" si="14"/>
        <v>-2.01696827535107E-2</v>
      </c>
      <c r="Z34" s="58">
        <v>244.659949495614</v>
      </c>
      <c r="AA34" s="59">
        <f t="shared" si="16"/>
        <v>0.117279672384897</v>
      </c>
      <c r="AB34" s="58">
        <v>247.30352811034601</v>
      </c>
      <c r="AC34" s="59">
        <f t="shared" si="18"/>
        <v>5.7620977611538803E-3</v>
      </c>
      <c r="AD34" s="58">
        <v>270.142023411678</v>
      </c>
      <c r="AE34" s="59">
        <f t="shared" si="20"/>
        <v>-4.3711461479283301E-2</v>
      </c>
      <c r="AF34" s="58">
        <v>302.18902285724897</v>
      </c>
      <c r="AG34" s="59">
        <f t="shared" si="22"/>
        <v>-7.8599623339786304E-2</v>
      </c>
      <c r="AH34" s="58">
        <v>272.55032977414999</v>
      </c>
      <c r="AI34" s="59">
        <f t="shared" si="24"/>
        <v>-5.5499496509507501E-2</v>
      </c>
      <c r="AJ34" s="58">
        <v>535.06812289693096</v>
      </c>
      <c r="AK34" s="59">
        <f t="shared" si="26"/>
        <v>0.73089159777870905</v>
      </c>
      <c r="AL34" s="58">
        <v>608.56845282527502</v>
      </c>
      <c r="AM34" s="59">
        <f t="shared" si="28"/>
        <v>0.868784225254839</v>
      </c>
      <c r="AN34" s="58">
        <v>571.32817045059596</v>
      </c>
      <c r="AO34" s="59">
        <f t="shared" si="30"/>
        <v>0.49964033718859302</v>
      </c>
      <c r="AP34" s="58">
        <f t="shared" si="62"/>
        <v>3799.9323230668301</v>
      </c>
      <c r="AQ34" s="59">
        <f t="shared" si="57"/>
        <v>0.18461893991199199</v>
      </c>
      <c r="AR34" s="59"/>
      <c r="AS34" s="58">
        <v>238.85292547830099</v>
      </c>
      <c r="AT34" s="59"/>
      <c r="AU34" s="58">
        <v>160.072938295369</v>
      </c>
      <c r="AV34" s="59"/>
      <c r="AW34" s="58">
        <v>205.384465816052</v>
      </c>
      <c r="AX34" s="59"/>
      <c r="AY34" s="58">
        <v>223.77259222834601</v>
      </c>
      <c r="AZ34" s="59"/>
      <c r="BA34" s="58">
        <v>218.97825185825999</v>
      </c>
      <c r="BB34" s="59"/>
      <c r="BC34" s="58">
        <v>245.88670487866699</v>
      </c>
      <c r="BD34" s="59"/>
      <c r="BE34" s="58">
        <v>282.49007755500298</v>
      </c>
      <c r="BF34" s="59"/>
      <c r="BG34" s="58">
        <v>327.96711452689999</v>
      </c>
      <c r="BH34" s="59"/>
      <c r="BI34" s="58">
        <v>288.56557383179199</v>
      </c>
      <c r="BJ34" s="59"/>
      <c r="BK34" s="58">
        <v>309.12861532379901</v>
      </c>
      <c r="BL34" s="59"/>
      <c r="BM34" s="58">
        <v>325.64939525979099</v>
      </c>
      <c r="BN34" s="59"/>
      <c r="BO34" s="58">
        <v>380.97679575735901</v>
      </c>
      <c r="BP34" s="59"/>
      <c r="BQ34" s="58">
        <f t="shared" si="47"/>
        <v>3207.7254508096398</v>
      </c>
      <c r="BR34" s="59"/>
      <c r="BS34" s="93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58"/>
    </row>
    <row r="35" spans="1:84" ht="28.8">
      <c r="A35" s="372"/>
      <c r="B35" s="88" t="s">
        <v>373</v>
      </c>
      <c r="C35" s="58">
        <v>117.81544089657299</v>
      </c>
      <c r="D35" s="59">
        <f t="shared" si="50"/>
        <v>2.1666454722087898</v>
      </c>
      <c r="E35" s="58">
        <v>107.319643513771</v>
      </c>
      <c r="F35" s="59">
        <f t="shared" si="51"/>
        <v>1.9889866590669101</v>
      </c>
      <c r="G35" s="58">
        <v>118.256302868706</v>
      </c>
      <c r="H35" s="59">
        <f t="shared" si="52"/>
        <v>1.8497778288351501</v>
      </c>
      <c r="I35" s="58">
        <v>119.354184445751</v>
      </c>
      <c r="J35" s="59">
        <f t="shared" si="5"/>
        <v>1.5824928935047999</v>
      </c>
      <c r="K35" s="58">
        <v>127.29488957963</v>
      </c>
      <c r="L35" s="59">
        <f t="shared" si="7"/>
        <v>1.4062045635212701</v>
      </c>
      <c r="M35" s="92">
        <v>123.93340046473401</v>
      </c>
      <c r="N35" s="59">
        <f t="shared" si="8"/>
        <v>1.2692090550994</v>
      </c>
      <c r="O35" s="58">
        <f t="shared" si="72"/>
        <v>713.97386176916496</v>
      </c>
      <c r="P35" s="59">
        <f t="shared" si="9"/>
        <v>1.66069124048255</v>
      </c>
      <c r="Q35" s="58">
        <f t="shared" si="53"/>
        <v>268.34149370885899</v>
      </c>
      <c r="R35" s="58">
        <v>37.205125086009502</v>
      </c>
      <c r="S35" s="59">
        <f t="shared" si="55"/>
        <v>-0.31592312433763498</v>
      </c>
      <c r="T35" s="58">
        <v>35.905025935202197</v>
      </c>
      <c r="U35" s="59">
        <f t="shared" si="71"/>
        <v>1.3719853304088299E-3</v>
      </c>
      <c r="V35" s="58">
        <v>41.4966744677929</v>
      </c>
      <c r="W35" s="59">
        <f t="shared" si="56"/>
        <v>-9.7034910471946706E-2</v>
      </c>
      <c r="X35" s="58">
        <v>46.216655521468098</v>
      </c>
      <c r="Y35" s="59">
        <f t="shared" si="14"/>
        <v>-7.7151305883179297E-2</v>
      </c>
      <c r="Z35" s="58">
        <v>52.902771239592902</v>
      </c>
      <c r="AA35" s="59">
        <f t="shared" si="16"/>
        <v>8.3619220206648595E-2</v>
      </c>
      <c r="AB35" s="58">
        <v>54.6152414587933</v>
      </c>
      <c r="AC35" s="59">
        <f t="shared" si="18"/>
        <v>9.62773153250218E-3</v>
      </c>
      <c r="AD35" s="58">
        <v>57.544574834390303</v>
      </c>
      <c r="AE35" s="59">
        <f t="shared" si="20"/>
        <v>-6.1136604369391702E-2</v>
      </c>
      <c r="AF35" s="58">
        <v>63.432067875022703</v>
      </c>
      <c r="AG35" s="59">
        <f t="shared" si="22"/>
        <v>-0.111499817201023</v>
      </c>
      <c r="AH35" s="58">
        <v>57.375602336809798</v>
      </c>
      <c r="AI35" s="59">
        <f t="shared" si="24"/>
        <v>-8.4693018471395307E-2</v>
      </c>
      <c r="AJ35" s="58">
        <v>113.59192763834599</v>
      </c>
      <c r="AK35" s="59">
        <f t="shared" si="26"/>
        <v>0.70331246929565705</v>
      </c>
      <c r="AL35" s="58">
        <v>129.369012719842</v>
      </c>
      <c r="AM35" s="59">
        <f t="shared" si="28"/>
        <v>0.835055606181897</v>
      </c>
      <c r="AN35" s="58">
        <v>119.64947571914</v>
      </c>
      <c r="AO35" s="59">
        <f t="shared" si="30"/>
        <v>0.472436624431886</v>
      </c>
      <c r="AP35" s="58">
        <f t="shared" si="62"/>
        <v>809.30415483240995</v>
      </c>
      <c r="AQ35" s="59">
        <f t="shared" si="57"/>
        <v>0.15119845476750299</v>
      </c>
      <c r="AR35" s="59"/>
      <c r="AS35" s="58">
        <v>54.387345062622103</v>
      </c>
      <c r="AT35" s="59"/>
      <c r="AU35" s="58">
        <v>35.8558322593328</v>
      </c>
      <c r="AV35" s="59"/>
      <c r="AW35" s="58">
        <v>45.956011975481502</v>
      </c>
      <c r="AX35" s="59"/>
      <c r="AY35" s="58">
        <v>50.080425768709702</v>
      </c>
      <c r="AZ35" s="59"/>
      <c r="BA35" s="58">
        <v>48.820443798979703</v>
      </c>
      <c r="BB35" s="59"/>
      <c r="BC35" s="58">
        <v>54.094434763488003</v>
      </c>
      <c r="BD35" s="59"/>
      <c r="BE35" s="58">
        <v>61.291743934418903</v>
      </c>
      <c r="BF35" s="59"/>
      <c r="BG35" s="58">
        <v>71.392295807072699</v>
      </c>
      <c r="BH35" s="59"/>
      <c r="BI35" s="58">
        <v>62.6845457258393</v>
      </c>
      <c r="BJ35" s="59"/>
      <c r="BK35" s="58">
        <v>66.688837007878803</v>
      </c>
      <c r="BL35" s="59"/>
      <c r="BM35" s="58">
        <v>70.498688041946295</v>
      </c>
      <c r="BN35" s="59"/>
      <c r="BO35" s="58">
        <v>81.259508038456403</v>
      </c>
      <c r="BP35" s="59"/>
      <c r="BQ35" s="58">
        <f t="shared" si="47"/>
        <v>703.01011218422605</v>
      </c>
      <c r="BR35" s="59"/>
      <c r="BS35" s="93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58"/>
    </row>
    <row r="36" spans="1:84" ht="28.8">
      <c r="A36" s="373"/>
      <c r="B36" s="88" t="s">
        <v>204</v>
      </c>
      <c r="C36" s="96">
        <v>354.704268132854</v>
      </c>
      <c r="D36" s="59">
        <f t="shared" si="50"/>
        <v>2.4507787373886001</v>
      </c>
      <c r="E36" s="96">
        <v>350.18710014294601</v>
      </c>
      <c r="F36" s="59">
        <f t="shared" si="51"/>
        <v>2.6891840306341601</v>
      </c>
      <c r="G36" s="96">
        <v>376.90321481260099</v>
      </c>
      <c r="H36" s="59">
        <f t="shared" si="52"/>
        <v>2.4086391450403699</v>
      </c>
      <c r="I36" s="96">
        <v>388.87018262184199</v>
      </c>
      <c r="J36" s="59">
        <f t="shared" si="5"/>
        <v>2.0574686379174398</v>
      </c>
      <c r="K36" s="96">
        <v>419.60192363751003</v>
      </c>
      <c r="L36" s="59">
        <f t="shared" si="7"/>
        <v>1.9063662913597199</v>
      </c>
      <c r="M36" s="97">
        <v>398.18762864717399</v>
      </c>
      <c r="N36" s="59">
        <f t="shared" si="8"/>
        <v>1.6104473618613799</v>
      </c>
      <c r="O36" s="58">
        <f t="shared" si="72"/>
        <v>2288.4543179949301</v>
      </c>
      <c r="P36" s="59">
        <f t="shared" si="9"/>
        <v>2.1246742729818102</v>
      </c>
      <c r="Q36" s="58">
        <f t="shared" si="53"/>
        <v>732.38171984278597</v>
      </c>
      <c r="R36" s="96">
        <v>102.78962956671</v>
      </c>
      <c r="S36" s="59">
        <f t="shared" si="55"/>
        <v>-0.25879528295849802</v>
      </c>
      <c r="T36" s="96">
        <v>94.922643390806996</v>
      </c>
      <c r="U36" s="59">
        <f t="shared" si="71"/>
        <v>-8.2076738149269302E-2</v>
      </c>
      <c r="V36" s="96">
        <v>110.57292918817799</v>
      </c>
      <c r="W36" s="59">
        <f t="shared" si="56"/>
        <v>-3.90066765823813E-2</v>
      </c>
      <c r="X36" s="96">
        <v>127.18697349802299</v>
      </c>
      <c r="Y36" s="59">
        <f t="shared" si="14"/>
        <v>1.07113519494544E-2</v>
      </c>
      <c r="Z36" s="96">
        <v>144.37337953063101</v>
      </c>
      <c r="AA36" s="59">
        <f t="shared" si="16"/>
        <v>0.17510119300839899</v>
      </c>
      <c r="AB36" s="96">
        <v>152.53616466843701</v>
      </c>
      <c r="AC36" s="59">
        <f t="shared" si="18"/>
        <v>-4.7590493284100803E-2</v>
      </c>
      <c r="AD36" s="96">
        <v>158.919237185014</v>
      </c>
      <c r="AE36" s="59">
        <f t="shared" si="20"/>
        <v>-0.137794542912935</v>
      </c>
      <c r="AF36" s="96">
        <v>181.88634449471101</v>
      </c>
      <c r="AG36" s="59">
        <f t="shared" si="22"/>
        <v>-0.217436786828412</v>
      </c>
      <c r="AH36" s="96">
        <v>161.24862755895199</v>
      </c>
      <c r="AI36" s="59">
        <f t="shared" si="24"/>
        <v>-0.16323993752659399</v>
      </c>
      <c r="AJ36" s="96">
        <v>350.394708144704</v>
      </c>
      <c r="AK36" s="59">
        <f t="shared" si="26"/>
        <v>0.71515345371600003</v>
      </c>
      <c r="AL36" s="96">
        <v>402.16488272383299</v>
      </c>
      <c r="AM36" s="59">
        <f t="shared" si="28"/>
        <v>0.81425708330035795</v>
      </c>
      <c r="AN36" s="96">
        <v>380.16072525525499</v>
      </c>
      <c r="AO36" s="59">
        <f t="shared" si="30"/>
        <v>0.40397337203127498</v>
      </c>
      <c r="AP36" s="58">
        <f t="shared" si="62"/>
        <v>2367.1562452052499</v>
      </c>
      <c r="AQ36" s="59">
        <f t="shared" si="57"/>
        <v>0.14234378499655101</v>
      </c>
      <c r="AR36" s="59"/>
      <c r="AS36" s="96">
        <v>138.67913574132601</v>
      </c>
      <c r="AT36" s="59"/>
      <c r="AU36" s="96">
        <v>103.410216666067</v>
      </c>
      <c r="AV36" s="59"/>
      <c r="AW36" s="96">
        <v>115.061079503594</v>
      </c>
      <c r="AX36" s="59"/>
      <c r="AY36" s="96">
        <v>125.83906696279401</v>
      </c>
      <c r="AZ36" s="59"/>
      <c r="BA36" s="96">
        <v>122.860380356706</v>
      </c>
      <c r="BB36" s="59"/>
      <c r="BC36" s="96">
        <v>160.15817103129601</v>
      </c>
      <c r="BD36" s="59"/>
      <c r="BE36" s="96">
        <v>184.317132162348</v>
      </c>
      <c r="BF36" s="59"/>
      <c r="BG36" s="96">
        <v>232.42383673717299</v>
      </c>
      <c r="BH36" s="59"/>
      <c r="BI36" s="96">
        <v>192.70593183225299</v>
      </c>
      <c r="BJ36" s="59"/>
      <c r="BK36" s="96">
        <v>204.2935035262</v>
      </c>
      <c r="BL36" s="59"/>
      <c r="BM36" s="96">
        <v>221.669181520981</v>
      </c>
      <c r="BN36" s="59"/>
      <c r="BO36" s="96">
        <v>270.77488279228299</v>
      </c>
      <c r="BP36" s="59"/>
      <c r="BQ36" s="58">
        <f t="shared" si="47"/>
        <v>2072.1925188330201</v>
      </c>
      <c r="BR36" s="59"/>
      <c r="BS36" s="93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58"/>
    </row>
    <row r="37" spans="1:84" ht="28.8">
      <c r="A37" s="370" t="s">
        <v>115</v>
      </c>
      <c r="B37" s="88" t="s">
        <v>371</v>
      </c>
      <c r="C37" s="58">
        <v>159.264098050744</v>
      </c>
      <c r="D37" s="59">
        <f t="shared" si="50"/>
        <v>1.9962086100378</v>
      </c>
      <c r="E37" s="58">
        <v>128.86777073599001</v>
      </c>
      <c r="F37" s="59">
        <f t="shared" si="51"/>
        <v>1.4962584395182099</v>
      </c>
      <c r="G37" s="58">
        <v>168.35969801601701</v>
      </c>
      <c r="H37" s="59">
        <f t="shared" si="52"/>
        <v>1.80216254197199</v>
      </c>
      <c r="I37" s="58">
        <v>173.83613399796999</v>
      </c>
      <c r="J37" s="59">
        <f t="shared" si="5"/>
        <v>1.5487283728879599</v>
      </c>
      <c r="K37" s="58">
        <v>188.67777718932601</v>
      </c>
      <c r="L37" s="59">
        <f t="shared" si="7"/>
        <v>1.4421454185127001</v>
      </c>
      <c r="M37" s="92">
        <v>183.67381734190499</v>
      </c>
      <c r="N37" s="59">
        <f t="shared" si="8"/>
        <v>1.3426117992550699</v>
      </c>
      <c r="O37" s="58">
        <f t="shared" si="72"/>
        <v>1002.67929533195</v>
      </c>
      <c r="P37" s="59">
        <f t="shared" si="9"/>
        <v>1.5793635265329999</v>
      </c>
      <c r="Q37" s="58">
        <f t="shared" si="53"/>
        <v>388.73128390695803</v>
      </c>
      <c r="R37" s="58">
        <v>53.155210060201497</v>
      </c>
      <c r="S37" s="59">
        <f t="shared" si="55"/>
        <v>-0.24417312124280999</v>
      </c>
      <c r="T37" s="58">
        <v>51.6243705763343</v>
      </c>
      <c r="U37" s="59">
        <f t="shared" si="71"/>
        <v>6.2839099059780495E-2</v>
      </c>
      <c r="V37" s="58">
        <v>60.0820600140975</v>
      </c>
      <c r="W37" s="59">
        <f t="shared" si="56"/>
        <v>3.7210615252519598E-2</v>
      </c>
      <c r="X37" s="58">
        <v>68.205045248112199</v>
      </c>
      <c r="Y37" s="59">
        <f t="shared" si="14"/>
        <v>0.11645632173658101</v>
      </c>
      <c r="Z37" s="58">
        <v>77.259026329494006</v>
      </c>
      <c r="AA37" s="59">
        <f t="shared" si="16"/>
        <v>0.19151434928038799</v>
      </c>
      <c r="AB37" s="58">
        <v>78.405571678718502</v>
      </c>
      <c r="AC37" s="59">
        <f t="shared" si="18"/>
        <v>0.17451298478059099</v>
      </c>
      <c r="AD37" s="58">
        <v>83.608551593041497</v>
      </c>
      <c r="AE37" s="59">
        <f t="shared" si="20"/>
        <v>0.17360305820021901</v>
      </c>
      <c r="AF37" s="58">
        <v>88.675463048685799</v>
      </c>
      <c r="AG37" s="59">
        <f t="shared" si="22"/>
        <v>0.27383911420879697</v>
      </c>
      <c r="AH37" s="58">
        <v>80.950678486410595</v>
      </c>
      <c r="AI37" s="59">
        <f t="shared" si="24"/>
        <v>5.1627182772604002E-2</v>
      </c>
      <c r="AJ37" s="58">
        <v>141.05166032627</v>
      </c>
      <c r="AK37" s="59">
        <f t="shared" si="26"/>
        <v>0.66969997758991495</v>
      </c>
      <c r="AL37" s="58">
        <v>145.213710285107</v>
      </c>
      <c r="AM37" s="59">
        <f t="shared" si="28"/>
        <v>0.78861646329364998</v>
      </c>
      <c r="AN37" s="58">
        <v>155.16338653897</v>
      </c>
      <c r="AO37" s="59">
        <f t="shared" si="30"/>
        <v>0.69646081991581699</v>
      </c>
      <c r="AP37" s="58">
        <f t="shared" si="62"/>
        <v>1083.39473418544</v>
      </c>
      <c r="AQ37" s="59">
        <f t="shared" si="57"/>
        <v>0.28292604786604503</v>
      </c>
      <c r="AR37" s="59"/>
      <c r="AS37" s="58">
        <v>70.327229097230401</v>
      </c>
      <c r="AT37" s="59"/>
      <c r="AU37" s="58">
        <v>48.5721409966972</v>
      </c>
      <c r="AV37" s="59"/>
      <c r="AW37" s="58">
        <v>57.926576464385597</v>
      </c>
      <c r="AX37" s="59"/>
      <c r="AY37" s="58">
        <v>61.090652558644997</v>
      </c>
      <c r="AZ37" s="59"/>
      <c r="BA37" s="58">
        <v>64.841037270054201</v>
      </c>
      <c r="BB37" s="59"/>
      <c r="BC37" s="58">
        <v>66.755815129081199</v>
      </c>
      <c r="BD37" s="59"/>
      <c r="BE37" s="58">
        <v>71.240911489494195</v>
      </c>
      <c r="BF37" s="59"/>
      <c r="BG37" s="58">
        <v>69.612765112620707</v>
      </c>
      <c r="BH37" s="59"/>
      <c r="BI37" s="58">
        <v>76.976593808639507</v>
      </c>
      <c r="BJ37" s="59"/>
      <c r="BK37" s="58">
        <v>84.477248738942706</v>
      </c>
      <c r="BL37" s="59"/>
      <c r="BM37" s="58">
        <v>81.187729882404497</v>
      </c>
      <c r="BN37" s="59"/>
      <c r="BO37" s="58">
        <v>91.462994439606007</v>
      </c>
      <c r="BP37" s="59"/>
      <c r="BQ37" s="58">
        <f t="shared" si="47"/>
        <v>844.47169498780102</v>
      </c>
      <c r="BR37" s="59"/>
      <c r="BS37" s="93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58"/>
    </row>
    <row r="38" spans="1:84" ht="28.8">
      <c r="A38" s="371"/>
      <c r="B38" s="88" t="s">
        <v>372</v>
      </c>
      <c r="C38" s="58">
        <v>747.65059895887805</v>
      </c>
      <c r="D38" s="59">
        <f t="shared" ref="D38:D76" si="73">C38/R38-1</f>
        <v>2.0081341239719901</v>
      </c>
      <c r="E38" s="58">
        <v>619.24288718411503</v>
      </c>
      <c r="F38" s="59">
        <f t="shared" si="51"/>
        <v>1.5902734556784801</v>
      </c>
      <c r="G38" s="58">
        <v>800.27765107838195</v>
      </c>
      <c r="H38" s="59">
        <f t="shared" si="52"/>
        <v>1.8644720061126201</v>
      </c>
      <c r="I38" s="58">
        <v>833.423757205161</v>
      </c>
      <c r="J38" s="59">
        <f t="shared" si="5"/>
        <v>1.6075678097594499</v>
      </c>
      <c r="K38" s="58">
        <v>907.86443432317697</v>
      </c>
      <c r="L38" s="59">
        <f t="shared" si="7"/>
        <v>1.51489889493545</v>
      </c>
      <c r="M38" s="92">
        <v>877.56640863341204</v>
      </c>
      <c r="N38" s="59">
        <f t="shared" si="8"/>
        <v>1.40247490389601</v>
      </c>
      <c r="O38" s="58">
        <f t="shared" si="72"/>
        <v>4786.02573738312</v>
      </c>
      <c r="P38" s="59">
        <f t="shared" si="9"/>
        <v>1.6400184731632199</v>
      </c>
      <c r="Q38" s="58">
        <f t="shared" ref="Q38:Q76" si="74">R38+T38+V38+X38+Z38+AB38</f>
        <v>1812.87585145137</v>
      </c>
      <c r="R38" s="58">
        <v>248.54297320083199</v>
      </c>
      <c r="S38" s="59">
        <f t="shared" ref="S38:S76" si="75">R38/AS38-1</f>
        <v>-0.22457721598633301</v>
      </c>
      <c r="T38" s="58">
        <v>239.06467706202699</v>
      </c>
      <c r="U38" s="59">
        <f t="shared" si="71"/>
        <v>6.3113642670408407E-2</v>
      </c>
      <c r="V38" s="58">
        <v>279.38051039445799</v>
      </c>
      <c r="W38" s="59">
        <f t="shared" si="56"/>
        <v>6.9719926561356602E-2</v>
      </c>
      <c r="X38" s="58">
        <v>319.61729013752603</v>
      </c>
      <c r="Y38" s="59">
        <f t="shared" si="14"/>
        <v>0.142237467510408</v>
      </c>
      <c r="Z38" s="58">
        <v>360.99440663457699</v>
      </c>
      <c r="AA38" s="59">
        <f t="shared" si="16"/>
        <v>0.21370863880739899</v>
      </c>
      <c r="AB38" s="58">
        <v>365.27599402195398</v>
      </c>
      <c r="AC38" s="59">
        <f t="shared" si="18"/>
        <v>0.16190838632708701</v>
      </c>
      <c r="AD38" s="58">
        <v>390.77644359388597</v>
      </c>
      <c r="AE38" s="59">
        <f t="shared" si="20"/>
        <v>0.15209226010026999</v>
      </c>
      <c r="AF38" s="58">
        <v>416.750408453521</v>
      </c>
      <c r="AG38" s="59">
        <f t="shared" si="22"/>
        <v>0.23071590360062599</v>
      </c>
      <c r="AH38" s="58">
        <v>377.360874584768</v>
      </c>
      <c r="AI38" s="59">
        <f t="shared" si="24"/>
        <v>2.60910743795781E-2</v>
      </c>
      <c r="AJ38" s="58">
        <v>670.63847276572403</v>
      </c>
      <c r="AK38" s="59">
        <f t="shared" si="26"/>
        <v>0.65877769359427796</v>
      </c>
      <c r="AL38" s="58">
        <v>689.62615429126799</v>
      </c>
      <c r="AM38" s="59">
        <f t="shared" si="28"/>
        <v>0.76197490217943098</v>
      </c>
      <c r="AN38" s="58">
        <v>741.92754664368397</v>
      </c>
      <c r="AO38" s="59">
        <f t="shared" si="30"/>
        <v>0.66393314377201595</v>
      </c>
      <c r="AP38" s="58">
        <f t="shared" ref="AP38:AP76" si="76">R38+T38+V38+X38+Z38+AB38+AD38+AF38+AH38+AJ38+AL38+AN38</f>
        <v>5099.9557517842204</v>
      </c>
      <c r="AQ38" s="59">
        <f t="shared" ref="AQ38:AQ76" si="77">AP38/SUM(AS38,AU38,AW38,AY38,BA38,BC38,BE38,BG38,BI38,BK38,BM38,BO38)-1</f>
        <v>0.27967574803987</v>
      </c>
      <c r="AR38" s="59"/>
      <c r="AS38" s="58">
        <v>320.52575488477203</v>
      </c>
      <c r="AT38" s="59"/>
      <c r="AU38" s="58">
        <v>224.872174964782</v>
      </c>
      <c r="AV38" s="59"/>
      <c r="AW38" s="58">
        <v>261.17164264905699</v>
      </c>
      <c r="AX38" s="59"/>
      <c r="AY38" s="58">
        <v>279.81685002345102</v>
      </c>
      <c r="AZ38" s="59"/>
      <c r="BA38" s="58">
        <v>297.43086198125201</v>
      </c>
      <c r="BB38" s="59"/>
      <c r="BC38" s="58">
        <v>314.37589944300998</v>
      </c>
      <c r="BD38" s="59"/>
      <c r="BE38" s="58">
        <v>339.18849828908299</v>
      </c>
      <c r="BF38" s="59"/>
      <c r="BG38" s="58">
        <v>338.62437889545498</v>
      </c>
      <c r="BH38" s="59"/>
      <c r="BI38" s="58">
        <v>367.76547814036701</v>
      </c>
      <c r="BJ38" s="59"/>
      <c r="BK38" s="58">
        <v>404.296775484465</v>
      </c>
      <c r="BL38" s="59"/>
      <c r="BM38" s="58">
        <v>391.39385778892301</v>
      </c>
      <c r="BN38" s="59"/>
      <c r="BO38" s="58">
        <v>445.88783474905</v>
      </c>
      <c r="BP38" s="59"/>
      <c r="BQ38" s="58">
        <f t="shared" si="47"/>
        <v>3985.3500072936699</v>
      </c>
      <c r="BR38" s="59"/>
      <c r="BS38" s="93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58"/>
    </row>
    <row r="39" spans="1:84" ht="28.8">
      <c r="A39" s="372"/>
      <c r="B39" s="88" t="s">
        <v>373</v>
      </c>
      <c r="C39" s="58">
        <v>127.147646099469</v>
      </c>
      <c r="D39" s="59">
        <f t="shared" si="73"/>
        <v>1.9581366166462999</v>
      </c>
      <c r="E39" s="58">
        <v>103.854436080331</v>
      </c>
      <c r="F39" s="59">
        <f t="shared" si="51"/>
        <v>1.5492308825528001</v>
      </c>
      <c r="G39" s="58">
        <v>135.68015164411199</v>
      </c>
      <c r="H39" s="59">
        <f t="shared" si="52"/>
        <v>1.87465095303552</v>
      </c>
      <c r="I39" s="58">
        <v>141.818633029024</v>
      </c>
      <c r="J39" s="59">
        <f t="shared" si="5"/>
        <v>1.66385281895989</v>
      </c>
      <c r="K39" s="58">
        <v>150.985766044168</v>
      </c>
      <c r="L39" s="59">
        <f t="shared" si="7"/>
        <v>1.63009469310169</v>
      </c>
      <c r="M39" s="92">
        <v>144.85621266402799</v>
      </c>
      <c r="N39" s="59">
        <f t="shared" si="8"/>
        <v>1.4113404666018099</v>
      </c>
      <c r="O39" s="58">
        <f t="shared" si="72"/>
        <v>804.34284556113198</v>
      </c>
      <c r="P39" s="59">
        <f t="shared" si="9"/>
        <v>1.6665769018193299</v>
      </c>
      <c r="Q39" s="58">
        <f t="shared" si="74"/>
        <v>301.63872079306998</v>
      </c>
      <c r="R39" s="58">
        <v>42.982344150020502</v>
      </c>
      <c r="S39" s="59">
        <f t="shared" si="75"/>
        <v>-0.19687548050890399</v>
      </c>
      <c r="T39" s="58">
        <v>40.7395174721605</v>
      </c>
      <c r="U39" s="59">
        <f t="shared" si="71"/>
        <v>5.3386661448220997E-2</v>
      </c>
      <c r="V39" s="58">
        <v>47.198826522169199</v>
      </c>
      <c r="W39" s="59">
        <f t="shared" si="56"/>
        <v>3.3378161412540998E-2</v>
      </c>
      <c r="X39" s="58">
        <v>53.2381639179291</v>
      </c>
      <c r="Y39" s="59">
        <f t="shared" si="14"/>
        <v>9.6723292439740496E-2</v>
      </c>
      <c r="Z39" s="58">
        <v>57.406969581809598</v>
      </c>
      <c r="AA39" s="59">
        <f t="shared" si="16"/>
        <v>0.120319531518849</v>
      </c>
      <c r="AB39" s="58">
        <v>60.0728991489813</v>
      </c>
      <c r="AC39" s="59">
        <f t="shared" si="18"/>
        <v>9.3357643130307394E-2</v>
      </c>
      <c r="AD39" s="58">
        <v>63.000329053768702</v>
      </c>
      <c r="AE39" s="59">
        <f t="shared" si="20"/>
        <v>8.0881210594635697E-2</v>
      </c>
      <c r="AF39" s="58">
        <v>66.685086453621196</v>
      </c>
      <c r="AG39" s="59">
        <f t="shared" si="22"/>
        <v>0.16518417532124899</v>
      </c>
      <c r="AH39" s="58">
        <v>60.437112182753502</v>
      </c>
      <c r="AI39" s="59">
        <f t="shared" si="24"/>
        <v>-2.4130951079459801E-2</v>
      </c>
      <c r="AJ39" s="58">
        <v>108.53914167092</v>
      </c>
      <c r="AK39" s="59">
        <f t="shared" si="26"/>
        <v>0.57459704226941</v>
      </c>
      <c r="AL39" s="58">
        <v>111.873575627714</v>
      </c>
      <c r="AM39" s="59">
        <f t="shared" si="28"/>
        <v>0.68452809941221704</v>
      </c>
      <c r="AN39" s="58">
        <v>118.92788673712801</v>
      </c>
      <c r="AO39" s="59">
        <f t="shared" si="30"/>
        <v>0.57977643001073398</v>
      </c>
      <c r="AP39" s="58">
        <f t="shared" si="76"/>
        <v>831.10185251897497</v>
      </c>
      <c r="AQ39" s="59">
        <f t="shared" si="77"/>
        <v>0.22100496397146799</v>
      </c>
      <c r="AR39" s="59"/>
      <c r="AS39" s="58">
        <v>53.518904113718797</v>
      </c>
      <c r="AT39" s="59"/>
      <c r="AU39" s="58">
        <v>38.674799067752403</v>
      </c>
      <c r="AV39" s="59"/>
      <c r="AW39" s="58">
        <v>45.674302287995303</v>
      </c>
      <c r="AX39" s="59"/>
      <c r="AY39" s="58">
        <v>48.542931735768001</v>
      </c>
      <c r="AZ39" s="59"/>
      <c r="BA39" s="58">
        <v>51.241603816351699</v>
      </c>
      <c r="BB39" s="59"/>
      <c r="BC39" s="58">
        <v>54.943503186195599</v>
      </c>
      <c r="BD39" s="59"/>
      <c r="BE39" s="58">
        <v>58.28608031692</v>
      </c>
      <c r="BF39" s="59"/>
      <c r="BG39" s="58">
        <v>57.231369826350097</v>
      </c>
      <c r="BH39" s="59"/>
      <c r="BI39" s="58">
        <v>61.931580112727403</v>
      </c>
      <c r="BJ39" s="59"/>
      <c r="BK39" s="58">
        <v>68.931376572691903</v>
      </c>
      <c r="BL39" s="59"/>
      <c r="BM39" s="58">
        <v>66.412412869069797</v>
      </c>
      <c r="BN39" s="59"/>
      <c r="BO39" s="58">
        <v>75.281466717616397</v>
      </c>
      <c r="BP39" s="59"/>
      <c r="BQ39" s="58">
        <f t="shared" si="47"/>
        <v>680.67033062315704</v>
      </c>
      <c r="BR39" s="59"/>
      <c r="BS39" s="93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58"/>
    </row>
    <row r="40" spans="1:84" ht="28.8">
      <c r="A40" s="373"/>
      <c r="B40" s="88" t="s">
        <v>204</v>
      </c>
      <c r="C40" s="96">
        <v>325.38044716058101</v>
      </c>
      <c r="D40" s="59">
        <f t="shared" si="73"/>
        <v>2.2235610296765</v>
      </c>
      <c r="E40" s="96">
        <v>288.048023871721</v>
      </c>
      <c r="F40" s="59">
        <f t="shared" si="51"/>
        <v>2.1464114547935398</v>
      </c>
      <c r="G40" s="96">
        <v>367.57061979222902</v>
      </c>
      <c r="H40" s="59">
        <f t="shared" si="52"/>
        <v>2.4383900624455701</v>
      </c>
      <c r="I40" s="96">
        <v>392.75273241640502</v>
      </c>
      <c r="J40" s="59">
        <f t="shared" si="5"/>
        <v>2.15379239589869</v>
      </c>
      <c r="K40" s="96">
        <v>423.04000082600902</v>
      </c>
      <c r="L40" s="59">
        <f t="shared" si="7"/>
        <v>2.1767949720486199</v>
      </c>
      <c r="M40" s="97">
        <v>395.59924007028701</v>
      </c>
      <c r="N40" s="59">
        <f t="shared" si="8"/>
        <v>1.7739521598703401</v>
      </c>
      <c r="O40" s="58">
        <f t="shared" si="72"/>
        <v>2192.3910641372299</v>
      </c>
      <c r="P40" s="59">
        <f t="shared" ref="P40:P76" si="78">O40/SUM(R40+T40+V40+X40+Z40+AB40)-1</f>
        <v>2.1333321597667299</v>
      </c>
      <c r="Q40" s="58">
        <f t="shared" si="74"/>
        <v>699.69953785571602</v>
      </c>
      <c r="R40" s="96">
        <v>100.93819976265</v>
      </c>
      <c r="S40" s="59">
        <f t="shared" si="75"/>
        <v>-0.12980586919839501</v>
      </c>
      <c r="T40" s="96">
        <v>91.548110604822895</v>
      </c>
      <c r="U40" s="59">
        <f t="shared" si="71"/>
        <v>-3.4396673332576899E-2</v>
      </c>
      <c r="V40" s="96">
        <v>106.901955018679</v>
      </c>
      <c r="W40" s="59">
        <f t="shared" si="56"/>
        <v>9.9787273284358796E-2</v>
      </c>
      <c r="X40" s="96">
        <v>124.53347687918701</v>
      </c>
      <c r="Y40" s="59">
        <f t="shared" si="14"/>
        <v>0.201140217982367</v>
      </c>
      <c r="Z40" s="96">
        <v>133.165660531502</v>
      </c>
      <c r="AA40" s="59">
        <f t="shared" si="16"/>
        <v>0.21489984072759599</v>
      </c>
      <c r="AB40" s="96">
        <v>142.612135058875</v>
      </c>
      <c r="AC40" s="59">
        <f t="shared" si="18"/>
        <v>3.1394226837625001E-2</v>
      </c>
      <c r="AD40" s="96">
        <v>147.888304410573</v>
      </c>
      <c r="AE40" s="59">
        <f t="shared" si="20"/>
        <v>-7.3724435580817503E-3</v>
      </c>
      <c r="AF40" s="96">
        <v>162.53199622265601</v>
      </c>
      <c r="AG40" s="59">
        <f t="shared" si="22"/>
        <v>2.6257832951267501E-2</v>
      </c>
      <c r="AH40" s="96">
        <v>144.374801252704</v>
      </c>
      <c r="AI40" s="59">
        <f t="shared" si="24"/>
        <v>-0.10787499405182401</v>
      </c>
      <c r="AJ40" s="96">
        <v>284.58720975993901</v>
      </c>
      <c r="AK40" s="59">
        <f t="shared" si="26"/>
        <v>0.58554323058301305</v>
      </c>
      <c r="AL40" s="96">
        <v>295.610819815875</v>
      </c>
      <c r="AM40" s="59">
        <f t="shared" si="28"/>
        <v>0.66543565550905204</v>
      </c>
      <c r="AN40" s="96">
        <v>321.18782546119002</v>
      </c>
      <c r="AO40" s="59">
        <f t="shared" si="30"/>
        <v>0.50632224483919996</v>
      </c>
      <c r="AP40" s="58">
        <f t="shared" si="76"/>
        <v>2055.8804947786498</v>
      </c>
      <c r="AQ40" s="59">
        <f t="shared" si="77"/>
        <v>0.21007237482248101</v>
      </c>
      <c r="AR40" s="59"/>
      <c r="AS40" s="96">
        <v>115.995036268135</v>
      </c>
      <c r="AT40" s="59"/>
      <c r="AU40" s="96">
        <v>94.809232814868096</v>
      </c>
      <c r="AV40" s="59"/>
      <c r="AW40" s="96">
        <v>97.202393240495795</v>
      </c>
      <c r="AX40" s="59"/>
      <c r="AY40" s="96">
        <v>103.679383151764</v>
      </c>
      <c r="AZ40" s="59"/>
      <c r="BA40" s="96">
        <v>109.61040249355</v>
      </c>
      <c r="BB40" s="59"/>
      <c r="BC40" s="96">
        <v>138.271217103998</v>
      </c>
      <c r="BD40" s="59"/>
      <c r="BE40" s="96">
        <v>148.98670045054999</v>
      </c>
      <c r="BF40" s="59"/>
      <c r="BG40" s="96">
        <v>158.373452561384</v>
      </c>
      <c r="BH40" s="59"/>
      <c r="BI40" s="96">
        <v>161.832478957653</v>
      </c>
      <c r="BJ40" s="59"/>
      <c r="BK40" s="96">
        <v>179.488773481941</v>
      </c>
      <c r="BL40" s="59"/>
      <c r="BM40" s="96">
        <v>177.49759279983701</v>
      </c>
      <c r="BN40" s="59"/>
      <c r="BO40" s="96">
        <v>213.226503533098</v>
      </c>
      <c r="BP40" s="59"/>
      <c r="BQ40" s="58">
        <f t="shared" si="47"/>
        <v>1698.9731668572699</v>
      </c>
      <c r="BR40" s="59"/>
      <c r="BS40" s="93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58"/>
    </row>
    <row r="41" spans="1:84" ht="28.8">
      <c r="A41" s="370" t="s">
        <v>116</v>
      </c>
      <c r="B41" s="88" t="s">
        <v>371</v>
      </c>
      <c r="C41" s="58">
        <v>177.96058587679701</v>
      </c>
      <c r="D41" s="59">
        <f t="shared" si="73"/>
        <v>1.90961617309015</v>
      </c>
      <c r="E41" s="58">
        <v>185.91673579259501</v>
      </c>
      <c r="F41" s="59">
        <f t="shared" si="51"/>
        <v>0.94004836025891803</v>
      </c>
      <c r="G41" s="58">
        <v>218.998950110263</v>
      </c>
      <c r="H41" s="59">
        <f t="shared" si="52"/>
        <v>1.1162308001407699</v>
      </c>
      <c r="I41" s="58">
        <v>218.21129395088701</v>
      </c>
      <c r="J41" s="59">
        <f t="shared" si="5"/>
        <v>0.53219820476603896</v>
      </c>
      <c r="K41" s="58">
        <v>222.85370587143899</v>
      </c>
      <c r="L41" s="59">
        <f t="shared" si="7"/>
        <v>0.51145857157244001</v>
      </c>
      <c r="M41" s="92">
        <v>234.260031939009</v>
      </c>
      <c r="N41" s="59">
        <f t="shared" si="8"/>
        <v>0.67745921671060505</v>
      </c>
      <c r="O41" s="58">
        <f t="shared" si="72"/>
        <v>1258.20130354099</v>
      </c>
      <c r="P41" s="59">
        <f t="shared" si="78"/>
        <v>0.82350412341008195</v>
      </c>
      <c r="Q41" s="58">
        <f t="shared" si="74"/>
        <v>689.99092866763795</v>
      </c>
      <c r="R41" s="58">
        <v>61.162907851104897</v>
      </c>
      <c r="S41" s="59">
        <f t="shared" si="75"/>
        <v>-0.37068293568335797</v>
      </c>
      <c r="T41" s="58">
        <v>95.830980093600601</v>
      </c>
      <c r="U41" s="59">
        <f t="shared" ref="U41:U76" si="79">T41/AU41-1</f>
        <v>0.38614551795235402</v>
      </c>
      <c r="V41" s="58">
        <v>103.485380751332</v>
      </c>
      <c r="W41" s="59">
        <f t="shared" si="56"/>
        <v>0.18011384824847701</v>
      </c>
      <c r="X41" s="58">
        <v>142.41714503523201</v>
      </c>
      <c r="Y41" s="59">
        <f t="shared" si="14"/>
        <v>0.53846527306816205</v>
      </c>
      <c r="Z41" s="58">
        <v>147.442814552035</v>
      </c>
      <c r="AA41" s="59">
        <f t="shared" si="16"/>
        <v>0.57628986420852302</v>
      </c>
      <c r="AB41" s="58">
        <v>139.65170038433399</v>
      </c>
      <c r="AC41" s="59">
        <f t="shared" si="18"/>
        <v>0.25111608480222902</v>
      </c>
      <c r="AD41" s="58">
        <v>145.92490901766601</v>
      </c>
      <c r="AE41" s="59">
        <f t="shared" si="20"/>
        <v>0.22222667638348501</v>
      </c>
      <c r="AF41" s="58">
        <v>142.546747833903</v>
      </c>
      <c r="AG41" s="59">
        <f t="shared" si="22"/>
        <v>0.155333657969768</v>
      </c>
      <c r="AH41" s="58">
        <v>128.90593767141999</v>
      </c>
      <c r="AI41" s="59">
        <f t="shared" si="24"/>
        <v>0.164824366752196</v>
      </c>
      <c r="AJ41" s="58">
        <v>155.45053567174199</v>
      </c>
      <c r="AK41" s="59">
        <f t="shared" si="26"/>
        <v>0.29759867989623601</v>
      </c>
      <c r="AL41" s="58">
        <v>133.31513992329701</v>
      </c>
      <c r="AM41" s="59">
        <f t="shared" si="28"/>
        <v>0.16510082286155001</v>
      </c>
      <c r="AN41" s="58">
        <v>167.68002018921101</v>
      </c>
      <c r="AO41" s="59">
        <f t="shared" si="30"/>
        <v>0.304603717491437</v>
      </c>
      <c r="AP41" s="58">
        <f t="shared" si="76"/>
        <v>1563.8142189748801</v>
      </c>
      <c r="AQ41" s="59">
        <f t="shared" si="77"/>
        <v>0.233353073807374</v>
      </c>
      <c r="AR41" s="59"/>
      <c r="AS41" s="58">
        <v>97.189336376123904</v>
      </c>
      <c r="AT41" s="59"/>
      <c r="AU41" s="58">
        <v>69.134862720015406</v>
      </c>
      <c r="AV41" s="59"/>
      <c r="AW41" s="58">
        <v>87.691014646531499</v>
      </c>
      <c r="AX41" s="59"/>
      <c r="AY41" s="58">
        <v>92.570919557520895</v>
      </c>
      <c r="AZ41" s="59"/>
      <c r="BA41" s="58">
        <v>93.537881515255506</v>
      </c>
      <c r="BB41" s="59"/>
      <c r="BC41" s="58">
        <v>111.62169688387399</v>
      </c>
      <c r="BD41" s="59"/>
      <c r="BE41" s="58">
        <v>119.392672273732</v>
      </c>
      <c r="BF41" s="59"/>
      <c r="BG41" s="58">
        <v>123.38145508925599</v>
      </c>
      <c r="BH41" s="59"/>
      <c r="BI41" s="58">
        <v>110.665557272673</v>
      </c>
      <c r="BJ41" s="59"/>
      <c r="BK41" s="58">
        <v>119.798623472839</v>
      </c>
      <c r="BL41" s="59"/>
      <c r="BM41" s="58">
        <v>114.423693904763</v>
      </c>
      <c r="BN41" s="59"/>
      <c r="BO41" s="58">
        <v>128.52946679596701</v>
      </c>
      <c r="BP41" s="59"/>
      <c r="BQ41" s="58">
        <f t="shared" si="47"/>
        <v>1267.93718050855</v>
      </c>
      <c r="BR41" s="59"/>
      <c r="BS41" s="93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58"/>
    </row>
    <row r="42" spans="1:84" ht="28.8">
      <c r="A42" s="371"/>
      <c r="B42" s="88" t="s">
        <v>372</v>
      </c>
      <c r="C42" s="58">
        <v>780.79594935090699</v>
      </c>
      <c r="D42" s="59">
        <f t="shared" si="73"/>
        <v>1.8394035147919101</v>
      </c>
      <c r="E42" s="58">
        <v>845.27292037028997</v>
      </c>
      <c r="F42" s="59">
        <f t="shared" si="51"/>
        <v>0.98090534205289803</v>
      </c>
      <c r="G42" s="58">
        <v>948.898109802916</v>
      </c>
      <c r="H42" s="59">
        <f t="shared" si="52"/>
        <v>1.05079678189818</v>
      </c>
      <c r="I42" s="58">
        <v>983.80394831680997</v>
      </c>
      <c r="J42" s="59">
        <f t="shared" si="5"/>
        <v>0.53308368310721199</v>
      </c>
      <c r="K42" s="58">
        <v>1016.63179436058</v>
      </c>
      <c r="L42" s="59">
        <f t="shared" si="7"/>
        <v>0.53469533226705301</v>
      </c>
      <c r="M42" s="92">
        <v>1046.0775040338399</v>
      </c>
      <c r="N42" s="59">
        <f t="shared" si="8"/>
        <v>0.67215591116255602</v>
      </c>
      <c r="O42" s="58">
        <f t="shared" si="72"/>
        <v>5621.4802262353396</v>
      </c>
      <c r="P42" s="59">
        <f t="shared" si="78"/>
        <v>0.81682226011167303</v>
      </c>
      <c r="Q42" s="58">
        <f t="shared" si="74"/>
        <v>3094.1277799457498</v>
      </c>
      <c r="R42" s="58">
        <v>274.98590647061599</v>
      </c>
      <c r="S42" s="59">
        <f t="shared" si="75"/>
        <v>-0.35436698038297099</v>
      </c>
      <c r="T42" s="58">
        <v>426.71040479617102</v>
      </c>
      <c r="U42" s="59">
        <f t="shared" si="79"/>
        <v>0.38650357534381402</v>
      </c>
      <c r="V42" s="58">
        <v>462.69728828257399</v>
      </c>
      <c r="W42" s="59">
        <f t="shared" si="56"/>
        <v>0.21710217820616601</v>
      </c>
      <c r="X42" s="58">
        <v>641.71575182566903</v>
      </c>
      <c r="Y42" s="59">
        <f t="shared" si="14"/>
        <v>0.57399142550308102</v>
      </c>
      <c r="Z42" s="58">
        <v>662.43232320177299</v>
      </c>
      <c r="AA42" s="59">
        <f t="shared" si="16"/>
        <v>0.60565135166846196</v>
      </c>
      <c r="AB42" s="58">
        <v>625.58610536894298</v>
      </c>
      <c r="AC42" s="59">
        <f t="shared" si="18"/>
        <v>0.23768939980854201</v>
      </c>
      <c r="AD42" s="58">
        <v>695.15177073862299</v>
      </c>
      <c r="AE42" s="59">
        <f t="shared" si="20"/>
        <v>0.27181414291425898</v>
      </c>
      <c r="AF42" s="58">
        <v>685.39064327425001</v>
      </c>
      <c r="AG42" s="59">
        <f t="shared" si="22"/>
        <v>0.187660427749683</v>
      </c>
      <c r="AH42" s="58">
        <v>584.731475575481</v>
      </c>
      <c r="AI42" s="59">
        <f t="shared" si="24"/>
        <v>0.150178025435417</v>
      </c>
      <c r="AJ42" s="58">
        <v>707.82921466500704</v>
      </c>
      <c r="AK42" s="59">
        <f t="shared" si="26"/>
        <v>0.28395404158890403</v>
      </c>
      <c r="AL42" s="58">
        <v>608.76858846920402</v>
      </c>
      <c r="AM42" s="59">
        <f t="shared" si="28"/>
        <v>0.147746568658086</v>
      </c>
      <c r="AN42" s="58">
        <v>772.48124871583195</v>
      </c>
      <c r="AO42" s="59">
        <f t="shared" si="30"/>
        <v>0.28214862743494901</v>
      </c>
      <c r="AP42" s="58">
        <f t="shared" si="76"/>
        <v>7148.4807213841405</v>
      </c>
      <c r="AQ42" s="59">
        <f t="shared" si="77"/>
        <v>0.24196339925510099</v>
      </c>
      <c r="AR42" s="59"/>
      <c r="AS42" s="58">
        <v>425.91673305948598</v>
      </c>
      <c r="AT42" s="59"/>
      <c r="AU42" s="58">
        <v>307.76004648264899</v>
      </c>
      <c r="AV42" s="59"/>
      <c r="AW42" s="58">
        <v>380.16305990391299</v>
      </c>
      <c r="AX42" s="59"/>
      <c r="AY42" s="58">
        <v>407.69964907563798</v>
      </c>
      <c r="AZ42" s="59"/>
      <c r="BA42" s="58">
        <v>412.56299041097998</v>
      </c>
      <c r="BB42" s="59"/>
      <c r="BC42" s="58">
        <v>505.44676674593399</v>
      </c>
      <c r="BD42" s="59"/>
      <c r="BE42" s="58">
        <v>546.58282785387098</v>
      </c>
      <c r="BF42" s="59"/>
      <c r="BG42" s="58">
        <v>577.09310444307096</v>
      </c>
      <c r="BH42" s="59"/>
      <c r="BI42" s="58">
        <v>508.383452513034</v>
      </c>
      <c r="BJ42" s="59"/>
      <c r="BK42" s="58">
        <v>551.28859113139504</v>
      </c>
      <c r="BL42" s="59"/>
      <c r="BM42" s="58">
        <v>530.40331820025403</v>
      </c>
      <c r="BN42" s="59"/>
      <c r="BO42" s="58">
        <v>602.48962732288601</v>
      </c>
      <c r="BP42" s="59"/>
      <c r="BQ42" s="58">
        <f t="shared" si="47"/>
        <v>5755.79016714311</v>
      </c>
      <c r="BR42" s="59"/>
      <c r="BS42" s="93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58"/>
    </row>
    <row r="43" spans="1:84" ht="28.8">
      <c r="A43" s="372"/>
      <c r="B43" s="88" t="s">
        <v>373</v>
      </c>
      <c r="C43" s="58">
        <v>144.547188336343</v>
      </c>
      <c r="D43" s="59">
        <f t="shared" si="73"/>
        <v>1.43648393149496</v>
      </c>
      <c r="E43" s="58">
        <v>152.26046471371299</v>
      </c>
      <c r="F43" s="59">
        <f t="shared" si="51"/>
        <v>0.67161009327184595</v>
      </c>
      <c r="G43" s="58">
        <v>182.51971429110699</v>
      </c>
      <c r="H43" s="59">
        <f t="shared" si="52"/>
        <v>0.87167602928461896</v>
      </c>
      <c r="I43" s="58">
        <v>182.861813843693</v>
      </c>
      <c r="J43" s="59">
        <f t="shared" si="5"/>
        <v>0.371325230528949</v>
      </c>
      <c r="K43" s="58">
        <v>184.414373679325</v>
      </c>
      <c r="L43" s="59">
        <f t="shared" si="7"/>
        <v>0.32220996659890599</v>
      </c>
      <c r="M43" s="92">
        <v>192.83772316284299</v>
      </c>
      <c r="N43" s="59">
        <f t="shared" si="8"/>
        <v>0.44627541552960298</v>
      </c>
      <c r="O43" s="58">
        <f t="shared" si="72"/>
        <v>1039.44127802702</v>
      </c>
      <c r="P43" s="59">
        <f t="shared" si="78"/>
        <v>0.58915530526957904</v>
      </c>
      <c r="Q43" s="58">
        <f t="shared" si="74"/>
        <v>654.08413801991298</v>
      </c>
      <c r="R43" s="58">
        <v>59.326140619221398</v>
      </c>
      <c r="S43" s="59">
        <f t="shared" si="75"/>
        <v>-0.36376832900614797</v>
      </c>
      <c r="T43" s="58">
        <v>91.086112321619893</v>
      </c>
      <c r="U43" s="59">
        <f t="shared" si="79"/>
        <v>0.36884250490075399</v>
      </c>
      <c r="V43" s="58">
        <v>97.516723746720302</v>
      </c>
      <c r="W43" s="59">
        <f t="shared" si="56"/>
        <v>0.16900361867578001</v>
      </c>
      <c r="X43" s="58">
        <v>133.346787306728</v>
      </c>
      <c r="Y43" s="59">
        <f t="shared" si="14"/>
        <v>0.51475871171515397</v>
      </c>
      <c r="Z43" s="58">
        <v>139.474348505851</v>
      </c>
      <c r="AA43" s="59">
        <f t="shared" si="16"/>
        <v>0.57661549962004599</v>
      </c>
      <c r="AB43" s="58">
        <v>133.33402551977201</v>
      </c>
      <c r="AC43" s="59">
        <f t="shared" si="18"/>
        <v>0.22981487377908599</v>
      </c>
      <c r="AD43" s="58">
        <v>120.975129894597</v>
      </c>
      <c r="AE43" s="59">
        <f t="shared" si="20"/>
        <v>4.2628419934108298E-2</v>
      </c>
      <c r="AF43" s="58">
        <v>109.18126473733599</v>
      </c>
      <c r="AG43" s="59">
        <f t="shared" si="22"/>
        <v>-0.10249494435027801</v>
      </c>
      <c r="AH43" s="58">
        <v>97.522480735763594</v>
      </c>
      <c r="AI43" s="59">
        <f t="shared" si="24"/>
        <v>-9.3145998332086505E-2</v>
      </c>
      <c r="AJ43" s="58">
        <v>129.44178375195</v>
      </c>
      <c r="AK43" s="59">
        <f t="shared" si="26"/>
        <v>0.112135642213335</v>
      </c>
      <c r="AL43" s="58">
        <v>109.04804380136601</v>
      </c>
      <c r="AM43" s="59">
        <f t="shared" si="28"/>
        <v>-2.2736031485841902E-2</v>
      </c>
      <c r="AN43" s="58">
        <v>136.69298638401199</v>
      </c>
      <c r="AO43" s="59">
        <f t="shared" si="30"/>
        <v>8.5712282246642499E-2</v>
      </c>
      <c r="AP43" s="58">
        <f t="shared" si="76"/>
        <v>1356.94582732494</v>
      </c>
      <c r="AQ43" s="59">
        <f t="shared" si="77"/>
        <v>0.10571032694188801</v>
      </c>
      <c r="AR43" s="59"/>
      <c r="AS43" s="58">
        <v>93.246129238660103</v>
      </c>
      <c r="AT43" s="59"/>
      <c r="AU43" s="58">
        <v>66.542434206646703</v>
      </c>
      <c r="AV43" s="59"/>
      <c r="AW43" s="58">
        <v>83.418667135679996</v>
      </c>
      <c r="AX43" s="59"/>
      <c r="AY43" s="58">
        <v>88.031701864741194</v>
      </c>
      <c r="AZ43" s="59"/>
      <c r="BA43" s="58">
        <v>88.464402728162597</v>
      </c>
      <c r="BB43" s="59"/>
      <c r="BC43" s="58">
        <v>108.41796465678701</v>
      </c>
      <c r="BD43" s="59"/>
      <c r="BE43" s="58">
        <v>116.028997082434</v>
      </c>
      <c r="BF43" s="59"/>
      <c r="BG43" s="58">
        <v>121.64974899032499</v>
      </c>
      <c r="BH43" s="59"/>
      <c r="BI43" s="58">
        <v>107.539339911824</v>
      </c>
      <c r="BJ43" s="59"/>
      <c r="BK43" s="58">
        <v>116.390284456974</v>
      </c>
      <c r="BL43" s="59"/>
      <c r="BM43" s="58">
        <v>111.585044895458</v>
      </c>
      <c r="BN43" s="59"/>
      <c r="BO43" s="58">
        <v>125.90166715361801</v>
      </c>
      <c r="BP43" s="59"/>
      <c r="BQ43" s="58">
        <f t="shared" si="47"/>
        <v>1227.21638232131</v>
      </c>
      <c r="BR43" s="59"/>
      <c r="BS43" s="93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58"/>
    </row>
    <row r="44" spans="1:84" ht="28.8">
      <c r="A44" s="373"/>
      <c r="B44" s="88" t="s">
        <v>204</v>
      </c>
      <c r="C44" s="96">
        <v>392.75440124014801</v>
      </c>
      <c r="D44" s="59">
        <f t="shared" si="73"/>
        <v>1.3962296171986199</v>
      </c>
      <c r="E44" s="96">
        <v>452.11557233583602</v>
      </c>
      <c r="F44" s="59">
        <f t="shared" si="51"/>
        <v>0.87751199590772899</v>
      </c>
      <c r="G44" s="96">
        <v>532.27542933441202</v>
      </c>
      <c r="H44" s="59">
        <f t="shared" si="52"/>
        <v>1.04843315358302</v>
      </c>
      <c r="I44" s="96">
        <v>586.84883705636003</v>
      </c>
      <c r="J44" s="59">
        <f t="shared" si="5"/>
        <v>0.59918818628438797</v>
      </c>
      <c r="K44" s="96">
        <v>598.76650826141702</v>
      </c>
      <c r="L44" s="59">
        <f t="shared" si="7"/>
        <v>0.57309321794665102</v>
      </c>
      <c r="M44" s="97">
        <v>588.59287037551803</v>
      </c>
      <c r="N44" s="59">
        <f t="shared" si="8"/>
        <v>0.580574756999377</v>
      </c>
      <c r="O44" s="58">
        <f t="shared" si="72"/>
        <v>3151.3536186036899</v>
      </c>
      <c r="P44" s="59">
        <f t="shared" si="78"/>
        <v>0.76591492758206703</v>
      </c>
      <c r="Q44" s="58">
        <f t="shared" si="74"/>
        <v>1784.5444134268701</v>
      </c>
      <c r="R44" s="96">
        <v>163.90516101679299</v>
      </c>
      <c r="S44" s="59">
        <f t="shared" si="75"/>
        <v>-0.310636081339207</v>
      </c>
      <c r="T44" s="96">
        <v>240.80569036111501</v>
      </c>
      <c r="U44" s="59">
        <f t="shared" si="79"/>
        <v>0.25477084985939502</v>
      </c>
      <c r="V44" s="96">
        <v>259.845154528661</v>
      </c>
      <c r="W44" s="59">
        <f t="shared" si="56"/>
        <v>0.24412857775666799</v>
      </c>
      <c r="X44" s="96">
        <v>366.96671604351098</v>
      </c>
      <c r="Y44" s="59">
        <f t="shared" si="14"/>
        <v>0.65897598940638002</v>
      </c>
      <c r="Z44" s="96">
        <v>380.63002333897498</v>
      </c>
      <c r="AA44" s="59">
        <f t="shared" si="16"/>
        <v>0.709717509593216</v>
      </c>
      <c r="AB44" s="96">
        <v>372.39166813781401</v>
      </c>
      <c r="AC44" s="59">
        <f t="shared" si="18"/>
        <v>0.16011807194512201</v>
      </c>
      <c r="AD44" s="96">
        <v>334.093620754634</v>
      </c>
      <c r="AE44" s="59">
        <f t="shared" si="20"/>
        <v>-4.2501904361235202E-2</v>
      </c>
      <c r="AF44" s="96">
        <v>313.06848090637402</v>
      </c>
      <c r="AG44" s="59">
        <f t="shared" si="22"/>
        <v>-0.20950557604342401</v>
      </c>
      <c r="AH44" s="96">
        <v>255.57734229798899</v>
      </c>
      <c r="AI44" s="59">
        <f t="shared" si="24"/>
        <v>-0.22692721827641499</v>
      </c>
      <c r="AJ44" s="96">
        <v>354.36671268762501</v>
      </c>
      <c r="AK44" s="59">
        <f t="shared" si="26"/>
        <v>-6.1181090444192296E-3</v>
      </c>
      <c r="AL44" s="96">
        <v>309.33184618538002</v>
      </c>
      <c r="AM44" s="59">
        <f t="shared" si="28"/>
        <v>-0.118353762724241</v>
      </c>
      <c r="AN44" s="96">
        <v>402.82516868869197</v>
      </c>
      <c r="AO44" s="59">
        <f t="shared" si="30"/>
        <v>-3.9823817683928099E-2</v>
      </c>
      <c r="AP44" s="58">
        <f t="shared" si="76"/>
        <v>3753.8075849475599</v>
      </c>
      <c r="AQ44" s="59">
        <f t="shared" si="77"/>
        <v>4.1030651152519602E-2</v>
      </c>
      <c r="AR44" s="59"/>
      <c r="AS44" s="96">
        <v>237.76289501081899</v>
      </c>
      <c r="AT44" s="59"/>
      <c r="AU44" s="96">
        <v>191.91208529278401</v>
      </c>
      <c r="AV44" s="59"/>
      <c r="AW44" s="96">
        <v>208.85715445681399</v>
      </c>
      <c r="AX44" s="59"/>
      <c r="AY44" s="96">
        <v>221.20073972548599</v>
      </c>
      <c r="AZ44" s="59"/>
      <c r="BA44" s="96">
        <v>222.62743476817801</v>
      </c>
      <c r="BB44" s="59"/>
      <c r="BC44" s="96">
        <v>320.994627308443</v>
      </c>
      <c r="BD44" s="59"/>
      <c r="BE44" s="96">
        <v>348.92353548938797</v>
      </c>
      <c r="BF44" s="59"/>
      <c r="BG44" s="96">
        <v>396.04135262511602</v>
      </c>
      <c r="BH44" s="59"/>
      <c r="BI44" s="96">
        <v>330.59932821353902</v>
      </c>
      <c r="BJ44" s="59"/>
      <c r="BK44" s="96">
        <v>356.54811292206398</v>
      </c>
      <c r="BL44" s="59"/>
      <c r="BM44" s="96">
        <v>350.85710470585002</v>
      </c>
      <c r="BN44" s="59"/>
      <c r="BO44" s="96">
        <v>419.53255674080998</v>
      </c>
      <c r="BP44" s="59"/>
      <c r="BQ44" s="58">
        <f t="shared" si="47"/>
        <v>3605.8569272592899</v>
      </c>
      <c r="BR44" s="59"/>
      <c r="BS44" s="93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58"/>
    </row>
    <row r="45" spans="1:84" ht="28.8">
      <c r="A45" s="370" t="s">
        <v>117</v>
      </c>
      <c r="B45" s="88" t="s">
        <v>371</v>
      </c>
      <c r="C45" s="58">
        <v>141.62628301540801</v>
      </c>
      <c r="D45" s="59">
        <f t="shared" si="73"/>
        <v>1.7544414155307799</v>
      </c>
      <c r="E45" s="58">
        <v>158.75334537556699</v>
      </c>
      <c r="F45" s="59">
        <f t="shared" si="51"/>
        <v>1.8618750562887501</v>
      </c>
      <c r="G45" s="58">
        <v>160.677518836719</v>
      </c>
      <c r="H45" s="59">
        <f t="shared" si="52"/>
        <v>1.86085996800836</v>
      </c>
      <c r="I45" s="58">
        <v>160.679757248665</v>
      </c>
      <c r="J45" s="59">
        <f t="shared" si="5"/>
        <v>1.40166079048749</v>
      </c>
      <c r="K45" s="58">
        <v>169.33752868605899</v>
      </c>
      <c r="L45" s="59">
        <f t="shared" si="7"/>
        <v>1.2264736624908401</v>
      </c>
      <c r="M45" s="92">
        <v>171.118960856776</v>
      </c>
      <c r="N45" s="59">
        <f t="shared" si="8"/>
        <v>1.04476312011033</v>
      </c>
      <c r="O45" s="58">
        <f t="shared" si="72"/>
        <v>962.19339401919399</v>
      </c>
      <c r="P45" s="59">
        <f t="shared" si="78"/>
        <v>1.4690636548579701</v>
      </c>
      <c r="Q45" s="58">
        <f t="shared" si="74"/>
        <v>389.69971151859301</v>
      </c>
      <c r="R45" s="58">
        <v>51.417424315817598</v>
      </c>
      <c r="S45" s="59">
        <f t="shared" si="75"/>
        <v>-0.45938938804435298</v>
      </c>
      <c r="T45" s="58">
        <v>55.4717946287413</v>
      </c>
      <c r="U45" s="59">
        <f t="shared" si="79"/>
        <v>-0.36216118533691499</v>
      </c>
      <c r="V45" s="58">
        <v>56.164062776053001</v>
      </c>
      <c r="W45" s="59">
        <f t="shared" si="56"/>
        <v>-0.284522012274188</v>
      </c>
      <c r="X45" s="58">
        <v>66.903601826322102</v>
      </c>
      <c r="Y45" s="59">
        <f t="shared" si="14"/>
        <v>-0.20168076749751601</v>
      </c>
      <c r="Z45" s="58">
        <v>76.056380786743603</v>
      </c>
      <c r="AA45" s="59">
        <f t="shared" si="16"/>
        <v>-7.9163410661499706E-2</v>
      </c>
      <c r="AB45" s="58">
        <v>83.686447184915593</v>
      </c>
      <c r="AC45" s="59">
        <f t="shared" si="18"/>
        <v>-0.135983343581489</v>
      </c>
      <c r="AD45" s="58">
        <v>85.307745374290604</v>
      </c>
      <c r="AE45" s="59">
        <f t="shared" si="20"/>
        <v>-0.131221542720108</v>
      </c>
      <c r="AF45" s="58">
        <v>90.870139888155904</v>
      </c>
      <c r="AG45" s="59">
        <f t="shared" si="22"/>
        <v>-0.15307749684480099</v>
      </c>
      <c r="AH45" s="58">
        <v>79.5682578301045</v>
      </c>
      <c r="AI45" s="59">
        <f t="shared" si="24"/>
        <v>-0.176908428320219</v>
      </c>
      <c r="AJ45" s="58">
        <v>99.9403404712655</v>
      </c>
      <c r="AK45" s="59">
        <f t="shared" si="26"/>
        <v>-3.3168050355121402E-2</v>
      </c>
      <c r="AL45" s="58">
        <v>92.298350515865806</v>
      </c>
      <c r="AM45" s="59">
        <f t="shared" si="28"/>
        <v>-9.1580253341010498E-2</v>
      </c>
      <c r="AN45" s="58">
        <v>112.94251798603101</v>
      </c>
      <c r="AO45" s="59">
        <f t="shared" si="30"/>
        <v>-6.9759913715001995E-2</v>
      </c>
      <c r="AP45" s="58">
        <f t="shared" si="76"/>
        <v>950.62706358430705</v>
      </c>
      <c r="AQ45" s="59">
        <f t="shared" si="77"/>
        <v>-0.17507241766362699</v>
      </c>
      <c r="AR45" s="59"/>
      <c r="AS45" s="58">
        <v>95.109905685750903</v>
      </c>
      <c r="AT45" s="59"/>
      <c r="AU45" s="58">
        <v>86.968358390108605</v>
      </c>
      <c r="AV45" s="59"/>
      <c r="AW45" s="58">
        <v>78.498659273325401</v>
      </c>
      <c r="AX45" s="59"/>
      <c r="AY45" s="58">
        <v>83.805574389834007</v>
      </c>
      <c r="AZ45" s="59"/>
      <c r="BA45" s="58">
        <v>82.594872605333904</v>
      </c>
      <c r="BB45" s="59"/>
      <c r="BC45" s="58">
        <v>96.857446628181293</v>
      </c>
      <c r="BD45" s="59"/>
      <c r="BE45" s="58">
        <v>98.192749439696698</v>
      </c>
      <c r="BF45" s="59"/>
      <c r="BG45" s="58">
        <v>107.294515790548</v>
      </c>
      <c r="BH45" s="59"/>
      <c r="BI45" s="58">
        <v>96.669994649222403</v>
      </c>
      <c r="BJ45" s="59"/>
      <c r="BK45" s="58">
        <v>103.36888484909301</v>
      </c>
      <c r="BL45" s="59"/>
      <c r="BM45" s="58">
        <v>101.60319704115101</v>
      </c>
      <c r="BN45" s="59"/>
      <c r="BO45" s="58">
        <v>121.412224275432</v>
      </c>
      <c r="BP45" s="59"/>
      <c r="BQ45" s="58">
        <f t="shared" si="47"/>
        <v>1152.3763830176799</v>
      </c>
      <c r="BR45" s="59"/>
      <c r="BS45" s="93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58"/>
    </row>
    <row r="46" spans="1:84" ht="28.8">
      <c r="A46" s="371"/>
      <c r="B46" s="88" t="s">
        <v>372</v>
      </c>
      <c r="C46" s="58">
        <v>690.42271701300103</v>
      </c>
      <c r="D46" s="59">
        <f t="shared" si="73"/>
        <v>1.40857824121452</v>
      </c>
      <c r="E46" s="58">
        <v>806.861406172074</v>
      </c>
      <c r="F46" s="59">
        <f t="shared" si="51"/>
        <v>1.76832717625599</v>
      </c>
      <c r="G46" s="58">
        <v>793.13676873387396</v>
      </c>
      <c r="H46" s="59">
        <f t="shared" si="52"/>
        <v>1.7227867339968399</v>
      </c>
      <c r="I46" s="58">
        <v>829.60559322530605</v>
      </c>
      <c r="J46" s="59">
        <f t="shared" si="5"/>
        <v>1.3723772938734999</v>
      </c>
      <c r="K46" s="58">
        <v>877.48187075082001</v>
      </c>
      <c r="L46" s="59">
        <f t="shared" si="7"/>
        <v>1.2137399623092799</v>
      </c>
      <c r="M46" s="92">
        <v>880.47201426428103</v>
      </c>
      <c r="N46" s="59">
        <f t="shared" si="8"/>
        <v>1.17468222145297</v>
      </c>
      <c r="O46" s="58">
        <f t="shared" si="72"/>
        <v>4877.9803701593601</v>
      </c>
      <c r="P46" s="59">
        <f t="shared" si="78"/>
        <v>1.41441538375169</v>
      </c>
      <c r="Q46" s="58">
        <f t="shared" si="74"/>
        <v>2020.35673024068</v>
      </c>
      <c r="R46" s="58">
        <v>286.65156281776302</v>
      </c>
      <c r="S46" s="59">
        <f t="shared" si="75"/>
        <v>-0.42688571837784001</v>
      </c>
      <c r="T46" s="58">
        <v>291.46172211599298</v>
      </c>
      <c r="U46" s="59">
        <f t="shared" si="79"/>
        <v>-0.37262981713660798</v>
      </c>
      <c r="V46" s="58">
        <v>291.29595749484599</v>
      </c>
      <c r="W46" s="59">
        <f t="shared" si="56"/>
        <v>-0.19248326058329601</v>
      </c>
      <c r="X46" s="58">
        <v>349.693784107488</v>
      </c>
      <c r="Y46" s="59">
        <f t="shared" si="14"/>
        <v>-0.106193763495468</v>
      </c>
      <c r="Z46" s="58">
        <v>396.37983037333203</v>
      </c>
      <c r="AA46" s="59">
        <f t="shared" si="16"/>
        <v>2.64785011553519E-2</v>
      </c>
      <c r="AB46" s="58">
        <v>404.87387333125503</v>
      </c>
      <c r="AC46" s="59">
        <f t="shared" si="18"/>
        <v>-0.12912851845357001</v>
      </c>
      <c r="AD46" s="58">
        <v>391.05061448062497</v>
      </c>
      <c r="AE46" s="59">
        <f t="shared" si="20"/>
        <v>-0.163546308255238</v>
      </c>
      <c r="AF46" s="58">
        <v>427.06478898030099</v>
      </c>
      <c r="AG46" s="59">
        <f t="shared" si="22"/>
        <v>-0.186441925454324</v>
      </c>
      <c r="AH46" s="58">
        <v>370.91656210139303</v>
      </c>
      <c r="AI46" s="59">
        <f t="shared" si="24"/>
        <v>-0.20150184708091001</v>
      </c>
      <c r="AJ46" s="58">
        <v>493.44812415921803</v>
      </c>
      <c r="AK46" s="59">
        <f t="shared" si="26"/>
        <v>-2.1369765614735602E-2</v>
      </c>
      <c r="AL46" s="58">
        <v>438.32883540206802</v>
      </c>
      <c r="AM46" s="59">
        <f t="shared" si="28"/>
        <v>-0.138255254524393</v>
      </c>
      <c r="AN46" s="58">
        <v>571.20113009008003</v>
      </c>
      <c r="AO46" s="59">
        <f t="shared" si="30"/>
        <v>-7.0699825772985295E-2</v>
      </c>
      <c r="AP46" s="58">
        <f t="shared" si="76"/>
        <v>4712.3667854543601</v>
      </c>
      <c r="AQ46" s="59">
        <f t="shared" si="77"/>
        <v>-0.16628786406378901</v>
      </c>
      <c r="AR46" s="59"/>
      <c r="AS46" s="58">
        <v>500.16475249302101</v>
      </c>
      <c r="AT46" s="59"/>
      <c r="AU46" s="58">
        <v>464.57694368853703</v>
      </c>
      <c r="AV46" s="59"/>
      <c r="AW46" s="58">
        <v>360.73054993913598</v>
      </c>
      <c r="AX46" s="59"/>
      <c r="AY46" s="58">
        <v>391.24115476644999</v>
      </c>
      <c r="AZ46" s="59"/>
      <c r="BA46" s="58">
        <v>386.15502412099897</v>
      </c>
      <c r="BB46" s="59"/>
      <c r="BC46" s="58">
        <v>464.90656992500197</v>
      </c>
      <c r="BD46" s="59"/>
      <c r="BE46" s="58">
        <v>467.51017819639299</v>
      </c>
      <c r="BF46" s="59"/>
      <c r="BG46" s="58">
        <v>524.93460804109395</v>
      </c>
      <c r="BH46" s="59"/>
      <c r="BI46" s="58">
        <v>464.51774590263398</v>
      </c>
      <c r="BJ46" s="59"/>
      <c r="BK46" s="58">
        <v>504.22325697834401</v>
      </c>
      <c r="BL46" s="59"/>
      <c r="BM46" s="58">
        <v>508.65275094906298</v>
      </c>
      <c r="BN46" s="59"/>
      <c r="BO46" s="58">
        <v>614.65729366208404</v>
      </c>
      <c r="BP46" s="59"/>
      <c r="BQ46" s="58">
        <f t="shared" si="47"/>
        <v>5652.2708286627603</v>
      </c>
      <c r="BR46" s="59"/>
      <c r="BS46" s="93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58"/>
    </row>
    <row r="47" spans="1:84" ht="28.8">
      <c r="A47" s="372"/>
      <c r="B47" s="88" t="s">
        <v>373</v>
      </c>
      <c r="C47" s="58">
        <v>124.323342960254</v>
      </c>
      <c r="D47" s="59">
        <f t="shared" si="73"/>
        <v>1.58884047129356</v>
      </c>
      <c r="E47" s="58">
        <v>140.89198288371199</v>
      </c>
      <c r="F47" s="59">
        <f t="shared" si="51"/>
        <v>1.77513337451187</v>
      </c>
      <c r="G47" s="58">
        <v>141.96884875319299</v>
      </c>
      <c r="H47" s="59">
        <f t="shared" si="52"/>
        <v>1.78583470138921</v>
      </c>
      <c r="I47" s="58">
        <v>142.39550262025199</v>
      </c>
      <c r="J47" s="59">
        <f t="shared" si="5"/>
        <v>1.3607358311873901</v>
      </c>
      <c r="K47" s="58">
        <v>148.92287017299199</v>
      </c>
      <c r="L47" s="59">
        <f t="shared" si="7"/>
        <v>1.12742537817874</v>
      </c>
      <c r="M47" s="92">
        <v>149.784476951394</v>
      </c>
      <c r="N47" s="59">
        <f t="shared" si="8"/>
        <v>0.92681278802907197</v>
      </c>
      <c r="O47" s="58">
        <f t="shared" si="72"/>
        <v>848.28702434179695</v>
      </c>
      <c r="P47" s="59">
        <f t="shared" si="78"/>
        <v>1.3707760762347201</v>
      </c>
      <c r="Q47" s="58">
        <f t="shared" si="74"/>
        <v>357.809846676473</v>
      </c>
      <c r="R47" s="58">
        <v>48.022790256416698</v>
      </c>
      <c r="S47" s="59">
        <f t="shared" si="75"/>
        <v>-0.45908984301961803</v>
      </c>
      <c r="T47" s="58">
        <v>50.769445597725003</v>
      </c>
      <c r="U47" s="59">
        <f t="shared" si="79"/>
        <v>-0.38482007027745602</v>
      </c>
      <c r="V47" s="58">
        <v>50.960973629339001</v>
      </c>
      <c r="W47" s="59">
        <f t="shared" si="56"/>
        <v>-0.29855836873075697</v>
      </c>
      <c r="X47" s="58">
        <v>60.318270574404501</v>
      </c>
      <c r="Y47" s="59">
        <f t="shared" si="14"/>
        <v>-0.222132962232402</v>
      </c>
      <c r="Z47" s="58">
        <v>70.001454199292795</v>
      </c>
      <c r="AA47" s="59">
        <f t="shared" si="16"/>
        <v>-7.8877152187276006E-2</v>
      </c>
      <c r="AB47" s="58">
        <v>77.736912419295194</v>
      </c>
      <c r="AC47" s="59">
        <f t="shared" si="18"/>
        <v>-0.15068907602634901</v>
      </c>
      <c r="AD47" s="58">
        <v>73.693830002410493</v>
      </c>
      <c r="AE47" s="59">
        <f t="shared" si="20"/>
        <v>-0.20624118483986101</v>
      </c>
      <c r="AF47" s="58">
        <v>78.056760648504195</v>
      </c>
      <c r="AG47" s="59">
        <f t="shared" si="22"/>
        <v>-0.241599680312336</v>
      </c>
      <c r="AH47" s="58">
        <v>67.894847496432206</v>
      </c>
      <c r="AI47" s="59">
        <f t="shared" si="24"/>
        <v>-0.257146199869769</v>
      </c>
      <c r="AJ47" s="58">
        <v>83.952737712773498</v>
      </c>
      <c r="AK47" s="59">
        <f t="shared" si="26"/>
        <v>-0.14077740021846799</v>
      </c>
      <c r="AL47" s="58">
        <v>81.815250834340702</v>
      </c>
      <c r="AM47" s="59">
        <f t="shared" si="28"/>
        <v>-0.151298629427458</v>
      </c>
      <c r="AN47" s="58">
        <v>100.412442534522</v>
      </c>
      <c r="AO47" s="59">
        <f t="shared" si="30"/>
        <v>-0.132201405006834</v>
      </c>
      <c r="AP47" s="58">
        <f t="shared" si="76"/>
        <v>843.635715905457</v>
      </c>
      <c r="AQ47" s="59">
        <f t="shared" si="77"/>
        <v>-0.22317786981191701</v>
      </c>
      <c r="AR47" s="59"/>
      <c r="AS47" s="58">
        <v>88.781454067164702</v>
      </c>
      <c r="AT47" s="59"/>
      <c r="AU47" s="58">
        <v>82.527799014221401</v>
      </c>
      <c r="AV47" s="59"/>
      <c r="AW47" s="58">
        <v>72.651766529919598</v>
      </c>
      <c r="AX47" s="59"/>
      <c r="AY47" s="58">
        <v>77.543163093157901</v>
      </c>
      <c r="AZ47" s="59"/>
      <c r="BA47" s="58">
        <v>75.995785323875694</v>
      </c>
      <c r="BB47" s="59"/>
      <c r="BC47" s="58">
        <v>91.529391916436595</v>
      </c>
      <c r="BD47" s="59"/>
      <c r="BE47" s="58">
        <v>92.841589403379302</v>
      </c>
      <c r="BF47" s="59"/>
      <c r="BG47" s="58">
        <v>102.922900508073</v>
      </c>
      <c r="BH47" s="59"/>
      <c r="BI47" s="58">
        <v>91.397321363274202</v>
      </c>
      <c r="BJ47" s="59"/>
      <c r="BK47" s="58">
        <v>97.707785775326997</v>
      </c>
      <c r="BL47" s="59"/>
      <c r="BM47" s="58">
        <v>96.4005169205127</v>
      </c>
      <c r="BN47" s="59"/>
      <c r="BO47" s="58">
        <v>115.709385926481</v>
      </c>
      <c r="BP47" s="59"/>
      <c r="BQ47" s="58">
        <f t="shared" si="47"/>
        <v>1086.0088598418199</v>
      </c>
      <c r="BR47" s="59"/>
      <c r="BS47" s="93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58"/>
    </row>
    <row r="48" spans="1:84" ht="28.8">
      <c r="A48" s="373"/>
      <c r="B48" s="88" t="s">
        <v>204</v>
      </c>
      <c r="C48" s="96">
        <v>393.01233389281998</v>
      </c>
      <c r="D48" s="59">
        <f t="shared" si="73"/>
        <v>1.1942115128395701</v>
      </c>
      <c r="E48" s="96">
        <v>528.69480646449801</v>
      </c>
      <c r="F48" s="59">
        <f t="shared" si="51"/>
        <v>2.0894264427170399</v>
      </c>
      <c r="G48" s="96">
        <v>509.03908269858903</v>
      </c>
      <c r="H48" s="59">
        <f t="shared" si="52"/>
        <v>1.9401379330709401</v>
      </c>
      <c r="I48" s="96">
        <v>521.93424165484203</v>
      </c>
      <c r="J48" s="59">
        <f t="shared" si="5"/>
        <v>1.4661109145456901</v>
      </c>
      <c r="K48" s="96">
        <v>564.52832831897899</v>
      </c>
      <c r="L48" s="59">
        <f t="shared" si="7"/>
        <v>1.31771372708964</v>
      </c>
      <c r="M48" s="97">
        <v>553.43171639807599</v>
      </c>
      <c r="N48" s="59">
        <f t="shared" si="8"/>
        <v>1.21656235154188</v>
      </c>
      <c r="O48" s="58">
        <f t="shared" si="72"/>
        <v>3070.6405094278002</v>
      </c>
      <c r="P48" s="59">
        <f t="shared" si="78"/>
        <v>1.4999676109636999</v>
      </c>
      <c r="Q48" s="58">
        <f t="shared" si="74"/>
        <v>1228.27211679119</v>
      </c>
      <c r="R48" s="96">
        <v>179.113240265618</v>
      </c>
      <c r="S48" s="59">
        <f t="shared" si="75"/>
        <v>-0.29670157121802998</v>
      </c>
      <c r="T48" s="96">
        <v>171.13040762334199</v>
      </c>
      <c r="U48" s="59">
        <f t="shared" si="79"/>
        <v>-0.37479068336917598</v>
      </c>
      <c r="V48" s="96">
        <v>173.134422359193</v>
      </c>
      <c r="W48" s="59">
        <f t="shared" si="56"/>
        <v>-9.3512469720586799E-2</v>
      </c>
      <c r="X48" s="96">
        <v>211.64264696139699</v>
      </c>
      <c r="Y48" s="59">
        <f t="shared" si="14"/>
        <v>3.4481898793200703E-2</v>
      </c>
      <c r="Z48" s="96">
        <v>243.571206280018</v>
      </c>
      <c r="AA48" s="59">
        <f t="shared" si="16"/>
        <v>0.13207131140988601</v>
      </c>
      <c r="AB48" s="96">
        <v>249.68019330162301</v>
      </c>
      <c r="AC48" s="59">
        <f t="shared" si="18"/>
        <v>-0.18101776960176799</v>
      </c>
      <c r="AD48" s="96">
        <v>223.87000010379401</v>
      </c>
      <c r="AE48" s="59">
        <f t="shared" si="20"/>
        <v>-0.27434978428932499</v>
      </c>
      <c r="AF48" s="96">
        <v>246.2036201306</v>
      </c>
      <c r="AG48" s="59">
        <f t="shared" si="22"/>
        <v>-0.36106708831794898</v>
      </c>
      <c r="AH48" s="96">
        <v>209.89315291441099</v>
      </c>
      <c r="AI48" s="59">
        <f t="shared" si="24"/>
        <v>-0.35042042180613697</v>
      </c>
      <c r="AJ48" s="96">
        <v>284.864032193556</v>
      </c>
      <c r="AK48" s="59">
        <f t="shared" si="26"/>
        <v>-0.17242151258310201</v>
      </c>
      <c r="AL48" s="96">
        <v>279.76980013656498</v>
      </c>
      <c r="AM48" s="59">
        <f t="shared" si="28"/>
        <v>-0.17956408282782901</v>
      </c>
      <c r="AN48" s="96">
        <v>342.96708577557303</v>
      </c>
      <c r="AO48" s="59">
        <f t="shared" si="30"/>
        <v>-0.233183097195276</v>
      </c>
      <c r="AP48" s="58">
        <f t="shared" si="76"/>
        <v>2815.83980804569</v>
      </c>
      <c r="AQ48" s="59">
        <f t="shared" si="77"/>
        <v>-0.21639446218952099</v>
      </c>
      <c r="AR48" s="59"/>
      <c r="AS48" s="96">
        <v>254.67601367433801</v>
      </c>
      <c r="AT48" s="59"/>
      <c r="AU48" s="96">
        <v>273.71698257080197</v>
      </c>
      <c r="AV48" s="59"/>
      <c r="AW48" s="96">
        <v>190.994819648348</v>
      </c>
      <c r="AX48" s="59"/>
      <c r="AY48" s="96">
        <v>204.58806210944201</v>
      </c>
      <c r="AZ48" s="59"/>
      <c r="BA48" s="96">
        <v>215.155356226344</v>
      </c>
      <c r="BB48" s="59"/>
      <c r="BC48" s="96">
        <v>304.86643547835598</v>
      </c>
      <c r="BD48" s="59"/>
      <c r="BE48" s="96">
        <v>308.50952050574898</v>
      </c>
      <c r="BF48" s="59"/>
      <c r="BG48" s="96">
        <v>385.33563638543097</v>
      </c>
      <c r="BH48" s="59"/>
      <c r="BI48" s="96">
        <v>323.121538854427</v>
      </c>
      <c r="BJ48" s="59"/>
      <c r="BK48" s="96">
        <v>344.21391629293697</v>
      </c>
      <c r="BL48" s="59"/>
      <c r="BM48" s="96">
        <v>341.00140459581303</v>
      </c>
      <c r="BN48" s="59"/>
      <c r="BO48" s="96">
        <v>447.26072745805402</v>
      </c>
      <c r="BP48" s="59"/>
      <c r="BQ48" s="58">
        <f t="shared" si="47"/>
        <v>3593.44041380004</v>
      </c>
      <c r="BR48" s="59"/>
      <c r="BS48" s="93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58"/>
    </row>
    <row r="49" spans="1:84" ht="28.8">
      <c r="A49" s="370" t="s">
        <v>118</v>
      </c>
      <c r="B49" s="88" t="s">
        <v>371</v>
      </c>
      <c r="C49" s="58">
        <v>148.53197024861501</v>
      </c>
      <c r="D49" s="59">
        <f t="shared" si="73"/>
        <v>-0.107847314587629</v>
      </c>
      <c r="E49" s="58">
        <v>128.33110605502301</v>
      </c>
      <c r="F49" s="59">
        <f t="shared" si="51"/>
        <v>0.29359914935096398</v>
      </c>
      <c r="G49" s="58">
        <v>149.55362044786801</v>
      </c>
      <c r="H49" s="59">
        <f t="shared" si="52"/>
        <v>0.40520102769956101</v>
      </c>
      <c r="I49" s="58">
        <v>138.63705156921301</v>
      </c>
      <c r="J49" s="59">
        <f t="shared" si="5"/>
        <v>0.26622231923929501</v>
      </c>
      <c r="K49" s="58">
        <v>164.413817318963</v>
      </c>
      <c r="L49" s="59">
        <f t="shared" si="7"/>
        <v>0.41668227239097899</v>
      </c>
      <c r="M49" s="92">
        <v>171.33053211117701</v>
      </c>
      <c r="N49" s="59">
        <f t="shared" si="8"/>
        <v>0.52253680125161495</v>
      </c>
      <c r="O49" s="58">
        <f t="shared" si="72"/>
        <v>900.79809775085903</v>
      </c>
      <c r="P49" s="59">
        <f t="shared" si="78"/>
        <v>0.268382460381628</v>
      </c>
      <c r="Q49" s="58">
        <f t="shared" si="74"/>
        <v>710.19438212652994</v>
      </c>
      <c r="R49" s="58">
        <v>166.48716377506699</v>
      </c>
      <c r="S49" s="59">
        <f t="shared" si="75"/>
        <v>0.30894056645384399</v>
      </c>
      <c r="T49" s="58">
        <v>99.2046926742415</v>
      </c>
      <c r="U49" s="59">
        <f t="shared" si="79"/>
        <v>-2.13159018371675E-2</v>
      </c>
      <c r="V49" s="58">
        <v>106.42863013892099</v>
      </c>
      <c r="W49" s="59">
        <f t="shared" si="56"/>
        <v>-6.4405429298036401E-2</v>
      </c>
      <c r="X49" s="58">
        <v>109.48871257655701</v>
      </c>
      <c r="Y49" s="59">
        <f t="shared" si="14"/>
        <v>-0.117965217620701</v>
      </c>
      <c r="Z49" s="58">
        <v>116.05553377997499</v>
      </c>
      <c r="AA49" s="59">
        <f t="shared" si="16"/>
        <v>-4.36424727379972E-2</v>
      </c>
      <c r="AB49" s="58">
        <v>112.529649181769</v>
      </c>
      <c r="AC49" s="59">
        <f t="shared" si="18"/>
        <v>-0.31790441919412898</v>
      </c>
      <c r="AD49" s="58">
        <v>105.12823562069801</v>
      </c>
      <c r="AE49" s="59">
        <f t="shared" si="20"/>
        <v>-0.35042618025774402</v>
      </c>
      <c r="AF49" s="58">
        <v>104.408099179644</v>
      </c>
      <c r="AG49" s="59">
        <f t="shared" si="22"/>
        <v>-0.376282503252094</v>
      </c>
      <c r="AH49" s="58">
        <v>95.221603369876703</v>
      </c>
      <c r="AI49" s="59">
        <f t="shared" si="24"/>
        <v>-0.40388827574372599</v>
      </c>
      <c r="AJ49" s="58">
        <v>143.781836258445</v>
      </c>
      <c r="AK49" s="59">
        <f t="shared" si="26"/>
        <v>-0.114956781405107</v>
      </c>
      <c r="AL49" s="58">
        <v>144.993994236736</v>
      </c>
      <c r="AM49" s="59">
        <f t="shared" si="28"/>
        <v>-7.1488933108875899E-2</v>
      </c>
      <c r="AN49" s="58">
        <v>190.985192870953</v>
      </c>
      <c r="AO49" s="59">
        <f t="shared" si="30"/>
        <v>0.106395451529847</v>
      </c>
      <c r="AP49" s="58">
        <f t="shared" si="76"/>
        <v>1494.7133436628801</v>
      </c>
      <c r="AQ49" s="59">
        <f t="shared" si="77"/>
        <v>-0.13749110816330401</v>
      </c>
      <c r="AR49" s="59"/>
      <c r="AS49" s="58">
        <v>127.192301959218</v>
      </c>
      <c r="AT49" s="59"/>
      <c r="AU49" s="58">
        <v>101.365387320042</v>
      </c>
      <c r="AV49" s="59"/>
      <c r="AW49" s="58">
        <v>113.75507455015401</v>
      </c>
      <c r="AX49" s="59"/>
      <c r="AY49" s="58">
        <v>124.131967087749</v>
      </c>
      <c r="AZ49" s="59"/>
      <c r="BA49" s="58">
        <v>121.351618481255</v>
      </c>
      <c r="BB49" s="59"/>
      <c r="BC49" s="58">
        <v>164.97636452770899</v>
      </c>
      <c r="BD49" s="59"/>
      <c r="BE49" s="58">
        <v>161.841860656286</v>
      </c>
      <c r="BF49" s="59"/>
      <c r="BG49" s="58">
        <v>167.39645708839799</v>
      </c>
      <c r="BH49" s="59"/>
      <c r="BI49" s="58">
        <v>159.73784694249699</v>
      </c>
      <c r="BJ49" s="59"/>
      <c r="BK49" s="58">
        <v>162.457418166217</v>
      </c>
      <c r="BL49" s="59"/>
      <c r="BM49" s="58">
        <v>156.15752941126499</v>
      </c>
      <c r="BN49" s="59"/>
      <c r="BO49" s="58">
        <v>172.61928599477901</v>
      </c>
      <c r="BP49" s="59"/>
      <c r="BQ49" s="58">
        <f t="shared" si="47"/>
        <v>1732.98311218557</v>
      </c>
      <c r="BR49" s="59"/>
      <c r="BS49" s="93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58"/>
    </row>
    <row r="50" spans="1:84" ht="28.8">
      <c r="A50" s="371"/>
      <c r="B50" s="88" t="s">
        <v>372</v>
      </c>
      <c r="C50" s="58">
        <v>811.24638037658997</v>
      </c>
      <c r="D50" s="59">
        <f t="shared" si="73"/>
        <v>-0.13710079956494001</v>
      </c>
      <c r="E50" s="58">
        <v>640.38192396450097</v>
      </c>
      <c r="F50" s="59">
        <f t="shared" si="51"/>
        <v>0.15606435080085701</v>
      </c>
      <c r="G50" s="58">
        <v>792.91043185592696</v>
      </c>
      <c r="H50" s="59">
        <f t="shared" si="52"/>
        <v>0.379369988687488</v>
      </c>
      <c r="I50" s="58">
        <v>741.36108324251904</v>
      </c>
      <c r="J50" s="59">
        <f t="shared" si="5"/>
        <v>0.24397907974310301</v>
      </c>
      <c r="K50" s="58">
        <v>894.56632781670396</v>
      </c>
      <c r="L50" s="59">
        <f t="shared" si="7"/>
        <v>0.43689311486965599</v>
      </c>
      <c r="M50" s="92">
        <v>927.21287552807701</v>
      </c>
      <c r="N50" s="59">
        <f t="shared" si="8"/>
        <v>0.51514060011763296</v>
      </c>
      <c r="O50" s="58">
        <f t="shared" si="72"/>
        <v>4807.6790227843203</v>
      </c>
      <c r="P50" s="59">
        <f t="shared" si="78"/>
        <v>0.232927085698164</v>
      </c>
      <c r="Q50" s="58">
        <f t="shared" si="74"/>
        <v>3899.40255068846</v>
      </c>
      <c r="R50" s="58">
        <v>940.14037788837095</v>
      </c>
      <c r="S50" s="59">
        <f t="shared" si="75"/>
        <v>0.109640257075454</v>
      </c>
      <c r="T50" s="58">
        <v>553.932766390452</v>
      </c>
      <c r="U50" s="59">
        <f t="shared" si="79"/>
        <v>-3.5820802998198799E-3</v>
      </c>
      <c r="V50" s="58">
        <v>574.83520618743103</v>
      </c>
      <c r="W50" s="59">
        <f t="shared" si="56"/>
        <v>-5.3878193517586499E-2</v>
      </c>
      <c r="X50" s="58">
        <v>595.95944603475095</v>
      </c>
      <c r="Y50" s="59">
        <f t="shared" si="14"/>
        <v>-0.125118429678235</v>
      </c>
      <c r="Z50" s="58">
        <v>622.56984779125503</v>
      </c>
      <c r="AA50" s="59">
        <f t="shared" si="16"/>
        <v>-6.6484074746403499E-2</v>
      </c>
      <c r="AB50" s="58">
        <v>611.96490639620504</v>
      </c>
      <c r="AC50" s="59">
        <f t="shared" si="18"/>
        <v>-0.34360781595741702</v>
      </c>
      <c r="AD50" s="58">
        <v>585.84860174014</v>
      </c>
      <c r="AE50" s="59">
        <f t="shared" si="20"/>
        <v>-0.36540275523375498</v>
      </c>
      <c r="AF50" s="58">
        <v>585.05285668984595</v>
      </c>
      <c r="AG50" s="59">
        <f t="shared" si="22"/>
        <v>-0.39739717987981499</v>
      </c>
      <c r="AH50" s="58">
        <v>528.39557500909598</v>
      </c>
      <c r="AI50" s="59">
        <f t="shared" si="24"/>
        <v>-0.42116866393448299</v>
      </c>
      <c r="AJ50" s="58">
        <v>813.76984503872904</v>
      </c>
      <c r="AK50" s="59">
        <f t="shared" si="26"/>
        <v>-0.12918709655751801</v>
      </c>
      <c r="AL50" s="58">
        <v>807.76049063691505</v>
      </c>
      <c r="AM50" s="59">
        <f t="shared" si="28"/>
        <v>-9.8618242284329194E-2</v>
      </c>
      <c r="AN50" s="58">
        <v>1080.0496388516001</v>
      </c>
      <c r="AO50" s="59">
        <f t="shared" si="30"/>
        <v>6.9529939417742895E-2</v>
      </c>
      <c r="AP50" s="58">
        <f t="shared" si="76"/>
        <v>8300.2795586547909</v>
      </c>
      <c r="AQ50" s="59">
        <f t="shared" si="77"/>
        <v>-0.16483963533504201</v>
      </c>
      <c r="AR50" s="59"/>
      <c r="AS50" s="58">
        <v>847.24790029354801</v>
      </c>
      <c r="AT50" s="59"/>
      <c r="AU50" s="58">
        <v>555.92413126926601</v>
      </c>
      <c r="AV50" s="59"/>
      <c r="AW50" s="58">
        <v>607.56997909667803</v>
      </c>
      <c r="AX50" s="59"/>
      <c r="AY50" s="58">
        <v>681.18870742192996</v>
      </c>
      <c r="AZ50" s="59"/>
      <c r="BA50" s="58">
        <v>666.90865249259605</v>
      </c>
      <c r="BB50" s="59"/>
      <c r="BC50" s="58">
        <v>932.31595572518995</v>
      </c>
      <c r="BD50" s="59"/>
      <c r="BE50" s="58">
        <v>923.18176067080003</v>
      </c>
      <c r="BF50" s="59"/>
      <c r="BG50" s="58">
        <v>970.87640010241</v>
      </c>
      <c r="BH50" s="59"/>
      <c r="BI50" s="58">
        <v>912.86622213778696</v>
      </c>
      <c r="BJ50" s="59"/>
      <c r="BK50" s="58">
        <v>934.49447271824897</v>
      </c>
      <c r="BL50" s="59"/>
      <c r="BM50" s="58">
        <v>896.13583115325503</v>
      </c>
      <c r="BN50" s="59"/>
      <c r="BO50" s="58">
        <v>1009.83581575994</v>
      </c>
      <c r="BP50" s="59"/>
      <c r="BQ50" s="58">
        <f t="shared" si="47"/>
        <v>9938.5458288416503</v>
      </c>
      <c r="BR50" s="59"/>
      <c r="BS50" s="93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58"/>
    </row>
    <row r="51" spans="1:84" ht="28.8">
      <c r="A51" s="372"/>
      <c r="B51" s="88" t="s">
        <v>373</v>
      </c>
      <c r="C51" s="58">
        <v>111.930362064473</v>
      </c>
      <c r="D51" s="59">
        <f t="shared" si="73"/>
        <v>-0.16204753372559699</v>
      </c>
      <c r="E51" s="58">
        <v>99.517539240671695</v>
      </c>
      <c r="F51" s="59">
        <f t="shared" si="51"/>
        <v>0.26805882109741302</v>
      </c>
      <c r="G51" s="58">
        <v>116.08580473472399</v>
      </c>
      <c r="H51" s="59">
        <f t="shared" si="52"/>
        <v>0.39936415719065199</v>
      </c>
      <c r="I51" s="58">
        <v>109.634243492883</v>
      </c>
      <c r="J51" s="59">
        <f t="shared" si="5"/>
        <v>0.29290553750709197</v>
      </c>
      <c r="K51" s="58">
        <v>129.5993208422</v>
      </c>
      <c r="L51" s="59">
        <f t="shared" si="7"/>
        <v>0.47779134452447197</v>
      </c>
      <c r="M51" s="92">
        <v>135.789465701708</v>
      </c>
      <c r="N51" s="59">
        <f t="shared" si="8"/>
        <v>0.57060228045342598</v>
      </c>
      <c r="O51" s="58">
        <f t="shared" si="72"/>
        <v>702.55673607665994</v>
      </c>
      <c r="P51" s="59">
        <f t="shared" si="78"/>
        <v>0.268235193354462</v>
      </c>
      <c r="Q51" s="58">
        <f t="shared" si="74"/>
        <v>553.96407524254903</v>
      </c>
      <c r="R51" s="58">
        <v>133.57602796030099</v>
      </c>
      <c r="S51" s="59">
        <f t="shared" si="75"/>
        <v>0.43262778658537399</v>
      </c>
      <c r="T51" s="58">
        <v>78.480223144969301</v>
      </c>
      <c r="U51" s="59">
        <f t="shared" si="79"/>
        <v>-7.3524969577933405E-2</v>
      </c>
      <c r="V51" s="58">
        <v>82.956108414107305</v>
      </c>
      <c r="W51" s="59">
        <f t="shared" si="56"/>
        <v>-0.12314363419199501</v>
      </c>
      <c r="X51" s="58">
        <v>84.796793201360302</v>
      </c>
      <c r="Y51" s="59">
        <f t="shared" si="14"/>
        <v>-0.17073661499978801</v>
      </c>
      <c r="Z51" s="58">
        <v>87.697983428034505</v>
      </c>
      <c r="AA51" s="59">
        <f t="shared" si="16"/>
        <v>-0.117031051378303</v>
      </c>
      <c r="AB51" s="58">
        <v>86.456939093776299</v>
      </c>
      <c r="AC51" s="59">
        <f t="shared" si="18"/>
        <v>-0.36648627199846401</v>
      </c>
      <c r="AD51" s="58">
        <v>79.873363008766006</v>
      </c>
      <c r="AE51" s="59">
        <f t="shared" si="20"/>
        <v>-0.40904137915140998</v>
      </c>
      <c r="AF51" s="58">
        <v>78.627653169743198</v>
      </c>
      <c r="AG51" s="59">
        <f t="shared" si="22"/>
        <v>-0.44256840512107098</v>
      </c>
      <c r="AH51" s="58">
        <v>71.2562518531481</v>
      </c>
      <c r="AI51" s="59">
        <f t="shared" si="24"/>
        <v>-0.45855179477902402</v>
      </c>
      <c r="AJ51" s="58">
        <v>111.604963594149</v>
      </c>
      <c r="AK51" s="59">
        <f t="shared" si="26"/>
        <v>-0.15840154373134899</v>
      </c>
      <c r="AL51" s="58">
        <v>109.38296869086901</v>
      </c>
      <c r="AM51" s="59">
        <f t="shared" si="28"/>
        <v>-0.13788729521038101</v>
      </c>
      <c r="AN51" s="58">
        <v>148.13970396996999</v>
      </c>
      <c r="AO51" s="59">
        <f t="shared" si="30"/>
        <v>-9.3828063769552203E-2</v>
      </c>
      <c r="AP51" s="58">
        <f t="shared" si="76"/>
        <v>1152.84897952919</v>
      </c>
      <c r="AQ51" s="59">
        <f t="shared" si="77"/>
        <v>-0.200179762909723</v>
      </c>
      <c r="AR51" s="59"/>
      <c r="AS51" s="58">
        <v>93.238473531688001</v>
      </c>
      <c r="AT51" s="59"/>
      <c r="AU51" s="58">
        <v>84.708406128567404</v>
      </c>
      <c r="AV51" s="59"/>
      <c r="AW51" s="58">
        <v>94.606268083216804</v>
      </c>
      <c r="AX51" s="59"/>
      <c r="AY51" s="58">
        <v>102.255561664933</v>
      </c>
      <c r="AZ51" s="59"/>
      <c r="BA51" s="58">
        <v>99.321707252480294</v>
      </c>
      <c r="BB51" s="59"/>
      <c r="BC51" s="58">
        <v>136.47208461687299</v>
      </c>
      <c r="BD51" s="59"/>
      <c r="BE51" s="58">
        <v>135.15897761855399</v>
      </c>
      <c r="BF51" s="59"/>
      <c r="BG51" s="58">
        <v>141.05345640987699</v>
      </c>
      <c r="BH51" s="59"/>
      <c r="BI51" s="58">
        <v>131.60308071215599</v>
      </c>
      <c r="BJ51" s="59"/>
      <c r="BK51" s="58">
        <v>132.610703789745</v>
      </c>
      <c r="BL51" s="59"/>
      <c r="BM51" s="58">
        <v>126.877806211616</v>
      </c>
      <c r="BN51" s="59"/>
      <c r="BO51" s="58">
        <v>163.47858286829199</v>
      </c>
      <c r="BP51" s="59"/>
      <c r="BQ51" s="58">
        <f t="shared" si="47"/>
        <v>1441.3851088880001</v>
      </c>
      <c r="BR51" s="59"/>
      <c r="BS51" s="93"/>
      <c r="BT51" s="99"/>
      <c r="BU51" s="99"/>
      <c r="BV51" s="99"/>
      <c r="BW51" s="99"/>
      <c r="BX51" s="99"/>
      <c r="BY51" s="99"/>
      <c r="BZ51" s="99"/>
      <c r="CA51" s="99"/>
      <c r="CB51" s="99"/>
      <c r="CC51" s="99"/>
      <c r="CD51" s="99"/>
      <c r="CE51" s="99"/>
      <c r="CF51" s="58"/>
    </row>
    <row r="52" spans="1:84" ht="28.8">
      <c r="A52" s="373"/>
      <c r="B52" s="88" t="s">
        <v>204</v>
      </c>
      <c r="C52" s="96">
        <v>379.109469546311</v>
      </c>
      <c r="D52" s="59">
        <f t="shared" si="73"/>
        <v>-0.102810693053396</v>
      </c>
      <c r="E52" s="96">
        <v>316.61039307954201</v>
      </c>
      <c r="F52" s="59">
        <f t="shared" si="51"/>
        <v>0.33858362297667799</v>
      </c>
      <c r="G52" s="96">
        <v>416.23364615163302</v>
      </c>
      <c r="H52" s="59">
        <f t="shared" si="52"/>
        <v>0.71182989667581897</v>
      </c>
      <c r="I52" s="96">
        <v>401.85163635021598</v>
      </c>
      <c r="J52" s="59">
        <f t="shared" si="5"/>
        <v>0.56193729799065295</v>
      </c>
      <c r="K52" s="96">
        <v>474.18979821469901</v>
      </c>
      <c r="L52" s="59">
        <f t="shared" si="7"/>
        <v>0.79711264872662002</v>
      </c>
      <c r="M52" s="97">
        <v>498.45009717126197</v>
      </c>
      <c r="N52" s="59">
        <f t="shared" si="8"/>
        <v>0.85550806010511005</v>
      </c>
      <c r="O52" s="58">
        <f t="shared" si="72"/>
        <v>2486.4450405136599</v>
      </c>
      <c r="P52" s="59">
        <f t="shared" si="78"/>
        <v>0.46952800095824598</v>
      </c>
      <c r="Q52" s="58">
        <f t="shared" si="74"/>
        <v>1692.0024925638099</v>
      </c>
      <c r="R52" s="96">
        <v>422.55237173582702</v>
      </c>
      <c r="S52" s="59">
        <f t="shared" si="75"/>
        <v>0.51263538272736098</v>
      </c>
      <c r="T52" s="96">
        <v>236.526420647131</v>
      </c>
      <c r="U52" s="59">
        <f t="shared" si="79"/>
        <v>-0.21127063882314501</v>
      </c>
      <c r="V52" s="96">
        <v>243.151289132122</v>
      </c>
      <c r="W52" s="59">
        <f t="shared" si="56"/>
        <v>-0.16372511541458101</v>
      </c>
      <c r="X52" s="96">
        <v>257.27770049871799</v>
      </c>
      <c r="Y52" s="59">
        <f t="shared" si="14"/>
        <v>-0.119729141931047</v>
      </c>
      <c r="Z52" s="96">
        <v>263.86203366310701</v>
      </c>
      <c r="AA52" s="59">
        <f t="shared" si="16"/>
        <v>-6.9906230224766094E-2</v>
      </c>
      <c r="AB52" s="96">
        <v>268.63267688690399</v>
      </c>
      <c r="AC52" s="59">
        <f t="shared" si="18"/>
        <v>-0.416805191193443</v>
      </c>
      <c r="AD52" s="96">
        <v>248.15702786833401</v>
      </c>
      <c r="AE52" s="59">
        <f t="shared" si="20"/>
        <v>-0.462074547904962</v>
      </c>
      <c r="AF52" s="96">
        <v>255.33170726268699</v>
      </c>
      <c r="AG52" s="59">
        <f t="shared" si="22"/>
        <v>-0.526790089131148</v>
      </c>
      <c r="AH52" s="96">
        <v>226.29251377996201</v>
      </c>
      <c r="AI52" s="59">
        <f t="shared" si="24"/>
        <v>-0.52598997877961096</v>
      </c>
      <c r="AJ52" s="96">
        <v>389.02008345832598</v>
      </c>
      <c r="AK52" s="59">
        <f t="shared" si="26"/>
        <v>-0.159984733991519</v>
      </c>
      <c r="AL52" s="96">
        <v>385.08960717041299</v>
      </c>
      <c r="AM52" s="59">
        <f t="shared" si="28"/>
        <v>-0.15511880148096799</v>
      </c>
      <c r="AN52" s="96">
        <v>534.22447571695204</v>
      </c>
      <c r="AO52" s="59">
        <f t="shared" si="30"/>
        <v>-0.147232012039964</v>
      </c>
      <c r="AP52" s="58">
        <f t="shared" si="76"/>
        <v>3730.11790782048</v>
      </c>
      <c r="AQ52" s="59">
        <f t="shared" si="77"/>
        <v>-0.24341942104057801</v>
      </c>
      <c r="AR52" s="59"/>
      <c r="AS52" s="96">
        <v>279.34846464714002</v>
      </c>
      <c r="AT52" s="59"/>
      <c r="AU52" s="96">
        <v>299.882865136671</v>
      </c>
      <c r="AV52" s="59"/>
      <c r="AW52" s="96">
        <v>290.75522129624102</v>
      </c>
      <c r="AX52" s="59"/>
      <c r="AY52" s="96">
        <v>292.27106423028403</v>
      </c>
      <c r="AZ52" s="59"/>
      <c r="BA52" s="96">
        <v>283.694012622912</v>
      </c>
      <c r="BB52" s="59"/>
      <c r="BC52" s="96">
        <v>460.622544697595</v>
      </c>
      <c r="BD52" s="59"/>
      <c r="BE52" s="96">
        <v>461.32233918630499</v>
      </c>
      <c r="BF52" s="59"/>
      <c r="BG52" s="96">
        <v>539.57387915624395</v>
      </c>
      <c r="BH52" s="59"/>
      <c r="BI52" s="96">
        <v>477.400273516048</v>
      </c>
      <c r="BJ52" s="59"/>
      <c r="BK52" s="96">
        <v>463.11073048331798</v>
      </c>
      <c r="BL52" s="59"/>
      <c r="BM52" s="96">
        <v>455.79142706149202</v>
      </c>
      <c r="BN52" s="59"/>
      <c r="BO52" s="96">
        <v>626.45934563621097</v>
      </c>
      <c r="BP52" s="59"/>
      <c r="BQ52" s="58">
        <f t="shared" si="47"/>
        <v>4930.2321676704596</v>
      </c>
      <c r="BR52" s="59"/>
      <c r="BS52" s="93"/>
      <c r="BT52" s="99"/>
      <c r="BU52" s="99"/>
      <c r="BV52" s="99"/>
      <c r="BW52" s="99"/>
      <c r="BX52" s="99"/>
      <c r="BY52" s="99"/>
      <c r="BZ52" s="99"/>
      <c r="CA52" s="99"/>
      <c r="CB52" s="99"/>
      <c r="CC52" s="99"/>
      <c r="CD52" s="99"/>
      <c r="CE52" s="99"/>
      <c r="CF52" s="58"/>
    </row>
    <row r="53" spans="1:84" ht="28.8">
      <c r="A53" s="370" t="s">
        <v>119</v>
      </c>
      <c r="B53" s="88" t="s">
        <v>371</v>
      </c>
      <c r="C53" s="58">
        <v>90.858455692630699</v>
      </c>
      <c r="D53" s="59">
        <f t="shared" si="73"/>
        <v>5.0108984266200203</v>
      </c>
      <c r="E53" s="58">
        <v>96.891580452632894</v>
      </c>
      <c r="F53" s="59">
        <f t="shared" si="51"/>
        <v>5.20856207411975</v>
      </c>
      <c r="G53" s="58">
        <v>89.054219874710199</v>
      </c>
      <c r="H53" s="59">
        <f t="shared" si="52"/>
        <v>4.46526976556415</v>
      </c>
      <c r="I53" s="58">
        <v>85.406165346639398</v>
      </c>
      <c r="J53" s="59">
        <f t="shared" si="5"/>
        <v>3.4829917020060601</v>
      </c>
      <c r="K53" s="58">
        <v>84.403995357383295</v>
      </c>
      <c r="L53" s="59">
        <f t="shared" si="7"/>
        <v>3.0458976859684901</v>
      </c>
      <c r="M53" s="92">
        <v>82.917527143072505</v>
      </c>
      <c r="N53" s="59">
        <f t="shared" si="8"/>
        <v>2.7936919243896701</v>
      </c>
      <c r="O53" s="58">
        <f t="shared" si="72"/>
        <v>529.531943867069</v>
      </c>
      <c r="P53" s="59">
        <f t="shared" si="78"/>
        <v>3.8676579877206501</v>
      </c>
      <c r="Q53" s="58">
        <f t="shared" si="74"/>
        <v>108.785774432569</v>
      </c>
      <c r="R53" s="58">
        <v>15.1156198697773</v>
      </c>
      <c r="S53" s="59">
        <f t="shared" si="75"/>
        <v>-0.68714568157785905</v>
      </c>
      <c r="T53" s="58">
        <v>15.606122528197499</v>
      </c>
      <c r="U53" s="59">
        <f t="shared" si="79"/>
        <v>-0.59476261226697003</v>
      </c>
      <c r="V53" s="58">
        <v>16.294569837307499</v>
      </c>
      <c r="W53" s="59">
        <f t="shared" si="56"/>
        <v>-0.54008898367882197</v>
      </c>
      <c r="X53" s="58">
        <v>19.051154011376301</v>
      </c>
      <c r="Y53" s="59">
        <f t="shared" si="14"/>
        <v>-0.476251576543474</v>
      </c>
      <c r="Z53" s="58">
        <v>20.861623775139801</v>
      </c>
      <c r="AA53" s="59">
        <f t="shared" si="16"/>
        <v>-0.34337550917152898</v>
      </c>
      <c r="AB53" s="58">
        <v>21.8566844107702</v>
      </c>
      <c r="AC53" s="59">
        <f t="shared" si="18"/>
        <v>-0.42672236054011597</v>
      </c>
      <c r="AD53" s="58">
        <v>25.265493341712101</v>
      </c>
      <c r="AE53" s="59">
        <f t="shared" si="20"/>
        <v>-0.423569031001644</v>
      </c>
      <c r="AF53" s="58">
        <v>28.9556670583009</v>
      </c>
      <c r="AG53" s="59">
        <f t="shared" si="22"/>
        <v>-0.36158815328406202</v>
      </c>
      <c r="AH53" s="58">
        <v>26.6983056282237</v>
      </c>
      <c r="AI53" s="59">
        <f t="shared" si="24"/>
        <v>-0.28009706816067698</v>
      </c>
      <c r="AJ53" s="58">
        <v>37.278029095110703</v>
      </c>
      <c r="AK53" s="59">
        <f t="shared" si="26"/>
        <v>-0.100726164007591</v>
      </c>
      <c r="AL53" s="58">
        <v>48.117650011894597</v>
      </c>
      <c r="AM53" s="59">
        <f t="shared" si="28"/>
        <v>9.7717572155982896E-2</v>
      </c>
      <c r="AN53" s="58">
        <v>76.901504744443699</v>
      </c>
      <c r="AO53" s="59">
        <f t="shared" si="30"/>
        <v>0.54260401414132398</v>
      </c>
      <c r="AP53" s="58">
        <f t="shared" si="76"/>
        <v>352.00242431225399</v>
      </c>
      <c r="AQ53" s="59">
        <f t="shared" si="77"/>
        <v>-0.28153933383330998</v>
      </c>
      <c r="AR53" s="59"/>
      <c r="AS53" s="58">
        <v>48.315202890635597</v>
      </c>
      <c r="AT53" s="59"/>
      <c r="AU53" s="58">
        <v>38.511062899454899</v>
      </c>
      <c r="AV53" s="59"/>
      <c r="AW53" s="58">
        <v>35.429831552302197</v>
      </c>
      <c r="AX53" s="59"/>
      <c r="AY53" s="58">
        <v>36.3746278903266</v>
      </c>
      <c r="AZ53" s="59"/>
      <c r="BA53" s="58">
        <v>31.771010777892901</v>
      </c>
      <c r="BB53" s="59"/>
      <c r="BC53" s="58">
        <v>38.125827533344101</v>
      </c>
      <c r="BD53" s="59"/>
      <c r="BE53" s="58">
        <v>43.830908990915397</v>
      </c>
      <c r="BF53" s="59"/>
      <c r="BG53" s="58">
        <v>45.355779669898197</v>
      </c>
      <c r="BH53" s="59"/>
      <c r="BI53" s="58">
        <v>37.08597985566</v>
      </c>
      <c r="BJ53" s="59"/>
      <c r="BK53" s="58">
        <v>41.453479021739703</v>
      </c>
      <c r="BL53" s="59"/>
      <c r="BM53" s="58">
        <v>43.8342714304816</v>
      </c>
      <c r="BN53" s="59"/>
      <c r="BO53" s="58">
        <v>49.8517468121916</v>
      </c>
      <c r="BP53" s="59"/>
      <c r="BQ53" s="58">
        <f t="shared" si="47"/>
        <v>489.93972932484297</v>
      </c>
      <c r="BR53" s="59"/>
      <c r="BS53" s="93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58"/>
    </row>
    <row r="54" spans="1:84" ht="28.8">
      <c r="A54" s="371"/>
      <c r="B54" s="88" t="s">
        <v>372</v>
      </c>
      <c r="C54" s="58">
        <v>493.78659710495401</v>
      </c>
      <c r="D54" s="59">
        <f t="shared" si="73"/>
        <v>5.0148401557536797</v>
      </c>
      <c r="E54" s="58">
        <v>539.00885338263697</v>
      </c>
      <c r="F54" s="59">
        <f t="shared" si="51"/>
        <v>5.4210588326485798</v>
      </c>
      <c r="G54" s="58">
        <v>490.061067616998</v>
      </c>
      <c r="H54" s="59">
        <f t="shared" si="52"/>
        <v>4.5682973045171096</v>
      </c>
      <c r="I54" s="58">
        <v>474.03258012572297</v>
      </c>
      <c r="J54" s="59">
        <f t="shared" si="5"/>
        <v>3.5712981208752899</v>
      </c>
      <c r="K54" s="58">
        <v>470.17161254032698</v>
      </c>
      <c r="L54" s="59">
        <f t="shared" si="7"/>
        <v>3.1526321124849499</v>
      </c>
      <c r="M54" s="92">
        <v>458.640316123547</v>
      </c>
      <c r="N54" s="59">
        <f t="shared" si="8"/>
        <v>2.8777530317970101</v>
      </c>
      <c r="O54" s="58">
        <f t="shared" si="72"/>
        <v>2925.7010268941899</v>
      </c>
      <c r="P54" s="59">
        <f t="shared" si="78"/>
        <v>3.9651885771400801</v>
      </c>
      <c r="Q54" s="58">
        <f t="shared" si="74"/>
        <v>589.24268060315501</v>
      </c>
      <c r="R54" s="58">
        <v>82.094716454369603</v>
      </c>
      <c r="S54" s="59">
        <f t="shared" si="75"/>
        <v>-0.67850219965245595</v>
      </c>
      <c r="T54" s="58">
        <v>83.943920688280699</v>
      </c>
      <c r="U54" s="59">
        <f t="shared" si="79"/>
        <v>-0.59465793477092399</v>
      </c>
      <c r="V54" s="58">
        <v>88.009141900424595</v>
      </c>
      <c r="W54" s="59">
        <f t="shared" si="56"/>
        <v>-0.525673984271677</v>
      </c>
      <c r="X54" s="58">
        <v>103.697586022886</v>
      </c>
      <c r="Y54" s="59">
        <f t="shared" si="14"/>
        <v>-0.46415720778846298</v>
      </c>
      <c r="Z54" s="58">
        <v>113.22255374530999</v>
      </c>
      <c r="AA54" s="59">
        <f t="shared" si="16"/>
        <v>-0.33114459137455099</v>
      </c>
      <c r="AB54" s="58">
        <v>118.274761791884</v>
      </c>
      <c r="AC54" s="59">
        <f t="shared" si="18"/>
        <v>-0.43287464198902098</v>
      </c>
      <c r="AD54" s="58">
        <v>137.163656503629</v>
      </c>
      <c r="AE54" s="59">
        <f t="shared" si="20"/>
        <v>-0.43413434957851899</v>
      </c>
      <c r="AF54" s="58">
        <v>158.066464148801</v>
      </c>
      <c r="AG54" s="59">
        <f t="shared" si="22"/>
        <v>-0.38320027699230802</v>
      </c>
      <c r="AH54" s="58">
        <v>144.561841536527</v>
      </c>
      <c r="AI54" s="59">
        <f t="shared" si="24"/>
        <v>-0.29757809147488701</v>
      </c>
      <c r="AJ54" s="58">
        <v>205.87177049323</v>
      </c>
      <c r="AK54" s="59">
        <f t="shared" si="26"/>
        <v>-0.106608732348242</v>
      </c>
      <c r="AL54" s="58">
        <v>265.42639332051903</v>
      </c>
      <c r="AM54" s="59">
        <f t="shared" si="28"/>
        <v>8.1366995950903104E-2</v>
      </c>
      <c r="AN54" s="58">
        <v>427.11092377960898</v>
      </c>
      <c r="AO54" s="59">
        <f t="shared" si="30"/>
        <v>0.51302636448325101</v>
      </c>
      <c r="AP54" s="58">
        <f t="shared" si="76"/>
        <v>1927.44373038547</v>
      </c>
      <c r="AQ54" s="59">
        <f t="shared" si="77"/>
        <v>-0.28133934030198698</v>
      </c>
      <c r="AR54" s="59"/>
      <c r="AS54" s="58">
        <v>255.35078736347199</v>
      </c>
      <c r="AT54" s="59"/>
      <c r="AU54" s="58">
        <v>207.094027215854</v>
      </c>
      <c r="AV54" s="59"/>
      <c r="AW54" s="58">
        <v>185.545677407737</v>
      </c>
      <c r="AX54" s="59"/>
      <c r="AY54" s="58">
        <v>193.52240532135201</v>
      </c>
      <c r="AZ54" s="59"/>
      <c r="BA54" s="58">
        <v>169.278071590976</v>
      </c>
      <c r="BB54" s="59"/>
      <c r="BC54" s="58">
        <v>208.55135486569901</v>
      </c>
      <c r="BD54" s="59"/>
      <c r="BE54" s="58">
        <v>242.39615251688099</v>
      </c>
      <c r="BF54" s="59"/>
      <c r="BG54" s="58">
        <v>256.26870157791899</v>
      </c>
      <c r="BH54" s="59"/>
      <c r="BI54" s="58">
        <v>205.80485856437201</v>
      </c>
      <c r="BJ54" s="59"/>
      <c r="BK54" s="58">
        <v>230.438530067968</v>
      </c>
      <c r="BL54" s="59"/>
      <c r="BM54" s="58">
        <v>245.45449816240699</v>
      </c>
      <c r="BN54" s="59"/>
      <c r="BO54" s="58">
        <v>282.28914829615798</v>
      </c>
      <c r="BP54" s="59"/>
      <c r="BQ54" s="58">
        <f t="shared" si="47"/>
        <v>2681.9942129507999</v>
      </c>
      <c r="BR54" s="59"/>
      <c r="BS54" s="93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58"/>
    </row>
    <row r="55" spans="1:84" ht="28.8">
      <c r="A55" s="372"/>
      <c r="B55" s="88" t="s">
        <v>373</v>
      </c>
      <c r="C55" s="58">
        <v>81.076868797598095</v>
      </c>
      <c r="D55" s="59">
        <f t="shared" si="73"/>
        <v>4.8841306028708003</v>
      </c>
      <c r="E55" s="58">
        <v>87.535501570297697</v>
      </c>
      <c r="F55" s="59">
        <f t="shared" si="51"/>
        <v>5.28348766811696</v>
      </c>
      <c r="G55" s="58">
        <v>80.126112667763806</v>
      </c>
      <c r="H55" s="59">
        <f t="shared" si="52"/>
        <v>4.5526505560820496</v>
      </c>
      <c r="I55" s="58">
        <v>77.090107878979794</v>
      </c>
      <c r="J55" s="59">
        <f t="shared" si="5"/>
        <v>3.5986076104167002</v>
      </c>
      <c r="K55" s="58">
        <v>76.186467486813399</v>
      </c>
      <c r="L55" s="59">
        <f t="shared" si="7"/>
        <v>3.1040028296129498</v>
      </c>
      <c r="M55" s="92">
        <v>74.479047495971002</v>
      </c>
      <c r="N55" s="59">
        <f t="shared" si="8"/>
        <v>2.7961709890674502</v>
      </c>
      <c r="O55" s="58">
        <f t="shared" si="72"/>
        <v>476.49410589742399</v>
      </c>
      <c r="P55" s="59">
        <f t="shared" si="78"/>
        <v>3.90788617817118</v>
      </c>
      <c r="Q55" s="58">
        <f t="shared" si="74"/>
        <v>97.087440213411696</v>
      </c>
      <c r="R55" s="58">
        <v>13.778903676618199</v>
      </c>
      <c r="S55" s="59">
        <f t="shared" si="75"/>
        <v>-0.68791916549251597</v>
      </c>
      <c r="T55" s="58">
        <v>13.931037378248</v>
      </c>
      <c r="U55" s="59">
        <f t="shared" si="79"/>
        <v>-0.60132845849734295</v>
      </c>
      <c r="V55" s="58">
        <v>14.4302458543872</v>
      </c>
      <c r="W55" s="59">
        <f t="shared" si="56"/>
        <v>-0.54426064676237096</v>
      </c>
      <c r="X55" s="58">
        <v>16.763793393538599</v>
      </c>
      <c r="Y55" s="59">
        <f t="shared" si="14"/>
        <v>-0.483689749401846</v>
      </c>
      <c r="Z55" s="58">
        <v>18.563941266580098</v>
      </c>
      <c r="AA55" s="59">
        <f t="shared" si="16"/>
        <v>-0.34171494525579099</v>
      </c>
      <c r="AB55" s="58">
        <v>19.619518644039601</v>
      </c>
      <c r="AC55" s="59">
        <f t="shared" si="18"/>
        <v>-0.43613959666226698</v>
      </c>
      <c r="AD55" s="58">
        <v>22.193322745911701</v>
      </c>
      <c r="AE55" s="59">
        <f t="shared" si="20"/>
        <v>-0.44474435289087899</v>
      </c>
      <c r="AF55" s="58">
        <v>25.335190149403999</v>
      </c>
      <c r="AG55" s="59">
        <f t="shared" si="22"/>
        <v>-0.39659069328594898</v>
      </c>
      <c r="AH55" s="58">
        <v>23.191780260456799</v>
      </c>
      <c r="AI55" s="59">
        <f t="shared" si="24"/>
        <v>-0.31487667914614498</v>
      </c>
      <c r="AJ55" s="58">
        <v>33.310370278309797</v>
      </c>
      <c r="AK55" s="59">
        <f t="shared" si="26"/>
        <v>-0.119453892755913</v>
      </c>
      <c r="AL55" s="58">
        <v>43.128885039082498</v>
      </c>
      <c r="AM55" s="59">
        <f t="shared" si="28"/>
        <v>7.4049157462039203E-2</v>
      </c>
      <c r="AN55" s="58">
        <v>69.009372632441597</v>
      </c>
      <c r="AO55" s="59">
        <f t="shared" si="30"/>
        <v>0.50467358492454995</v>
      </c>
      <c r="AP55" s="58">
        <f t="shared" si="76"/>
        <v>313.25636131901803</v>
      </c>
      <c r="AQ55" s="59">
        <f t="shared" si="77"/>
        <v>-0.297438405294914</v>
      </c>
      <c r="AR55" s="59"/>
      <c r="AS55" s="58">
        <v>44.151713764684303</v>
      </c>
      <c r="AT55" s="59"/>
      <c r="AU55" s="58">
        <v>34.943646405609201</v>
      </c>
      <c r="AV55" s="59"/>
      <c r="AW55" s="58">
        <v>31.663374584338602</v>
      </c>
      <c r="AX55" s="59"/>
      <c r="AY55" s="58">
        <v>32.468449685276298</v>
      </c>
      <c r="AZ55" s="59"/>
      <c r="BA55" s="58">
        <v>28.200459865815301</v>
      </c>
      <c r="BB55" s="59"/>
      <c r="BC55" s="58">
        <v>34.794992746259901</v>
      </c>
      <c r="BD55" s="59"/>
      <c r="BE55" s="58">
        <v>39.969557917076301</v>
      </c>
      <c r="BF55" s="59"/>
      <c r="BG55" s="58">
        <v>41.986740786896902</v>
      </c>
      <c r="BH55" s="59"/>
      <c r="BI55" s="58">
        <v>33.8505193948928</v>
      </c>
      <c r="BJ55" s="59"/>
      <c r="BK55" s="58">
        <v>37.829217577900401</v>
      </c>
      <c r="BL55" s="59"/>
      <c r="BM55" s="58">
        <v>40.155410708570699</v>
      </c>
      <c r="BN55" s="59"/>
      <c r="BO55" s="58">
        <v>45.863350911355298</v>
      </c>
      <c r="BP55" s="59"/>
      <c r="BQ55" s="58">
        <f t="shared" si="47"/>
        <v>445.87743434867599</v>
      </c>
      <c r="BR55" s="59"/>
      <c r="BS55" s="93"/>
      <c r="BT55" s="99"/>
      <c r="BU55" s="99"/>
      <c r="BV55" s="99"/>
      <c r="BW55" s="99"/>
      <c r="BX55" s="99"/>
      <c r="BY55" s="99"/>
      <c r="BZ55" s="99"/>
      <c r="CA55" s="99"/>
      <c r="CB55" s="99"/>
      <c r="CC55" s="99"/>
      <c r="CD55" s="99"/>
      <c r="CE55" s="99"/>
      <c r="CF55" s="58"/>
    </row>
    <row r="56" spans="1:84" ht="28.8">
      <c r="A56" s="373"/>
      <c r="B56" s="88" t="s">
        <v>204</v>
      </c>
      <c r="C56" s="96">
        <v>286.81313458442798</v>
      </c>
      <c r="D56" s="59">
        <f t="shared" si="73"/>
        <v>5.3849254748746702</v>
      </c>
      <c r="E56" s="96">
        <v>335.61627563894899</v>
      </c>
      <c r="F56" s="59">
        <f t="shared" si="51"/>
        <v>6.7225898482489796</v>
      </c>
      <c r="G56" s="96">
        <v>300.066480591095</v>
      </c>
      <c r="H56" s="59">
        <f t="shared" si="52"/>
        <v>5.61342185241039</v>
      </c>
      <c r="I56" s="96">
        <v>295.12331092893601</v>
      </c>
      <c r="J56" s="59">
        <f t="shared" si="5"/>
        <v>4.4213205749343603</v>
      </c>
      <c r="K56" s="96">
        <v>295.08165167796</v>
      </c>
      <c r="L56" s="59">
        <f t="shared" si="7"/>
        <v>3.93607002980723</v>
      </c>
      <c r="M56" s="97">
        <v>281.171551448255</v>
      </c>
      <c r="N56" s="59">
        <f t="shared" si="8"/>
        <v>3.3485258653984098</v>
      </c>
      <c r="O56" s="58">
        <f t="shared" si="72"/>
        <v>1793.8724048696199</v>
      </c>
      <c r="P56" s="59">
        <f t="shared" si="78"/>
        <v>4.7380229480258196</v>
      </c>
      <c r="Q56" s="58">
        <f t="shared" si="74"/>
        <v>312.62900499322802</v>
      </c>
      <c r="R56" s="96">
        <v>44.920357443961798</v>
      </c>
      <c r="S56" s="59">
        <f t="shared" si="75"/>
        <v>-0.64689495139076503</v>
      </c>
      <c r="T56" s="96">
        <v>43.459031521018403</v>
      </c>
      <c r="U56" s="59">
        <f t="shared" si="79"/>
        <v>-0.63455150818660899</v>
      </c>
      <c r="V56" s="96">
        <v>45.3723484283299</v>
      </c>
      <c r="W56" s="59">
        <f t="shared" si="56"/>
        <v>-0.51497296987535701</v>
      </c>
      <c r="X56" s="96">
        <v>54.437531750741201</v>
      </c>
      <c r="Y56" s="59">
        <f t="shared" si="14"/>
        <v>-0.43453283866123898</v>
      </c>
      <c r="Z56" s="96">
        <v>59.780685828212299</v>
      </c>
      <c r="AA56" s="59">
        <f t="shared" si="16"/>
        <v>-0.286140796744079</v>
      </c>
      <c r="AB56" s="96">
        <v>64.659050020964798</v>
      </c>
      <c r="AC56" s="59">
        <f t="shared" si="18"/>
        <v>-0.468095029655761</v>
      </c>
      <c r="AD56" s="96">
        <v>72.322998287972396</v>
      </c>
      <c r="AE56" s="59">
        <f t="shared" si="20"/>
        <v>-0.49008082406457398</v>
      </c>
      <c r="AF56" s="96">
        <v>85.723007742244206</v>
      </c>
      <c r="AG56" s="59">
        <f t="shared" si="22"/>
        <v>-0.46853592710332198</v>
      </c>
      <c r="AH56" s="96">
        <v>76.910363476793194</v>
      </c>
      <c r="AI56" s="59">
        <f t="shared" si="24"/>
        <v>-0.373670424973437</v>
      </c>
      <c r="AJ56" s="96">
        <v>121.247149362979</v>
      </c>
      <c r="AK56" s="59">
        <f t="shared" si="26"/>
        <v>-0.11333256567986701</v>
      </c>
      <c r="AL56" s="96">
        <v>158.20642596191399</v>
      </c>
      <c r="AM56" s="59">
        <f t="shared" si="28"/>
        <v>6.1875882765554099E-2</v>
      </c>
      <c r="AN56" s="96">
        <v>258.72984841914803</v>
      </c>
      <c r="AO56" s="59">
        <f t="shared" si="30"/>
        <v>0.43471142443769401</v>
      </c>
      <c r="AP56" s="58">
        <f t="shared" si="76"/>
        <v>1085.7687982442801</v>
      </c>
      <c r="AQ56" s="59">
        <f t="shared" si="77"/>
        <v>-0.29185011255215698</v>
      </c>
      <c r="AR56" s="59"/>
      <c r="AS56" s="96">
        <v>127.215279478128</v>
      </c>
      <c r="AT56" s="59"/>
      <c r="AU56" s="96">
        <v>118.91971781131301</v>
      </c>
      <c r="AV56" s="59"/>
      <c r="AW56" s="96">
        <v>93.546020345855894</v>
      </c>
      <c r="AX56" s="59"/>
      <c r="AY56" s="96">
        <v>96.270014375120596</v>
      </c>
      <c r="AZ56" s="59"/>
      <c r="BA56" s="96">
        <v>83.742964376661106</v>
      </c>
      <c r="BB56" s="59"/>
      <c r="BC56" s="96">
        <v>121.561281856642</v>
      </c>
      <c r="BD56" s="59"/>
      <c r="BE56" s="96">
        <v>141.832277939536</v>
      </c>
      <c r="BF56" s="59"/>
      <c r="BG56" s="96">
        <v>161.29595980970399</v>
      </c>
      <c r="BH56" s="59"/>
      <c r="BI56" s="96">
        <v>122.79535653977599</v>
      </c>
      <c r="BJ56" s="59"/>
      <c r="BK56" s="96">
        <v>136.74478690643201</v>
      </c>
      <c r="BL56" s="59"/>
      <c r="BM56" s="96">
        <v>148.98768163929</v>
      </c>
      <c r="BN56" s="59"/>
      <c r="BO56" s="96">
        <v>180.335811099122</v>
      </c>
      <c r="BP56" s="59"/>
      <c r="BQ56" s="58">
        <f t="shared" si="47"/>
        <v>1533.2471521775799</v>
      </c>
      <c r="BR56" s="59"/>
      <c r="BS56" s="93"/>
      <c r="BT56" s="99"/>
      <c r="BU56" s="99"/>
      <c r="BV56" s="99"/>
      <c r="BW56" s="99"/>
      <c r="BX56" s="99"/>
      <c r="BY56" s="99"/>
      <c r="BZ56" s="99"/>
      <c r="CA56" s="99"/>
      <c r="CB56" s="99"/>
      <c r="CC56" s="99"/>
      <c r="CD56" s="99"/>
      <c r="CE56" s="99"/>
      <c r="CF56" s="58"/>
    </row>
    <row r="57" spans="1:84" ht="28.8">
      <c r="A57" s="370" t="s">
        <v>313</v>
      </c>
      <c r="B57" s="88" t="s">
        <v>371</v>
      </c>
      <c r="C57" s="58">
        <v>224.56739131681601</v>
      </c>
      <c r="D57" s="59">
        <f t="shared" si="73"/>
        <v>2.9222431003385401</v>
      </c>
      <c r="E57" s="58">
        <v>179.45925619482699</v>
      </c>
      <c r="F57" s="59">
        <f t="shared" si="51"/>
        <v>1.98867386371766</v>
      </c>
      <c r="G57" s="58">
        <v>250.86339670527499</v>
      </c>
      <c r="H57" s="59">
        <f t="shared" si="52"/>
        <v>2.4741877462357902</v>
      </c>
      <c r="I57" s="58">
        <v>263.15471926430502</v>
      </c>
      <c r="J57" s="59">
        <f t="shared" si="5"/>
        <v>1.90302135816685</v>
      </c>
      <c r="K57" s="58">
        <v>296.50793408545701</v>
      </c>
      <c r="L57" s="59">
        <f t="shared" si="7"/>
        <v>1.64872825557389</v>
      </c>
      <c r="M57" s="92">
        <v>296.84310216090699</v>
      </c>
      <c r="N57" s="59">
        <f t="shared" si="8"/>
        <v>1.1735113580324299</v>
      </c>
      <c r="O57" s="58">
        <f t="shared" si="72"/>
        <v>1511.39579972759</v>
      </c>
      <c r="P57" s="59">
        <f t="shared" si="78"/>
        <v>1.85884157127692</v>
      </c>
      <c r="Q57" s="58">
        <f t="shared" si="74"/>
        <v>528.67420668313196</v>
      </c>
      <c r="R57" s="58">
        <v>57.254837492717598</v>
      </c>
      <c r="S57" s="59">
        <f t="shared" si="75"/>
        <v>-0.124255615579006</v>
      </c>
      <c r="T57" s="58">
        <v>60.046450157527403</v>
      </c>
      <c r="U57" s="59">
        <f t="shared" si="79"/>
        <v>-2.18481580242736E-2</v>
      </c>
      <c r="V57" s="58">
        <v>72.207783524963702</v>
      </c>
      <c r="W57" s="59">
        <f t="shared" si="56"/>
        <v>0.21217333248021</v>
      </c>
      <c r="X57" s="58">
        <v>90.648564649375302</v>
      </c>
      <c r="Y57" s="59">
        <f t="shared" si="14"/>
        <v>0.35993726426463801</v>
      </c>
      <c r="Z57" s="58">
        <v>111.94350853527401</v>
      </c>
      <c r="AA57" s="59">
        <f t="shared" si="16"/>
        <v>0.459623684712342</v>
      </c>
      <c r="AB57" s="58">
        <v>136.573062323274</v>
      </c>
      <c r="AC57" s="59">
        <f t="shared" si="18"/>
        <v>0.32483417398224401</v>
      </c>
      <c r="AD57" s="58">
        <v>140.83510103731001</v>
      </c>
      <c r="AE57" s="59">
        <f t="shared" si="20"/>
        <v>0.33327855809189599</v>
      </c>
      <c r="AF57" s="58">
        <v>153.16544158491499</v>
      </c>
      <c r="AG57" s="59">
        <f t="shared" si="22"/>
        <v>0.54266008480963102</v>
      </c>
      <c r="AH57" s="58">
        <v>127.388488408698</v>
      </c>
      <c r="AI57" s="59">
        <f t="shared" si="24"/>
        <v>0.29656487098114498</v>
      </c>
      <c r="AJ57" s="58">
        <v>219.31426417706101</v>
      </c>
      <c r="AK57" s="59">
        <f t="shared" si="26"/>
        <v>1.22719004666313</v>
      </c>
      <c r="AL57" s="58">
        <v>220.967689230616</v>
      </c>
      <c r="AM57" s="59">
        <f t="shared" si="28"/>
        <v>1.1910980214674201</v>
      </c>
      <c r="AN57" s="58">
        <v>229.67771994900801</v>
      </c>
      <c r="AO57" s="59">
        <f t="shared" si="30"/>
        <v>1.0699401177751</v>
      </c>
      <c r="AP57" s="58">
        <f t="shared" si="76"/>
        <v>1620.0229110707401</v>
      </c>
      <c r="AQ57" s="59">
        <f t="shared" si="77"/>
        <v>0.54845696110903297</v>
      </c>
      <c r="AR57" s="59"/>
      <c r="AS57" s="58">
        <v>65.378480880093903</v>
      </c>
      <c r="AT57" s="59"/>
      <c r="AU57" s="58">
        <v>61.387657397078797</v>
      </c>
      <c r="AV57" s="59"/>
      <c r="AW57" s="58">
        <v>59.568859989041698</v>
      </c>
      <c r="AX57" s="59"/>
      <c r="AY57" s="58">
        <v>66.656431168824497</v>
      </c>
      <c r="AZ57" s="59"/>
      <c r="BA57" s="58">
        <v>76.693403722984598</v>
      </c>
      <c r="BB57" s="59"/>
      <c r="BC57" s="58">
        <v>103.08691080390599</v>
      </c>
      <c r="BD57" s="59"/>
      <c r="BE57" s="58">
        <v>105.630665236876</v>
      </c>
      <c r="BF57" s="59"/>
      <c r="BG57" s="58">
        <v>99.286578484213393</v>
      </c>
      <c r="BH57" s="59"/>
      <c r="BI57" s="58">
        <v>98.250763428674503</v>
      </c>
      <c r="BJ57" s="59"/>
      <c r="BK57" s="58">
        <v>98.471284255982894</v>
      </c>
      <c r="BL57" s="59"/>
      <c r="BM57" s="58">
        <v>100.847925134189</v>
      </c>
      <c r="BN57" s="59"/>
      <c r="BO57" s="58">
        <v>110.958630144277</v>
      </c>
      <c r="BP57" s="59"/>
      <c r="BQ57" s="58">
        <f t="shared" si="47"/>
        <v>1046.21759064614</v>
      </c>
      <c r="BR57" s="59"/>
      <c r="BS57" s="93"/>
      <c r="BT57" s="98"/>
      <c r="BU57" s="98"/>
      <c r="BV57" s="98"/>
      <c r="BW57" s="98"/>
      <c r="BX57" s="98"/>
      <c r="BY57" s="98"/>
      <c r="BZ57" s="98"/>
      <c r="CA57" s="98"/>
      <c r="CB57" s="98"/>
      <c r="CC57" s="98"/>
      <c r="CD57" s="98"/>
      <c r="CE57" s="98"/>
      <c r="CF57" s="58"/>
    </row>
    <row r="58" spans="1:84" ht="28.8">
      <c r="A58" s="371"/>
      <c r="B58" s="88" t="s">
        <v>372</v>
      </c>
      <c r="C58" s="58">
        <v>1317.7635973798999</v>
      </c>
      <c r="D58" s="59">
        <f t="shared" si="73"/>
        <v>2.78639847896009</v>
      </c>
      <c r="E58" s="58">
        <v>1077.9350347192999</v>
      </c>
      <c r="F58" s="59">
        <f t="shared" si="51"/>
        <v>2.1398790787822399</v>
      </c>
      <c r="G58" s="58">
        <v>1490.5613711494</v>
      </c>
      <c r="H58" s="59">
        <f t="shared" si="52"/>
        <v>2.5956952117002201</v>
      </c>
      <c r="I58" s="58">
        <v>1577.05557103915</v>
      </c>
      <c r="J58" s="59">
        <f t="shared" si="5"/>
        <v>2.0070497759063901</v>
      </c>
      <c r="K58" s="58">
        <v>1783.39105339306</v>
      </c>
      <c r="L58" s="59">
        <f t="shared" si="7"/>
        <v>1.761625234539</v>
      </c>
      <c r="M58" s="92">
        <v>1772.8406997582099</v>
      </c>
      <c r="N58" s="59">
        <f t="shared" si="8"/>
        <v>1.25682963453455</v>
      </c>
      <c r="O58" s="58">
        <f t="shared" si="72"/>
        <v>9019.5473274390206</v>
      </c>
      <c r="P58" s="59">
        <f t="shared" si="78"/>
        <v>1.94598155647371</v>
      </c>
      <c r="Q58" s="58">
        <f t="shared" si="74"/>
        <v>3061.64419380659</v>
      </c>
      <c r="R58" s="58">
        <v>348.02559865326498</v>
      </c>
      <c r="S58" s="59">
        <f t="shared" si="75"/>
        <v>0.26795771055612899</v>
      </c>
      <c r="T58" s="58">
        <v>343.304632972479</v>
      </c>
      <c r="U58" s="59">
        <f t="shared" si="79"/>
        <v>0.389680741923501</v>
      </c>
      <c r="V58" s="58">
        <v>414.54052231656999</v>
      </c>
      <c r="W58" s="59">
        <f t="shared" si="56"/>
        <v>0.85788633150006499</v>
      </c>
      <c r="X58" s="58">
        <v>524.45276552291</v>
      </c>
      <c r="Y58" s="59">
        <f t="shared" si="14"/>
        <v>0.46193262012234598</v>
      </c>
      <c r="Z58" s="58">
        <v>645.77591162211604</v>
      </c>
      <c r="AA58" s="59">
        <f t="shared" si="16"/>
        <v>0.56224767118483598</v>
      </c>
      <c r="AB58" s="58">
        <v>785.54476271924898</v>
      </c>
      <c r="AC58" s="59">
        <f t="shared" si="18"/>
        <v>0.37937000901881501</v>
      </c>
      <c r="AD58" s="58">
        <v>812.68130686698805</v>
      </c>
      <c r="AE58" s="59">
        <f t="shared" si="20"/>
        <v>0.30275345822182498</v>
      </c>
      <c r="AF58" s="58">
        <v>888.72017844893196</v>
      </c>
      <c r="AG58" s="59">
        <f t="shared" si="22"/>
        <v>0.472092657842414</v>
      </c>
      <c r="AH58" s="58">
        <v>733.15912694098699</v>
      </c>
      <c r="AI58" s="59">
        <f t="shared" si="24"/>
        <v>0.24951084130039899</v>
      </c>
      <c r="AJ58" s="58">
        <v>1287.3861275822301</v>
      </c>
      <c r="AK58" s="59">
        <f t="shared" si="26"/>
        <v>1.18538870290212</v>
      </c>
      <c r="AL58" s="58">
        <v>1321.82156306763</v>
      </c>
      <c r="AM58" s="59">
        <f t="shared" si="28"/>
        <v>1.18177818420935</v>
      </c>
      <c r="AN58" s="58">
        <v>1383.34043277719</v>
      </c>
      <c r="AO58" s="59">
        <f t="shared" si="30"/>
        <v>1.04272607063681</v>
      </c>
      <c r="AP58" s="58">
        <f t="shared" si="76"/>
        <v>9488.7529294905398</v>
      </c>
      <c r="AQ58" s="59">
        <f t="shared" si="77"/>
        <v>0.64373932219952501</v>
      </c>
      <c r="AR58" s="59"/>
      <c r="AS58" s="58">
        <v>274.47729191269298</v>
      </c>
      <c r="AT58" s="59"/>
      <c r="AU58" s="58">
        <v>247.03849065167299</v>
      </c>
      <c r="AV58" s="59"/>
      <c r="AW58" s="58">
        <v>223.12480332522199</v>
      </c>
      <c r="AX58" s="59"/>
      <c r="AY58" s="58">
        <v>358.73935522351201</v>
      </c>
      <c r="AZ58" s="59"/>
      <c r="BA58" s="58">
        <v>413.36333766613899</v>
      </c>
      <c r="BB58" s="59"/>
      <c r="BC58" s="58">
        <v>569.49531857520196</v>
      </c>
      <c r="BD58" s="59"/>
      <c r="BE58" s="58">
        <v>623.818191951872</v>
      </c>
      <c r="BF58" s="59"/>
      <c r="BG58" s="58">
        <v>603.71211942018203</v>
      </c>
      <c r="BH58" s="59"/>
      <c r="BI58" s="58">
        <v>586.756915352546</v>
      </c>
      <c r="BJ58" s="59"/>
      <c r="BK58" s="58">
        <v>589.08793930920604</v>
      </c>
      <c r="BL58" s="59"/>
      <c r="BM58" s="58">
        <v>605.84598958516199</v>
      </c>
      <c r="BN58" s="59"/>
      <c r="BO58" s="58">
        <v>677.20310259022403</v>
      </c>
      <c r="BP58" s="59"/>
      <c r="BQ58" s="58">
        <f t="shared" si="47"/>
        <v>5772.6628555636298</v>
      </c>
      <c r="BR58" s="59"/>
      <c r="BS58" s="93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58"/>
    </row>
    <row r="59" spans="1:84" ht="28.8">
      <c r="A59" s="372"/>
      <c r="B59" s="88" t="s">
        <v>373</v>
      </c>
      <c r="C59" s="58">
        <v>189.770869158837</v>
      </c>
      <c r="D59" s="59">
        <f t="shared" si="73"/>
        <v>2.70691985545281</v>
      </c>
      <c r="E59" s="58">
        <v>151.049628175924</v>
      </c>
      <c r="F59" s="59">
        <f t="shared" si="51"/>
        <v>1.89743091904422</v>
      </c>
      <c r="G59" s="58">
        <v>213.60126204856601</v>
      </c>
      <c r="H59" s="59">
        <f t="shared" si="52"/>
        <v>2.40544216034646</v>
      </c>
      <c r="I59" s="58">
        <v>226.717169621404</v>
      </c>
      <c r="J59" s="59">
        <f t="shared" si="5"/>
        <v>1.89772392325001</v>
      </c>
      <c r="K59" s="58">
        <v>257.61512427671897</v>
      </c>
      <c r="L59" s="59">
        <f t="shared" si="7"/>
        <v>1.6713328544860599</v>
      </c>
      <c r="M59" s="92">
        <v>254.11749459809499</v>
      </c>
      <c r="N59" s="59">
        <f t="shared" si="8"/>
        <v>1.1247861321288399</v>
      </c>
      <c r="O59" s="58">
        <f t="shared" si="72"/>
        <v>1292.87154787955</v>
      </c>
      <c r="P59" s="59">
        <f t="shared" si="78"/>
        <v>1.80861909347931</v>
      </c>
      <c r="Q59" s="58">
        <f t="shared" si="74"/>
        <v>460.32285078498802</v>
      </c>
      <c r="R59" s="58">
        <v>51.193680079078902</v>
      </c>
      <c r="S59" s="59">
        <f t="shared" si="75"/>
        <v>-0.14381772678103399</v>
      </c>
      <c r="T59" s="58">
        <v>52.132262130256599</v>
      </c>
      <c r="U59" s="59">
        <f t="shared" si="79"/>
        <v>-8.4732920034866696E-2</v>
      </c>
      <c r="V59" s="58">
        <v>62.723503143225997</v>
      </c>
      <c r="W59" s="59">
        <f t="shared" si="56"/>
        <v>0.17592895792718499</v>
      </c>
      <c r="X59" s="58">
        <v>78.239741130039604</v>
      </c>
      <c r="Y59" s="59">
        <f t="shared" si="14"/>
        <v>0.29925243352429698</v>
      </c>
      <c r="Z59" s="58">
        <v>96.436924303198296</v>
      </c>
      <c r="AA59" s="59">
        <f t="shared" si="16"/>
        <v>0.43047429276493698</v>
      </c>
      <c r="AB59" s="58">
        <v>119.596739999189</v>
      </c>
      <c r="AC59" s="59">
        <f t="shared" si="18"/>
        <v>0.28315311531690601</v>
      </c>
      <c r="AD59" s="58">
        <v>120.132557277846</v>
      </c>
      <c r="AE59" s="59">
        <f t="shared" si="20"/>
        <v>0.25615983445781298</v>
      </c>
      <c r="AF59" s="58">
        <v>130.17364755910501</v>
      </c>
      <c r="AG59" s="59">
        <f t="shared" si="22"/>
        <v>0.43685877038580301</v>
      </c>
      <c r="AH59" s="58">
        <v>105.151248025957</v>
      </c>
      <c r="AI59" s="59">
        <f t="shared" si="24"/>
        <v>0.21344788130674899</v>
      </c>
      <c r="AJ59" s="58">
        <v>186.316709154791</v>
      </c>
      <c r="AK59" s="59">
        <f t="shared" si="26"/>
        <v>1.2051152867357899</v>
      </c>
      <c r="AL59" s="58">
        <v>183.766260483992</v>
      </c>
      <c r="AM59" s="59">
        <f t="shared" si="28"/>
        <v>1.13684904181819</v>
      </c>
      <c r="AN59" s="58">
        <v>187.27291222551099</v>
      </c>
      <c r="AO59" s="59">
        <f t="shared" si="30"/>
        <v>0.90076873353781794</v>
      </c>
      <c r="AP59" s="58">
        <f t="shared" si="76"/>
        <v>1373.13618551219</v>
      </c>
      <c r="AQ59" s="59">
        <f t="shared" si="77"/>
        <v>0.47200538802381198</v>
      </c>
      <c r="AR59" s="59"/>
      <c r="AS59" s="58">
        <v>59.792968951117601</v>
      </c>
      <c r="AT59" s="59"/>
      <c r="AU59" s="58">
        <v>56.958524207210203</v>
      </c>
      <c r="AV59" s="59"/>
      <c r="AW59" s="58">
        <v>53.339534433941502</v>
      </c>
      <c r="AX59" s="59"/>
      <c r="AY59" s="58">
        <v>60.219045284225302</v>
      </c>
      <c r="AZ59" s="59"/>
      <c r="BA59" s="58">
        <v>67.416048502904005</v>
      </c>
      <c r="BB59" s="59"/>
      <c r="BC59" s="58">
        <v>93.2053537271359</v>
      </c>
      <c r="BD59" s="59"/>
      <c r="BE59" s="58">
        <v>95.634770339315494</v>
      </c>
      <c r="BF59" s="59"/>
      <c r="BG59" s="58">
        <v>90.595993316833002</v>
      </c>
      <c r="BH59" s="59"/>
      <c r="BI59" s="58">
        <v>86.654935614310105</v>
      </c>
      <c r="BJ59" s="59"/>
      <c r="BK59" s="58">
        <v>84.4929561168628</v>
      </c>
      <c r="BL59" s="59"/>
      <c r="BM59" s="58">
        <v>85.998709729925295</v>
      </c>
      <c r="BN59" s="59"/>
      <c r="BO59" s="58">
        <v>98.524827834761496</v>
      </c>
      <c r="BP59" s="59"/>
      <c r="BQ59" s="58">
        <f t="shared" si="47"/>
        <v>932.83366805854303</v>
      </c>
      <c r="BR59" s="59"/>
      <c r="BS59" s="93"/>
      <c r="BT59" s="99"/>
      <c r="BU59" s="99"/>
      <c r="BV59" s="99"/>
      <c r="BW59" s="99"/>
      <c r="BX59" s="99"/>
      <c r="BY59" s="99"/>
      <c r="BZ59" s="99"/>
      <c r="CA59" s="99"/>
      <c r="CB59" s="99"/>
      <c r="CC59" s="99"/>
      <c r="CD59" s="99"/>
      <c r="CE59" s="99"/>
      <c r="CF59" s="58"/>
    </row>
    <row r="60" spans="1:84" ht="28.8">
      <c r="A60" s="373"/>
      <c r="B60" s="88" t="s">
        <v>204</v>
      </c>
      <c r="C60" s="96">
        <v>658.46801233682697</v>
      </c>
      <c r="D60" s="59">
        <f t="shared" si="73"/>
        <v>2.8555350961091901</v>
      </c>
      <c r="E60" s="96">
        <v>568.04339859026504</v>
      </c>
      <c r="F60" s="59">
        <f t="shared" si="51"/>
        <v>2.5761805239172602</v>
      </c>
      <c r="G60" s="96">
        <v>784.60359373954202</v>
      </c>
      <c r="H60" s="59">
        <f t="shared" si="52"/>
        <v>3.07327312903988</v>
      </c>
      <c r="I60" s="96">
        <v>851.31902636709697</v>
      </c>
      <c r="J60" s="59">
        <f t="shared" si="5"/>
        <v>2.4306774043649599</v>
      </c>
      <c r="K60" s="96">
        <v>978.67567092433103</v>
      </c>
      <c r="L60" s="59">
        <f t="shared" si="7"/>
        <v>2.2266050355744902</v>
      </c>
      <c r="M60" s="97">
        <v>940.96808952770596</v>
      </c>
      <c r="N60" s="59">
        <f t="shared" si="8"/>
        <v>1.4443064602932401</v>
      </c>
      <c r="O60" s="58">
        <f t="shared" si="72"/>
        <v>4782.0777914857699</v>
      </c>
      <c r="P60" s="59">
        <f t="shared" si="78"/>
        <v>2.2783712954062199</v>
      </c>
      <c r="Q60" s="58">
        <f t="shared" si="74"/>
        <v>1458.6748603450101</v>
      </c>
      <c r="R60" s="96">
        <v>170.78511696115001</v>
      </c>
      <c r="S60" s="59">
        <f t="shared" si="75"/>
        <v>0.287559724187614</v>
      </c>
      <c r="T60" s="96">
        <v>158.84080649487001</v>
      </c>
      <c r="U60" s="59">
        <f t="shared" si="79"/>
        <v>0.19744943569064799</v>
      </c>
      <c r="V60" s="96">
        <v>192.62238717698801</v>
      </c>
      <c r="W60" s="59">
        <f t="shared" si="56"/>
        <v>0.84916994901713405</v>
      </c>
      <c r="X60" s="96">
        <v>248.14895894435799</v>
      </c>
      <c r="Y60" s="59">
        <f t="shared" si="14"/>
        <v>0.38101213980467402</v>
      </c>
      <c r="Z60" s="96">
        <v>303.31436916947598</v>
      </c>
      <c r="AA60" s="59">
        <f t="shared" si="16"/>
        <v>0.50551796031187801</v>
      </c>
      <c r="AB60" s="96">
        <v>384.96322159816998</v>
      </c>
      <c r="AC60" s="59">
        <f t="shared" si="18"/>
        <v>0.16010362172520801</v>
      </c>
      <c r="AD60" s="96">
        <v>382.36113512810198</v>
      </c>
      <c r="AE60" s="59">
        <f t="shared" si="20"/>
        <v>0.26020656390323199</v>
      </c>
      <c r="AF60" s="96">
        <v>430.184970726514</v>
      </c>
      <c r="AG60" s="59">
        <f t="shared" si="22"/>
        <v>0.37922953428586897</v>
      </c>
      <c r="AH60" s="96">
        <v>340.58391607298199</v>
      </c>
      <c r="AI60" s="59">
        <f t="shared" si="24"/>
        <v>0.20897091936336901</v>
      </c>
      <c r="AJ60" s="96">
        <v>662.373284813493</v>
      </c>
      <c r="AK60" s="59">
        <f t="shared" si="26"/>
        <v>1.4199172447270401</v>
      </c>
      <c r="AL60" s="96">
        <v>658.38600864571299</v>
      </c>
      <c r="AM60" s="59">
        <f t="shared" si="28"/>
        <v>1.31886291946427</v>
      </c>
      <c r="AN60" s="96">
        <v>685.76031005847699</v>
      </c>
      <c r="AO60" s="59">
        <f t="shared" si="30"/>
        <v>0.965909559677257</v>
      </c>
      <c r="AP60" s="58">
        <f t="shared" si="76"/>
        <v>4618.3244857902901</v>
      </c>
      <c r="AQ60" s="59">
        <f t="shared" si="77"/>
        <v>0.60028100630747805</v>
      </c>
      <c r="AR60" s="59"/>
      <c r="AS60" s="96">
        <v>132.642481550832</v>
      </c>
      <c r="AT60" s="59"/>
      <c r="AU60" s="96">
        <v>132.64928084688299</v>
      </c>
      <c r="AV60" s="59"/>
      <c r="AW60" s="96">
        <v>104.166946515311</v>
      </c>
      <c r="AX60" s="59"/>
      <c r="AY60" s="96">
        <v>179.68629803605899</v>
      </c>
      <c r="AZ60" s="59"/>
      <c r="BA60" s="96">
        <v>201.46844950733299</v>
      </c>
      <c r="BB60" s="59"/>
      <c r="BC60" s="96">
        <v>331.83520367403497</v>
      </c>
      <c r="BD60" s="59"/>
      <c r="BE60" s="96">
        <v>303.41147719768799</v>
      </c>
      <c r="BF60" s="59"/>
      <c r="BG60" s="96">
        <v>311.902377401781</v>
      </c>
      <c r="BH60" s="59"/>
      <c r="BI60" s="96">
        <v>281.71390280614003</v>
      </c>
      <c r="BJ60" s="59"/>
      <c r="BK60" s="96">
        <v>273.71732907676602</v>
      </c>
      <c r="BL60" s="59"/>
      <c r="BM60" s="96">
        <v>283.92623087777099</v>
      </c>
      <c r="BN60" s="59"/>
      <c r="BO60" s="96">
        <v>348.82597049431803</v>
      </c>
      <c r="BP60" s="59"/>
      <c r="BQ60" s="58">
        <f t="shared" si="47"/>
        <v>2885.9459479849202</v>
      </c>
      <c r="BR60" s="59"/>
      <c r="BS60" s="93"/>
      <c r="BT60" s="99"/>
      <c r="BU60" s="99"/>
      <c r="BV60" s="99"/>
      <c r="BW60" s="99"/>
      <c r="BX60" s="99"/>
      <c r="BY60" s="99"/>
      <c r="BZ60" s="99"/>
      <c r="CA60" s="99"/>
      <c r="CB60" s="99"/>
      <c r="CC60" s="99"/>
      <c r="CD60" s="99"/>
      <c r="CE60" s="99"/>
      <c r="CF60" s="58"/>
    </row>
    <row r="61" spans="1:84" ht="28.8">
      <c r="A61" s="370" t="s">
        <v>121</v>
      </c>
      <c r="B61" s="88" t="s">
        <v>371</v>
      </c>
      <c r="C61" s="58">
        <v>84.834376489171902</v>
      </c>
      <c r="D61" s="59">
        <f t="shared" si="73"/>
        <v>9.0188664048461007</v>
      </c>
      <c r="E61" s="58">
        <v>83.8457470156293</v>
      </c>
      <c r="F61" s="59">
        <f t="shared" si="51"/>
        <v>6.5924400593163099</v>
      </c>
      <c r="G61" s="58">
        <v>78.091242340482594</v>
      </c>
      <c r="H61" s="59">
        <f t="shared" si="52"/>
        <v>3.3487859214025599</v>
      </c>
      <c r="I61" s="58">
        <v>76.115653405857103</v>
      </c>
      <c r="J61" s="59">
        <f t="shared" si="5"/>
        <v>5.6687469633426701</v>
      </c>
      <c r="K61" s="58">
        <v>84.162232089556298</v>
      </c>
      <c r="L61" s="59">
        <f t="shared" si="7"/>
        <v>4.78602255318473</v>
      </c>
      <c r="M61" s="92">
        <v>82.588850629308496</v>
      </c>
      <c r="N61" s="59">
        <f t="shared" si="8"/>
        <v>3.9883984426492902</v>
      </c>
      <c r="O61" s="58">
        <f t="shared" si="72"/>
        <v>489.63810197000601</v>
      </c>
      <c r="P61" s="59">
        <f t="shared" si="78"/>
        <v>5.1217342906733396</v>
      </c>
      <c r="Q61" s="58">
        <f t="shared" si="74"/>
        <v>79.983560004553794</v>
      </c>
      <c r="R61" s="58">
        <v>8.4674625911907295</v>
      </c>
      <c r="S61" s="59">
        <f t="shared" si="75"/>
        <v>-0.86198328257192103</v>
      </c>
      <c r="T61" s="58">
        <v>11.0433202449516</v>
      </c>
      <c r="U61" s="59">
        <f t="shared" si="79"/>
        <v>-0.71537822800926698</v>
      </c>
      <c r="V61" s="58">
        <v>17.9570215117181</v>
      </c>
      <c r="W61" s="59">
        <f t="shared" si="56"/>
        <v>-0.62907874902990801</v>
      </c>
      <c r="X61" s="58">
        <v>11.4137864015918</v>
      </c>
      <c r="Y61" s="59">
        <f t="shared" si="14"/>
        <v>-0.77584248916302601</v>
      </c>
      <c r="Z61" s="58">
        <v>14.5457836218132</v>
      </c>
      <c r="AA61" s="59">
        <f t="shared" si="16"/>
        <v>-0.71909220081481295</v>
      </c>
      <c r="AB61" s="58">
        <v>16.556185633288401</v>
      </c>
      <c r="AC61" s="59">
        <f t="shared" si="18"/>
        <v>-0.85861885159238005</v>
      </c>
      <c r="AD61" s="58">
        <v>19.773850066060898</v>
      </c>
      <c r="AE61" s="59">
        <f t="shared" si="20"/>
        <v>-0.69609012309469198</v>
      </c>
      <c r="AF61" s="58">
        <v>18.754237548314201</v>
      </c>
      <c r="AG61" s="59">
        <f t="shared" si="22"/>
        <v>-0.84896217963062304</v>
      </c>
      <c r="AH61" s="58">
        <v>17.761564742873698</v>
      </c>
      <c r="AI61" s="59">
        <f t="shared" si="24"/>
        <v>-0.68180131565096502</v>
      </c>
      <c r="AJ61" s="58">
        <v>25.6154839714135</v>
      </c>
      <c r="AK61" s="59">
        <f t="shared" si="26"/>
        <v>-0.57470016899235499</v>
      </c>
      <c r="AL61" s="58">
        <v>41.938444741421598</v>
      </c>
      <c r="AM61" s="59">
        <f t="shared" si="28"/>
        <v>-0.25407299593088301</v>
      </c>
      <c r="AN61" s="58">
        <v>78.139417122518495</v>
      </c>
      <c r="AO61" s="59">
        <f t="shared" si="30"/>
        <v>0.24544528638805899</v>
      </c>
      <c r="AP61" s="58">
        <f t="shared" si="76"/>
        <v>281.96655819715602</v>
      </c>
      <c r="AQ61" s="59">
        <f t="shared" si="77"/>
        <v>-0.64425642672197303</v>
      </c>
      <c r="AR61" s="59"/>
      <c r="AS61" s="58">
        <v>61.350992466569501</v>
      </c>
      <c r="AT61" s="59"/>
      <c r="AU61" s="58">
        <v>38.799984160421602</v>
      </c>
      <c r="AV61" s="59"/>
      <c r="AW61" s="58">
        <v>48.411951228877001</v>
      </c>
      <c r="AX61" s="59"/>
      <c r="AY61" s="58">
        <v>50.918598975221499</v>
      </c>
      <c r="AZ61" s="59"/>
      <c r="BA61" s="58">
        <v>51.781344854095501</v>
      </c>
      <c r="BB61" s="59"/>
      <c r="BC61" s="58">
        <v>117.103205199287</v>
      </c>
      <c r="BD61" s="59"/>
      <c r="BE61" s="58">
        <v>65.064848393268804</v>
      </c>
      <c r="BF61" s="59"/>
      <c r="BG61" s="58">
        <v>124.169148511605</v>
      </c>
      <c r="BH61" s="59"/>
      <c r="BI61" s="58">
        <v>55.819101764075299</v>
      </c>
      <c r="BJ61" s="59"/>
      <c r="BK61" s="58">
        <v>60.229236185501797</v>
      </c>
      <c r="BL61" s="59"/>
      <c r="BM61" s="58">
        <v>56.223255777901301</v>
      </c>
      <c r="BN61" s="59"/>
      <c r="BO61" s="58">
        <v>62.740144409821603</v>
      </c>
      <c r="BP61" s="59"/>
      <c r="BQ61" s="58">
        <f t="shared" si="47"/>
        <v>792.61181192664606</v>
      </c>
      <c r="BR61" s="59"/>
      <c r="BS61" s="93"/>
      <c r="BT61" s="98"/>
      <c r="BU61" s="98"/>
      <c r="BV61" s="98"/>
      <c r="BW61" s="98"/>
      <c r="BX61" s="98"/>
      <c r="BY61" s="98"/>
      <c r="BZ61" s="98"/>
      <c r="CA61" s="98"/>
      <c r="CB61" s="98"/>
      <c r="CC61" s="98"/>
      <c r="CD61" s="98"/>
      <c r="CE61" s="98"/>
      <c r="CF61" s="58"/>
    </row>
    <row r="62" spans="1:84" ht="28.8">
      <c r="A62" s="371"/>
      <c r="B62" s="88" t="s">
        <v>372</v>
      </c>
      <c r="C62" s="58">
        <v>375.27134843769102</v>
      </c>
      <c r="D62" s="59">
        <f t="shared" si="73"/>
        <v>11.9704850545677</v>
      </c>
      <c r="E62" s="58">
        <v>488.12938796202297</v>
      </c>
      <c r="F62" s="59">
        <f t="shared" si="51"/>
        <v>12.061540267864901</v>
      </c>
      <c r="G62" s="58">
        <v>440.43994838066999</v>
      </c>
      <c r="H62" s="59">
        <f t="shared" si="52"/>
        <v>6.2180661114299003</v>
      </c>
      <c r="I62" s="58">
        <v>417.55474481461999</v>
      </c>
      <c r="J62" s="59">
        <f t="shared" si="5"/>
        <v>9.6829123602045204</v>
      </c>
      <c r="K62" s="58">
        <v>469.60365153152497</v>
      </c>
      <c r="L62" s="59">
        <f t="shared" si="7"/>
        <v>8.4550286051831698</v>
      </c>
      <c r="M62" s="92">
        <v>459.09883643528502</v>
      </c>
      <c r="N62" s="59">
        <f t="shared" si="8"/>
        <v>7.1450067085833</v>
      </c>
      <c r="O62" s="58">
        <f t="shared" si="72"/>
        <v>2650.0979175618099</v>
      </c>
      <c r="P62" s="59">
        <f t="shared" si="78"/>
        <v>8.7271892552399208</v>
      </c>
      <c r="Q62" s="58">
        <f t="shared" si="74"/>
        <v>272.442310725499</v>
      </c>
      <c r="R62" s="58">
        <v>28.932715072635901</v>
      </c>
      <c r="S62" s="59">
        <f t="shared" si="75"/>
        <v>-0.89652673041064201</v>
      </c>
      <c r="T62" s="58">
        <v>37.371502744049401</v>
      </c>
      <c r="U62" s="59">
        <f t="shared" si="79"/>
        <v>-0.79195343967184895</v>
      </c>
      <c r="V62" s="58">
        <v>61.019106999204098</v>
      </c>
      <c r="W62" s="59">
        <f t="shared" si="56"/>
        <v>-0.61745295746787898</v>
      </c>
      <c r="X62" s="58">
        <v>39.0862276817018</v>
      </c>
      <c r="Y62" s="59">
        <f t="shared" si="14"/>
        <v>-0.77066625669367395</v>
      </c>
      <c r="Z62" s="58">
        <v>49.667078878438502</v>
      </c>
      <c r="AA62" s="59">
        <f t="shared" si="16"/>
        <v>-0.71385974261632201</v>
      </c>
      <c r="AB62" s="58">
        <v>56.365679349469602</v>
      </c>
      <c r="AC62" s="59">
        <f t="shared" si="18"/>
        <v>-0.86013612098630299</v>
      </c>
      <c r="AD62" s="58">
        <v>67.538150886177704</v>
      </c>
      <c r="AE62" s="59">
        <f t="shared" si="20"/>
        <v>-0.70166044259668403</v>
      </c>
      <c r="AF62" s="58">
        <v>64.409842147938804</v>
      </c>
      <c r="AG62" s="59">
        <f t="shared" si="22"/>
        <v>-0.85407525526548</v>
      </c>
      <c r="AH62" s="58">
        <v>60.505917773751001</v>
      </c>
      <c r="AI62" s="59">
        <f t="shared" si="24"/>
        <v>-0.68952796652797299</v>
      </c>
      <c r="AJ62" s="58">
        <v>89.000629870190295</v>
      </c>
      <c r="AK62" s="59">
        <f t="shared" si="26"/>
        <v>-0.57748225295947897</v>
      </c>
      <c r="AL62" s="58">
        <v>145.545464266952</v>
      </c>
      <c r="AM62" s="59">
        <f t="shared" si="28"/>
        <v>-0.26518362823997998</v>
      </c>
      <c r="AN62" s="58">
        <v>273.03773123025098</v>
      </c>
      <c r="AO62" s="59">
        <f t="shared" si="30"/>
        <v>0.22156531199969801</v>
      </c>
      <c r="AP62" s="58">
        <f t="shared" si="76"/>
        <v>972.48004690076004</v>
      </c>
      <c r="AQ62" s="59">
        <f t="shared" si="77"/>
        <v>-0.660049300240517</v>
      </c>
      <c r="AR62" s="59"/>
      <c r="AS62" s="58">
        <v>279.61535561268897</v>
      </c>
      <c r="AT62" s="59"/>
      <c r="AU62" s="58">
        <v>179.63047639481999</v>
      </c>
      <c r="AV62" s="59"/>
      <c r="AW62" s="58">
        <v>159.50745977622</v>
      </c>
      <c r="AX62" s="59"/>
      <c r="AY62" s="58">
        <v>170.433827653062</v>
      </c>
      <c r="AZ62" s="59"/>
      <c r="BA62" s="58">
        <v>173.57599148253101</v>
      </c>
      <c r="BB62" s="59"/>
      <c r="BC62" s="58">
        <v>403.00383306221499</v>
      </c>
      <c r="BD62" s="59"/>
      <c r="BE62" s="58">
        <v>226.38014038103199</v>
      </c>
      <c r="BF62" s="59"/>
      <c r="BG62" s="58">
        <v>441.39081596557901</v>
      </c>
      <c r="BH62" s="59"/>
      <c r="BI62" s="58">
        <v>194.88363282550699</v>
      </c>
      <c r="BJ62" s="59"/>
      <c r="BK62" s="58">
        <v>210.643530345377</v>
      </c>
      <c r="BL62" s="59"/>
      <c r="BM62" s="58">
        <v>198.07052463779999</v>
      </c>
      <c r="BN62" s="59"/>
      <c r="BO62" s="58">
        <v>223.514640230975</v>
      </c>
      <c r="BP62" s="59"/>
      <c r="BQ62" s="58">
        <f t="shared" si="47"/>
        <v>2860.6502283678101</v>
      </c>
      <c r="BR62" s="59"/>
      <c r="BS62" s="93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58"/>
    </row>
    <row r="63" spans="1:84" ht="28.8">
      <c r="A63" s="372"/>
      <c r="B63" s="88" t="s">
        <v>373</v>
      </c>
      <c r="C63" s="58">
        <v>73.070758118498304</v>
      </c>
      <c r="D63" s="59">
        <f t="shared" si="73"/>
        <v>8.7876510318324002</v>
      </c>
      <c r="E63" s="58">
        <v>72.798999307049598</v>
      </c>
      <c r="F63" s="59">
        <f t="shared" si="51"/>
        <v>6.8366293590554301</v>
      </c>
      <c r="G63" s="58">
        <v>67.501017838647002</v>
      </c>
      <c r="H63" s="59">
        <f t="shared" si="52"/>
        <v>3.38856000331231</v>
      </c>
      <c r="I63" s="58">
        <v>65.976229790656802</v>
      </c>
      <c r="J63" s="59">
        <f t="shared" si="5"/>
        <v>5.79177975443835</v>
      </c>
      <c r="K63" s="58">
        <v>72.968429139760303</v>
      </c>
      <c r="L63" s="59">
        <f t="shared" si="7"/>
        <v>4.9212310322885902</v>
      </c>
      <c r="M63" s="92">
        <v>71.306425955032395</v>
      </c>
      <c r="N63" s="59">
        <f t="shared" si="8"/>
        <v>4.0164052038961104</v>
      </c>
      <c r="O63" s="58">
        <f t="shared" si="72"/>
        <v>423.62186014964402</v>
      </c>
      <c r="P63" s="59">
        <f t="shared" si="78"/>
        <v>5.1943633501653403</v>
      </c>
      <c r="Q63" s="58">
        <f t="shared" si="74"/>
        <v>68.3882807969825</v>
      </c>
      <c r="R63" s="58">
        <v>7.4656072106422799</v>
      </c>
      <c r="S63" s="59">
        <f t="shared" si="75"/>
        <v>-0.85720062349019499</v>
      </c>
      <c r="T63" s="58">
        <v>9.2895805035016004</v>
      </c>
      <c r="U63" s="59">
        <f t="shared" si="79"/>
        <v>-0.72300075521579998</v>
      </c>
      <c r="V63" s="58">
        <v>15.3811313477997</v>
      </c>
      <c r="W63" s="59">
        <f t="shared" si="56"/>
        <v>-0.63135912673557204</v>
      </c>
      <c r="X63" s="58">
        <v>9.7141297533304201</v>
      </c>
      <c r="Y63" s="59">
        <f t="shared" si="14"/>
        <v>-0.77776828675785703</v>
      </c>
      <c r="Z63" s="58">
        <v>12.3231856250604</v>
      </c>
      <c r="AA63" s="59">
        <f t="shared" si="16"/>
        <v>-0.720177137610852</v>
      </c>
      <c r="AB63" s="58">
        <v>14.2146463566481</v>
      </c>
      <c r="AC63" s="59">
        <f t="shared" si="18"/>
        <v>-0.86046593389723902</v>
      </c>
      <c r="AD63" s="58">
        <v>16.6863708335298</v>
      </c>
      <c r="AE63" s="59">
        <f t="shared" si="20"/>
        <v>-0.70768421949951099</v>
      </c>
      <c r="AF63" s="58">
        <v>15.7597790146077</v>
      </c>
      <c r="AG63" s="59">
        <f t="shared" si="22"/>
        <v>-0.85837742265898298</v>
      </c>
      <c r="AH63" s="58">
        <v>14.8163962310211</v>
      </c>
      <c r="AI63" s="59">
        <f t="shared" si="24"/>
        <v>-0.69848242573147101</v>
      </c>
      <c r="AJ63" s="58">
        <v>22.036827427058199</v>
      </c>
      <c r="AK63" s="59">
        <f t="shared" si="26"/>
        <v>-0.57998082323391598</v>
      </c>
      <c r="AL63" s="58">
        <v>36.156384328918598</v>
      </c>
      <c r="AM63" s="59">
        <f t="shared" si="28"/>
        <v>-0.27452234297481098</v>
      </c>
      <c r="AN63" s="58">
        <v>67.397680923127794</v>
      </c>
      <c r="AO63" s="59">
        <f t="shared" si="30"/>
        <v>0.21051164838684699</v>
      </c>
      <c r="AP63" s="58">
        <f t="shared" si="76"/>
        <v>241.24171955524599</v>
      </c>
      <c r="AQ63" s="59">
        <f t="shared" si="77"/>
        <v>-0.65171102505625</v>
      </c>
      <c r="AR63" s="59"/>
      <c r="AS63" s="58">
        <v>52.280390804995299</v>
      </c>
      <c r="AT63" s="59"/>
      <c r="AU63" s="58">
        <v>33.536483143622903</v>
      </c>
      <c r="AV63" s="59"/>
      <c r="AW63" s="58">
        <v>41.723890277263898</v>
      </c>
      <c r="AX63" s="59"/>
      <c r="AY63" s="58">
        <v>43.711716980492099</v>
      </c>
      <c r="AZ63" s="59"/>
      <c r="BA63" s="58">
        <v>44.039237965919398</v>
      </c>
      <c r="BB63" s="59"/>
      <c r="BC63" s="58">
        <v>101.872229152841</v>
      </c>
      <c r="BD63" s="59"/>
      <c r="BE63" s="58">
        <v>57.083373347002301</v>
      </c>
      <c r="BF63" s="59"/>
      <c r="BG63" s="58">
        <v>111.280131392181</v>
      </c>
      <c r="BH63" s="59"/>
      <c r="BI63" s="58">
        <v>49.139411747276</v>
      </c>
      <c r="BJ63" s="59"/>
      <c r="BK63" s="58">
        <v>52.4662411767235</v>
      </c>
      <c r="BL63" s="59"/>
      <c r="BM63" s="58">
        <v>49.838039778064797</v>
      </c>
      <c r="BN63" s="59"/>
      <c r="BO63" s="58">
        <v>55.677019723802999</v>
      </c>
      <c r="BP63" s="59"/>
      <c r="BQ63" s="58">
        <f t="shared" si="47"/>
        <v>692.64816549018497</v>
      </c>
      <c r="BR63" s="59"/>
      <c r="BS63" s="93"/>
      <c r="BT63" s="99"/>
      <c r="BU63" s="99"/>
      <c r="BV63" s="99"/>
      <c r="BW63" s="99"/>
      <c r="BX63" s="99"/>
      <c r="BY63" s="99"/>
      <c r="BZ63" s="99"/>
      <c r="CA63" s="99"/>
      <c r="CB63" s="99"/>
      <c r="CC63" s="99"/>
      <c r="CD63" s="99"/>
      <c r="CE63" s="99"/>
      <c r="CF63" s="58"/>
    </row>
    <row r="64" spans="1:84" ht="28.8">
      <c r="A64" s="373"/>
      <c r="B64" s="88" t="s">
        <v>204</v>
      </c>
      <c r="C64" s="96">
        <v>222.19239412870101</v>
      </c>
      <c r="D64" s="59">
        <f t="shared" si="73"/>
        <v>11.6735590965284</v>
      </c>
      <c r="E64" s="96">
        <v>326.62470481359401</v>
      </c>
      <c r="F64" s="59">
        <f t="shared" si="51"/>
        <v>14.6465799190917</v>
      </c>
      <c r="G64" s="96">
        <v>289.89761338372301</v>
      </c>
      <c r="H64" s="59">
        <f t="shared" si="52"/>
        <v>7.3215056549415101</v>
      </c>
      <c r="I64" s="96">
        <v>284.28252838424697</v>
      </c>
      <c r="J64" s="59">
        <f t="shared" si="5"/>
        <v>11.510746518125</v>
      </c>
      <c r="K64" s="96">
        <v>323.50707505094601</v>
      </c>
      <c r="L64" s="59">
        <f t="shared" si="7"/>
        <v>10.317048234182099</v>
      </c>
      <c r="M64" s="97">
        <v>308.71436597109999</v>
      </c>
      <c r="N64" s="59">
        <f t="shared" si="8"/>
        <v>8.1483524997383299</v>
      </c>
      <c r="O64" s="58">
        <f t="shared" si="72"/>
        <v>1755.21868173231</v>
      </c>
      <c r="P64" s="59">
        <f t="shared" si="78"/>
        <v>10.0880304081037</v>
      </c>
      <c r="Q64" s="58">
        <f t="shared" si="74"/>
        <v>158.29850903452601</v>
      </c>
      <c r="R64" s="96">
        <v>17.531964970247799</v>
      </c>
      <c r="S64" s="59">
        <f t="shared" si="75"/>
        <v>-0.88807151255046901</v>
      </c>
      <c r="T64" s="96">
        <v>20.875150128818401</v>
      </c>
      <c r="U64" s="59">
        <f t="shared" si="79"/>
        <v>-0.81631631535725302</v>
      </c>
      <c r="V64" s="96">
        <v>34.837158731193597</v>
      </c>
      <c r="W64" s="59">
        <f t="shared" si="56"/>
        <v>-0.60766875480079297</v>
      </c>
      <c r="X64" s="96">
        <v>22.723066762833898</v>
      </c>
      <c r="Y64" s="59">
        <f t="shared" si="14"/>
        <v>-0.75661003069201205</v>
      </c>
      <c r="Z64" s="96">
        <v>28.585817463764201</v>
      </c>
      <c r="AA64" s="59">
        <f t="shared" si="16"/>
        <v>-0.69655375865167102</v>
      </c>
      <c r="AB64" s="96">
        <v>33.745350977668402</v>
      </c>
      <c r="AC64" s="59">
        <f t="shared" si="18"/>
        <v>-0.86837369169200995</v>
      </c>
      <c r="AD64" s="96">
        <v>39.169939687626901</v>
      </c>
      <c r="AE64" s="59">
        <f t="shared" si="20"/>
        <v>-0.73155172273927904</v>
      </c>
      <c r="AF64" s="96">
        <v>38.411412198641898</v>
      </c>
      <c r="AG64" s="59">
        <f t="shared" si="22"/>
        <v>-0.87526325674746297</v>
      </c>
      <c r="AH64" s="96">
        <v>35.394051500452299</v>
      </c>
      <c r="AI64" s="59">
        <f t="shared" si="24"/>
        <v>-0.72435710709819401</v>
      </c>
      <c r="AJ64" s="96">
        <v>57.780070239011998</v>
      </c>
      <c r="AK64" s="59">
        <f t="shared" si="26"/>
        <v>-0.57706095936983803</v>
      </c>
      <c r="AL64" s="96">
        <v>95.538364203331895</v>
      </c>
      <c r="AM64" s="59">
        <f t="shared" si="28"/>
        <v>-0.28274490778366501</v>
      </c>
      <c r="AN64" s="96">
        <v>182.020509829411</v>
      </c>
      <c r="AO64" s="59">
        <f t="shared" si="30"/>
        <v>0.15422700893802499</v>
      </c>
      <c r="AP64" s="58">
        <f t="shared" si="76"/>
        <v>606.61285669300298</v>
      </c>
      <c r="AQ64" s="59">
        <f t="shared" si="77"/>
        <v>-0.665370092517798</v>
      </c>
      <c r="AR64" s="59"/>
      <c r="AS64" s="96">
        <v>156.63541400175799</v>
      </c>
      <c r="AT64" s="59"/>
      <c r="AU64" s="96">
        <v>113.647274494843</v>
      </c>
      <c r="AV64" s="59"/>
      <c r="AW64" s="96">
        <v>88.795269705080202</v>
      </c>
      <c r="AX64" s="59"/>
      <c r="AY64" s="96">
        <v>93.360736383018306</v>
      </c>
      <c r="AZ64" s="59"/>
      <c r="BA64" s="96">
        <v>94.203893700400897</v>
      </c>
      <c r="BB64" s="59"/>
      <c r="BC64" s="96">
        <v>256.37238794776601</v>
      </c>
      <c r="BD64" s="59"/>
      <c r="BE64" s="96">
        <v>145.91242710633799</v>
      </c>
      <c r="BF64" s="59"/>
      <c r="BG64" s="96">
        <v>307.93983550521102</v>
      </c>
      <c r="BH64" s="59"/>
      <c r="BI64" s="96">
        <v>128.40545652327401</v>
      </c>
      <c r="BJ64" s="59"/>
      <c r="BK64" s="96">
        <v>136.61559867569099</v>
      </c>
      <c r="BL64" s="59"/>
      <c r="BM64" s="96">
        <v>133.19998036976801</v>
      </c>
      <c r="BN64" s="59"/>
      <c r="BO64" s="96">
        <v>157.69905609545901</v>
      </c>
      <c r="BP64" s="59"/>
      <c r="BQ64" s="58">
        <f t="shared" si="47"/>
        <v>1812.78733050861</v>
      </c>
      <c r="BR64" s="59"/>
      <c r="BS64" s="93"/>
      <c r="BT64" s="99"/>
      <c r="BU64" s="99"/>
      <c r="BV64" s="99"/>
      <c r="BW64" s="99"/>
      <c r="BX64" s="99"/>
      <c r="BY64" s="99"/>
      <c r="BZ64" s="99"/>
      <c r="CA64" s="99"/>
      <c r="CB64" s="99"/>
      <c r="CC64" s="99"/>
      <c r="CD64" s="99"/>
      <c r="CE64" s="99"/>
      <c r="CF64" s="58"/>
    </row>
    <row r="65" spans="1:84" ht="28.8">
      <c r="A65" s="370" t="s">
        <v>122</v>
      </c>
      <c r="B65" s="88" t="s">
        <v>371</v>
      </c>
      <c r="C65" s="58">
        <v>42.212335948137103</v>
      </c>
      <c r="D65" s="59">
        <f t="shared" si="73"/>
        <v>4.4954381443502296</v>
      </c>
      <c r="E65" s="58">
        <v>43.863425374107102</v>
      </c>
      <c r="F65" s="59">
        <f t="shared" si="51"/>
        <v>4.1542106873429399</v>
      </c>
      <c r="G65" s="58">
        <v>40.4403228687599</v>
      </c>
      <c r="H65" s="59">
        <f t="shared" si="52"/>
        <v>1.3353941236383799</v>
      </c>
      <c r="I65" s="58">
        <v>40.7578603708291</v>
      </c>
      <c r="J65" s="59">
        <f t="shared" si="5"/>
        <v>2.72370185171558</v>
      </c>
      <c r="K65" s="58">
        <v>43.965471306455797</v>
      </c>
      <c r="L65" s="59">
        <f t="shared" si="7"/>
        <v>2.1771941118064899</v>
      </c>
      <c r="M65" s="92">
        <v>41.4681287348373</v>
      </c>
      <c r="N65" s="59">
        <f t="shared" si="8"/>
        <v>1.69631076211523</v>
      </c>
      <c r="O65" s="58">
        <f t="shared" si="72"/>
        <v>252.707544603126</v>
      </c>
      <c r="P65" s="59">
        <f t="shared" si="78"/>
        <v>2.4302286069028001</v>
      </c>
      <c r="Q65" s="58">
        <f t="shared" si="74"/>
        <v>73.6707588802076</v>
      </c>
      <c r="R65" s="58">
        <v>7.6813412942396404</v>
      </c>
      <c r="S65" s="59">
        <f t="shared" si="75"/>
        <v>-0.59371626984484904</v>
      </c>
      <c r="T65" s="58">
        <v>8.5102119480333709</v>
      </c>
      <c r="U65" s="59">
        <f t="shared" si="79"/>
        <v>-0.34728906451029001</v>
      </c>
      <c r="V65" s="58">
        <v>17.316273283139399</v>
      </c>
      <c r="W65" s="59">
        <f t="shared" si="56"/>
        <v>3.0852262810638201E-2</v>
      </c>
      <c r="X65" s="58">
        <v>10.945521954732</v>
      </c>
      <c r="Y65" s="59">
        <f t="shared" si="14"/>
        <v>-0.42263984944789401</v>
      </c>
      <c r="Z65" s="58">
        <v>13.8378297829143</v>
      </c>
      <c r="AA65" s="59">
        <f t="shared" si="16"/>
        <v>-0.34578625720647299</v>
      </c>
      <c r="AB65" s="58">
        <v>15.3795806171489</v>
      </c>
      <c r="AC65" s="59">
        <f t="shared" si="18"/>
        <v>-0.70359338915755398</v>
      </c>
      <c r="AD65" s="58">
        <v>17.1012408201731</v>
      </c>
      <c r="AE65" s="59">
        <f t="shared" si="20"/>
        <v>-0.39540794618966402</v>
      </c>
      <c r="AF65" s="58">
        <v>17.1507642576317</v>
      </c>
      <c r="AG65" s="59">
        <f t="shared" si="22"/>
        <v>-0.68902294631579397</v>
      </c>
      <c r="AH65" s="58">
        <v>15.8499522562651</v>
      </c>
      <c r="AI65" s="59">
        <f t="shared" si="24"/>
        <v>-0.42298658603311001</v>
      </c>
      <c r="AJ65" s="58">
        <v>21.920415229287102</v>
      </c>
      <c r="AK65" s="59">
        <f t="shared" si="26"/>
        <v>-0.23891658518756101</v>
      </c>
      <c r="AL65" s="58">
        <v>24.791047252540299</v>
      </c>
      <c r="AM65" s="59">
        <f t="shared" si="28"/>
        <v>7.8813633097338798E-2</v>
      </c>
      <c r="AN65" s="58">
        <v>37.692102333410901</v>
      </c>
      <c r="AO65" s="59">
        <f t="shared" si="30"/>
        <v>0.58960676314134597</v>
      </c>
      <c r="AP65" s="58">
        <f t="shared" si="76"/>
        <v>208.17628102951599</v>
      </c>
      <c r="AQ65" s="59">
        <f t="shared" si="77"/>
        <v>-0.36364377498359501</v>
      </c>
      <c r="AR65" s="59"/>
      <c r="AS65" s="58">
        <v>18.9063472743698</v>
      </c>
      <c r="AT65" s="59"/>
      <c r="AU65" s="58">
        <v>13.0382555053232</v>
      </c>
      <c r="AV65" s="59"/>
      <c r="AW65" s="58">
        <v>16.798016464479801</v>
      </c>
      <c r="AX65" s="59"/>
      <c r="AY65" s="58">
        <v>18.9578756764997</v>
      </c>
      <c r="AZ65" s="59"/>
      <c r="BA65" s="58">
        <v>21.151848207630199</v>
      </c>
      <c r="BB65" s="59"/>
      <c r="BC65" s="58">
        <v>51.886766538158902</v>
      </c>
      <c r="BD65" s="59"/>
      <c r="BE65" s="58">
        <v>28.285586475037999</v>
      </c>
      <c r="BF65" s="59"/>
      <c r="BG65" s="58">
        <v>55.151221141377597</v>
      </c>
      <c r="BH65" s="59"/>
      <c r="BI65" s="58">
        <v>27.468949373808801</v>
      </c>
      <c r="BJ65" s="59"/>
      <c r="BK65" s="58">
        <v>28.8015936264872</v>
      </c>
      <c r="BL65" s="59"/>
      <c r="BM65" s="58">
        <v>22.979916541621499</v>
      </c>
      <c r="BN65" s="59"/>
      <c r="BO65" s="58">
        <v>23.711589059249199</v>
      </c>
      <c r="BP65" s="59"/>
      <c r="BQ65" s="58">
        <f t="shared" si="47"/>
        <v>327.13796588404398</v>
      </c>
      <c r="BR65" s="59"/>
      <c r="BS65" s="93"/>
      <c r="BT65" s="98"/>
      <c r="BU65" s="98"/>
      <c r="BV65" s="98"/>
      <c r="BW65" s="98"/>
      <c r="BX65" s="98"/>
      <c r="BY65" s="98"/>
      <c r="BZ65" s="98"/>
      <c r="CA65" s="98"/>
      <c r="CB65" s="98"/>
      <c r="CC65" s="98"/>
      <c r="CD65" s="98"/>
      <c r="CE65" s="98"/>
      <c r="CF65" s="58"/>
    </row>
    <row r="66" spans="1:84" ht="28.8">
      <c r="A66" s="371"/>
      <c r="B66" s="88" t="s">
        <v>372</v>
      </c>
      <c r="C66" s="58">
        <v>185.58625262566699</v>
      </c>
      <c r="D66" s="59">
        <f t="shared" si="73"/>
        <v>3.6326387990413398</v>
      </c>
      <c r="E66" s="58">
        <v>197.39896540491799</v>
      </c>
      <c r="F66" s="59">
        <f t="shared" si="51"/>
        <v>3.4907533615244999</v>
      </c>
      <c r="G66" s="58">
        <v>180.029129905708</v>
      </c>
      <c r="H66" s="59">
        <f t="shared" si="52"/>
        <v>1.0045293050167601</v>
      </c>
      <c r="I66" s="58">
        <v>183.00494113729201</v>
      </c>
      <c r="J66" s="59">
        <f t="shared" si="5"/>
        <v>2.19880617592856</v>
      </c>
      <c r="K66" s="58">
        <v>198.12423488989299</v>
      </c>
      <c r="L66" s="59">
        <f t="shared" si="7"/>
        <v>1.7472218127388699</v>
      </c>
      <c r="M66" s="92">
        <v>185.555056882065</v>
      </c>
      <c r="N66" s="59">
        <f t="shared" si="8"/>
        <v>1.32182480251045</v>
      </c>
      <c r="O66" s="58">
        <f t="shared" si="72"/>
        <v>1129.6985808455399</v>
      </c>
      <c r="P66" s="59">
        <f t="shared" si="78"/>
        <v>1.94902935906645</v>
      </c>
      <c r="Q66" s="58">
        <f t="shared" si="74"/>
        <v>383.07471486250699</v>
      </c>
      <c r="R66" s="58">
        <v>40.060591959828898</v>
      </c>
      <c r="S66" s="59">
        <f t="shared" si="75"/>
        <v>-0.58318277638605598</v>
      </c>
      <c r="T66" s="58">
        <v>43.956759481866897</v>
      </c>
      <c r="U66" s="59">
        <f t="shared" si="79"/>
        <v>-0.347120461739574</v>
      </c>
      <c r="V66" s="58">
        <v>89.811173852707796</v>
      </c>
      <c r="W66" s="59">
        <f t="shared" si="56"/>
        <v>6.3162284162443502E-2</v>
      </c>
      <c r="X66" s="58">
        <v>57.210387585977699</v>
      </c>
      <c r="Y66" s="59">
        <f t="shared" si="14"/>
        <v>-0.40930748174520498</v>
      </c>
      <c r="Z66" s="58">
        <v>72.1180335607377</v>
      </c>
      <c r="AA66" s="59">
        <f t="shared" si="16"/>
        <v>-0.33360024431550001</v>
      </c>
      <c r="AB66" s="58">
        <v>79.917768421388104</v>
      </c>
      <c r="AC66" s="59">
        <f t="shared" si="18"/>
        <v>-0.70677435553003698</v>
      </c>
      <c r="AD66" s="58">
        <v>89.151765671536694</v>
      </c>
      <c r="AE66" s="59">
        <f t="shared" si="20"/>
        <v>-0.40648942515435799</v>
      </c>
      <c r="AF66" s="58">
        <v>79.673853368398497</v>
      </c>
      <c r="AG66" s="59">
        <f t="shared" si="22"/>
        <v>-0.73373952490591399</v>
      </c>
      <c r="AH66" s="58">
        <v>73.033835732678995</v>
      </c>
      <c r="AI66" s="59">
        <f t="shared" si="24"/>
        <v>-0.50106365490015903</v>
      </c>
      <c r="AJ66" s="58">
        <v>103.019351909873</v>
      </c>
      <c r="AK66" s="59">
        <f t="shared" si="26"/>
        <v>-0.32993469907096401</v>
      </c>
      <c r="AL66" s="58">
        <v>116.375283070786</v>
      </c>
      <c r="AM66" s="59">
        <f t="shared" si="28"/>
        <v>-5.8188377563693397E-2</v>
      </c>
      <c r="AN66" s="58">
        <v>178.14858746919401</v>
      </c>
      <c r="AO66" s="59">
        <f t="shared" si="30"/>
        <v>0.38170988879310802</v>
      </c>
      <c r="AP66" s="58">
        <f t="shared" si="76"/>
        <v>1022.47739208497</v>
      </c>
      <c r="AQ66" s="59">
        <f t="shared" si="77"/>
        <v>-0.40815185661751102</v>
      </c>
      <c r="AR66" s="59"/>
      <c r="AS66" s="58">
        <v>96.110692385718195</v>
      </c>
      <c r="AT66" s="59"/>
      <c r="AU66" s="58">
        <v>67.327518946279199</v>
      </c>
      <c r="AV66" s="59"/>
      <c r="AW66" s="58">
        <v>84.475507822835198</v>
      </c>
      <c r="AX66" s="59"/>
      <c r="AY66" s="58">
        <v>96.853076377209206</v>
      </c>
      <c r="AZ66" s="59"/>
      <c r="BA66" s="58">
        <v>108.220378152241</v>
      </c>
      <c r="BB66" s="59"/>
      <c r="BC66" s="58">
        <v>272.54699555984701</v>
      </c>
      <c r="BD66" s="59"/>
      <c r="BE66" s="58">
        <v>150.21091358772</v>
      </c>
      <c r="BF66" s="59"/>
      <c r="BG66" s="58">
        <v>299.23274695669699</v>
      </c>
      <c r="BH66" s="59"/>
      <c r="BI66" s="58">
        <v>146.37906508507501</v>
      </c>
      <c r="BJ66" s="59"/>
      <c r="BK66" s="58">
        <v>153.74524209362599</v>
      </c>
      <c r="BL66" s="59"/>
      <c r="BM66" s="58">
        <v>123.565350329552</v>
      </c>
      <c r="BN66" s="59"/>
      <c r="BO66" s="58">
        <v>128.93342438534799</v>
      </c>
      <c r="BP66" s="59"/>
      <c r="BQ66" s="58">
        <f t="shared" si="47"/>
        <v>1727.6009116821499</v>
      </c>
      <c r="BR66" s="59"/>
      <c r="BS66" s="93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58"/>
    </row>
    <row r="67" spans="1:84" ht="28.8">
      <c r="A67" s="372"/>
      <c r="B67" s="88" t="s">
        <v>373</v>
      </c>
      <c r="C67" s="58">
        <v>36.270566733252302</v>
      </c>
      <c r="D67" s="59">
        <f t="shared" si="73"/>
        <v>4.6667403320867704</v>
      </c>
      <c r="E67" s="58">
        <v>38.138975986639402</v>
      </c>
      <c r="F67" s="59">
        <f t="shared" si="51"/>
        <v>4.5467653362797797</v>
      </c>
      <c r="G67" s="58">
        <v>34.909736093158301</v>
      </c>
      <c r="H67" s="59">
        <f t="shared" si="52"/>
        <v>1.49038240472983</v>
      </c>
      <c r="I67" s="58">
        <v>34.8658276104116</v>
      </c>
      <c r="J67" s="59">
        <f t="shared" si="5"/>
        <v>2.9602009673591301</v>
      </c>
      <c r="K67" s="58">
        <v>36.734099571316001</v>
      </c>
      <c r="L67" s="59">
        <f t="shared" si="7"/>
        <v>2.2620134973663202</v>
      </c>
      <c r="M67" s="92">
        <v>34.927048505349397</v>
      </c>
      <c r="N67" s="59">
        <f t="shared" si="8"/>
        <v>1.72441525174057</v>
      </c>
      <c r="O67" s="58">
        <f t="shared" si="72"/>
        <v>215.846254500127</v>
      </c>
      <c r="P67" s="59">
        <f t="shared" si="78"/>
        <v>2.5867033742929002</v>
      </c>
      <c r="Q67" s="58">
        <f t="shared" si="74"/>
        <v>60.179566575582697</v>
      </c>
      <c r="R67" s="58">
        <v>6.4006050405870196</v>
      </c>
      <c r="S67" s="59">
        <f t="shared" si="75"/>
        <v>-0.59864185527681202</v>
      </c>
      <c r="T67" s="58">
        <v>6.8758949900374198</v>
      </c>
      <c r="U67" s="59">
        <f t="shared" si="79"/>
        <v>-0.37973302257462399</v>
      </c>
      <c r="V67" s="58">
        <v>14.017821530884699</v>
      </c>
      <c r="W67" s="59">
        <f t="shared" si="56"/>
        <v>1.56675351972613E-4</v>
      </c>
      <c r="X67" s="58">
        <v>8.8040551218949794</v>
      </c>
      <c r="Y67" s="59">
        <f t="shared" si="14"/>
        <v>-0.42959409323542203</v>
      </c>
      <c r="Z67" s="58">
        <v>11.261173382934899</v>
      </c>
      <c r="AA67" s="59">
        <f t="shared" si="16"/>
        <v>-0.34771022596189399</v>
      </c>
      <c r="AB67" s="58">
        <v>12.8200165092437</v>
      </c>
      <c r="AC67" s="59">
        <f t="shared" si="18"/>
        <v>-0.70347385928795902</v>
      </c>
      <c r="AD67" s="58">
        <v>13.672061034832099</v>
      </c>
      <c r="AE67" s="59">
        <f t="shared" si="20"/>
        <v>-0.41833868947206998</v>
      </c>
      <c r="AF67" s="58">
        <v>14.638049984867401</v>
      </c>
      <c r="AG67" s="59">
        <f t="shared" si="22"/>
        <v>-0.68651333834339101</v>
      </c>
      <c r="AH67" s="58">
        <v>13.444517813718999</v>
      </c>
      <c r="AI67" s="59">
        <f t="shared" si="24"/>
        <v>-0.41472257552507502</v>
      </c>
      <c r="AJ67" s="58">
        <v>18.0882514018991</v>
      </c>
      <c r="AK67" s="59">
        <f t="shared" si="26"/>
        <v>-0.237637041139347</v>
      </c>
      <c r="AL67" s="58">
        <v>21.633954853121502</v>
      </c>
      <c r="AM67" s="59">
        <f t="shared" si="28"/>
        <v>0.12925586450919399</v>
      </c>
      <c r="AN67" s="58">
        <v>32.873090789387</v>
      </c>
      <c r="AO67" s="59">
        <f t="shared" si="30"/>
        <v>0.64286487965363404</v>
      </c>
      <c r="AP67" s="58">
        <f t="shared" si="76"/>
        <v>174.52949245340901</v>
      </c>
      <c r="AQ67" s="59">
        <f t="shared" si="77"/>
        <v>-0.36080499115657499</v>
      </c>
      <c r="AR67" s="59"/>
      <c r="AS67" s="58">
        <v>15.9473655256241</v>
      </c>
      <c r="AT67" s="59"/>
      <c r="AU67" s="58">
        <v>11.0853797482144</v>
      </c>
      <c r="AV67" s="59"/>
      <c r="AW67" s="58">
        <v>14.015625627806299</v>
      </c>
      <c r="AX67" s="59"/>
      <c r="AY67" s="58">
        <v>15.4347194120636</v>
      </c>
      <c r="AZ67" s="59"/>
      <c r="BA67" s="58">
        <v>17.2640654984069</v>
      </c>
      <c r="BB67" s="59"/>
      <c r="BC67" s="58">
        <v>43.234018014261203</v>
      </c>
      <c r="BD67" s="59"/>
      <c r="BE67" s="58">
        <v>23.505192433072502</v>
      </c>
      <c r="BF67" s="59"/>
      <c r="BG67" s="58">
        <v>46.694331132027102</v>
      </c>
      <c r="BH67" s="59"/>
      <c r="BI67" s="58">
        <v>22.971188109263998</v>
      </c>
      <c r="BJ67" s="59"/>
      <c r="BK67" s="58">
        <v>23.7265612024643</v>
      </c>
      <c r="BL67" s="59"/>
      <c r="BM67" s="58">
        <v>19.157708658457299</v>
      </c>
      <c r="BN67" s="59"/>
      <c r="BO67" s="58">
        <v>20.0096132046585</v>
      </c>
      <c r="BP67" s="59"/>
      <c r="BQ67" s="58">
        <f t="shared" si="47"/>
        <v>273.04576856632002</v>
      </c>
      <c r="BR67" s="59"/>
      <c r="BS67" s="93"/>
      <c r="BT67" s="99"/>
      <c r="BU67" s="99"/>
      <c r="BV67" s="99"/>
      <c r="BW67" s="99"/>
      <c r="BX67" s="99"/>
      <c r="BY67" s="99"/>
      <c r="BZ67" s="99"/>
      <c r="CA67" s="99"/>
      <c r="CB67" s="99"/>
      <c r="CC67" s="99"/>
      <c r="CD67" s="99"/>
      <c r="CE67" s="99"/>
      <c r="CF67" s="58"/>
    </row>
    <row r="68" spans="1:84" ht="28.8">
      <c r="A68" s="373"/>
      <c r="B68" s="88" t="s">
        <v>204</v>
      </c>
      <c r="C68" s="96">
        <v>65.246384736681193</v>
      </c>
      <c r="D68" s="59">
        <f t="shared" si="73"/>
        <v>4.9034905745555903</v>
      </c>
      <c r="E68" s="96">
        <v>74.358027450749901</v>
      </c>
      <c r="F68" s="59">
        <f t="shared" si="51"/>
        <v>5.5449152690340702</v>
      </c>
      <c r="G68" s="96">
        <v>66.479848320528603</v>
      </c>
      <c r="H68" s="59">
        <f t="shared" si="52"/>
        <v>1.8476981647233399</v>
      </c>
      <c r="I68" s="96">
        <v>67.874224819325704</v>
      </c>
      <c r="J68" s="59">
        <f t="shared" si="5"/>
        <v>3.4822697926224002</v>
      </c>
      <c r="K68" s="96">
        <v>72.349212833563101</v>
      </c>
      <c r="L68" s="59">
        <f t="shared" si="7"/>
        <v>2.7667036049217799</v>
      </c>
      <c r="M68" s="97">
        <v>67.050063536411798</v>
      </c>
      <c r="N68" s="59">
        <f t="shared" si="8"/>
        <v>1.9962057116576699</v>
      </c>
      <c r="O68" s="58">
        <f t="shared" si="72"/>
        <v>413.35776169726</v>
      </c>
      <c r="P68" s="59">
        <f t="shared" si="78"/>
        <v>3.0332625320999398</v>
      </c>
      <c r="Q68" s="58">
        <f t="shared" si="74"/>
        <v>102.48719452488599</v>
      </c>
      <c r="R68" s="96">
        <v>11.0521705612434</v>
      </c>
      <c r="S68" s="59">
        <f t="shared" si="75"/>
        <v>-0.56512409544058095</v>
      </c>
      <c r="T68" s="96">
        <v>11.361190236115</v>
      </c>
      <c r="U68" s="59">
        <f t="shared" si="79"/>
        <v>-0.43142259272538602</v>
      </c>
      <c r="V68" s="96">
        <v>23.345117521254998</v>
      </c>
      <c r="W68" s="59">
        <f t="shared" si="56"/>
        <v>6.44308385024734E-2</v>
      </c>
      <c r="X68" s="96">
        <v>15.1428244973213</v>
      </c>
      <c r="Y68" s="59">
        <f t="shared" si="14"/>
        <v>-0.37528683861040102</v>
      </c>
      <c r="Z68" s="96">
        <v>19.207567258285899</v>
      </c>
      <c r="AA68" s="59">
        <f t="shared" si="16"/>
        <v>-0.29264221475031799</v>
      </c>
      <c r="AB68" s="96">
        <v>22.3783244506653</v>
      </c>
      <c r="AC68" s="59">
        <f t="shared" si="18"/>
        <v>-0.72027876554534598</v>
      </c>
      <c r="AD68" s="96">
        <v>23.598592011665801</v>
      </c>
      <c r="AE68" s="59">
        <f t="shared" si="20"/>
        <v>-0.46583117581579198</v>
      </c>
      <c r="AF68" s="96">
        <v>21.616315975618502</v>
      </c>
      <c r="AG68" s="59">
        <f t="shared" si="22"/>
        <v>-0.77248596860079899</v>
      </c>
      <c r="AH68" s="96">
        <v>19.459031853955199</v>
      </c>
      <c r="AI68" s="59">
        <f t="shared" si="24"/>
        <v>-0.55911720314552305</v>
      </c>
      <c r="AJ68" s="96">
        <v>28.7351774622812</v>
      </c>
      <c r="AK68" s="59">
        <f t="shared" si="26"/>
        <v>-0.36744592903113599</v>
      </c>
      <c r="AL68" s="96">
        <v>34.635146529469303</v>
      </c>
      <c r="AM68" s="59">
        <f t="shared" si="28"/>
        <v>-8.0039533421557493E-2</v>
      </c>
      <c r="AN68" s="96">
        <v>53.790330879370202</v>
      </c>
      <c r="AO68" s="59">
        <f t="shared" si="30"/>
        <v>0.29077729353116399</v>
      </c>
      <c r="AP68" s="58">
        <f t="shared" si="76"/>
        <v>284.32178923724598</v>
      </c>
      <c r="AQ68" s="59">
        <f t="shared" si="77"/>
        <v>-0.43898436490144599</v>
      </c>
      <c r="AR68" s="59"/>
      <c r="AS68" s="96">
        <v>25.41453882675</v>
      </c>
      <c r="AT68" s="59"/>
      <c r="AU68" s="96">
        <v>19.981782763006802</v>
      </c>
      <c r="AV68" s="59"/>
      <c r="AW68" s="96">
        <v>21.932019138132802</v>
      </c>
      <c r="AX68" s="59"/>
      <c r="AY68" s="96">
        <v>24.239643780895999</v>
      </c>
      <c r="AZ68" s="59"/>
      <c r="BA68" s="96">
        <v>27.153963183576199</v>
      </c>
      <c r="BB68" s="59"/>
      <c r="BC68" s="96">
        <v>80.002236849462406</v>
      </c>
      <c r="BD68" s="59"/>
      <c r="BE68" s="96">
        <v>44.178152942014201</v>
      </c>
      <c r="BF68" s="59"/>
      <c r="BG68" s="96">
        <v>95.010913580490595</v>
      </c>
      <c r="BH68" s="59"/>
      <c r="BI68" s="96">
        <v>44.136518804516001</v>
      </c>
      <c r="BJ68" s="59"/>
      <c r="BK68" s="96">
        <v>45.427227143236003</v>
      </c>
      <c r="BL68" s="59"/>
      <c r="BM68" s="96">
        <v>37.648516200142701</v>
      </c>
      <c r="BN68" s="59"/>
      <c r="BO68" s="96">
        <v>41.672820825827102</v>
      </c>
      <c r="BP68" s="59"/>
      <c r="BQ68" s="58">
        <f t="shared" si="47"/>
        <v>506.798334038051</v>
      </c>
      <c r="BR68" s="59"/>
      <c r="BS68" s="93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58"/>
    </row>
    <row r="69" spans="1:84" ht="28.8">
      <c r="A69" s="370" t="s">
        <v>341</v>
      </c>
      <c r="B69" s="88" t="s">
        <v>371</v>
      </c>
      <c r="C69" s="58">
        <v>61.532104657234399</v>
      </c>
      <c r="D69" s="59">
        <f t="shared" si="73"/>
        <v>8.5469762312346305</v>
      </c>
      <c r="E69" s="58">
        <v>57.318903216002298</v>
      </c>
      <c r="F69" s="59">
        <f t="shared" ref="F69:F76" si="80">E69/T69-1</f>
        <v>6.4158023040736802</v>
      </c>
      <c r="G69" s="58">
        <v>55.066204349967002</v>
      </c>
      <c r="H69" s="59">
        <f t="shared" si="52"/>
        <v>2.3593965425110901</v>
      </c>
      <c r="I69" s="58">
        <v>54.529383152026497</v>
      </c>
      <c r="J69" s="59">
        <f t="shared" ref="J69:J76" si="81">I69/X69-1</f>
        <v>4.1692161705566502</v>
      </c>
      <c r="K69" s="58">
        <v>59.045516106380298</v>
      </c>
      <c r="L69" s="59">
        <f t="shared" ref="L69:L76" si="82">K69/Z69-1</f>
        <v>3.3839247822419098</v>
      </c>
      <c r="M69" s="92">
        <v>58.735535393033203</v>
      </c>
      <c r="N69" s="59">
        <f t="shared" ref="N69:N76" si="83">M69/AB69-1</f>
        <v>2.7911286072588601</v>
      </c>
      <c r="O69" s="58">
        <f t="shared" si="72"/>
        <v>346.22764687464399</v>
      </c>
      <c r="P69" s="59">
        <f t="shared" si="78"/>
        <v>3.9407040327894598</v>
      </c>
      <c r="Q69" s="58">
        <f t="shared" si="74"/>
        <v>70.076581106026694</v>
      </c>
      <c r="R69" s="58">
        <v>6.4451930293825601</v>
      </c>
      <c r="S69" s="59">
        <f t="shared" si="75"/>
        <v>-0.80042997602198196</v>
      </c>
      <c r="T69" s="58">
        <v>7.7292922418543499</v>
      </c>
      <c r="U69" s="59">
        <f t="shared" si="79"/>
        <v>-0.55766284519863396</v>
      </c>
      <c r="V69" s="58">
        <v>16.3916952503636</v>
      </c>
      <c r="W69" s="59">
        <f t="shared" si="56"/>
        <v>-0.34828520847452499</v>
      </c>
      <c r="X69" s="58">
        <v>10.5488687941937</v>
      </c>
      <c r="Y69" s="59">
        <f t="shared" ref="Y69:Y76" si="84">X69/AY69-1</f>
        <v>-0.60050717655422203</v>
      </c>
      <c r="Z69" s="58">
        <v>13.468642606633599</v>
      </c>
      <c r="AA69" s="59">
        <f t="shared" ref="AA69:AA76" si="85">Z69/BA69-1</f>
        <v>-0.50968081585608305</v>
      </c>
      <c r="AB69" s="58">
        <v>15.4928891835989</v>
      </c>
      <c r="AC69" s="59">
        <f t="shared" ref="AC69:AC76" si="86">AB69/BC69-1</f>
        <v>-0.76727554549489196</v>
      </c>
      <c r="AD69" s="58">
        <v>18.323879833532001</v>
      </c>
      <c r="AE69" s="59">
        <f t="shared" ref="AE69:AE76" si="87">AD69/BE69-1</f>
        <v>-0.502505719653768</v>
      </c>
      <c r="AF69" s="58">
        <v>19.1778383761432</v>
      </c>
      <c r="AG69" s="59">
        <f t="shared" ref="AG69:AG76" si="88">AF69/BG69-1</f>
        <v>-0.74121528569577</v>
      </c>
      <c r="AH69" s="58">
        <v>16.5683107743364</v>
      </c>
      <c r="AI69" s="59">
        <f t="shared" ref="AI69:AI76" si="89">AH69/BI69-1</f>
        <v>-0.46557079678837798</v>
      </c>
      <c r="AJ69" s="58">
        <v>24.2004963599226</v>
      </c>
      <c r="AK69" s="59">
        <f t="shared" ref="AK69:AK76" si="90">AJ69/BK69-1</f>
        <v>-0.25678110341413302</v>
      </c>
      <c r="AL69" s="58">
        <v>33.9434138816789</v>
      </c>
      <c r="AM69" s="59">
        <f t="shared" ref="AM69:AM76" si="91">AL69/BM69-1</f>
        <v>9.9550261042065505E-2</v>
      </c>
      <c r="AN69" s="58">
        <v>52.826276793538099</v>
      </c>
      <c r="AO69" s="59">
        <f t="shared" ref="AO69:AO76" si="92">AN69/BO69-1</f>
        <v>0.55741705463871205</v>
      </c>
      <c r="AP69" s="58">
        <f t="shared" si="76"/>
        <v>235.11679712517801</v>
      </c>
      <c r="AQ69" s="59">
        <f t="shared" si="77"/>
        <v>-0.45907893662316002</v>
      </c>
      <c r="AR69" s="59"/>
      <c r="AS69" s="58">
        <v>32.295396377225799</v>
      </c>
      <c r="AT69" s="59"/>
      <c r="AU69" s="58">
        <v>17.473757648337799</v>
      </c>
      <c r="AV69" s="59"/>
      <c r="AW69" s="58">
        <v>25.1516391272866</v>
      </c>
      <c r="AX69" s="59"/>
      <c r="AY69" s="58">
        <v>26.405652805489002</v>
      </c>
      <c r="AZ69" s="59"/>
      <c r="BA69" s="58">
        <v>27.4691324390039</v>
      </c>
      <c r="BB69" s="59"/>
      <c r="BC69" s="58">
        <v>66.571814365382394</v>
      </c>
      <c r="BD69" s="59"/>
      <c r="BE69" s="58">
        <v>36.832342717145302</v>
      </c>
      <c r="BF69" s="59"/>
      <c r="BG69" s="58">
        <v>74.107307410736595</v>
      </c>
      <c r="BH69" s="59"/>
      <c r="BI69" s="58">
        <v>31.001881399388601</v>
      </c>
      <c r="BJ69" s="59"/>
      <c r="BK69" s="58">
        <v>32.561734464896801</v>
      </c>
      <c r="BL69" s="59"/>
      <c r="BM69" s="58">
        <v>30.870270404474301</v>
      </c>
      <c r="BN69" s="59"/>
      <c r="BO69" s="58">
        <v>33.919159056462703</v>
      </c>
      <c r="BP69" s="59"/>
      <c r="BQ69" s="58">
        <f t="shared" ref="BQ69:BQ76" si="93">AS69+AU69+AW69+AY69+BA69+BC69+BE69+BG69+BI69+BK69+BM69+BO69</f>
        <v>434.66008821583</v>
      </c>
      <c r="BR69" s="59"/>
      <c r="BS69" s="93"/>
      <c r="BT69" s="98"/>
      <c r="BU69" s="98"/>
      <c r="BV69" s="98"/>
      <c r="BW69" s="98"/>
      <c r="BX69" s="98"/>
      <c r="BY69" s="98"/>
      <c r="BZ69" s="98"/>
      <c r="CA69" s="98"/>
      <c r="CB69" s="98"/>
      <c r="CC69" s="98"/>
      <c r="CD69" s="98"/>
      <c r="CE69" s="98"/>
      <c r="CF69" s="58"/>
    </row>
    <row r="70" spans="1:84" ht="28.8">
      <c r="A70" s="371"/>
      <c r="B70" s="88" t="s">
        <v>372</v>
      </c>
      <c r="C70" s="58">
        <v>266.63702983469801</v>
      </c>
      <c r="D70" s="59">
        <f t="shared" si="73"/>
        <v>8.5849751201282398</v>
      </c>
      <c r="E70" s="58">
        <v>254.24503258702001</v>
      </c>
      <c r="F70" s="59">
        <f t="shared" si="80"/>
        <v>6.6950990156727404</v>
      </c>
      <c r="G70" s="58">
        <v>241.615942296638</v>
      </c>
      <c r="H70" s="59">
        <f t="shared" ref="H70:H76" si="94">G70/V70-1</f>
        <v>2.4340967767996098</v>
      </c>
      <c r="I70" s="58">
        <v>241.320546262736</v>
      </c>
      <c r="J70" s="59">
        <f t="shared" si="81"/>
        <v>4.2885516681239704</v>
      </c>
      <c r="K70" s="58">
        <v>262.25577992660698</v>
      </c>
      <c r="L70" s="59">
        <f t="shared" si="82"/>
        <v>3.51452542783252</v>
      </c>
      <c r="M70" s="92">
        <v>259.04282309534602</v>
      </c>
      <c r="N70" s="59">
        <f t="shared" si="83"/>
        <v>2.8880071120950999</v>
      </c>
      <c r="O70" s="58">
        <f t="shared" si="72"/>
        <v>1525.11715400305</v>
      </c>
      <c r="P70" s="59">
        <f t="shared" si="78"/>
        <v>4.0573508297468601</v>
      </c>
      <c r="Q70" s="58">
        <f t="shared" si="74"/>
        <v>301.56443666760299</v>
      </c>
      <c r="R70" s="58">
        <v>27.818228685306199</v>
      </c>
      <c r="S70" s="59">
        <f t="shared" si="75"/>
        <v>-0.79525583444033199</v>
      </c>
      <c r="T70" s="58">
        <v>33.039864993185297</v>
      </c>
      <c r="U70" s="59">
        <f t="shared" si="79"/>
        <v>-0.55754858440440702</v>
      </c>
      <c r="V70" s="58">
        <v>70.357930483779498</v>
      </c>
      <c r="W70" s="59">
        <f t="shared" ref="W70:W76" si="95">V70/AW70-1</f>
        <v>-0.32785849982854898</v>
      </c>
      <c r="X70" s="58">
        <v>45.630743804066903</v>
      </c>
      <c r="Y70" s="59">
        <f t="shared" si="84"/>
        <v>-0.59128211103546402</v>
      </c>
      <c r="Z70" s="58">
        <v>58.091550068534801</v>
      </c>
      <c r="AA70" s="59">
        <f t="shared" si="85"/>
        <v>-0.50054766027125097</v>
      </c>
      <c r="AB70" s="58">
        <v>66.626118632729899</v>
      </c>
      <c r="AC70" s="59">
        <f t="shared" si="86"/>
        <v>-0.76977308987060999</v>
      </c>
      <c r="AD70" s="58">
        <v>79.055666595255502</v>
      </c>
      <c r="AE70" s="59">
        <f t="shared" si="87"/>
        <v>-0.51162421925687696</v>
      </c>
      <c r="AF70" s="58">
        <v>83.197469497459394</v>
      </c>
      <c r="AG70" s="59">
        <f t="shared" si="88"/>
        <v>-0.74997591143935005</v>
      </c>
      <c r="AH70" s="58">
        <v>71.293921314117995</v>
      </c>
      <c r="AI70" s="59">
        <f t="shared" si="89"/>
        <v>-0.47854805934413502</v>
      </c>
      <c r="AJ70" s="58">
        <v>106.21171680993901</v>
      </c>
      <c r="AK70" s="59">
        <f t="shared" si="90"/>
        <v>-0.26164284382761099</v>
      </c>
      <c r="AL70" s="58">
        <v>148.798829613245</v>
      </c>
      <c r="AM70" s="59">
        <f t="shared" si="91"/>
        <v>8.3172386814201096E-2</v>
      </c>
      <c r="AN70" s="58">
        <v>233.163272781632</v>
      </c>
      <c r="AO70" s="59">
        <f t="shared" si="92"/>
        <v>0.52755538204397601</v>
      </c>
      <c r="AP70" s="58">
        <f t="shared" si="76"/>
        <v>1023.28531327925</v>
      </c>
      <c r="AQ70" s="59">
        <f t="shared" si="77"/>
        <v>-0.46079931385308998</v>
      </c>
      <c r="AR70" s="59"/>
      <c r="AS70" s="58">
        <v>135.86823638790901</v>
      </c>
      <c r="AT70" s="59"/>
      <c r="AU70" s="58">
        <v>74.674560479617099</v>
      </c>
      <c r="AV70" s="59"/>
      <c r="AW70" s="58">
        <v>104.67725987137</v>
      </c>
      <c r="AX70" s="59"/>
      <c r="AY70" s="58">
        <v>111.64361785012601</v>
      </c>
      <c r="AZ70" s="59"/>
      <c r="BA70" s="58">
        <v>116.31049741419601</v>
      </c>
      <c r="BB70" s="59"/>
      <c r="BC70" s="58">
        <v>289.39327116576197</v>
      </c>
      <c r="BD70" s="59"/>
      <c r="BE70" s="58">
        <v>161.874666419704</v>
      </c>
      <c r="BF70" s="59"/>
      <c r="BG70" s="58">
        <v>332.75781536256898</v>
      </c>
      <c r="BH70" s="59"/>
      <c r="BI70" s="58">
        <v>136.72194071125099</v>
      </c>
      <c r="BJ70" s="59"/>
      <c r="BK70" s="58">
        <v>143.84869967338801</v>
      </c>
      <c r="BL70" s="59"/>
      <c r="BM70" s="58">
        <v>137.37317478235201</v>
      </c>
      <c r="BN70" s="59"/>
      <c r="BO70" s="58">
        <v>152.63817961849799</v>
      </c>
      <c r="BP70" s="59"/>
      <c r="BQ70" s="58">
        <f t="shared" si="93"/>
        <v>1897.7819197367401</v>
      </c>
      <c r="BR70" s="59"/>
      <c r="BS70" s="93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  <c r="CE70" s="94"/>
      <c r="CF70" s="58"/>
    </row>
    <row r="71" spans="1:84" ht="28.8">
      <c r="A71" s="372"/>
      <c r="B71" s="88" t="s">
        <v>373</v>
      </c>
      <c r="C71" s="58">
        <v>43.879881864424597</v>
      </c>
      <c r="D71" s="59">
        <f t="shared" si="73"/>
        <v>8.3450823937720298</v>
      </c>
      <c r="E71" s="58">
        <v>41.056386510619703</v>
      </c>
      <c r="F71" s="59">
        <f t="shared" si="80"/>
        <v>6.4301338411095399</v>
      </c>
      <c r="G71" s="58">
        <v>39.393056753178499</v>
      </c>
      <c r="H71" s="59">
        <f t="shared" si="94"/>
        <v>2.3955278464116199</v>
      </c>
      <c r="I71" s="58">
        <v>39.205175603925497</v>
      </c>
      <c r="J71" s="59">
        <f t="shared" si="81"/>
        <v>4.2848031761877801</v>
      </c>
      <c r="K71" s="58">
        <v>42.536103999564403</v>
      </c>
      <c r="L71" s="59">
        <f t="shared" si="82"/>
        <v>3.4690293699116199</v>
      </c>
      <c r="M71" s="92">
        <v>41.915113895735999</v>
      </c>
      <c r="N71" s="59">
        <f t="shared" si="83"/>
        <v>2.7354816332422098</v>
      </c>
      <c r="O71" s="58">
        <f t="shared" si="72"/>
        <v>247.98571862744899</v>
      </c>
      <c r="P71" s="59">
        <f t="shared" si="78"/>
        <v>3.9617118815371999</v>
      </c>
      <c r="Q71" s="58">
        <f t="shared" si="74"/>
        <v>49.979870768034203</v>
      </c>
      <c r="R71" s="58">
        <v>4.6955050812251899</v>
      </c>
      <c r="S71" s="59">
        <f t="shared" si="75"/>
        <v>-0.79431018314236201</v>
      </c>
      <c r="T71" s="58">
        <v>5.5256590780992898</v>
      </c>
      <c r="U71" s="59">
        <f t="shared" si="79"/>
        <v>-0.55202868605555899</v>
      </c>
      <c r="V71" s="58">
        <v>11.601453009672399</v>
      </c>
      <c r="W71" s="59">
        <f t="shared" si="95"/>
        <v>-0.35053919871399702</v>
      </c>
      <c r="X71" s="58">
        <v>7.4184741222863098</v>
      </c>
      <c r="Y71" s="59">
        <f t="shared" si="84"/>
        <v>-0.60626557409572801</v>
      </c>
      <c r="Z71" s="58">
        <v>9.5179736982586896</v>
      </c>
      <c r="AA71" s="59">
        <f t="shared" si="85"/>
        <v>-0.51156244658315697</v>
      </c>
      <c r="AB71" s="58">
        <v>11.2208057784923</v>
      </c>
      <c r="AC71" s="59">
        <f t="shared" si="86"/>
        <v>-0.77462849844628601</v>
      </c>
      <c r="AD71" s="58">
        <v>12.8599854240836</v>
      </c>
      <c r="AE71" s="59">
        <f t="shared" si="87"/>
        <v>-0.52638983161620501</v>
      </c>
      <c r="AF71" s="58">
        <v>13.3562650199563</v>
      </c>
      <c r="AG71" s="59">
        <f t="shared" si="88"/>
        <v>-0.75875964110791105</v>
      </c>
      <c r="AH71" s="58">
        <v>11.6151455033445</v>
      </c>
      <c r="AI71" s="59">
        <f t="shared" si="89"/>
        <v>-0.49026455469507602</v>
      </c>
      <c r="AJ71" s="58">
        <v>17.3959142804617</v>
      </c>
      <c r="AK71" s="59">
        <f t="shared" si="90"/>
        <v>-0.27236649248794498</v>
      </c>
      <c r="AL71" s="58">
        <v>24.622585123008498</v>
      </c>
      <c r="AM71" s="59">
        <f t="shared" si="91"/>
        <v>7.6852828933563294E-2</v>
      </c>
      <c r="AN71" s="58">
        <v>38.053987696201602</v>
      </c>
      <c r="AO71" s="59">
        <f t="shared" si="92"/>
        <v>0.47482638083418599</v>
      </c>
      <c r="AP71" s="58">
        <f t="shared" si="76"/>
        <v>167.88375381508999</v>
      </c>
      <c r="AQ71" s="59">
        <f t="shared" si="77"/>
        <v>-0.47375485721413102</v>
      </c>
      <c r="AR71" s="59"/>
      <c r="AS71" s="58">
        <v>22.828087228426298</v>
      </c>
      <c r="AT71" s="59"/>
      <c r="AU71" s="58">
        <v>12.334850259596299</v>
      </c>
      <c r="AV71" s="59"/>
      <c r="AW71" s="58">
        <v>17.863207427915999</v>
      </c>
      <c r="AX71" s="59"/>
      <c r="AY71" s="58">
        <v>18.8413144348469</v>
      </c>
      <c r="AZ71" s="59"/>
      <c r="BA71" s="58">
        <v>19.486572299112002</v>
      </c>
      <c r="BB71" s="59"/>
      <c r="BC71" s="58">
        <v>49.788041971304601</v>
      </c>
      <c r="BD71" s="59"/>
      <c r="BE71" s="58">
        <v>27.153102451259802</v>
      </c>
      <c r="BF71" s="59"/>
      <c r="BG71" s="58">
        <v>55.364969117505098</v>
      </c>
      <c r="BH71" s="59"/>
      <c r="BI71" s="58">
        <v>22.7866153125693</v>
      </c>
      <c r="BJ71" s="59"/>
      <c r="BK71" s="58">
        <v>23.907522263429399</v>
      </c>
      <c r="BL71" s="59"/>
      <c r="BM71" s="58">
        <v>22.865320553963599</v>
      </c>
      <c r="BN71" s="59"/>
      <c r="BO71" s="58">
        <v>25.802350833104601</v>
      </c>
      <c r="BP71" s="59"/>
      <c r="BQ71" s="58">
        <f t="shared" si="93"/>
        <v>319.02195415303402</v>
      </c>
      <c r="BR71" s="59"/>
      <c r="BS71" s="93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58"/>
    </row>
    <row r="72" spans="1:84" ht="28.8">
      <c r="A72" s="373"/>
      <c r="B72" s="88" t="s">
        <v>204</v>
      </c>
      <c r="C72" s="96">
        <v>105.686529806498</v>
      </c>
      <c r="D72" s="59">
        <f t="shared" si="73"/>
        <v>9.1835876186922096</v>
      </c>
      <c r="E72" s="96">
        <v>107.17454112793099</v>
      </c>
      <c r="F72" s="59">
        <f t="shared" si="80"/>
        <v>8.1707104241986706</v>
      </c>
      <c r="G72" s="96">
        <v>100.441967972244</v>
      </c>
      <c r="H72" s="59">
        <f t="shared" si="94"/>
        <v>3.0614145489665199</v>
      </c>
      <c r="I72" s="96">
        <v>102.18811425920001</v>
      </c>
      <c r="J72" s="59">
        <f t="shared" si="81"/>
        <v>5.2567916486429302</v>
      </c>
      <c r="K72" s="96">
        <v>112.16934864363</v>
      </c>
      <c r="L72" s="59">
        <f t="shared" si="82"/>
        <v>4.3979767608785298</v>
      </c>
      <c r="M72" s="97">
        <v>107.735798382252</v>
      </c>
      <c r="N72" s="59">
        <f t="shared" si="83"/>
        <v>3.2972145527383399</v>
      </c>
      <c r="O72" s="58">
        <f t="shared" si="72"/>
        <v>635.39630019175502</v>
      </c>
      <c r="P72" s="59">
        <f t="shared" si="78"/>
        <v>4.8304559352347702</v>
      </c>
      <c r="Q72" s="58">
        <f t="shared" si="74"/>
        <v>108.978835832016</v>
      </c>
      <c r="R72" s="96">
        <v>10.3781234829765</v>
      </c>
      <c r="S72" s="59">
        <f t="shared" si="75"/>
        <v>-0.77713285169205004</v>
      </c>
      <c r="T72" s="96">
        <v>11.6866127236043</v>
      </c>
      <c r="U72" s="59">
        <f t="shared" si="79"/>
        <v>-0.58936010220441704</v>
      </c>
      <c r="V72" s="96">
        <v>24.730784499159999</v>
      </c>
      <c r="W72" s="59">
        <f t="shared" si="95"/>
        <v>-0.308802188373071</v>
      </c>
      <c r="X72" s="96">
        <v>16.332350507686101</v>
      </c>
      <c r="Y72" s="59">
        <f t="shared" si="84"/>
        <v>-0.56877887301385499</v>
      </c>
      <c r="Z72" s="96">
        <v>20.779887282318398</v>
      </c>
      <c r="AA72" s="59">
        <f t="shared" si="85"/>
        <v>-0.47032726900065402</v>
      </c>
      <c r="AB72" s="96">
        <v>25.071077336270999</v>
      </c>
      <c r="AC72" s="59">
        <f t="shared" si="86"/>
        <v>-0.78740088656560003</v>
      </c>
      <c r="AD72" s="96">
        <v>28.412048637945901</v>
      </c>
      <c r="AE72" s="59">
        <f t="shared" si="87"/>
        <v>-0.56505997186294099</v>
      </c>
      <c r="AF72" s="96">
        <v>30.638411162868799</v>
      </c>
      <c r="AG72" s="59">
        <f t="shared" si="88"/>
        <v>-0.78752302581802303</v>
      </c>
      <c r="AH72" s="96">
        <v>26.1146019566612</v>
      </c>
      <c r="AI72" s="59">
        <f t="shared" si="89"/>
        <v>-0.53400741864118695</v>
      </c>
      <c r="AJ72" s="96">
        <v>42.928658287193201</v>
      </c>
      <c r="AK72" s="59">
        <f t="shared" si="90"/>
        <v>-0.26730817395773898</v>
      </c>
      <c r="AL72" s="96">
        <v>61.234688895997103</v>
      </c>
      <c r="AM72" s="59">
        <f t="shared" si="91"/>
        <v>6.4647777420585098E-2</v>
      </c>
      <c r="AN72" s="96">
        <v>96.726752704881605</v>
      </c>
      <c r="AO72" s="59">
        <f t="shared" si="92"/>
        <v>0.40625201295802299</v>
      </c>
      <c r="AP72" s="58">
        <f t="shared" si="76"/>
        <v>395.03399747756401</v>
      </c>
      <c r="AQ72" s="59">
        <f t="shared" si="77"/>
        <v>-0.47766836199725399</v>
      </c>
      <c r="AR72" s="59"/>
      <c r="AS72" s="96">
        <v>46.566412150777602</v>
      </c>
      <c r="AT72" s="59"/>
      <c r="AU72" s="96">
        <v>28.459515956293799</v>
      </c>
      <c r="AV72" s="59"/>
      <c r="AW72" s="96">
        <v>35.779604742887003</v>
      </c>
      <c r="AX72" s="59"/>
      <c r="AY72" s="96">
        <v>37.874652899858503</v>
      </c>
      <c r="AZ72" s="59"/>
      <c r="BA72" s="96">
        <v>39.2315595388731</v>
      </c>
      <c r="BB72" s="59"/>
      <c r="BC72" s="96">
        <v>117.926537562947</v>
      </c>
      <c r="BD72" s="59"/>
      <c r="BE72" s="96">
        <v>65.324060329974003</v>
      </c>
      <c r="BF72" s="59"/>
      <c r="BG72" s="96">
        <v>144.19638307080001</v>
      </c>
      <c r="BH72" s="59"/>
      <c r="BI72" s="96">
        <v>56.040810522159497</v>
      </c>
      <c r="BJ72" s="59"/>
      <c r="BK72" s="96">
        <v>58.590333290707598</v>
      </c>
      <c r="BL72" s="59"/>
      <c r="BM72" s="96">
        <v>57.516382595900097</v>
      </c>
      <c r="BN72" s="59"/>
      <c r="BO72" s="96">
        <v>68.783370131089697</v>
      </c>
      <c r="BP72" s="59"/>
      <c r="BQ72" s="58">
        <f t="shared" si="93"/>
        <v>756.28962279226801</v>
      </c>
      <c r="BR72" s="59"/>
      <c r="BS72" s="93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58"/>
    </row>
    <row r="73" spans="1:84" ht="28.8">
      <c r="A73" s="370" t="s">
        <v>124</v>
      </c>
      <c r="B73" s="88" t="s">
        <v>371</v>
      </c>
      <c r="C73" s="58">
        <v>0.32117221241353999</v>
      </c>
      <c r="D73" s="59">
        <f t="shared" si="73"/>
        <v>0.94174347343905496</v>
      </c>
      <c r="E73" s="58">
        <v>0.25436171593424101</v>
      </c>
      <c r="F73" s="59">
        <f t="shared" si="80"/>
        <v>0.58888147961702997</v>
      </c>
      <c r="G73" s="58">
        <v>0.350996398494412</v>
      </c>
      <c r="H73" s="59">
        <f t="shared" si="94"/>
        <v>0.27106466536446899</v>
      </c>
      <c r="I73" s="58">
        <v>0.355186197827151</v>
      </c>
      <c r="J73" s="59">
        <f t="shared" si="81"/>
        <v>1.39720532295876</v>
      </c>
      <c r="K73" s="58">
        <v>0.43328790098109798</v>
      </c>
      <c r="L73" s="59">
        <f t="shared" si="82"/>
        <v>1.8636489735225099</v>
      </c>
      <c r="M73" s="92">
        <v>0.50767328711725102</v>
      </c>
      <c r="N73" s="59">
        <f t="shared" si="83"/>
        <v>2.8557712717019301</v>
      </c>
      <c r="O73" s="58">
        <f t="shared" si="72"/>
        <v>2.2226777127676902</v>
      </c>
      <c r="P73" s="59">
        <f t="shared" si="78"/>
        <v>1.1521412394655799</v>
      </c>
      <c r="Q73" s="58">
        <f t="shared" si="74"/>
        <v>1.0327750205277499</v>
      </c>
      <c r="R73" s="58">
        <v>0.165404038590487</v>
      </c>
      <c r="S73" s="59">
        <f t="shared" si="75"/>
        <v>4.9390320359206701</v>
      </c>
      <c r="T73" s="58">
        <v>0.16008853976669801</v>
      </c>
      <c r="U73" s="59">
        <f t="shared" si="79"/>
        <v>5.23501890817316</v>
      </c>
      <c r="V73" s="58">
        <v>0.276143620430017</v>
      </c>
      <c r="W73" s="59">
        <f t="shared" si="95"/>
        <v>12.2910174985397</v>
      </c>
      <c r="X73" s="58">
        <v>0.14816678172095901</v>
      </c>
      <c r="Y73" s="59">
        <f t="shared" si="84"/>
        <v>6.5473815776625104</v>
      </c>
      <c r="Z73" s="58">
        <v>0.15130621978716899</v>
      </c>
      <c r="AA73" s="59">
        <f t="shared" si="85"/>
        <v>6.3549537042231998</v>
      </c>
      <c r="AB73" s="58">
        <v>0.13166582023242401</v>
      </c>
      <c r="AC73" s="59">
        <f t="shared" si="86"/>
        <v>1.94738362509176</v>
      </c>
      <c r="AD73" s="58">
        <v>0.26730851660953903</v>
      </c>
      <c r="AE73" s="59">
        <f t="shared" si="87"/>
        <v>4.3632118583625203</v>
      </c>
      <c r="AF73" s="58">
        <v>0.31999763358810301</v>
      </c>
      <c r="AG73" s="59">
        <f t="shared" si="88"/>
        <v>0.745904983774627</v>
      </c>
      <c r="AH73" s="58">
        <v>0.22541704048779501</v>
      </c>
      <c r="AI73" s="59">
        <f t="shared" si="89"/>
        <v>3.5567063065306099</v>
      </c>
      <c r="AJ73" s="58">
        <v>0.29607122939387798</v>
      </c>
      <c r="AK73" s="59">
        <f t="shared" si="90"/>
        <v>3.0505105457777701</v>
      </c>
      <c r="AL73" s="58">
        <v>0.257405168278595</v>
      </c>
      <c r="AM73" s="59">
        <f t="shared" si="91"/>
        <v>2.5139618039492801</v>
      </c>
      <c r="AN73" s="58">
        <v>0.295565331252298</v>
      </c>
      <c r="AO73" s="59">
        <f t="shared" si="92"/>
        <v>2.14363068478804</v>
      </c>
      <c r="AP73" s="58">
        <f t="shared" si="76"/>
        <v>2.6945399401379602</v>
      </c>
      <c r="AQ73" s="59">
        <f t="shared" si="77"/>
        <v>2.9501227624155599</v>
      </c>
      <c r="AR73" s="59"/>
      <c r="AS73" s="58">
        <v>2.7850336147386402E-2</v>
      </c>
      <c r="AT73" s="59"/>
      <c r="AU73" s="58">
        <v>2.5675710390684899E-2</v>
      </c>
      <c r="AV73" s="59"/>
      <c r="AW73" s="58">
        <v>2.0776710320361699E-2</v>
      </c>
      <c r="AX73" s="59"/>
      <c r="AY73" s="58">
        <v>1.96315477356384E-2</v>
      </c>
      <c r="AZ73" s="59"/>
      <c r="BA73" s="58">
        <v>2.0572015252834201E-2</v>
      </c>
      <c r="BB73" s="59"/>
      <c r="BC73" s="58">
        <v>4.4672101422944199E-2</v>
      </c>
      <c r="BD73" s="59"/>
      <c r="BE73" s="58">
        <v>4.9841125741236801E-2</v>
      </c>
      <c r="BF73" s="59"/>
      <c r="BG73" s="58">
        <v>0.18328467846874</v>
      </c>
      <c r="BH73" s="59"/>
      <c r="BI73" s="58">
        <v>4.9469293240323703E-2</v>
      </c>
      <c r="BJ73" s="59"/>
      <c r="BK73" s="58">
        <v>7.3094792878024006E-2</v>
      </c>
      <c r="BL73" s="59"/>
      <c r="BM73" s="58">
        <v>7.3252124707019306E-2</v>
      </c>
      <c r="BN73" s="59"/>
      <c r="BO73" s="58">
        <v>9.40203735389568E-2</v>
      </c>
      <c r="BP73" s="59"/>
      <c r="BQ73" s="58">
        <f t="shared" si="93"/>
        <v>0.68214080984415004</v>
      </c>
      <c r="BR73" s="59"/>
      <c r="BS73" s="93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58"/>
    </row>
    <row r="74" spans="1:84" ht="28.8">
      <c r="A74" s="371"/>
      <c r="B74" s="88" t="s">
        <v>372</v>
      </c>
      <c r="C74" s="58">
        <v>1.44972431567133</v>
      </c>
      <c r="D74" s="59">
        <f t="shared" si="73"/>
        <v>1.43684000459927</v>
      </c>
      <c r="E74" s="58">
        <v>1.1752631463351</v>
      </c>
      <c r="F74" s="59">
        <f t="shared" si="80"/>
        <v>1.0609031579606101</v>
      </c>
      <c r="G74" s="58">
        <v>1.60424934869415</v>
      </c>
      <c r="H74" s="59">
        <f t="shared" si="94"/>
        <v>0.62416040172547305</v>
      </c>
      <c r="I74" s="58">
        <v>1.63737653769591</v>
      </c>
      <c r="J74" s="59">
        <f t="shared" si="81"/>
        <v>2.06568341100252</v>
      </c>
      <c r="K74" s="58">
        <v>2.00467269252914</v>
      </c>
      <c r="L74" s="59">
        <f t="shared" si="82"/>
        <v>2.6861992248708901</v>
      </c>
      <c r="M74" s="92">
        <v>2.33229623800396</v>
      </c>
      <c r="N74" s="59">
        <f t="shared" si="83"/>
        <v>3.9428770690756201</v>
      </c>
      <c r="O74" s="58">
        <f t="shared" si="72"/>
        <v>10.2035822789296</v>
      </c>
      <c r="P74" s="59">
        <f t="shared" si="78"/>
        <v>1.7557089783580599</v>
      </c>
      <c r="Q74" s="58">
        <f t="shared" si="74"/>
        <v>3.7027067658680002</v>
      </c>
      <c r="R74" s="58">
        <v>0.59491977845699096</v>
      </c>
      <c r="S74" s="59">
        <f t="shared" si="75"/>
        <v>5.0930100332134502</v>
      </c>
      <c r="T74" s="58">
        <v>0.57026607087064596</v>
      </c>
      <c r="U74" s="59">
        <f t="shared" si="79"/>
        <v>5.2366294855454996</v>
      </c>
      <c r="V74" s="58">
        <v>0.98774071020930498</v>
      </c>
      <c r="W74" s="59">
        <f t="shared" si="95"/>
        <v>12.7075981034017</v>
      </c>
      <c r="X74" s="58">
        <v>0.53409837813633199</v>
      </c>
      <c r="Y74" s="59">
        <f t="shared" si="84"/>
        <v>6.7216652830579404</v>
      </c>
      <c r="Z74" s="58">
        <v>0.54383189031226498</v>
      </c>
      <c r="AA74" s="59">
        <f t="shared" si="85"/>
        <v>6.4919541289917797</v>
      </c>
      <c r="AB74" s="58">
        <v>0.47184993788245899</v>
      </c>
      <c r="AC74" s="59">
        <f t="shared" si="86"/>
        <v>1.9157529938734501</v>
      </c>
      <c r="AD74" s="58">
        <v>0.96105251540327996</v>
      </c>
      <c r="AE74" s="59">
        <f t="shared" si="87"/>
        <v>2.8290256987962401</v>
      </c>
      <c r="AF74" s="58">
        <v>1.1568471568387599</v>
      </c>
      <c r="AG74" s="59">
        <f t="shared" si="88"/>
        <v>0.226764328250426</v>
      </c>
      <c r="AH74" s="58">
        <v>0.80831338039860501</v>
      </c>
      <c r="AI74" s="59">
        <f t="shared" si="89"/>
        <v>3.4460582098810399</v>
      </c>
      <c r="AJ74" s="58">
        <v>1.08283707299043</v>
      </c>
      <c r="AK74" s="59">
        <f t="shared" si="90"/>
        <v>3.02401427273346</v>
      </c>
      <c r="AL74" s="58">
        <v>0.94032939423261597</v>
      </c>
      <c r="AM74" s="59">
        <f t="shared" si="91"/>
        <v>2.4616211092983198</v>
      </c>
      <c r="AN74" s="58">
        <v>1.0871322653956601</v>
      </c>
      <c r="AO74" s="59">
        <f t="shared" si="92"/>
        <v>2.0833551985345098</v>
      </c>
      <c r="AP74" s="58">
        <f t="shared" si="76"/>
        <v>9.7392185511273492</v>
      </c>
      <c r="AQ74" s="59">
        <f t="shared" si="77"/>
        <v>2.4367532074595601</v>
      </c>
      <c r="AR74" s="59"/>
      <c r="AS74" s="58">
        <v>9.7639717514666699E-2</v>
      </c>
      <c r="AT74" s="59"/>
      <c r="AU74" s="58">
        <v>9.1438183427817593E-2</v>
      </c>
      <c r="AV74" s="59"/>
      <c r="AW74" s="58">
        <v>7.2057898310002796E-2</v>
      </c>
      <c r="AX74" s="59"/>
      <c r="AY74" s="58">
        <v>6.9168807317793707E-2</v>
      </c>
      <c r="AZ74" s="59"/>
      <c r="BA74" s="58">
        <v>7.2588790714532905E-2</v>
      </c>
      <c r="BB74" s="59"/>
      <c r="BC74" s="58">
        <v>0.16182781561878001</v>
      </c>
      <c r="BD74" s="59"/>
      <c r="BE74" s="58">
        <v>0.25099139859662301</v>
      </c>
      <c r="BF74" s="59"/>
      <c r="BG74" s="58">
        <v>0.94300684344858299</v>
      </c>
      <c r="BH74" s="59"/>
      <c r="BI74" s="58">
        <v>0.18180449788133399</v>
      </c>
      <c r="BJ74" s="59"/>
      <c r="BK74" s="58">
        <v>0.26909374559819199</v>
      </c>
      <c r="BL74" s="59"/>
      <c r="BM74" s="58">
        <v>0.27164422810653099</v>
      </c>
      <c r="BN74" s="59"/>
      <c r="BO74" s="58">
        <v>0.35258093712731098</v>
      </c>
      <c r="BP74" s="59"/>
      <c r="BQ74" s="58">
        <f t="shared" si="93"/>
        <v>2.83384286366217</v>
      </c>
      <c r="BR74" s="59"/>
      <c r="BS74" s="93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  <c r="CE74" s="94"/>
      <c r="CF74" s="58"/>
    </row>
    <row r="75" spans="1:84" ht="28.8">
      <c r="A75" s="372"/>
      <c r="B75" s="88" t="s">
        <v>373</v>
      </c>
      <c r="C75" s="58">
        <v>0.26021332233774203</v>
      </c>
      <c r="D75" s="59">
        <f t="shared" si="73"/>
        <v>0.90450862521238495</v>
      </c>
      <c r="E75" s="58">
        <v>0.20854543601631401</v>
      </c>
      <c r="F75" s="59">
        <f t="shared" si="80"/>
        <v>0.60952710790440801</v>
      </c>
      <c r="G75" s="58">
        <v>0.28653401379287202</v>
      </c>
      <c r="H75" s="59">
        <f t="shared" si="94"/>
        <v>0.29300012386225099</v>
      </c>
      <c r="I75" s="58">
        <v>0.290859575220764</v>
      </c>
      <c r="J75" s="59">
        <f t="shared" si="81"/>
        <v>1.46189617658587</v>
      </c>
      <c r="K75" s="58">
        <v>0.35525820502676803</v>
      </c>
      <c r="L75" s="59">
        <f t="shared" si="82"/>
        <v>1.9117926871876301</v>
      </c>
      <c r="M75" s="92">
        <v>0.41403674305815602</v>
      </c>
      <c r="N75" s="59">
        <f t="shared" si="83"/>
        <v>2.8631937232817801</v>
      </c>
      <c r="O75" s="58">
        <f t="shared" si="72"/>
        <v>1.81544729545262</v>
      </c>
      <c r="P75" s="59">
        <f t="shared" si="78"/>
        <v>1.1738511927784001</v>
      </c>
      <c r="Q75" s="58">
        <f t="shared" si="74"/>
        <v>0.83512951644693301</v>
      </c>
      <c r="R75" s="58">
        <v>0.136630162180927</v>
      </c>
      <c r="S75" s="59">
        <f t="shared" si="75"/>
        <v>4.9706437881300802</v>
      </c>
      <c r="T75" s="58">
        <v>0.12956938407072799</v>
      </c>
      <c r="U75" s="59">
        <f t="shared" si="79"/>
        <v>5.1024886929402902</v>
      </c>
      <c r="V75" s="58">
        <v>0.22160401109396799</v>
      </c>
      <c r="W75" s="59">
        <f t="shared" si="95"/>
        <v>12.1009993554733</v>
      </c>
      <c r="X75" s="58">
        <v>0.11814453346449599</v>
      </c>
      <c r="Y75" s="59">
        <f t="shared" si="84"/>
        <v>6.3819241504329796</v>
      </c>
      <c r="Z75" s="58">
        <v>0.12200669594025799</v>
      </c>
      <c r="AA75" s="59">
        <f t="shared" si="85"/>
        <v>6.3149064415450402</v>
      </c>
      <c r="AB75" s="58">
        <v>0.107174729696556</v>
      </c>
      <c r="AC75" s="59">
        <f t="shared" si="86"/>
        <v>1.87865349243508</v>
      </c>
      <c r="AD75" s="58">
        <v>0.21202748999148099</v>
      </c>
      <c r="AE75" s="59">
        <f t="shared" si="87"/>
        <v>4.2874056193058596</v>
      </c>
      <c r="AF75" s="58">
        <v>0.25404888990339602</v>
      </c>
      <c r="AG75" s="59">
        <f t="shared" si="88"/>
        <v>0.68621130832347998</v>
      </c>
      <c r="AH75" s="58">
        <v>0.17779106776840201</v>
      </c>
      <c r="AI75" s="59">
        <f t="shared" si="89"/>
        <v>3.3315231928839499</v>
      </c>
      <c r="AJ75" s="58">
        <v>0.24023309581334101</v>
      </c>
      <c r="AK75" s="59">
        <f t="shared" si="90"/>
        <v>2.9479967881623401</v>
      </c>
      <c r="AL75" s="58">
        <v>0.209755330811705</v>
      </c>
      <c r="AM75" s="59">
        <f t="shared" si="91"/>
        <v>2.4327678915997701</v>
      </c>
      <c r="AN75" s="58">
        <v>0.240641994522651</v>
      </c>
      <c r="AO75" s="59">
        <f t="shared" si="92"/>
        <v>2.04087063234341</v>
      </c>
      <c r="AP75" s="58">
        <f t="shared" si="76"/>
        <v>2.1696273852579102</v>
      </c>
      <c r="AQ75" s="59">
        <f t="shared" si="77"/>
        <v>2.84792469259845</v>
      </c>
      <c r="AR75" s="59"/>
      <c r="AS75" s="58">
        <v>2.28836566087822E-2</v>
      </c>
      <c r="AT75" s="59"/>
      <c r="AU75" s="58">
        <v>2.1232220261320801E-2</v>
      </c>
      <c r="AV75" s="59"/>
      <c r="AW75" s="58">
        <v>1.6915046332048499E-2</v>
      </c>
      <c r="AX75" s="59"/>
      <c r="AY75" s="58">
        <v>1.6004571580102999E-2</v>
      </c>
      <c r="AZ75" s="59"/>
      <c r="BA75" s="58">
        <v>1.6679187480419501E-2</v>
      </c>
      <c r="BB75" s="59"/>
      <c r="BC75" s="58">
        <v>3.72308546263748E-2</v>
      </c>
      <c r="BD75" s="59"/>
      <c r="BE75" s="58">
        <v>4.0100477485084003E-2</v>
      </c>
      <c r="BF75" s="59"/>
      <c r="BG75" s="58">
        <v>0.150662546650802</v>
      </c>
      <c r="BH75" s="59"/>
      <c r="BI75" s="58">
        <v>4.10458538143086E-2</v>
      </c>
      <c r="BJ75" s="59"/>
      <c r="BK75" s="58">
        <v>6.0849364552082501E-2</v>
      </c>
      <c r="BL75" s="59"/>
      <c r="BM75" s="58">
        <v>6.1103848974173598E-2</v>
      </c>
      <c r="BN75" s="59"/>
      <c r="BO75" s="58">
        <v>7.9135886927620996E-2</v>
      </c>
      <c r="BP75" s="59"/>
      <c r="BQ75" s="58">
        <f t="shared" si="93"/>
        <v>0.56384351529312005</v>
      </c>
      <c r="BR75" s="59"/>
      <c r="BS75" s="93"/>
      <c r="BT75" s="99"/>
      <c r="BU75" s="99"/>
      <c r="BV75" s="99"/>
      <c r="BW75" s="99"/>
      <c r="BX75" s="99"/>
      <c r="BY75" s="99"/>
      <c r="BZ75" s="99"/>
      <c r="CA75" s="99"/>
      <c r="CB75" s="99"/>
      <c r="CC75" s="99"/>
      <c r="CD75" s="99"/>
      <c r="CE75" s="99"/>
      <c r="CF75" s="58"/>
    </row>
    <row r="76" spans="1:84" ht="28.8">
      <c r="A76" s="373"/>
      <c r="B76" s="88" t="s">
        <v>204</v>
      </c>
      <c r="C76" s="96">
        <v>0.78341833087272095</v>
      </c>
      <c r="D76" s="59">
        <f t="shared" si="73"/>
        <v>1.37187916604362</v>
      </c>
      <c r="E76" s="96">
        <v>0.68048978822063</v>
      </c>
      <c r="F76" s="59">
        <f t="shared" si="80"/>
        <v>1.2703697198672901</v>
      </c>
      <c r="G76" s="96">
        <v>0.91323327663637199</v>
      </c>
      <c r="H76" s="59">
        <f t="shared" si="94"/>
        <v>0.76750453702779997</v>
      </c>
      <c r="I76" s="96">
        <v>0.94765522179760497</v>
      </c>
      <c r="J76" s="59">
        <f t="shared" si="81"/>
        <v>2.3310761169241601</v>
      </c>
      <c r="K76" s="96">
        <v>1.17103700478086</v>
      </c>
      <c r="L76" s="59">
        <f t="shared" si="82"/>
        <v>3.0194830323322499</v>
      </c>
      <c r="M76" s="97">
        <v>1.33026535439928</v>
      </c>
      <c r="N76" s="59">
        <f t="shared" si="83"/>
        <v>4.0790076408280802</v>
      </c>
      <c r="O76" s="58">
        <f t="shared" si="72"/>
        <v>5.8260989767074696</v>
      </c>
      <c r="P76" s="59">
        <f t="shared" si="78"/>
        <v>1.93588468218443</v>
      </c>
      <c r="Q76" s="58">
        <f t="shared" si="74"/>
        <v>1.9844440798582701</v>
      </c>
      <c r="R76" s="96">
        <v>0.33029436831703801</v>
      </c>
      <c r="S76" s="59">
        <f t="shared" si="75"/>
        <v>5.4692573261616904</v>
      </c>
      <c r="T76" s="96">
        <v>0.29972642000370098</v>
      </c>
      <c r="U76" s="59">
        <f t="shared" si="79"/>
        <v>4.59394152072535</v>
      </c>
      <c r="V76" s="96">
        <v>0.51667945258689196</v>
      </c>
      <c r="W76" s="59">
        <f t="shared" si="95"/>
        <v>12.9429232167642</v>
      </c>
      <c r="X76" s="96">
        <v>0.284489212654993</v>
      </c>
      <c r="Y76" s="59">
        <f t="shared" si="84"/>
        <v>7.0847430197782497</v>
      </c>
      <c r="Z76" s="96">
        <v>0.29134020354388301</v>
      </c>
      <c r="AA76" s="59">
        <f t="shared" si="85"/>
        <v>6.9324500026542504</v>
      </c>
      <c r="AB76" s="96">
        <v>0.26191442275176302</v>
      </c>
      <c r="AC76" s="59">
        <f t="shared" si="86"/>
        <v>1.7155127252443401</v>
      </c>
      <c r="AD76" s="96">
        <v>0.51235657201549001</v>
      </c>
      <c r="AE76" s="59">
        <f t="shared" si="87"/>
        <v>3.8556904018356102</v>
      </c>
      <c r="AF76" s="96">
        <v>0.63740663474341996</v>
      </c>
      <c r="AG76" s="59">
        <f t="shared" si="88"/>
        <v>0.48516226003573498</v>
      </c>
      <c r="AH76" s="96">
        <v>0.43720665125052699</v>
      </c>
      <c r="AI76" s="59">
        <f t="shared" si="89"/>
        <v>2.9598142378741499</v>
      </c>
      <c r="AJ76" s="96">
        <v>0.64841187519889998</v>
      </c>
      <c r="AK76" s="59">
        <f t="shared" si="90"/>
        <v>2.9754422330251402</v>
      </c>
      <c r="AL76" s="96">
        <v>0.57055161790836895</v>
      </c>
      <c r="AM76" s="59">
        <f t="shared" si="91"/>
        <v>2.39386089537581</v>
      </c>
      <c r="AN76" s="96">
        <v>0.66901509837724804</v>
      </c>
      <c r="AO76" s="59">
        <f t="shared" si="92"/>
        <v>1.899480578493</v>
      </c>
      <c r="AP76" s="58">
        <f t="shared" si="76"/>
        <v>5.4593925293522201</v>
      </c>
      <c r="AQ76" s="59">
        <f t="shared" si="77"/>
        <v>2.5985127419497398</v>
      </c>
      <c r="AR76" s="59"/>
      <c r="AS76" s="96">
        <v>5.10559947864999E-2</v>
      </c>
      <c r="AT76" s="59"/>
      <c r="AU76" s="96">
        <v>5.3580542251510002E-2</v>
      </c>
      <c r="AV76" s="59"/>
      <c r="AW76" s="96">
        <v>3.7056752343415697E-2</v>
      </c>
      <c r="AX76" s="59"/>
      <c r="AY76" s="96">
        <v>3.5188405118014E-2</v>
      </c>
      <c r="AZ76" s="59"/>
      <c r="BA76" s="96">
        <v>3.6727644478868303E-2</v>
      </c>
      <c r="BB76" s="59"/>
      <c r="BC76" s="96">
        <v>9.6451185927768496E-2</v>
      </c>
      <c r="BD76" s="59"/>
      <c r="BE76" s="96">
        <v>0.10551672977787099</v>
      </c>
      <c r="BF76" s="59"/>
      <c r="BG76" s="96">
        <v>0.42918316193146699</v>
      </c>
      <c r="BH76" s="59"/>
      <c r="BI76" s="96">
        <v>0.11041089934694601</v>
      </c>
      <c r="BJ76" s="59"/>
      <c r="BK76" s="96">
        <v>0.16310433838337701</v>
      </c>
      <c r="BL76" s="59"/>
      <c r="BM76" s="96">
        <v>0.16811284713694499</v>
      </c>
      <c r="BN76" s="59"/>
      <c r="BO76" s="96">
        <v>0.23073618886765099</v>
      </c>
      <c r="BP76" s="59"/>
      <c r="BQ76" s="58">
        <f t="shared" si="93"/>
        <v>1.5171246903503299</v>
      </c>
      <c r="BR76" s="59"/>
      <c r="BS76" s="93"/>
      <c r="BT76" s="100"/>
      <c r="BU76" s="100"/>
      <c r="BV76" s="100"/>
      <c r="BW76" s="100"/>
      <c r="BX76" s="100"/>
      <c r="BY76" s="100"/>
      <c r="BZ76" s="100"/>
      <c r="CA76" s="100"/>
      <c r="CB76" s="100"/>
      <c r="CC76" s="100"/>
      <c r="CD76" s="100"/>
      <c r="CE76" s="100"/>
      <c r="CF76" s="58"/>
    </row>
  </sheetData>
  <autoFilter ref="A3:CF76" xr:uid="{00000000-0009-0000-0000-000006000000}"/>
  <mergeCells count="103">
    <mergeCell ref="A25:A28"/>
    <mergeCell ref="A29:A32"/>
    <mergeCell ref="A33:A36"/>
    <mergeCell ref="A73:A76"/>
    <mergeCell ref="B3:B4"/>
    <mergeCell ref="C3:C4"/>
    <mergeCell ref="D3:D4"/>
    <mergeCell ref="E3:E4"/>
    <mergeCell ref="F3:F4"/>
    <mergeCell ref="G3:G4"/>
    <mergeCell ref="H3:H4"/>
    <mergeCell ref="I3:I4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3:A4"/>
    <mergeCell ref="A5:A8"/>
    <mergeCell ref="A9:A12"/>
    <mergeCell ref="A13:A16"/>
    <mergeCell ref="A17:A20"/>
    <mergeCell ref="A21:A2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S3:AS4"/>
    <mergeCell ref="AT3:AT4"/>
    <mergeCell ref="BF3:BF4"/>
    <mergeCell ref="BG3:BG4"/>
    <mergeCell ref="BH3:BH4"/>
    <mergeCell ref="BI3:BI4"/>
    <mergeCell ref="BJ1:BJ2"/>
    <mergeCell ref="BJ3:BJ4"/>
    <mergeCell ref="BK3:BK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CD3:CD4"/>
    <mergeCell ref="CE3:CE4"/>
    <mergeCell ref="CF3:CF4"/>
    <mergeCell ref="A1:BI2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BL1:BL2"/>
    <mergeCell ref="BL3:BL4"/>
    <mergeCell ref="BM3:BM4"/>
    <mergeCell ref="BN3:BN4"/>
    <mergeCell ref="BO3:BO4"/>
    <mergeCell ref="BP3:BP4"/>
    <mergeCell ref="BQ3:BQ4"/>
    <mergeCell ref="BR3:BR4"/>
    <mergeCell ref="BT3:BT4"/>
    <mergeCell ref="BD3:BD4"/>
    <mergeCell ref="BE3:BE4"/>
  </mergeCells>
  <phoneticPr fontId="3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T23"/>
  <sheetViews>
    <sheetView topLeftCell="A4" workbookViewId="0">
      <selection activeCell="C7" sqref="C7"/>
    </sheetView>
  </sheetViews>
  <sheetFormatPr defaultColWidth="8.88671875" defaultRowHeight="14.4"/>
  <cols>
    <col min="1" max="1" width="8.88671875" style="1"/>
    <col min="2" max="2" width="13.77734375" style="1" customWidth="1"/>
    <col min="3" max="3" width="10.77734375" style="1" customWidth="1"/>
    <col min="4" max="4" width="9.6640625" style="1"/>
    <col min="5" max="5" width="10.77734375" style="1" customWidth="1"/>
    <col min="6" max="6" width="9.6640625" style="1"/>
    <col min="7" max="7" width="12.21875" style="1" customWidth="1"/>
    <col min="8" max="8" width="9.6640625" style="1"/>
    <col min="9" max="9" width="11.44140625" style="1" customWidth="1"/>
    <col min="10" max="10" width="9.6640625" style="1"/>
    <col min="11" max="11" width="11.44140625" style="1" customWidth="1"/>
    <col min="12" max="12" width="9.6640625" style="1"/>
    <col min="13" max="13" width="11.44140625" style="1" customWidth="1"/>
    <col min="14" max="14" width="9.6640625" style="1"/>
    <col min="15" max="15" width="11.44140625" style="1" customWidth="1"/>
    <col min="16" max="16" width="9.6640625" style="1"/>
    <col min="17" max="17" width="10.77734375" style="1" customWidth="1"/>
    <col min="18" max="18" width="9.6640625" style="1"/>
    <col min="19" max="19" width="7.5546875" style="1" customWidth="1"/>
    <col min="20" max="20" width="10.77734375" style="1" customWidth="1"/>
    <col min="21" max="21" width="9.6640625" style="1"/>
    <col min="22" max="22" width="9.88671875" style="1" customWidth="1"/>
    <col min="23" max="23" width="9.6640625" style="1"/>
    <col min="24" max="24" width="12.21875" style="1" customWidth="1"/>
    <col min="25" max="25" width="9.6640625" style="1"/>
    <col min="26" max="26" width="10.77734375" style="1" customWidth="1"/>
    <col min="27" max="27" width="9.6640625" style="1"/>
    <col min="28" max="28" width="11.6640625" style="1" customWidth="1"/>
    <col min="29" max="29" width="11.109375" style="1" customWidth="1"/>
    <col min="30" max="30" width="10.21875" style="1" customWidth="1"/>
    <col min="31" max="31" width="9.6640625" style="1" customWidth="1"/>
    <col min="32" max="32" width="10.21875" style="1" customWidth="1"/>
    <col min="33" max="33" width="9.6640625" style="1" customWidth="1"/>
    <col min="34" max="34" width="10.21875" style="1" customWidth="1"/>
    <col min="35" max="35" width="9.6640625" style="1"/>
    <col min="36" max="36" width="10.21875" style="1" customWidth="1"/>
    <col min="37" max="37" width="9.6640625" style="1"/>
    <col min="38" max="38" width="12" style="1" customWidth="1"/>
    <col min="39" max="39" width="9.6640625" style="1"/>
    <col min="40" max="40" width="12" style="1" customWidth="1"/>
    <col min="41" max="41" width="9.6640625" style="1"/>
    <col min="42" max="42" width="12" style="1" customWidth="1"/>
    <col min="43" max="43" width="9.6640625" style="1"/>
    <col min="44" max="44" width="13" style="1"/>
    <col min="45" max="45" width="9.6640625" style="1"/>
    <col min="46" max="46" width="8.88671875" style="1"/>
    <col min="47" max="47" width="10.77734375" style="1"/>
    <col min="48" max="48" width="8.88671875" style="1"/>
    <col min="49" max="49" width="10.44140625" style="1" customWidth="1"/>
    <col min="50" max="50" width="8.88671875" style="1"/>
    <col min="51" max="51" width="11.44140625" style="1" customWidth="1"/>
    <col min="52" max="52" width="8.88671875" style="1"/>
    <col min="53" max="53" width="11.33203125" style="1" customWidth="1"/>
    <col min="54" max="54" width="8.88671875" style="1"/>
    <col min="55" max="55" width="10.88671875" style="1" customWidth="1"/>
    <col min="56" max="56" width="8.88671875" style="1"/>
    <col min="57" max="57" width="11.5546875" style="1" customWidth="1"/>
    <col min="58" max="58" width="8.88671875" style="1"/>
    <col min="59" max="59" width="11.77734375" style="1" customWidth="1"/>
    <col min="60" max="60" width="8.88671875" style="1"/>
    <col min="61" max="61" width="10.77734375" style="1"/>
    <col min="62" max="62" width="8.88671875" style="1"/>
    <col min="63" max="63" width="11.5546875" style="1" customWidth="1"/>
    <col min="64" max="64" width="8.88671875" style="1"/>
    <col min="65" max="65" width="11.88671875" style="1"/>
    <col min="66" max="66" width="8.88671875" style="1"/>
    <col min="67" max="67" width="11.88671875" style="1"/>
    <col min="68" max="68" width="8.88671875" style="1"/>
    <col min="69" max="69" width="11.88671875" style="1"/>
    <col min="70" max="70" width="8.88671875" style="1"/>
    <col min="71" max="71" width="13" style="1"/>
    <col min="72" max="16384" width="8.88671875" style="1"/>
  </cols>
  <sheetData>
    <row r="1" spans="1:72" ht="25.95" customHeight="1">
      <c r="A1" s="379" t="s">
        <v>158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  <c r="R1" s="380"/>
      <c r="S1" s="380"/>
      <c r="T1" s="380"/>
      <c r="U1" s="380"/>
      <c r="V1" s="380"/>
      <c r="W1" s="380"/>
      <c r="X1" s="380"/>
      <c r="Y1" s="380"/>
      <c r="Z1" s="380"/>
      <c r="AA1" s="380"/>
      <c r="AB1" s="380"/>
      <c r="AC1" s="380"/>
      <c r="AD1" s="380"/>
      <c r="AE1" s="380"/>
      <c r="AF1" s="380"/>
      <c r="AG1" s="380"/>
      <c r="AH1" s="380"/>
      <c r="AI1" s="380"/>
      <c r="AJ1" s="380"/>
      <c r="AK1" s="380"/>
      <c r="AL1" s="380"/>
      <c r="AM1" s="380"/>
      <c r="AN1" s="380"/>
      <c r="AO1" s="380"/>
      <c r="AP1" s="380"/>
      <c r="AQ1" s="380"/>
      <c r="AR1" s="380"/>
      <c r="AS1" s="381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</row>
    <row r="2" spans="1:72">
      <c r="A2" s="382" t="s">
        <v>1</v>
      </c>
      <c r="B2" s="383" t="s">
        <v>2</v>
      </c>
      <c r="C2" s="376" t="s">
        <v>3</v>
      </c>
      <c r="D2" s="375" t="s">
        <v>4</v>
      </c>
      <c r="E2" s="376" t="s">
        <v>127</v>
      </c>
      <c r="F2" s="375" t="s">
        <v>4</v>
      </c>
      <c r="G2" s="384">
        <v>46082</v>
      </c>
      <c r="H2" s="375" t="s">
        <v>4</v>
      </c>
      <c r="I2" s="376" t="s">
        <v>366</v>
      </c>
      <c r="J2" s="375" t="s">
        <v>4</v>
      </c>
      <c r="K2" s="376" t="s">
        <v>367</v>
      </c>
      <c r="L2" s="375" t="s">
        <v>4</v>
      </c>
      <c r="M2" s="376" t="s">
        <v>368</v>
      </c>
      <c r="N2" s="375" t="s">
        <v>4</v>
      </c>
      <c r="O2" s="377" t="s">
        <v>374</v>
      </c>
      <c r="P2" s="378" t="s">
        <v>4</v>
      </c>
      <c r="Q2" s="376" t="s">
        <v>195</v>
      </c>
      <c r="R2" s="375" t="s">
        <v>17</v>
      </c>
      <c r="S2" s="76"/>
      <c r="T2" s="376" t="s">
        <v>5</v>
      </c>
      <c r="U2" s="375" t="s">
        <v>19</v>
      </c>
      <c r="V2" s="376" t="s">
        <v>6</v>
      </c>
      <c r="W2" s="375" t="s">
        <v>21</v>
      </c>
      <c r="X2" s="376" t="s">
        <v>7</v>
      </c>
      <c r="Y2" s="375" t="s">
        <v>23</v>
      </c>
      <c r="Z2" s="376" t="s">
        <v>8</v>
      </c>
      <c r="AA2" s="375" t="s">
        <v>25</v>
      </c>
      <c r="AB2" s="376" t="s">
        <v>9</v>
      </c>
      <c r="AC2" s="375" t="s">
        <v>27</v>
      </c>
      <c r="AD2" s="376" t="s">
        <v>10</v>
      </c>
      <c r="AE2" s="375" t="s">
        <v>29</v>
      </c>
      <c r="AF2" s="376" t="s">
        <v>11</v>
      </c>
      <c r="AG2" s="375" t="s">
        <v>31</v>
      </c>
      <c r="AH2" s="376" t="s">
        <v>12</v>
      </c>
      <c r="AI2" s="375" t="s">
        <v>33</v>
      </c>
      <c r="AJ2" s="376" t="s">
        <v>13</v>
      </c>
      <c r="AK2" s="375" t="s">
        <v>35</v>
      </c>
      <c r="AL2" s="376" t="s">
        <v>14</v>
      </c>
      <c r="AM2" s="375" t="s">
        <v>37</v>
      </c>
      <c r="AN2" s="376" t="s">
        <v>15</v>
      </c>
      <c r="AO2" s="375" t="s">
        <v>39</v>
      </c>
      <c r="AP2" s="376" t="s">
        <v>197</v>
      </c>
      <c r="AQ2" s="375" t="s">
        <v>41</v>
      </c>
      <c r="AR2" s="375" t="s">
        <v>369</v>
      </c>
      <c r="AS2" s="375" t="s">
        <v>17</v>
      </c>
      <c r="AT2" s="375"/>
      <c r="AU2" s="376" t="s">
        <v>18</v>
      </c>
      <c r="AV2" s="375" t="s">
        <v>19</v>
      </c>
      <c r="AW2" s="376" t="s">
        <v>20</v>
      </c>
      <c r="AX2" s="375" t="s">
        <v>21</v>
      </c>
      <c r="AY2" s="376" t="s">
        <v>22</v>
      </c>
      <c r="AZ2" s="375" t="s">
        <v>23</v>
      </c>
      <c r="BA2" s="376" t="s">
        <v>24</v>
      </c>
      <c r="BB2" s="375" t="s">
        <v>25</v>
      </c>
      <c r="BC2" s="376" t="s">
        <v>26</v>
      </c>
      <c r="BD2" s="375" t="s">
        <v>27</v>
      </c>
      <c r="BE2" s="376" t="s">
        <v>28</v>
      </c>
      <c r="BF2" s="375" t="s">
        <v>29</v>
      </c>
      <c r="BG2" s="376" t="s">
        <v>30</v>
      </c>
      <c r="BH2" s="375" t="s">
        <v>31</v>
      </c>
      <c r="BI2" s="376" t="s">
        <v>32</v>
      </c>
      <c r="BJ2" s="375" t="s">
        <v>33</v>
      </c>
      <c r="BK2" s="376" t="s">
        <v>34</v>
      </c>
      <c r="BL2" s="375" t="s">
        <v>35</v>
      </c>
      <c r="BM2" s="376" t="s">
        <v>36</v>
      </c>
      <c r="BN2" s="375" t="s">
        <v>37</v>
      </c>
      <c r="BO2" s="376" t="s">
        <v>38</v>
      </c>
      <c r="BP2" s="375" t="s">
        <v>39</v>
      </c>
      <c r="BQ2" s="376" t="s">
        <v>40</v>
      </c>
      <c r="BR2" s="375" t="s">
        <v>41</v>
      </c>
      <c r="BS2" s="376" t="s">
        <v>375</v>
      </c>
      <c r="BT2" s="375" t="s">
        <v>376</v>
      </c>
    </row>
    <row r="3" spans="1:72">
      <c r="A3" s="382"/>
      <c r="B3" s="383"/>
      <c r="C3" s="376"/>
      <c r="D3" s="375"/>
      <c r="E3" s="376"/>
      <c r="F3" s="375"/>
      <c r="G3" s="385"/>
      <c r="H3" s="375"/>
      <c r="I3" s="376"/>
      <c r="J3" s="375"/>
      <c r="K3" s="376"/>
      <c r="L3" s="375"/>
      <c r="M3" s="376"/>
      <c r="N3" s="375"/>
      <c r="O3" s="377"/>
      <c r="P3" s="378"/>
      <c r="Q3" s="376"/>
      <c r="R3" s="375"/>
      <c r="S3" s="76"/>
      <c r="T3" s="376"/>
      <c r="U3" s="375"/>
      <c r="V3" s="376"/>
      <c r="W3" s="375"/>
      <c r="X3" s="376"/>
      <c r="Y3" s="375"/>
      <c r="Z3" s="376"/>
      <c r="AA3" s="375"/>
      <c r="AB3" s="376"/>
      <c r="AC3" s="375"/>
      <c r="AD3" s="376"/>
      <c r="AE3" s="375"/>
      <c r="AF3" s="376"/>
      <c r="AG3" s="375"/>
      <c r="AH3" s="376"/>
      <c r="AI3" s="375"/>
      <c r="AJ3" s="376"/>
      <c r="AK3" s="375"/>
      <c r="AL3" s="376"/>
      <c r="AM3" s="375"/>
      <c r="AN3" s="376"/>
      <c r="AO3" s="375"/>
      <c r="AP3" s="376"/>
      <c r="AQ3" s="375"/>
      <c r="AR3" s="375"/>
      <c r="AS3" s="375"/>
      <c r="AT3" s="375"/>
      <c r="AU3" s="376"/>
      <c r="AV3" s="375"/>
      <c r="AW3" s="376"/>
      <c r="AX3" s="375"/>
      <c r="AY3" s="376"/>
      <c r="AZ3" s="375"/>
      <c r="BA3" s="376"/>
      <c r="BB3" s="375"/>
      <c r="BC3" s="376"/>
      <c r="BD3" s="375"/>
      <c r="BE3" s="376"/>
      <c r="BF3" s="375"/>
      <c r="BG3" s="376"/>
      <c r="BH3" s="375"/>
      <c r="BI3" s="376"/>
      <c r="BJ3" s="375"/>
      <c r="BK3" s="376"/>
      <c r="BL3" s="375"/>
      <c r="BM3" s="376"/>
      <c r="BN3" s="375"/>
      <c r="BO3" s="376"/>
      <c r="BP3" s="375"/>
      <c r="BQ3" s="376"/>
      <c r="BR3" s="375"/>
      <c r="BS3" s="376"/>
      <c r="BT3" s="375"/>
    </row>
    <row r="4" spans="1:72" ht="28.05" customHeight="1">
      <c r="A4" s="382" t="s">
        <v>105</v>
      </c>
      <c r="B4" s="75" t="s">
        <v>377</v>
      </c>
      <c r="C4" s="61">
        <f>SUM(C6,C8)</f>
        <v>12119.51</v>
      </c>
      <c r="D4" s="60">
        <f>C4/T4-1</f>
        <v>0.11922334580043401</v>
      </c>
      <c r="E4" s="61">
        <f>SUM(E6,E8)</f>
        <v>9117.41</v>
      </c>
      <c r="F4" s="60">
        <f t="shared" ref="F4:F9" si="0">E4/V4-1</f>
        <v>-0.14886174596387999</v>
      </c>
      <c r="G4" s="77">
        <v>13128.32</v>
      </c>
      <c r="H4" s="60">
        <f t="shared" ref="H4:H9" si="1">G4/X4-1</f>
        <v>-2.13336315181334E-2</v>
      </c>
      <c r="I4" s="61">
        <f t="shared" ref="I4:M4" si="2">SUM(I6,I8)</f>
        <v>13040.83</v>
      </c>
      <c r="J4" s="60">
        <f t="shared" ref="J4:J9" si="3">I4/Z4-1</f>
        <v>-8.0627801530863703E-3</v>
      </c>
      <c r="K4" s="61">
        <f t="shared" si="2"/>
        <v>12728.94</v>
      </c>
      <c r="L4" s="60">
        <f t="shared" ref="L4:L9" si="4">K4/AB4-1</f>
        <v>-7.5264298306417796E-3</v>
      </c>
      <c r="M4" s="61">
        <f t="shared" si="2"/>
        <v>11921.16</v>
      </c>
      <c r="N4" s="60">
        <f t="shared" ref="N4:N9" si="5">M4/AD4-1</f>
        <v>2.4446835351663799E-2</v>
      </c>
      <c r="O4" s="78">
        <f>SUM(O6,O8)</f>
        <v>11731.83</v>
      </c>
      <c r="P4" s="79">
        <f t="shared" ref="P4:P9" si="6">O4/AF4-1</f>
        <v>6.3398959677198902E-3</v>
      </c>
      <c r="Q4" s="61">
        <f t="shared" ref="Q4:Q9" si="7">C4+E4+G4+I4+K4+M4+O4</f>
        <v>83788</v>
      </c>
      <c r="R4" s="80">
        <f t="shared" ref="R4:R9" si="8">Q4/SUM(T4+V4+X4+Z4+AB4+AD4+AF4)-1</f>
        <v>-5.1521029204748504E-3</v>
      </c>
      <c r="S4" s="75"/>
      <c r="T4" s="61">
        <f t="shared" ref="T4:X4" si="9">SUM(T6,T8)</f>
        <v>10828.5</v>
      </c>
      <c r="U4" s="60">
        <f t="shared" ref="U4:Y4" si="10">T4/AU4-1</f>
        <v>-7.4854865374018004E-2</v>
      </c>
      <c r="V4" s="61">
        <f t="shared" si="9"/>
        <v>10712.02</v>
      </c>
      <c r="W4" s="60">
        <f t="shared" si="10"/>
        <v>9.9911900424890496E-2</v>
      </c>
      <c r="X4" s="61">
        <f t="shared" si="9"/>
        <v>13414.5</v>
      </c>
      <c r="Y4" s="60">
        <f t="shared" si="10"/>
        <v>-5.0967053863987298E-3</v>
      </c>
      <c r="Z4" s="61">
        <f t="shared" ref="Z4:AD4" si="11">SUM(Z6,Z8)</f>
        <v>13146.83</v>
      </c>
      <c r="AA4" s="60">
        <f t="shared" ref="AA4:AE4" si="12">Z4/BA4-1</f>
        <v>5.9083629886431703E-3</v>
      </c>
      <c r="AB4" s="61">
        <f t="shared" si="11"/>
        <v>12825.47</v>
      </c>
      <c r="AC4" s="60">
        <f t="shared" si="12"/>
        <v>-1.37402290807166E-2</v>
      </c>
      <c r="AD4" s="61">
        <f t="shared" si="11"/>
        <v>11636.68</v>
      </c>
      <c r="AE4" s="60">
        <f t="shared" si="12"/>
        <v>-3.1388148765957698E-2</v>
      </c>
      <c r="AF4" s="61">
        <f t="shared" ref="AF4:AJ4" si="13">SUM(AF6,AF8)</f>
        <v>11657.92</v>
      </c>
      <c r="AG4" s="60">
        <f t="shared" ref="AG4:AG9" si="14">AF4/BG4-1</f>
        <v>-6.0932661852886497E-2</v>
      </c>
      <c r="AH4" s="61">
        <f t="shared" si="13"/>
        <v>11211.78</v>
      </c>
      <c r="AI4" s="60">
        <f t="shared" ref="AI4:AI9" si="15">AH4/BI4-1</f>
        <v>-3.7703833210168597E-2</v>
      </c>
      <c r="AJ4" s="61">
        <f t="shared" si="13"/>
        <v>11846.47</v>
      </c>
      <c r="AK4" s="60">
        <f t="shared" ref="AK4:AK9" si="16">AJ4/BK4-1</f>
        <v>-1.7443297464165401E-2</v>
      </c>
      <c r="AL4" s="61">
        <f t="shared" ref="AL4:AN4" si="17">SUM(AL6,AL8)</f>
        <v>12567.23</v>
      </c>
      <c r="AM4" s="60">
        <f t="shared" ref="AM4:AM9" si="18">AL4/BM4-1</f>
        <v>-3.3603707104309197E-2</v>
      </c>
      <c r="AN4" s="61">
        <f t="shared" si="17"/>
        <v>12411.3</v>
      </c>
      <c r="AO4" s="60">
        <f t="shared" ref="AO4:AO9" si="19">AN4/BO4-1</f>
        <v>-6.2334106004010596E-3</v>
      </c>
      <c r="AP4" s="61">
        <f>SUM(AP6,AP8)</f>
        <v>12566.09</v>
      </c>
      <c r="AQ4" s="60">
        <f t="shared" ref="AQ4:AQ9" si="20">AP4/BQ4-1</f>
        <v>-5.3484105160340701E-3</v>
      </c>
      <c r="AR4" s="61">
        <f>+AD4+T4+V4+X4+Z4+AB4+AF4+AH4+AJ4+AL4+AN4+AP4</f>
        <v>144824.79</v>
      </c>
      <c r="AS4" s="60">
        <f t="shared" ref="AS4:AS9" si="21">AR4/SUM(AU4,AW4,AY4,BA4,BC4,BE4,BG4,BI4,BK4,BM4,BO4,BQ4)-1</f>
        <v>-1.6560980913005001E-2</v>
      </c>
      <c r="AT4" s="61"/>
      <c r="AU4" s="81">
        <f t="shared" ref="AU4:AY4" si="22">SUM(AU6,AU8)</f>
        <v>11704.65</v>
      </c>
      <c r="AV4" s="60"/>
      <c r="AW4" s="81">
        <f t="shared" si="22"/>
        <v>9738.98</v>
      </c>
      <c r="AX4" s="60"/>
      <c r="AY4" s="81">
        <f t="shared" si="22"/>
        <v>13483.22</v>
      </c>
      <c r="AZ4" s="60"/>
      <c r="BA4" s="81">
        <f t="shared" ref="BA4:BE4" si="23">SUM(BA6,BA8)</f>
        <v>13069.61</v>
      </c>
      <c r="BB4" s="60"/>
      <c r="BC4" s="81">
        <f t="shared" si="23"/>
        <v>13004.15</v>
      </c>
      <c r="BD4" s="60"/>
      <c r="BE4" s="81">
        <f t="shared" si="23"/>
        <v>12013.77</v>
      </c>
      <c r="BF4" s="60"/>
      <c r="BG4" s="81">
        <f>SUM(BG6,BG8)</f>
        <v>12414.36</v>
      </c>
      <c r="BH4" s="60"/>
      <c r="BI4" s="81">
        <f>SUM(BI6,BI8)</f>
        <v>11651.07</v>
      </c>
      <c r="BJ4" s="60"/>
      <c r="BK4" s="61">
        <f>BK6+BK8+BJ17+BK21+BK25+BK29+BK33+BK37+BK41+BK45+BK49+BK53+BK57+BK61+BK65+BK69+BK73</f>
        <v>12056.78</v>
      </c>
      <c r="BL4" s="60"/>
      <c r="BM4" s="61">
        <f>BM6+BM8+BL17+BM21+BM25+BM29+BM33+BM37+BM41+BM45+BM49+BM53+BM57+BM61+BM65+BM69+BM73</f>
        <v>13004.22</v>
      </c>
      <c r="BN4" s="60"/>
      <c r="BO4" s="61">
        <f>BO6+BO8+BN17+BO21+BO25+BO29+BO33+BO37+BO41+BO45+BO49+BO53+BO57+BO61+BO65+BO69+BO73</f>
        <v>12489.15</v>
      </c>
      <c r="BP4" s="60"/>
      <c r="BQ4" s="61">
        <f>BQ6+BQ8+BP17+BQ21+BQ25+BQ29+BQ33+BQ37+BQ41+BQ45+BQ49+BQ53+BQ57+BQ61+BQ65+BQ69+BQ73</f>
        <v>12633.66</v>
      </c>
      <c r="BR4" s="60"/>
      <c r="BS4" s="61">
        <f>AU4+AW4+AY4+BA4+BC4+BE4+BG4+BI4+BK4+BM4+BO4+BQ4</f>
        <v>147263.62</v>
      </c>
      <c r="BT4" s="60"/>
    </row>
    <row r="5" spans="1:72" ht="33" customHeight="1">
      <c r="A5" s="382"/>
      <c r="B5" s="75" t="s">
        <v>378</v>
      </c>
      <c r="C5" s="61">
        <f>C7+C9</f>
        <v>97587.87</v>
      </c>
      <c r="D5" s="60">
        <f>C5/T5-1</f>
        <v>0.10757841233868599</v>
      </c>
      <c r="E5" s="61">
        <f>E7+E9</f>
        <v>74332.899999999994</v>
      </c>
      <c r="F5" s="60">
        <f t="shared" si="0"/>
        <v>-0.14981488922233099</v>
      </c>
      <c r="G5" s="77">
        <v>107483.37</v>
      </c>
      <c r="H5" s="60">
        <f t="shared" si="1"/>
        <v>-1.1576187678397999E-2</v>
      </c>
      <c r="I5" s="61">
        <f t="shared" ref="I5:M5" si="24">I7+I9</f>
        <v>108804.51</v>
      </c>
      <c r="J5" s="60">
        <f t="shared" si="3"/>
        <v>1.01854935608103E-3</v>
      </c>
      <c r="K5" s="61">
        <f t="shared" si="24"/>
        <v>106743.05</v>
      </c>
      <c r="L5" s="60">
        <f t="shared" si="4"/>
        <v>9.4990939289729703E-4</v>
      </c>
      <c r="M5" s="61">
        <f t="shared" si="24"/>
        <v>99694.16</v>
      </c>
      <c r="N5" s="60">
        <f t="shared" si="5"/>
        <v>4.13691139612846E-2</v>
      </c>
      <c r="O5" s="61">
        <f>O7+O9</f>
        <v>96645.23</v>
      </c>
      <c r="P5" s="60">
        <f t="shared" si="6"/>
        <v>2.09110652256514E-2</v>
      </c>
      <c r="Q5" s="61">
        <f t="shared" si="7"/>
        <v>691291.09</v>
      </c>
      <c r="R5" s="80">
        <f t="shared" si="8"/>
        <v>1.8453002226896901E-3</v>
      </c>
      <c r="S5" s="75"/>
      <c r="T5" s="61">
        <f t="shared" ref="T5:X5" si="25">T7+T9</f>
        <v>88109.22</v>
      </c>
      <c r="U5" s="60">
        <f>T5/AU5-1</f>
        <v>-6.5874011358674101E-2</v>
      </c>
      <c r="V5" s="61">
        <f t="shared" si="25"/>
        <v>87431.43</v>
      </c>
      <c r="W5" s="60">
        <f t="shared" ref="W5:Y5" si="26">V5/AW5-1</f>
        <v>0.79727914929219001</v>
      </c>
      <c r="X5" s="61">
        <f t="shared" si="25"/>
        <v>108742.19</v>
      </c>
      <c r="Y5" s="60">
        <f t="shared" si="26"/>
        <v>-6.1264480749456699E-3</v>
      </c>
      <c r="Z5" s="61">
        <f>Z7+Z9+Z18+Z22+Z26+Z30+Z34+Z38+Z42+Z46+Z50+Z54+Z58+Z62+Z66+Z70+Z74</f>
        <v>108693.8</v>
      </c>
      <c r="AA5" s="60">
        <f t="shared" ref="AA5:AE5" si="27">Z5/BA5-1</f>
        <v>-1.3360335095376701E-2</v>
      </c>
      <c r="AB5" s="61">
        <f t="shared" ref="AB5:AF5" si="28">AB7+AB9</f>
        <v>106641.75</v>
      </c>
      <c r="AC5" s="60">
        <f t="shared" si="27"/>
        <v>-8.0223095537723698E-4</v>
      </c>
      <c r="AD5" s="61">
        <f t="shared" si="28"/>
        <v>95733.74</v>
      </c>
      <c r="AE5" s="60">
        <f t="shared" si="27"/>
        <v>-6.8080154630544606E-2</v>
      </c>
      <c r="AF5" s="61">
        <f t="shared" si="28"/>
        <v>94665.67</v>
      </c>
      <c r="AG5" s="60">
        <f t="shared" si="14"/>
        <v>-8.37469581853197E-2</v>
      </c>
      <c r="AH5" s="61">
        <f t="shared" ref="AH5:AL5" si="29">AH7+AH9</f>
        <v>92370.63</v>
      </c>
      <c r="AI5" s="60">
        <f t="shared" si="15"/>
        <v>-5.84019241619637E-2</v>
      </c>
      <c r="AJ5" s="61">
        <f t="shared" si="29"/>
        <v>98273.66</v>
      </c>
      <c r="AK5" s="60">
        <f t="shared" si="16"/>
        <v>-4.38714070016906E-2</v>
      </c>
      <c r="AL5" s="61">
        <f t="shared" si="29"/>
        <v>105059.47</v>
      </c>
      <c r="AM5" s="60">
        <f t="shared" si="18"/>
        <v>-0.12353204851348799</v>
      </c>
      <c r="AN5" s="61">
        <f>AN7+AN9</f>
        <v>102357.18</v>
      </c>
      <c r="AO5" s="60">
        <f t="shared" si="19"/>
        <v>-6.40419069022846E-3</v>
      </c>
      <c r="AP5" s="61">
        <f>AP7+AP9</f>
        <v>102493.79</v>
      </c>
      <c r="AQ5" s="60">
        <f t="shared" si="20"/>
        <v>2.1952828845572801E-3</v>
      </c>
      <c r="AR5" s="61">
        <f t="shared" ref="AR5:AR9" si="30">+AD5+T5+V5+X5+Z5+AB5+AF5+AH5+AJ5+AL5+AN5+AP5</f>
        <v>1190572.53</v>
      </c>
      <c r="AS5" s="60">
        <f t="shared" si="21"/>
        <v>-8.9762552607106603E-3</v>
      </c>
      <c r="AT5" s="61"/>
      <c r="AU5" s="61">
        <f t="shared" ref="AU5:AY5" si="31">AU7+AU9+AU18+AU22+AU26+AU30+AU34+AU38+AU42+AU46+AU50+AU54+AU58+AU62+AU66+AU70+AU74</f>
        <v>94322.63</v>
      </c>
      <c r="AV5" s="60"/>
      <c r="AW5" s="61">
        <f t="shared" si="31"/>
        <v>48646.55</v>
      </c>
      <c r="AX5" s="60"/>
      <c r="AY5" s="61">
        <f t="shared" si="31"/>
        <v>109412.5</v>
      </c>
      <c r="AZ5" s="60"/>
      <c r="BA5" s="61">
        <f t="shared" ref="BA5:BE5" si="32">BA7+BA9+BA18+BA22+BA26+BA30+BA34+BA38+BA42+BA46+BA50+BA54+BA58+BA62+BA66+BA70+BA74</f>
        <v>110165.65</v>
      </c>
      <c r="BB5" s="60"/>
      <c r="BC5" s="61">
        <f t="shared" si="32"/>
        <v>106727.37</v>
      </c>
      <c r="BD5" s="60"/>
      <c r="BE5" s="61">
        <f t="shared" si="32"/>
        <v>102727.44</v>
      </c>
      <c r="BF5" s="60"/>
      <c r="BG5" s="61">
        <f t="shared" ref="BG5:BK5" si="33">BG7+BG9+BG18+BG22+BG26+BG30+BG34+BG38+BG42+BG46+BG50+BG54+BG58+BG62+BG66+BG70+BG74</f>
        <v>103318.26</v>
      </c>
      <c r="BH5" s="60"/>
      <c r="BI5" s="61">
        <f t="shared" si="33"/>
        <v>98099.85</v>
      </c>
      <c r="BJ5" s="60"/>
      <c r="BK5" s="61">
        <f t="shared" si="33"/>
        <v>102782.89</v>
      </c>
      <c r="BL5" s="60"/>
      <c r="BM5" s="61">
        <f>BM7+BM9+BM18+BM22+BM26+BM30+BM34+BM38+BM42+BM46+BM50+BM54+BM58+BM62+BM66+BM70+BM74</f>
        <v>119866.87</v>
      </c>
      <c r="BN5" s="60"/>
      <c r="BO5" s="61">
        <f>BO7+BO9+BO18+BO22+BO26+BO30+BO34+BO38+BO42+BO46+BO50+BO54+BO58+BO62+BO66+BO70+BO74</f>
        <v>103016.92</v>
      </c>
      <c r="BP5" s="60"/>
      <c r="BQ5" s="61">
        <f>BQ7+BQ9+BQ18+BQ22+BQ26+BQ30+BQ34+BQ38+BQ42+BQ46+BQ50+BQ54+BQ58+BQ62+BQ66+BQ70+BQ74</f>
        <v>102269.28</v>
      </c>
      <c r="BR5" s="60"/>
      <c r="BS5" s="61">
        <f t="shared" ref="BS5:BS9" si="34">AU5+AW5+AY5+BA5+BC5+BE5+BG5+BI5+BK5+BM5+BO5+BQ5</f>
        <v>1201356.21</v>
      </c>
      <c r="BT5" s="60"/>
    </row>
    <row r="6" spans="1:72" ht="28.8">
      <c r="A6" s="382" t="s">
        <v>169</v>
      </c>
      <c r="B6" s="75" t="s">
        <v>377</v>
      </c>
      <c r="C6" s="42">
        <v>12084.41</v>
      </c>
      <c r="D6" s="60">
        <f>C6/T6-1</f>
        <v>0.11969508709216201</v>
      </c>
      <c r="E6" s="41">
        <v>9091.94</v>
      </c>
      <c r="F6" s="60">
        <f t="shared" si="0"/>
        <v>-0.14846114149293799</v>
      </c>
      <c r="G6" s="77">
        <v>13088.58</v>
      </c>
      <c r="H6" s="60">
        <f t="shared" si="1"/>
        <v>-2.1014201695945998E-2</v>
      </c>
      <c r="I6" s="41">
        <v>13000.8</v>
      </c>
      <c r="J6" s="60">
        <f t="shared" si="3"/>
        <v>-7.7058349412598703E-3</v>
      </c>
      <c r="K6" s="41">
        <v>12689.89</v>
      </c>
      <c r="L6" s="60">
        <f t="shared" si="4"/>
        <v>-7.2543813396628298E-3</v>
      </c>
      <c r="M6" s="41">
        <v>11886.3</v>
      </c>
      <c r="N6" s="60">
        <f t="shared" si="5"/>
        <v>2.48462467656425E-2</v>
      </c>
      <c r="O6" s="41">
        <v>11701.74</v>
      </c>
      <c r="P6" s="60">
        <f t="shared" si="6"/>
        <v>6.5216344168892403E-3</v>
      </c>
      <c r="Q6" s="61">
        <f t="shared" si="7"/>
        <v>83543.66</v>
      </c>
      <c r="R6" s="80">
        <f t="shared" si="8"/>
        <v>-4.8120482748648099E-3</v>
      </c>
      <c r="S6" s="75"/>
      <c r="T6" s="42">
        <v>10792.59</v>
      </c>
      <c r="U6" s="60">
        <f>T6/AU6-1</f>
        <v>-7.5028153877007495E-2</v>
      </c>
      <c r="V6" s="42">
        <v>10677.07</v>
      </c>
      <c r="W6" s="60">
        <f>V6/AW6-1</f>
        <v>9.9753826504336299E-2</v>
      </c>
      <c r="X6" s="42">
        <v>13369.53</v>
      </c>
      <c r="Y6" s="60">
        <f>X6/AY6-1</f>
        <v>-5.1204241000003502E-3</v>
      </c>
      <c r="Z6" s="42">
        <v>13101.76</v>
      </c>
      <c r="AA6" s="60">
        <f>Z6/BA6-1</f>
        <v>5.9179956820436504E-3</v>
      </c>
      <c r="AB6" s="42">
        <v>12782.62</v>
      </c>
      <c r="AC6" s="60">
        <f>AB6/BC6-1</f>
        <v>-1.37468472215042E-2</v>
      </c>
      <c r="AD6" s="42">
        <v>11598.13</v>
      </c>
      <c r="AE6" s="60">
        <f>AD6/BE6-1</f>
        <v>-3.1390512777685002E-2</v>
      </c>
      <c r="AF6" s="42">
        <v>11625.92</v>
      </c>
      <c r="AG6" s="60">
        <f t="shared" si="14"/>
        <v>-6.0728300097191802E-2</v>
      </c>
      <c r="AH6" s="42">
        <v>11182.66</v>
      </c>
      <c r="AI6" s="60">
        <f t="shared" si="15"/>
        <v>-3.7571401153778897E-2</v>
      </c>
      <c r="AJ6" s="42">
        <v>11809.86</v>
      </c>
      <c r="AK6" s="60">
        <f t="shared" si="16"/>
        <v>-1.7382795924378299E-2</v>
      </c>
      <c r="AL6" s="42">
        <v>12528.47</v>
      </c>
      <c r="AM6" s="60">
        <f t="shared" si="18"/>
        <v>-3.3400738655344903E-2</v>
      </c>
      <c r="AN6" s="42">
        <v>12372.77</v>
      </c>
      <c r="AO6" s="60">
        <f t="shared" si="19"/>
        <v>-6.0395486807064396E-3</v>
      </c>
      <c r="AP6" s="42">
        <v>12527.66</v>
      </c>
      <c r="AQ6" s="60">
        <f t="shared" si="20"/>
        <v>-4.84009726267998E-3</v>
      </c>
      <c r="AR6" s="61">
        <f t="shared" si="30"/>
        <v>144369.04</v>
      </c>
      <c r="AS6" s="60">
        <f t="shared" si="21"/>
        <v>-1.6478874218140802E-2</v>
      </c>
      <c r="AT6" s="42"/>
      <c r="AU6" s="42">
        <v>11668.02</v>
      </c>
      <c r="AV6" s="42"/>
      <c r="AW6" s="42">
        <v>9708.6</v>
      </c>
      <c r="AX6" s="42"/>
      <c r="AY6" s="42">
        <v>13438.34</v>
      </c>
      <c r="AZ6" s="42"/>
      <c r="BA6" s="42">
        <v>13024.68</v>
      </c>
      <c r="BB6" s="42"/>
      <c r="BC6" s="42">
        <v>12960.79</v>
      </c>
      <c r="BD6" s="42"/>
      <c r="BE6" s="42">
        <v>11974</v>
      </c>
      <c r="BF6" s="42"/>
      <c r="BG6" s="42">
        <v>12377.59</v>
      </c>
      <c r="BH6" s="42"/>
      <c r="BI6" s="42">
        <v>11619.21</v>
      </c>
      <c r="BJ6" s="42"/>
      <c r="BK6" s="42">
        <v>12018.78</v>
      </c>
      <c r="BL6" s="42"/>
      <c r="BM6" s="42">
        <v>12961.39</v>
      </c>
      <c r="BN6" s="42"/>
      <c r="BO6" s="42">
        <v>12447.95</v>
      </c>
      <c r="BP6" s="42"/>
      <c r="BQ6" s="42">
        <v>12588.59</v>
      </c>
      <c r="BR6" s="42"/>
      <c r="BS6" s="61">
        <f t="shared" si="34"/>
        <v>146787.94</v>
      </c>
      <c r="BT6" s="42"/>
    </row>
    <row r="7" spans="1:72" ht="43.2">
      <c r="A7" s="382"/>
      <c r="B7" s="75" t="s">
        <v>378</v>
      </c>
      <c r="C7" s="42">
        <v>97116.1</v>
      </c>
      <c r="D7" s="60">
        <f>C7/T7-1</f>
        <v>0.108295500427154</v>
      </c>
      <c r="E7" s="42">
        <v>73990.61</v>
      </c>
      <c r="F7" s="60">
        <f t="shared" si="0"/>
        <v>-0.14915865260223701</v>
      </c>
      <c r="G7" s="77">
        <v>106949.3</v>
      </c>
      <c r="H7" s="60">
        <f t="shared" si="1"/>
        <v>-1.09903320551182E-2</v>
      </c>
      <c r="I7" s="42">
        <v>108266.5</v>
      </c>
      <c r="J7" s="60">
        <f t="shared" si="3"/>
        <v>1.65096881662685E-3</v>
      </c>
      <c r="K7" s="42">
        <v>106218.25</v>
      </c>
      <c r="L7" s="60">
        <f t="shared" si="4"/>
        <v>1.43740974351858E-3</v>
      </c>
      <c r="M7" s="42" t="s">
        <v>379</v>
      </c>
      <c r="N7" s="60">
        <f t="shared" si="5"/>
        <v>4.2115131061424102E-2</v>
      </c>
      <c r="O7" s="42">
        <v>96240.86</v>
      </c>
      <c r="P7" s="60">
        <f t="shared" si="6"/>
        <v>2.1278785818189299E-2</v>
      </c>
      <c r="Q7" s="61">
        <f t="shared" si="7"/>
        <v>688007.3</v>
      </c>
      <c r="R7" s="80">
        <f t="shared" si="8"/>
        <v>2.4421884392102902E-3</v>
      </c>
      <c r="S7" s="75"/>
      <c r="T7" s="42">
        <v>87626.54</v>
      </c>
      <c r="U7" s="60">
        <f>T7/AU7-1</f>
        <v>-6.1191657635873101E-2</v>
      </c>
      <c r="V7" s="42">
        <v>86961.7</v>
      </c>
      <c r="W7" s="60">
        <f>V7/AW7-1</f>
        <v>0.80275478598613603</v>
      </c>
      <c r="X7" s="42">
        <v>108137.77</v>
      </c>
      <c r="Y7" s="60">
        <f>X7/AY7-1</f>
        <v>-6.17171453435361E-3</v>
      </c>
      <c r="Z7" s="42">
        <v>108088.05</v>
      </c>
      <c r="AA7" s="60">
        <f>Z7/BA7-1</f>
        <v>-1.3451222365023399E-2</v>
      </c>
      <c r="AB7" s="42">
        <v>106065.79</v>
      </c>
      <c r="AC7" s="60">
        <f>AB7/BC7-1</f>
        <v>-7.4257185550930004E-4</v>
      </c>
      <c r="AD7" s="42">
        <v>95215.66</v>
      </c>
      <c r="AE7" s="60">
        <f>AD7/BE7-1</f>
        <v>-6.8275831497998304E-2</v>
      </c>
      <c r="AF7" s="42">
        <v>94235.64</v>
      </c>
      <c r="AG7" s="60">
        <f t="shared" si="14"/>
        <v>-8.3525660183328604E-2</v>
      </c>
      <c r="AH7" s="42">
        <v>91979.199999999997</v>
      </c>
      <c r="AI7" s="60">
        <f t="shared" si="15"/>
        <v>-5.8282172157918401E-2</v>
      </c>
      <c r="AJ7" s="42">
        <v>97781.56</v>
      </c>
      <c r="AK7" s="60">
        <f t="shared" si="16"/>
        <v>-4.3908332433772797E-2</v>
      </c>
      <c r="AL7" s="42">
        <v>104538.5</v>
      </c>
      <c r="AM7" s="60">
        <f t="shared" si="18"/>
        <v>-0.12366956855741</v>
      </c>
      <c r="AN7" s="42">
        <v>101839.4</v>
      </c>
      <c r="AO7" s="60">
        <f t="shared" si="19"/>
        <v>-6.0886214239133096E-3</v>
      </c>
      <c r="AP7" s="42">
        <v>101977.26</v>
      </c>
      <c r="AQ7" s="60">
        <f t="shared" si="20"/>
        <v>3.0855693932447799E-3</v>
      </c>
      <c r="AR7" s="61">
        <f t="shared" si="30"/>
        <v>1184447.07</v>
      </c>
      <c r="AS7" s="60">
        <f t="shared" si="21"/>
        <v>-8.3918993592936308E-3</v>
      </c>
      <c r="AT7" s="42"/>
      <c r="AU7" s="42">
        <v>93338.05</v>
      </c>
      <c r="AV7" s="42"/>
      <c r="AW7" s="42">
        <v>48238.23</v>
      </c>
      <c r="AX7" s="42"/>
      <c r="AY7" s="42">
        <v>108809.31</v>
      </c>
      <c r="AZ7" s="42"/>
      <c r="BA7" s="42">
        <v>109561.79</v>
      </c>
      <c r="BB7" s="42"/>
      <c r="BC7" s="42">
        <v>106144.61</v>
      </c>
      <c r="BD7" s="42"/>
      <c r="BE7" s="42">
        <v>102192.97</v>
      </c>
      <c r="BF7" s="42"/>
      <c r="BG7" s="42">
        <v>102824.09</v>
      </c>
      <c r="BH7" s="42"/>
      <c r="BI7" s="42">
        <v>97671.72</v>
      </c>
      <c r="BJ7" s="42"/>
      <c r="BK7" s="42">
        <v>102272.16</v>
      </c>
      <c r="BL7" s="42"/>
      <c r="BM7" s="42">
        <v>119291.19</v>
      </c>
      <c r="BN7" s="42"/>
      <c r="BO7" s="42">
        <v>102463.26</v>
      </c>
      <c r="BP7" s="42"/>
      <c r="BQ7" s="42">
        <v>101663.57</v>
      </c>
      <c r="BR7" s="42"/>
      <c r="BS7" s="61">
        <f t="shared" si="34"/>
        <v>1194470.95</v>
      </c>
      <c r="BT7" s="42"/>
    </row>
    <row r="8" spans="1:72" ht="28.8">
      <c r="A8" s="382" t="s">
        <v>170</v>
      </c>
      <c r="B8" s="75" t="s">
        <v>377</v>
      </c>
      <c r="C8" s="42">
        <v>35.1</v>
      </c>
      <c r="D8" s="60">
        <f t="shared" ref="D8:D16" si="35">C8/T8-1</f>
        <v>-2.25563909774434E-2</v>
      </c>
      <c r="E8" s="42">
        <v>25.47</v>
      </c>
      <c r="F8" s="60">
        <f t="shared" si="0"/>
        <v>-0.27124463519313302</v>
      </c>
      <c r="G8" s="77">
        <v>39.74</v>
      </c>
      <c r="H8" s="60">
        <f t="shared" si="1"/>
        <v>-0.11629975539248399</v>
      </c>
      <c r="I8" s="42">
        <v>40.03</v>
      </c>
      <c r="J8" s="60">
        <f t="shared" si="3"/>
        <v>-0.111826048369203</v>
      </c>
      <c r="K8" s="42">
        <v>39.049999999999997</v>
      </c>
      <c r="L8" s="60">
        <f t="shared" si="4"/>
        <v>-8.8681446907818096E-2</v>
      </c>
      <c r="M8" s="42">
        <v>34.86</v>
      </c>
      <c r="N8" s="60">
        <f t="shared" si="5"/>
        <v>-9.5719844357976605E-2</v>
      </c>
      <c r="O8" s="42">
        <v>30.09</v>
      </c>
      <c r="P8" s="60">
        <f t="shared" si="6"/>
        <v>-5.9687499999999998E-2</v>
      </c>
      <c r="Q8" s="61">
        <f t="shared" si="7"/>
        <v>244.34</v>
      </c>
      <c r="R8" s="80">
        <f t="shared" si="8"/>
        <v>-0.10922347794385701</v>
      </c>
      <c r="S8" s="75"/>
      <c r="T8" s="42">
        <v>35.909999999999997</v>
      </c>
      <c r="U8" s="60">
        <f>T8/AU8-1</f>
        <v>-1.9656019656019801E-2</v>
      </c>
      <c r="V8" s="42">
        <v>34.950000000000003</v>
      </c>
      <c r="W8" s="60">
        <f>V8/AW8-1</f>
        <v>0.15042791310072401</v>
      </c>
      <c r="X8" s="42">
        <v>44.97</v>
      </c>
      <c r="Y8" s="60">
        <f>X8/AY8-1</f>
        <v>2.0053475935828402E-3</v>
      </c>
      <c r="Z8" s="42">
        <v>45.07</v>
      </c>
      <c r="AA8" s="60">
        <f>Z8/BA8-1</f>
        <v>3.1159581571333899E-3</v>
      </c>
      <c r="AB8" s="42">
        <v>42.85</v>
      </c>
      <c r="AC8" s="60">
        <f>AB8/BC8-1</f>
        <v>-1.17619926199262E-2</v>
      </c>
      <c r="AD8" s="42">
        <v>38.549999999999997</v>
      </c>
      <c r="AE8" s="60">
        <f>AD8/BE8-1</f>
        <v>-3.06763892381193E-2</v>
      </c>
      <c r="AF8" s="42">
        <v>32</v>
      </c>
      <c r="AG8" s="60">
        <f t="shared" si="14"/>
        <v>-0.129725319553984</v>
      </c>
      <c r="AH8" s="42">
        <v>29.12</v>
      </c>
      <c r="AI8" s="60">
        <f t="shared" si="15"/>
        <v>-8.6001255492780801E-2</v>
      </c>
      <c r="AJ8" s="42">
        <v>36.61</v>
      </c>
      <c r="AK8" s="60">
        <f t="shared" si="16"/>
        <v>-3.6578947368421003E-2</v>
      </c>
      <c r="AL8" s="42">
        <v>38.76</v>
      </c>
      <c r="AM8" s="60">
        <f t="shared" si="18"/>
        <v>-9.50268503385477E-2</v>
      </c>
      <c r="AN8" s="42">
        <v>38.53</v>
      </c>
      <c r="AO8" s="60">
        <f t="shared" si="19"/>
        <v>-6.4805825242718496E-2</v>
      </c>
      <c r="AP8" s="42">
        <v>38.43</v>
      </c>
      <c r="AQ8" s="60">
        <f t="shared" si="20"/>
        <v>-0.147326381184824</v>
      </c>
      <c r="AR8" s="61">
        <f t="shared" si="30"/>
        <v>455.75</v>
      </c>
      <c r="AS8" s="60">
        <f t="shared" si="21"/>
        <v>-4.1897914564413101E-2</v>
      </c>
      <c r="AT8" s="42"/>
      <c r="AU8" s="42">
        <v>36.630000000000003</v>
      </c>
      <c r="AV8" s="42"/>
      <c r="AW8" s="42">
        <v>30.38</v>
      </c>
      <c r="AX8" s="42"/>
      <c r="AY8" s="42">
        <v>44.88</v>
      </c>
      <c r="AZ8" s="42"/>
      <c r="BA8" s="42">
        <v>44.93</v>
      </c>
      <c r="BB8" s="42"/>
      <c r="BC8" s="42">
        <v>43.36</v>
      </c>
      <c r="BD8" s="42"/>
      <c r="BE8" s="42">
        <v>39.770000000000003</v>
      </c>
      <c r="BF8" s="42"/>
      <c r="BG8" s="42">
        <v>36.770000000000003</v>
      </c>
      <c r="BH8" s="42"/>
      <c r="BI8" s="42">
        <v>31.86</v>
      </c>
      <c r="BJ8" s="42"/>
      <c r="BK8" s="42">
        <v>38</v>
      </c>
      <c r="BL8" s="42"/>
      <c r="BM8" s="42">
        <v>42.83</v>
      </c>
      <c r="BN8" s="42"/>
      <c r="BO8" s="42">
        <v>41.2</v>
      </c>
      <c r="BP8" s="42"/>
      <c r="BQ8" s="42">
        <v>45.07</v>
      </c>
      <c r="BR8" s="42"/>
      <c r="BS8" s="61">
        <f t="shared" si="34"/>
        <v>475.68</v>
      </c>
      <c r="BT8" s="42"/>
    </row>
    <row r="9" spans="1:72" ht="43.2">
      <c r="A9" s="382"/>
      <c r="B9" s="75" t="s">
        <v>378</v>
      </c>
      <c r="C9" s="42">
        <v>471.77</v>
      </c>
      <c r="D9" s="60">
        <f t="shared" si="35"/>
        <v>-2.2602966768873901E-2</v>
      </c>
      <c r="E9" s="42">
        <v>342.29</v>
      </c>
      <c r="F9" s="60">
        <f t="shared" si="0"/>
        <v>-0.271304792114619</v>
      </c>
      <c r="G9" s="77">
        <v>534.07000000000005</v>
      </c>
      <c r="H9" s="60">
        <f t="shared" si="1"/>
        <v>-0.116392574699712</v>
      </c>
      <c r="I9" s="42">
        <v>538.01</v>
      </c>
      <c r="J9" s="60">
        <f t="shared" si="3"/>
        <v>-0.11182831200990501</v>
      </c>
      <c r="K9" s="42">
        <v>524.79999999999995</v>
      </c>
      <c r="L9" s="60">
        <f t="shared" si="4"/>
        <v>-8.8825612889784203E-2</v>
      </c>
      <c r="M9" s="42" t="s">
        <v>380</v>
      </c>
      <c r="N9" s="60">
        <f t="shared" si="5"/>
        <v>-9.5738109944410094E-2</v>
      </c>
      <c r="O9" s="42">
        <v>404.37</v>
      </c>
      <c r="P9" s="60">
        <f t="shared" si="6"/>
        <v>-5.9670255563565297E-2</v>
      </c>
      <c r="Q9" s="61">
        <f t="shared" si="7"/>
        <v>3283.79</v>
      </c>
      <c r="R9" s="80">
        <f t="shared" si="8"/>
        <v>-0.109275358387696</v>
      </c>
      <c r="S9" s="75"/>
      <c r="T9" s="42">
        <v>482.68</v>
      </c>
      <c r="U9" s="60">
        <f>T9/AU9-1</f>
        <v>-0.50976050701822095</v>
      </c>
      <c r="V9" s="42">
        <v>469.73</v>
      </c>
      <c r="W9" s="60">
        <f>V9/AW9-1</f>
        <v>0.15039674764890301</v>
      </c>
      <c r="X9" s="42">
        <v>604.41999999999996</v>
      </c>
      <c r="Y9" s="60">
        <f>X9/AY9-1</f>
        <v>2.0391584741124001E-3</v>
      </c>
      <c r="Z9" s="42">
        <v>605.75</v>
      </c>
      <c r="AA9" s="60">
        <f>Z9/BA9-1</f>
        <v>3.1298645381379101E-3</v>
      </c>
      <c r="AB9" s="42">
        <v>575.96</v>
      </c>
      <c r="AC9" s="60">
        <f>AB9/BC9-1</f>
        <v>-1.1668611435239101E-2</v>
      </c>
      <c r="AD9" s="42">
        <v>518.08000000000004</v>
      </c>
      <c r="AE9" s="60">
        <f>AD9/BE9-1</f>
        <v>-3.06658933148727E-2</v>
      </c>
      <c r="AF9" s="42">
        <v>430.03</v>
      </c>
      <c r="AG9" s="60">
        <f t="shared" si="14"/>
        <v>-0.129793390938341</v>
      </c>
      <c r="AH9" s="42">
        <v>391.43</v>
      </c>
      <c r="AI9" s="60">
        <f t="shared" si="15"/>
        <v>-8.5721626608740303E-2</v>
      </c>
      <c r="AJ9" s="42">
        <v>492.1</v>
      </c>
      <c r="AK9" s="60">
        <f t="shared" si="16"/>
        <v>-3.64771993029585E-2</v>
      </c>
      <c r="AL9" s="42">
        <v>520.97</v>
      </c>
      <c r="AM9" s="60">
        <f t="shared" si="18"/>
        <v>-9.5035436353529595E-2</v>
      </c>
      <c r="AN9" s="42">
        <v>517.78</v>
      </c>
      <c r="AO9" s="60">
        <f t="shared" si="19"/>
        <v>-6.4805115052559398E-2</v>
      </c>
      <c r="AP9" s="42">
        <v>516.53</v>
      </c>
      <c r="AQ9" s="60">
        <f t="shared" si="20"/>
        <v>-0.14723217381255099</v>
      </c>
      <c r="AR9" s="61">
        <f t="shared" si="30"/>
        <v>6125.46</v>
      </c>
      <c r="AS9" s="60">
        <f t="shared" si="21"/>
        <v>-0.110351678803705</v>
      </c>
      <c r="AT9" s="42"/>
      <c r="AU9" s="42">
        <v>984.58</v>
      </c>
      <c r="AV9" s="42"/>
      <c r="AW9" s="42">
        <v>408.32</v>
      </c>
      <c r="AX9" s="42"/>
      <c r="AY9" s="42">
        <v>603.19000000000005</v>
      </c>
      <c r="AZ9" s="42"/>
      <c r="BA9" s="42">
        <v>603.86</v>
      </c>
      <c r="BB9" s="42"/>
      <c r="BC9" s="42">
        <v>582.76</v>
      </c>
      <c r="BD9" s="42"/>
      <c r="BE9" s="42">
        <v>534.47</v>
      </c>
      <c r="BF9" s="42"/>
      <c r="BG9" s="42">
        <v>494.17</v>
      </c>
      <c r="BH9" s="42"/>
      <c r="BI9" s="42">
        <v>428.13</v>
      </c>
      <c r="BJ9" s="42"/>
      <c r="BK9" s="42">
        <v>510.73</v>
      </c>
      <c r="BL9" s="42"/>
      <c r="BM9" s="42">
        <v>575.67999999999995</v>
      </c>
      <c r="BN9" s="42"/>
      <c r="BO9" s="42">
        <v>553.66</v>
      </c>
      <c r="BP9" s="42"/>
      <c r="BQ9" s="42">
        <v>605.71</v>
      </c>
      <c r="BR9" s="42"/>
      <c r="BS9" s="61">
        <f t="shared" si="34"/>
        <v>6885.26</v>
      </c>
      <c r="BT9" s="42"/>
    </row>
    <row r="10" spans="1:72" ht="28.05" customHeight="1">
      <c r="A10" s="379" t="s">
        <v>159</v>
      </c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G10" s="380"/>
      <c r="AH10" s="380"/>
      <c r="AI10" s="380"/>
      <c r="AJ10" s="380"/>
      <c r="AK10" s="380"/>
      <c r="AL10" s="380"/>
      <c r="AM10" s="380"/>
      <c r="AN10" s="380"/>
      <c r="AO10" s="380"/>
      <c r="AP10" s="380"/>
      <c r="AQ10" s="380"/>
      <c r="AR10" s="380"/>
      <c r="AS10" s="381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</row>
    <row r="11" spans="1:72">
      <c r="A11" s="382" t="s">
        <v>1</v>
      </c>
      <c r="B11" s="383" t="s">
        <v>2</v>
      </c>
      <c r="C11" s="376" t="s">
        <v>5</v>
      </c>
      <c r="D11" s="375" t="s">
        <v>4</v>
      </c>
      <c r="E11" s="376" t="s">
        <v>6</v>
      </c>
      <c r="F11" s="375" t="s">
        <v>4</v>
      </c>
      <c r="G11" s="376" t="s">
        <v>7</v>
      </c>
      <c r="H11" s="375" t="s">
        <v>4</v>
      </c>
      <c r="I11" s="376" t="s">
        <v>366</v>
      </c>
      <c r="J11" s="375" t="s">
        <v>4</v>
      </c>
      <c r="K11" s="376" t="s">
        <v>367</v>
      </c>
      <c r="L11" s="375" t="s">
        <v>4</v>
      </c>
      <c r="M11" s="376" t="s">
        <v>368</v>
      </c>
      <c r="N11" s="375" t="s">
        <v>4</v>
      </c>
      <c r="O11" s="376" t="s">
        <v>374</v>
      </c>
      <c r="P11" s="375" t="s">
        <v>4</v>
      </c>
      <c r="Q11" s="376" t="s">
        <v>195</v>
      </c>
      <c r="R11" s="375" t="s">
        <v>17</v>
      </c>
      <c r="S11" s="76"/>
      <c r="T11" s="376" t="s">
        <v>5</v>
      </c>
      <c r="U11" s="375" t="s">
        <v>19</v>
      </c>
      <c r="V11" s="376" t="s">
        <v>6</v>
      </c>
      <c r="W11" s="375" t="s">
        <v>21</v>
      </c>
      <c r="X11" s="376" t="s">
        <v>7</v>
      </c>
      <c r="Y11" s="375" t="s">
        <v>23</v>
      </c>
      <c r="Z11" s="376" t="s">
        <v>8</v>
      </c>
      <c r="AA11" s="375" t="s">
        <v>25</v>
      </c>
      <c r="AB11" s="376" t="s">
        <v>9</v>
      </c>
      <c r="AC11" s="375" t="s">
        <v>27</v>
      </c>
      <c r="AD11" s="376" t="s">
        <v>10</v>
      </c>
      <c r="AE11" s="375" t="s">
        <v>29</v>
      </c>
      <c r="AF11" s="376" t="s">
        <v>11</v>
      </c>
      <c r="AG11" s="375" t="s">
        <v>31</v>
      </c>
      <c r="AH11" s="376" t="s">
        <v>12</v>
      </c>
      <c r="AI11" s="375" t="s">
        <v>33</v>
      </c>
      <c r="AJ11" s="376" t="s">
        <v>13</v>
      </c>
      <c r="AK11" s="375" t="s">
        <v>35</v>
      </c>
      <c r="AL11" s="376" t="s">
        <v>14</v>
      </c>
      <c r="AM11" s="375" t="s">
        <v>37</v>
      </c>
      <c r="AN11" s="376" t="s">
        <v>15</v>
      </c>
      <c r="AO11" s="375" t="s">
        <v>39</v>
      </c>
      <c r="AP11" s="376" t="s">
        <v>197</v>
      </c>
      <c r="AQ11" s="375" t="s">
        <v>41</v>
      </c>
      <c r="AR11" s="375" t="s">
        <v>369</v>
      </c>
      <c r="AS11" s="375" t="s">
        <v>17</v>
      </c>
      <c r="AT11" s="375"/>
      <c r="AU11" s="376" t="s">
        <v>18</v>
      </c>
      <c r="AV11" s="375" t="s">
        <v>19</v>
      </c>
      <c r="AW11" s="376" t="s">
        <v>20</v>
      </c>
      <c r="AX11" s="375" t="s">
        <v>21</v>
      </c>
      <c r="AY11" s="376" t="s">
        <v>22</v>
      </c>
      <c r="AZ11" s="375" t="s">
        <v>23</v>
      </c>
      <c r="BA11" s="376" t="s">
        <v>24</v>
      </c>
      <c r="BB11" s="375" t="s">
        <v>25</v>
      </c>
      <c r="BC11" s="376" t="s">
        <v>26</v>
      </c>
      <c r="BD11" s="375" t="s">
        <v>27</v>
      </c>
      <c r="BE11" s="376" t="s">
        <v>28</v>
      </c>
      <c r="BF11" s="375" t="s">
        <v>29</v>
      </c>
      <c r="BG11" s="376" t="s">
        <v>30</v>
      </c>
      <c r="BH11" s="375" t="s">
        <v>31</v>
      </c>
      <c r="BI11" s="376" t="s">
        <v>32</v>
      </c>
      <c r="BJ11" s="375" t="s">
        <v>33</v>
      </c>
      <c r="BK11" s="376" t="s">
        <v>34</v>
      </c>
      <c r="BL11" s="375" t="s">
        <v>35</v>
      </c>
      <c r="BM11" s="376" t="s">
        <v>36</v>
      </c>
      <c r="BN11" s="375" t="s">
        <v>37</v>
      </c>
      <c r="BO11" s="376" t="s">
        <v>38</v>
      </c>
      <c r="BP11" s="375" t="s">
        <v>39</v>
      </c>
      <c r="BQ11" s="376" t="s">
        <v>40</v>
      </c>
      <c r="BR11" s="375" t="s">
        <v>41</v>
      </c>
      <c r="BS11" s="376" t="s">
        <v>375</v>
      </c>
      <c r="BT11" s="375" t="s">
        <v>41</v>
      </c>
    </row>
    <row r="12" spans="1:72">
      <c r="A12" s="382"/>
      <c r="B12" s="383"/>
      <c r="C12" s="376"/>
      <c r="D12" s="375"/>
      <c r="E12" s="376"/>
      <c r="F12" s="375"/>
      <c r="G12" s="376"/>
      <c r="H12" s="375"/>
      <c r="I12" s="376"/>
      <c r="J12" s="375"/>
      <c r="K12" s="376"/>
      <c r="L12" s="375"/>
      <c r="M12" s="376"/>
      <c r="N12" s="375"/>
      <c r="O12" s="376"/>
      <c r="P12" s="375"/>
      <c r="Q12" s="376"/>
      <c r="R12" s="375"/>
      <c r="S12" s="76"/>
      <c r="T12" s="376"/>
      <c r="U12" s="375"/>
      <c r="V12" s="376"/>
      <c r="W12" s="375"/>
      <c r="X12" s="376"/>
      <c r="Y12" s="375"/>
      <c r="Z12" s="376"/>
      <c r="AA12" s="375"/>
      <c r="AB12" s="376"/>
      <c r="AC12" s="375"/>
      <c r="AD12" s="376"/>
      <c r="AE12" s="375"/>
      <c r="AF12" s="376"/>
      <c r="AG12" s="375"/>
      <c r="AH12" s="376"/>
      <c r="AI12" s="375"/>
      <c r="AJ12" s="376"/>
      <c r="AK12" s="375"/>
      <c r="AL12" s="376"/>
      <c r="AM12" s="375"/>
      <c r="AN12" s="376"/>
      <c r="AO12" s="375"/>
      <c r="AP12" s="376"/>
      <c r="AQ12" s="375"/>
      <c r="AR12" s="375"/>
      <c r="AS12" s="375"/>
      <c r="AT12" s="375"/>
      <c r="AU12" s="376"/>
      <c r="AV12" s="375"/>
      <c r="AW12" s="376"/>
      <c r="AX12" s="375"/>
      <c r="AY12" s="376"/>
      <c r="AZ12" s="375"/>
      <c r="BA12" s="376"/>
      <c r="BB12" s="375"/>
      <c r="BC12" s="376"/>
      <c r="BD12" s="375"/>
      <c r="BE12" s="376"/>
      <c r="BF12" s="375"/>
      <c r="BG12" s="376"/>
      <c r="BH12" s="375"/>
      <c r="BI12" s="376"/>
      <c r="BJ12" s="375"/>
      <c r="BK12" s="376"/>
      <c r="BL12" s="375"/>
      <c r="BM12" s="376"/>
      <c r="BN12" s="375"/>
      <c r="BO12" s="376"/>
      <c r="BP12" s="375"/>
      <c r="BQ12" s="376"/>
      <c r="BR12" s="375"/>
      <c r="BS12" s="376"/>
      <c r="BT12" s="375"/>
    </row>
    <row r="13" spans="1:72" ht="28.8">
      <c r="A13" s="382" t="s">
        <v>105</v>
      </c>
      <c r="B13" s="75" t="s">
        <v>381</v>
      </c>
      <c r="C13" s="81">
        <f>C15</f>
        <v>30.46</v>
      </c>
      <c r="D13" s="60">
        <f t="shared" si="35"/>
        <v>-0.38712273641851103</v>
      </c>
      <c r="E13" s="81">
        <v>67</v>
      </c>
      <c r="F13" s="60">
        <f t="shared" ref="F13:F16" si="36">E13/V13-1</f>
        <v>0.29920496412643</v>
      </c>
      <c r="G13" s="77">
        <v>44.76</v>
      </c>
      <c r="H13" s="60">
        <f>G13/X13-1</f>
        <v>-0.21072121318991399</v>
      </c>
      <c r="I13" s="81">
        <f t="shared" ref="I13:M13" si="37">I15</f>
        <v>54.87</v>
      </c>
      <c r="J13" s="60">
        <f t="shared" ref="J13:J16" si="38">I13/Z13-1</f>
        <v>-2.50533049040512E-2</v>
      </c>
      <c r="K13" s="81">
        <f t="shared" si="37"/>
        <v>52.36</v>
      </c>
      <c r="L13" s="60">
        <f t="shared" ref="L13:L16" si="39">K13/AB13-1</f>
        <v>6.1491160645656996E-3</v>
      </c>
      <c r="M13" s="81">
        <f t="shared" si="37"/>
        <v>38.4</v>
      </c>
      <c r="N13" s="60">
        <f t="shared" ref="N13:N16" si="40">M13/AD13-1</f>
        <v>6.1066592981486603E-2</v>
      </c>
      <c r="O13" s="81">
        <v>46.05</v>
      </c>
      <c r="P13" s="60">
        <f>O13/AF13-1</f>
        <v>1.4540647719762E-2</v>
      </c>
      <c r="Q13" s="61">
        <f>C13+E13+G13+I13+K13+M13+O13</f>
        <v>333.9</v>
      </c>
      <c r="R13" s="60">
        <f>Q13/SUM(T13+V13+X13+Z13+AB13+AD13+AF13)-1</f>
        <v>-4.0186271127975202E-2</v>
      </c>
      <c r="S13" s="75"/>
      <c r="T13" s="81">
        <f>T15</f>
        <v>49.7</v>
      </c>
      <c r="U13" s="60">
        <f t="shared" ref="U13:Y13" si="41">T13/AU13-1</f>
        <v>8.0904741191822699E-2</v>
      </c>
      <c r="V13" s="81">
        <f>V15</f>
        <v>51.57</v>
      </c>
      <c r="W13" s="60">
        <f t="shared" si="41"/>
        <v>-0.11498198043590201</v>
      </c>
      <c r="X13" s="81">
        <f>X15</f>
        <v>56.71</v>
      </c>
      <c r="Y13" s="60">
        <f t="shared" si="41"/>
        <v>2.56827636100561E-2</v>
      </c>
      <c r="Z13" s="81">
        <f>Z15</f>
        <v>56.28</v>
      </c>
      <c r="AA13" s="60">
        <f t="shared" ref="AA13:AE13" si="42">Z13/BA13-1</f>
        <v>-0.31955023576351099</v>
      </c>
      <c r="AB13" s="81">
        <f t="shared" ref="AB13:AF13" si="43">AB15</f>
        <v>52.04</v>
      </c>
      <c r="AC13" s="60">
        <f t="shared" si="42"/>
        <v>-0.14125412541254101</v>
      </c>
      <c r="AD13" s="81">
        <f t="shared" si="43"/>
        <v>36.19</v>
      </c>
      <c r="AE13" s="60">
        <f t="shared" si="42"/>
        <v>-0.40476973684210499</v>
      </c>
      <c r="AF13" s="81">
        <f t="shared" si="43"/>
        <v>45.39</v>
      </c>
      <c r="AG13" s="60">
        <f t="shared" ref="AG13:AG16" si="44">AF13/BG13-1</f>
        <v>9.1091314031180399</v>
      </c>
      <c r="AH13" s="81">
        <f t="shared" ref="AH13:AL13" si="45">AH15</f>
        <v>55.55</v>
      </c>
      <c r="AI13" s="60">
        <f>AH13/BI13-1</f>
        <v>-3.8095238095238203E-2</v>
      </c>
      <c r="AJ13" s="81">
        <f t="shared" si="45"/>
        <v>32</v>
      </c>
      <c r="AK13" s="60">
        <f t="shared" ref="AK13:AK16" si="46">AJ13/BK13-1</f>
        <v>-0.26216278533548498</v>
      </c>
      <c r="AL13" s="81">
        <f t="shared" si="45"/>
        <v>57</v>
      </c>
      <c r="AM13" s="60">
        <f t="shared" ref="AM13:AM16" si="47">AL13/BM13-1</f>
        <v>1.44153764014949E-2</v>
      </c>
      <c r="AN13" s="81">
        <f>AN15</f>
        <v>38.659999999999997</v>
      </c>
      <c r="AO13" s="60">
        <f t="shared" ref="AO13:AO16" si="48">AN13/BO13-1</f>
        <v>-0.1437430786268</v>
      </c>
      <c r="AP13" s="81">
        <f>AP15</f>
        <v>26.5</v>
      </c>
      <c r="AQ13" s="60">
        <f t="shared" ref="AQ13:AQ16" si="49">AP13/BQ13-1</f>
        <v>-0.22241784037558701</v>
      </c>
      <c r="AR13" s="61">
        <f>+AD13+T13+V13+X13+Z13+AB13+AF13+AH13+AJ13+AL13+AN13+AP13</f>
        <v>557.59</v>
      </c>
      <c r="AS13" s="60">
        <f>AR13/SUM(AU13,AW13,AY13,BA13,BC13,BE13,BG13,BI13,BK13,BM13,BO13,BQ13)-1</f>
        <v>-7.7875901303168696E-2</v>
      </c>
      <c r="AT13" s="61"/>
      <c r="AU13" s="81">
        <f t="shared" ref="AU13:AY13" si="50">AU15</f>
        <v>45.98</v>
      </c>
      <c r="AV13" s="60"/>
      <c r="AW13" s="81">
        <f t="shared" si="50"/>
        <v>58.27</v>
      </c>
      <c r="AX13" s="60"/>
      <c r="AY13" s="81">
        <f t="shared" si="50"/>
        <v>55.29</v>
      </c>
      <c r="AZ13" s="60"/>
      <c r="BA13" s="81">
        <f t="shared" ref="BA13:BE13" si="51">BA15</f>
        <v>82.71</v>
      </c>
      <c r="BB13" s="60"/>
      <c r="BC13" s="81">
        <f t="shared" si="51"/>
        <v>60.6</v>
      </c>
      <c r="BD13" s="60"/>
      <c r="BE13" s="81">
        <f t="shared" si="51"/>
        <v>60.8</v>
      </c>
      <c r="BF13" s="60"/>
      <c r="BG13" s="81">
        <f>BG15</f>
        <v>4.49</v>
      </c>
      <c r="BH13" s="60"/>
      <c r="BI13" s="81">
        <f t="shared" ref="BI13:BK13" si="52">BI15</f>
        <v>57.75</v>
      </c>
      <c r="BJ13" s="60"/>
      <c r="BK13" s="81">
        <f t="shared" si="52"/>
        <v>43.37</v>
      </c>
      <c r="BL13" s="60"/>
      <c r="BM13" s="81">
        <f t="shared" ref="BM13:BQ13" si="53">BM15</f>
        <v>56.19</v>
      </c>
      <c r="BN13" s="60"/>
      <c r="BO13" s="81">
        <f t="shared" si="53"/>
        <v>45.15</v>
      </c>
      <c r="BP13" s="60"/>
      <c r="BQ13" s="81">
        <f t="shared" si="53"/>
        <v>34.08</v>
      </c>
      <c r="BR13" s="60"/>
      <c r="BS13" s="61">
        <f>AU13+AW13+AY13+BA13+BC13+BE13+BG13+BI13+BK13+BM13+BO13+BQ13</f>
        <v>604.67999999999995</v>
      </c>
      <c r="BT13" s="60"/>
    </row>
    <row r="14" spans="1:72" ht="28.8">
      <c r="A14" s="382"/>
      <c r="B14" s="75" t="s">
        <v>382</v>
      </c>
      <c r="C14" s="81">
        <f>C16</f>
        <v>103.56</v>
      </c>
      <c r="D14" s="60">
        <f t="shared" si="35"/>
        <v>-0.38714640785891802</v>
      </c>
      <c r="E14" s="81" t="str">
        <f>E16</f>
        <v>227.80</v>
      </c>
      <c r="F14" s="60">
        <f t="shared" si="36"/>
        <v>0.29919014486141199</v>
      </c>
      <c r="G14" s="77">
        <v>152.18</v>
      </c>
      <c r="H14" s="60">
        <f>G14/X14-1</f>
        <v>-0.210725584772574</v>
      </c>
      <c r="I14" s="81">
        <f t="shared" ref="I14:M14" si="54">I16</f>
        <v>186.56</v>
      </c>
      <c r="J14" s="60">
        <f t="shared" si="38"/>
        <v>-2.5032662660047E-2</v>
      </c>
      <c r="K14" s="81">
        <f t="shared" si="54"/>
        <v>178.02</v>
      </c>
      <c r="L14" s="60">
        <f t="shared" si="39"/>
        <v>6.1037639877925499E-3</v>
      </c>
      <c r="M14" s="81">
        <f t="shared" si="54"/>
        <v>130.56</v>
      </c>
      <c r="N14" s="60">
        <f t="shared" si="40"/>
        <v>6.1032100772043997E-2</v>
      </c>
      <c r="O14" s="81">
        <v>156.57</v>
      </c>
      <c r="P14" s="60">
        <f t="shared" ref="P14:P16" si="55">O14/AF14-1</f>
        <v>1.45143523618219E-2</v>
      </c>
      <c r="Q14" s="61">
        <f>C14+E14+G14+I14+K14+M14+O14</f>
        <v>1135.25</v>
      </c>
      <c r="R14" s="60">
        <f>Q14/SUM(T14+V14+X14+Z14+AB14+AD14+AF14)-1</f>
        <v>-4.0201217450118301E-2</v>
      </c>
      <c r="S14" s="75"/>
      <c r="T14" s="81">
        <f>T16</f>
        <v>168.98</v>
      </c>
      <c r="U14" s="60">
        <f>T14/AU14-1</f>
        <v>8.0918569692317394E-2</v>
      </c>
      <c r="V14" s="81">
        <f>V16</f>
        <v>175.34</v>
      </c>
      <c r="W14" s="60">
        <f t="shared" ref="W14:Y14" si="56">V14/AW14-1</f>
        <v>-0.114980819705229</v>
      </c>
      <c r="X14" s="81">
        <f>X16</f>
        <v>192.81</v>
      </c>
      <c r="Y14" s="60">
        <f t="shared" si="56"/>
        <v>2.5639661684132099E-2</v>
      </c>
      <c r="Z14" s="81">
        <f>Z16</f>
        <v>191.35</v>
      </c>
      <c r="AA14" s="60">
        <f t="shared" ref="AA14:AE14" si="57">Z14/BA14-1</f>
        <v>-0.31954766900181403</v>
      </c>
      <c r="AB14" s="81">
        <f t="shared" ref="AB14:AF14" si="58">AB16</f>
        <v>176.94</v>
      </c>
      <c r="AC14" s="60">
        <f t="shared" si="57"/>
        <v>-0.14123471170646501</v>
      </c>
      <c r="AD14" s="81">
        <f t="shared" si="58"/>
        <v>123.05</v>
      </c>
      <c r="AE14" s="60">
        <f t="shared" si="57"/>
        <v>-0.40475038699690402</v>
      </c>
      <c r="AF14" s="81">
        <f t="shared" si="58"/>
        <v>154.33000000000001</v>
      </c>
      <c r="AG14" s="60">
        <f t="shared" si="44"/>
        <v>9.1067452521283592</v>
      </c>
      <c r="AH14" s="81">
        <f t="shared" ref="AH14:AL14" si="59">AH16</f>
        <v>188.87</v>
      </c>
      <c r="AI14" s="60">
        <f>AH14/BI14-1</f>
        <v>-3.8095238095238099E-2</v>
      </c>
      <c r="AJ14" s="81">
        <f t="shared" si="59"/>
        <v>108.8</v>
      </c>
      <c r="AK14" s="60">
        <f t="shared" si="46"/>
        <v>-0.26217279262172799</v>
      </c>
      <c r="AL14" s="81">
        <f t="shared" si="59"/>
        <v>193.8</v>
      </c>
      <c r="AM14" s="60">
        <f t="shared" si="47"/>
        <v>1.43941376602983E-2</v>
      </c>
      <c r="AN14" s="81">
        <f>AN16</f>
        <v>131.44</v>
      </c>
      <c r="AO14" s="60">
        <f t="shared" si="48"/>
        <v>-0.14376913556120099</v>
      </c>
      <c r="AP14" s="81">
        <f>AP16</f>
        <v>90.1</v>
      </c>
      <c r="AQ14" s="60">
        <f t="shared" si="49"/>
        <v>-0.22240441874514499</v>
      </c>
      <c r="AR14" s="61">
        <f>+AD14+T14+V14+X14+Z14+AB14+AF14+AH14+AJ14+AL14+AN14+AP14</f>
        <v>1895.81</v>
      </c>
      <c r="AS14" s="60">
        <f>AR14/SUM(AU14,AW14,AY14,BA14,BC14,BE14,BG14,BI14,BK14,BM14,BO14,BQ14)-1</f>
        <v>-7.7877543873302493E-2</v>
      </c>
      <c r="AT14" s="61"/>
      <c r="AU14" s="81">
        <f t="shared" ref="AU14:AY14" si="60">AU16</f>
        <v>156.33000000000001</v>
      </c>
      <c r="AV14" s="60"/>
      <c r="AW14" s="81">
        <f t="shared" si="60"/>
        <v>198.12</v>
      </c>
      <c r="AX14" s="60"/>
      <c r="AY14" s="81">
        <f t="shared" si="60"/>
        <v>187.99</v>
      </c>
      <c r="AZ14" s="60"/>
      <c r="BA14" s="81">
        <f t="shared" ref="BA14:BE14" si="61">BA16</f>
        <v>281.20999999999998</v>
      </c>
      <c r="BB14" s="60"/>
      <c r="BC14" s="81">
        <f t="shared" si="61"/>
        <v>206.04</v>
      </c>
      <c r="BD14" s="60"/>
      <c r="BE14" s="81">
        <f t="shared" si="61"/>
        <v>206.72</v>
      </c>
      <c r="BF14" s="60"/>
      <c r="BG14" s="81">
        <f t="shared" ref="BG14:BK14" si="62">BG16</f>
        <v>15.27</v>
      </c>
      <c r="BH14" s="60"/>
      <c r="BI14" s="81">
        <f t="shared" si="62"/>
        <v>196.35</v>
      </c>
      <c r="BJ14" s="60"/>
      <c r="BK14" s="81">
        <f t="shared" si="62"/>
        <v>147.46</v>
      </c>
      <c r="BL14" s="60"/>
      <c r="BM14" s="81">
        <f t="shared" ref="BM14:BQ14" si="63">BM16</f>
        <v>191.05</v>
      </c>
      <c r="BN14" s="60"/>
      <c r="BO14" s="81">
        <f t="shared" si="63"/>
        <v>153.51</v>
      </c>
      <c r="BP14" s="60"/>
      <c r="BQ14" s="81">
        <f t="shared" si="63"/>
        <v>115.87</v>
      </c>
      <c r="BR14" s="60"/>
      <c r="BS14" s="61">
        <f>AU14+AW14+AY14+BA14+BC14+BE14+BG14+BI14+BK14+BM14+BO14+BQ14</f>
        <v>2055.92</v>
      </c>
      <c r="BT14" s="60"/>
    </row>
    <row r="15" spans="1:72" s="73" customFormat="1" ht="28.8">
      <c r="A15" s="382" t="s">
        <v>169</v>
      </c>
      <c r="B15" s="75" t="s">
        <v>381</v>
      </c>
      <c r="C15" s="82">
        <v>30.46</v>
      </c>
      <c r="D15" s="60">
        <f t="shared" si="35"/>
        <v>-0.38712273641851103</v>
      </c>
      <c r="E15" s="81" t="s">
        <v>383</v>
      </c>
      <c r="F15" s="60">
        <f t="shared" si="36"/>
        <v>0.29920496412643</v>
      </c>
      <c r="G15" s="77">
        <v>44.76</v>
      </c>
      <c r="H15" s="60">
        <f>G15/X15-1</f>
        <v>-0.21072121318991399</v>
      </c>
      <c r="I15" s="82">
        <v>54.87</v>
      </c>
      <c r="J15" s="60">
        <f t="shared" si="38"/>
        <v>-2.50533049040512E-2</v>
      </c>
      <c r="K15" s="82">
        <v>52.36</v>
      </c>
      <c r="L15" s="60">
        <f t="shared" si="39"/>
        <v>6.1491160645656996E-3</v>
      </c>
      <c r="M15" s="82">
        <v>38.4</v>
      </c>
      <c r="N15" s="60">
        <f t="shared" si="40"/>
        <v>6.1066592981486603E-2</v>
      </c>
      <c r="O15" s="82">
        <v>46.05</v>
      </c>
      <c r="P15" s="60">
        <f t="shared" si="55"/>
        <v>1.4540647719762E-2</v>
      </c>
      <c r="Q15" s="61">
        <f>C15+E15+G15+I15+K15+M15+O15</f>
        <v>333.9</v>
      </c>
      <c r="R15" s="60">
        <f>Q15/SUM(T15+V15+X15+Z15+AB15+AD15+AF15)-1</f>
        <v>-4.0186271127975202E-2</v>
      </c>
      <c r="S15" s="75"/>
      <c r="T15" s="82">
        <v>49.7</v>
      </c>
      <c r="U15" s="60">
        <f>T15/AU15-1</f>
        <v>8.0904741191822699E-2</v>
      </c>
      <c r="V15" s="82">
        <v>51.57</v>
      </c>
      <c r="W15" s="60">
        <f>V15/AW15-1</f>
        <v>-0.11498198043590201</v>
      </c>
      <c r="X15" s="82">
        <v>56.71</v>
      </c>
      <c r="Y15" s="60">
        <f>X15/AY15-1</f>
        <v>2.56827636100561E-2</v>
      </c>
      <c r="Z15" s="82">
        <v>56.28</v>
      </c>
      <c r="AA15" s="60">
        <f>Z15/BA15-1</f>
        <v>-0.31955023576351099</v>
      </c>
      <c r="AB15" s="82">
        <v>52.04</v>
      </c>
      <c r="AC15" s="60">
        <f>AB15/BC15-1</f>
        <v>-0.14125412541254101</v>
      </c>
      <c r="AD15" s="82">
        <v>36.19</v>
      </c>
      <c r="AE15" s="60">
        <f>AD15/BE15-1</f>
        <v>-0.40476973684210499</v>
      </c>
      <c r="AF15" s="82">
        <v>45.39</v>
      </c>
      <c r="AG15" s="60">
        <f t="shared" si="44"/>
        <v>9.1091314031180399</v>
      </c>
      <c r="AH15" s="82">
        <v>55.55</v>
      </c>
      <c r="AI15" s="60">
        <f>AH15/BI15-1</f>
        <v>-3.8095238095238203E-2</v>
      </c>
      <c r="AJ15" s="82">
        <v>32</v>
      </c>
      <c r="AK15" s="60">
        <f t="shared" si="46"/>
        <v>-0.26216278533548498</v>
      </c>
      <c r="AL15" s="82">
        <v>57</v>
      </c>
      <c r="AM15" s="60">
        <f t="shared" si="47"/>
        <v>1.44153764014949E-2</v>
      </c>
      <c r="AN15" s="82">
        <v>38.659999999999997</v>
      </c>
      <c r="AO15" s="60">
        <f t="shared" si="48"/>
        <v>-0.1437430786268</v>
      </c>
      <c r="AP15" s="82">
        <v>26.5</v>
      </c>
      <c r="AQ15" s="60">
        <f t="shared" si="49"/>
        <v>-0.22241784037558701</v>
      </c>
      <c r="AR15" s="61">
        <f>+AD15+T15+V15+X15+Z15+AB15+AF15+AH15+AJ15+AL15+AN15+AP15</f>
        <v>557.59</v>
      </c>
      <c r="AS15" s="60">
        <f>AR15/SUM(AU15,AW15,AY15,BA15,BC15,BE15,BG15,BI15,BK15,BM15,BO15,BQ15)-1</f>
        <v>-7.7875901303168696E-2</v>
      </c>
      <c r="AT15" s="83"/>
      <c r="AU15" s="82">
        <v>45.98</v>
      </c>
      <c r="AV15" s="83"/>
      <c r="AW15" s="82">
        <v>58.27</v>
      </c>
      <c r="AX15" s="83"/>
      <c r="AY15" s="82">
        <v>55.29</v>
      </c>
      <c r="AZ15" s="83"/>
      <c r="BA15" s="82">
        <v>82.71</v>
      </c>
      <c r="BB15" s="83"/>
      <c r="BC15" s="82">
        <v>60.6</v>
      </c>
      <c r="BD15" s="83"/>
      <c r="BE15" s="83">
        <v>60.8</v>
      </c>
      <c r="BF15" s="83"/>
      <c r="BG15" s="83">
        <v>4.49</v>
      </c>
      <c r="BH15" s="83"/>
      <c r="BI15" s="83">
        <v>57.75</v>
      </c>
      <c r="BJ15" s="83"/>
      <c r="BK15" s="83">
        <v>43.37</v>
      </c>
      <c r="BL15" s="83"/>
      <c r="BM15" s="82">
        <v>56.19</v>
      </c>
      <c r="BN15" s="83"/>
      <c r="BO15" s="82">
        <v>45.15</v>
      </c>
      <c r="BP15" s="83"/>
      <c r="BQ15" s="82">
        <v>34.08</v>
      </c>
      <c r="BR15" s="83"/>
      <c r="BS15" s="61">
        <f>AU15+AW15+AY15+BA15+BC15+BE15+BG15+BI15+BK15+BM15+BO15+BQ15</f>
        <v>604.67999999999995</v>
      </c>
      <c r="BT15" s="83"/>
    </row>
    <row r="16" spans="1:72" s="73" customFormat="1" ht="28.8">
      <c r="A16" s="382"/>
      <c r="B16" s="75" t="s">
        <v>382</v>
      </c>
      <c r="C16" s="82">
        <v>103.56</v>
      </c>
      <c r="D16" s="60">
        <f t="shared" si="35"/>
        <v>-0.38714640785891802</v>
      </c>
      <c r="E16" s="82" t="s">
        <v>384</v>
      </c>
      <c r="F16" s="60">
        <f t="shared" si="36"/>
        <v>0.29919014486141199</v>
      </c>
      <c r="G16" s="77">
        <v>152.18</v>
      </c>
      <c r="H16" s="60">
        <f>G16/X16-1</f>
        <v>-0.210725584772574</v>
      </c>
      <c r="I16" s="82">
        <v>186.56</v>
      </c>
      <c r="J16" s="60">
        <f t="shared" si="38"/>
        <v>-2.5032662660047E-2</v>
      </c>
      <c r="K16" s="82">
        <v>178.02</v>
      </c>
      <c r="L16" s="60">
        <f t="shared" si="39"/>
        <v>6.1037639877925499E-3</v>
      </c>
      <c r="M16" s="82">
        <v>130.56</v>
      </c>
      <c r="N16" s="60">
        <f t="shared" si="40"/>
        <v>6.1032100772043997E-2</v>
      </c>
      <c r="O16" s="82">
        <v>156.57</v>
      </c>
      <c r="P16" s="60">
        <f t="shared" si="55"/>
        <v>1.45143523618219E-2</v>
      </c>
      <c r="Q16" s="61">
        <f>C16+E16+G16+I16+K16+M16+O16</f>
        <v>1135.25</v>
      </c>
      <c r="R16" s="60">
        <f>Q16/SUM(T16+V16+X16+Z16+AB16+AD16+AF16)-1</f>
        <v>-4.0201217450118301E-2</v>
      </c>
      <c r="S16" s="75"/>
      <c r="T16" s="82">
        <v>168.98</v>
      </c>
      <c r="U16" s="60">
        <f>T16/AU16-1</f>
        <v>8.0918569692317394E-2</v>
      </c>
      <c r="V16" s="82">
        <v>175.34</v>
      </c>
      <c r="W16" s="60">
        <f>V16/AW16-1</f>
        <v>-0.114980819705229</v>
      </c>
      <c r="X16" s="82">
        <v>192.81</v>
      </c>
      <c r="Y16" s="60">
        <f>X16/AY16-1</f>
        <v>2.5639661684132099E-2</v>
      </c>
      <c r="Z16" s="82">
        <v>191.35</v>
      </c>
      <c r="AA16" s="60">
        <f>Z16/BA16-1</f>
        <v>-0.31954766900181403</v>
      </c>
      <c r="AB16" s="82">
        <v>176.94</v>
      </c>
      <c r="AC16" s="60">
        <f>AB16/BC16-1</f>
        <v>-0.14123471170646501</v>
      </c>
      <c r="AD16" s="82">
        <v>123.05</v>
      </c>
      <c r="AE16" s="60">
        <f>AD16/BE16-1</f>
        <v>-0.40475038699690402</v>
      </c>
      <c r="AF16" s="82">
        <v>154.33000000000001</v>
      </c>
      <c r="AG16" s="60">
        <f t="shared" si="44"/>
        <v>9.1067452521283592</v>
      </c>
      <c r="AH16" s="82">
        <v>188.87</v>
      </c>
      <c r="AI16" s="60">
        <f>AH16/BI16-1</f>
        <v>-3.8095238095238099E-2</v>
      </c>
      <c r="AJ16" s="82">
        <v>108.8</v>
      </c>
      <c r="AK16" s="60">
        <f t="shared" si="46"/>
        <v>-0.26217279262172799</v>
      </c>
      <c r="AL16" s="82">
        <v>193.8</v>
      </c>
      <c r="AM16" s="60">
        <f t="shared" si="47"/>
        <v>1.43941376602983E-2</v>
      </c>
      <c r="AN16" s="82">
        <v>131.44</v>
      </c>
      <c r="AO16" s="60">
        <f t="shared" si="48"/>
        <v>-0.14376913556120099</v>
      </c>
      <c r="AP16" s="82">
        <v>90.1</v>
      </c>
      <c r="AQ16" s="60">
        <f t="shared" si="49"/>
        <v>-0.22240441874514499</v>
      </c>
      <c r="AR16" s="61">
        <f>+AD16+T16+V16+X16+Z16+AB16+AF16+AH16+AJ16+AL16+AN16+AP16</f>
        <v>1895.81</v>
      </c>
      <c r="AS16" s="60">
        <f>AR16/SUM(AU16,AW16,AY16,BA16,BC16,BE16,BG16,BI16,BK16,BM16,BO16,BQ16)-1</f>
        <v>-7.7877543873302493E-2</v>
      </c>
      <c r="AT16" s="83"/>
      <c r="AU16" s="82">
        <v>156.33000000000001</v>
      </c>
      <c r="AV16" s="83"/>
      <c r="AW16" s="82">
        <v>198.12</v>
      </c>
      <c r="AX16" s="83"/>
      <c r="AY16" s="82">
        <v>187.99</v>
      </c>
      <c r="AZ16" s="83"/>
      <c r="BA16" s="82">
        <v>281.20999999999998</v>
      </c>
      <c r="BB16" s="83"/>
      <c r="BC16" s="82">
        <v>206.04</v>
      </c>
      <c r="BD16" s="83"/>
      <c r="BE16" s="82">
        <v>206.72</v>
      </c>
      <c r="BF16" s="83"/>
      <c r="BG16" s="82">
        <v>15.27</v>
      </c>
      <c r="BH16" s="83"/>
      <c r="BI16" s="82">
        <v>196.35</v>
      </c>
      <c r="BJ16" s="83"/>
      <c r="BK16" s="82">
        <v>147.46</v>
      </c>
      <c r="BL16" s="83"/>
      <c r="BM16" s="82">
        <v>191.05</v>
      </c>
      <c r="BN16" s="83"/>
      <c r="BO16" s="82">
        <v>153.51</v>
      </c>
      <c r="BP16" s="83"/>
      <c r="BQ16" s="82">
        <v>115.87</v>
      </c>
      <c r="BR16" s="83"/>
      <c r="BS16" s="61">
        <f>AU16+AW16+AY16+BA16+BC16+BE16+BG16+BI16+BK16+BM16+BO16+BQ16</f>
        <v>2055.92</v>
      </c>
      <c r="BT16" s="83"/>
    </row>
    <row r="22" spans="37:38">
      <c r="AK22" s="5"/>
      <c r="AL22" s="5"/>
    </row>
    <row r="23" spans="37:38">
      <c r="AK23" s="5"/>
    </row>
  </sheetData>
  <autoFilter ref="A1:AS23" xr:uid="{00000000-0009-0000-0000-000007000000}"/>
  <mergeCells count="149">
    <mergeCell ref="A1:AS1"/>
    <mergeCell ref="A10:AS10"/>
    <mergeCell ref="A2:A3"/>
    <mergeCell ref="A4:A5"/>
    <mergeCell ref="A6:A7"/>
    <mergeCell ref="A8:A9"/>
    <mergeCell ref="A11:A12"/>
    <mergeCell ref="A13:A14"/>
    <mergeCell ref="A15:A16"/>
    <mergeCell ref="B2:B3"/>
    <mergeCell ref="B11:B12"/>
    <mergeCell ref="C2:C3"/>
    <mergeCell ref="C11:C12"/>
    <mergeCell ref="D2:D3"/>
    <mergeCell ref="D11:D12"/>
    <mergeCell ref="E2:E3"/>
    <mergeCell ref="E11:E12"/>
    <mergeCell ref="F2:F3"/>
    <mergeCell ref="F11:F12"/>
    <mergeCell ref="G2:G3"/>
    <mergeCell ref="G11:G12"/>
    <mergeCell ref="H2:H3"/>
    <mergeCell ref="H11:H12"/>
    <mergeCell ref="I2:I3"/>
    <mergeCell ref="I11:I12"/>
    <mergeCell ref="J2:J3"/>
    <mergeCell ref="J11:J12"/>
    <mergeCell ref="K2:K3"/>
    <mergeCell ref="K11:K12"/>
    <mergeCell ref="L2:L3"/>
    <mergeCell ref="L11:L12"/>
    <mergeCell ref="M2:M3"/>
    <mergeCell ref="M11:M12"/>
    <mergeCell ref="N2:N3"/>
    <mergeCell ref="N11:N12"/>
    <mergeCell ref="O2:O3"/>
    <mergeCell ref="O11:O12"/>
    <mergeCell ref="P2:P3"/>
    <mergeCell ref="P11:P12"/>
    <mergeCell ref="Q2:Q3"/>
    <mergeCell ref="Q11:Q12"/>
    <mergeCell ref="R2:R3"/>
    <mergeCell ref="R11:R12"/>
    <mergeCell ref="T2:T3"/>
    <mergeCell ref="T11:T12"/>
    <mergeCell ref="U2:U3"/>
    <mergeCell ref="U11:U12"/>
    <mergeCell ref="V2:V3"/>
    <mergeCell ref="V11:V12"/>
    <mergeCell ref="W2:W3"/>
    <mergeCell ref="W11:W12"/>
    <mergeCell ref="X2:X3"/>
    <mergeCell ref="X11:X12"/>
    <mergeCell ref="Y2:Y3"/>
    <mergeCell ref="Y11:Y12"/>
    <mergeCell ref="Z2:Z3"/>
    <mergeCell ref="Z11:Z12"/>
    <mergeCell ref="AA2:AA3"/>
    <mergeCell ref="AA11:AA12"/>
    <mergeCell ref="AB2:AB3"/>
    <mergeCell ref="AB11:AB12"/>
    <mergeCell ref="AC2:AC3"/>
    <mergeCell ref="AC11:AC12"/>
    <mergeCell ref="AD2:AD3"/>
    <mergeCell ref="AD11:AD12"/>
    <mergeCell ref="AE2:AE3"/>
    <mergeCell ref="AE11:AE12"/>
    <mergeCell ref="AF2:AF3"/>
    <mergeCell ref="AF11:AF12"/>
    <mergeCell ref="AG2:AG3"/>
    <mergeCell ref="AG11:AG12"/>
    <mergeCell ref="AH2:AH3"/>
    <mergeCell ref="AH11:AH12"/>
    <mergeCell ref="AI2:AI3"/>
    <mergeCell ref="AI11:AI12"/>
    <mergeCell ref="AJ2:AJ3"/>
    <mergeCell ref="AJ11:AJ12"/>
    <mergeCell ref="AK2:AK3"/>
    <mergeCell ref="AK11:AK12"/>
    <mergeCell ref="AL2:AL3"/>
    <mergeCell ref="AL11:AL12"/>
    <mergeCell ref="AM2:AM3"/>
    <mergeCell ref="AM11:AM12"/>
    <mergeCell ref="AN2:AN3"/>
    <mergeCell ref="AN11:AN12"/>
    <mergeCell ref="AO2:AO3"/>
    <mergeCell ref="AO11:AO12"/>
    <mergeCell ref="AP2:AP3"/>
    <mergeCell ref="AP11:AP12"/>
    <mergeCell ref="AQ2:AQ3"/>
    <mergeCell ref="AQ11:AQ12"/>
    <mergeCell ref="AR2:AR3"/>
    <mergeCell ref="AR11:AR12"/>
    <mergeCell ref="AS2:AS3"/>
    <mergeCell ref="AS11:AS12"/>
    <mergeCell ref="AT2:AT3"/>
    <mergeCell ref="AT11:AT12"/>
    <mergeCell ref="AU2:AU3"/>
    <mergeCell ref="AU11:AU12"/>
    <mergeCell ref="AV2:AV3"/>
    <mergeCell ref="AV11:AV12"/>
    <mergeCell ref="AW2:AW3"/>
    <mergeCell ref="AW11:AW12"/>
    <mergeCell ref="AX2:AX3"/>
    <mergeCell ref="AX11:AX12"/>
    <mergeCell ref="AY2:AY3"/>
    <mergeCell ref="AY11:AY12"/>
    <mergeCell ref="AZ2:AZ3"/>
    <mergeCell ref="AZ11:AZ12"/>
    <mergeCell ref="BA2:BA3"/>
    <mergeCell ref="BA11:BA12"/>
    <mergeCell ref="BB2:BB3"/>
    <mergeCell ref="BB11:BB12"/>
    <mergeCell ref="BC2:BC3"/>
    <mergeCell ref="BC11:BC12"/>
    <mergeCell ref="BD2:BD3"/>
    <mergeCell ref="BD11:BD12"/>
    <mergeCell ref="BE2:BE3"/>
    <mergeCell ref="BE11:BE12"/>
    <mergeCell ref="BF2:BF3"/>
    <mergeCell ref="BF11:BF12"/>
    <mergeCell ref="BG2:BG3"/>
    <mergeCell ref="BG11:BG12"/>
    <mergeCell ref="BH2:BH3"/>
    <mergeCell ref="BH11:BH12"/>
    <mergeCell ref="BI2:BI3"/>
    <mergeCell ref="BI11:BI12"/>
    <mergeCell ref="BJ2:BJ3"/>
    <mergeCell ref="BJ11:BJ12"/>
    <mergeCell ref="BK2:BK3"/>
    <mergeCell ref="BK11:BK12"/>
    <mergeCell ref="BL2:BL3"/>
    <mergeCell ref="BL11:BL12"/>
    <mergeCell ref="BR2:BR3"/>
    <mergeCell ref="BR11:BR12"/>
    <mergeCell ref="BS2:BS3"/>
    <mergeCell ref="BS11:BS12"/>
    <mergeCell ref="BT2:BT3"/>
    <mergeCell ref="BT11:BT12"/>
    <mergeCell ref="BM2:BM3"/>
    <mergeCell ref="BM11:BM12"/>
    <mergeCell ref="BN2:BN3"/>
    <mergeCell ref="BN11:BN12"/>
    <mergeCell ref="BO2:BO3"/>
    <mergeCell ref="BO11:BO12"/>
    <mergeCell ref="BP2:BP3"/>
    <mergeCell ref="BP11:BP12"/>
    <mergeCell ref="BQ2:BQ3"/>
    <mergeCell ref="BQ11:BQ12"/>
  </mergeCells>
  <phoneticPr fontId="38" type="noConversion"/>
  <pageMargins left="0.75" right="0.75" top="1" bottom="1" header="0.5" footer="0.5"/>
  <pageSetup paperSize="9" orientation="portrait"/>
  <ignoredErrors>
    <ignoredError sqref="BS5:BS9 BM13:BM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6"/>
  <sheetViews>
    <sheetView workbookViewId="0">
      <selection activeCell="O13" sqref="O13"/>
    </sheetView>
  </sheetViews>
  <sheetFormatPr defaultColWidth="8.88671875" defaultRowHeight="14.4"/>
  <cols>
    <col min="1" max="1" width="20.21875" customWidth="1"/>
    <col min="2" max="2" width="19.109375" customWidth="1"/>
    <col min="3" max="3" width="14.5546875" customWidth="1"/>
    <col min="4" max="4" width="22.109375" customWidth="1"/>
    <col min="5" max="5" width="17.44140625" customWidth="1"/>
    <col min="7" max="7" width="13.5546875" customWidth="1"/>
    <col min="8" max="8" width="14.109375" customWidth="1"/>
    <col min="9" max="9" width="11.88671875" customWidth="1"/>
    <col min="10" max="10" width="11.44140625" customWidth="1"/>
    <col min="11" max="11" width="11.88671875" customWidth="1"/>
    <col min="12" max="12" width="13" customWidth="1"/>
  </cols>
  <sheetData>
    <row r="1" spans="1:13" ht="20.399999999999999">
      <c r="A1" s="315" t="s">
        <v>140</v>
      </c>
      <c r="B1" s="315"/>
      <c r="C1" s="315"/>
      <c r="D1" s="315"/>
      <c r="E1" s="315"/>
    </row>
    <row r="2" spans="1:13" ht="54" customHeight="1">
      <c r="A2" s="48" t="s">
        <v>142</v>
      </c>
      <c r="B2" s="49" t="s">
        <v>143</v>
      </c>
      <c r="C2" s="48" t="s">
        <v>4</v>
      </c>
      <c r="D2" s="49" t="s">
        <v>144</v>
      </c>
      <c r="E2" s="48" t="s">
        <v>4</v>
      </c>
    </row>
    <row r="3" spans="1:13" ht="40.950000000000003" customHeight="1">
      <c r="A3" s="50" t="s">
        <v>145</v>
      </c>
      <c r="B3" s="51">
        <f>B4+B5+B8+B9</f>
        <v>406134.84</v>
      </c>
      <c r="C3" s="52">
        <v>-6.5608693815326496E-2</v>
      </c>
      <c r="D3" s="51">
        <f>D4+D5+D8+D9</f>
        <v>1480329.84</v>
      </c>
      <c r="E3" s="52">
        <v>-5.2858316655373203E-2</v>
      </c>
      <c r="G3">
        <f>G4+G6+G7+G8+G9</f>
        <v>406134.84</v>
      </c>
      <c r="H3" s="53">
        <f>G3/K3-1</f>
        <v>-6.5458756648111696E-2</v>
      </c>
      <c r="I3">
        <f>I4+I6+I7+I8+I9</f>
        <v>2523638.75</v>
      </c>
      <c r="J3" s="53">
        <f>I3/L3-1</f>
        <v>-5.2775163632679797E-2</v>
      </c>
      <c r="K3">
        <f>K4+K6+K7+K8+K9</f>
        <v>434582.04</v>
      </c>
      <c r="L3">
        <f>L4+L6+L7+L8+L9</f>
        <v>2664244.7000000002</v>
      </c>
    </row>
    <row r="4" spans="1:13" ht="39" customHeight="1">
      <c r="A4" s="50" t="s">
        <v>146</v>
      </c>
      <c r="B4" s="51">
        <v>157305.76999999999</v>
      </c>
      <c r="C4" s="52">
        <v>-0.102153029976829</v>
      </c>
      <c r="D4" s="51">
        <v>796652.14</v>
      </c>
      <c r="E4" s="52">
        <v>-0.100759611989284</v>
      </c>
      <c r="G4" s="54">
        <v>157305.76999999999</v>
      </c>
      <c r="H4" s="55">
        <v>-0.102153029976829</v>
      </c>
      <c r="I4" s="54">
        <v>796652.14</v>
      </c>
      <c r="J4" s="55">
        <v>-0.100759611989284</v>
      </c>
      <c r="K4" s="54">
        <v>175203.32</v>
      </c>
      <c r="L4" s="54">
        <v>885916.77</v>
      </c>
    </row>
    <row r="5" spans="1:13" ht="39" customHeight="1">
      <c r="A5" s="50" t="s">
        <v>147</v>
      </c>
      <c r="B5" s="56">
        <f>B6+B7</f>
        <v>103446.69</v>
      </c>
      <c r="C5" s="57">
        <v>-7.2313690505335898E-2</v>
      </c>
      <c r="D5" s="56">
        <f>SUM(D6:D7)</f>
        <v>534518.27</v>
      </c>
      <c r="E5" s="52">
        <v>-7.02668634259139E-2</v>
      </c>
      <c r="G5">
        <f t="shared" ref="G5:L5" si="0">G6+G7</f>
        <v>103446.69</v>
      </c>
      <c r="H5">
        <f>G5/K5-1</f>
        <v>-7.2313690505335898E-2</v>
      </c>
      <c r="I5">
        <f t="shared" si="0"/>
        <v>534518.27</v>
      </c>
      <c r="J5">
        <f>I5/L5-1</f>
        <v>-7.02668634259139E-2</v>
      </c>
      <c r="K5">
        <f t="shared" si="0"/>
        <v>111510.42</v>
      </c>
      <c r="L5">
        <f t="shared" si="0"/>
        <v>574915.80000000005</v>
      </c>
    </row>
    <row r="6" spans="1:13" ht="51" customHeight="1">
      <c r="A6" s="50" t="s">
        <v>148</v>
      </c>
      <c r="B6" s="51">
        <v>71065.37</v>
      </c>
      <c r="C6" s="52">
        <v>-9.1289131329870696E-2</v>
      </c>
      <c r="D6" s="51">
        <v>367362.56</v>
      </c>
      <c r="E6" s="52">
        <v>-8.8603153149130101E-2</v>
      </c>
      <c r="G6" s="54">
        <v>71065.37</v>
      </c>
      <c r="H6" s="55">
        <v>-9.1289131329870696E-2</v>
      </c>
      <c r="I6" s="54">
        <v>367362.56</v>
      </c>
      <c r="J6" s="55">
        <v>-8.8603153149130101E-2</v>
      </c>
      <c r="K6" s="54">
        <v>78204.600000000006</v>
      </c>
      <c r="L6" s="54">
        <v>403076.4</v>
      </c>
    </row>
    <row r="7" spans="1:13" ht="37.049999999999997" customHeight="1">
      <c r="A7" s="50" t="s">
        <v>149</v>
      </c>
      <c r="B7" s="51">
        <v>32381.32</v>
      </c>
      <c r="C7" s="52">
        <v>-2.77579113800526E-2</v>
      </c>
      <c r="D7" s="51">
        <v>167155.71</v>
      </c>
      <c r="E7" s="52">
        <v>-2.7256205503510801E-2</v>
      </c>
      <c r="G7" s="58">
        <v>32381.32</v>
      </c>
      <c r="H7" s="59">
        <v>-2.77579113800526E-2</v>
      </c>
      <c r="I7" s="58">
        <v>167155.71</v>
      </c>
      <c r="J7" s="59">
        <v>-2.7256205503510801E-2</v>
      </c>
      <c r="K7" s="58">
        <v>33305.82</v>
      </c>
      <c r="L7" s="58">
        <v>171839.4</v>
      </c>
    </row>
    <row r="8" spans="1:13" ht="39" customHeight="1">
      <c r="A8" s="50" t="s">
        <v>150</v>
      </c>
      <c r="B8" s="51">
        <v>144824.79</v>
      </c>
      <c r="C8" s="52">
        <v>-1.6560980913004699E-2</v>
      </c>
      <c r="D8" s="51">
        <v>147263.62</v>
      </c>
      <c r="E8" s="52">
        <v>-8.9762552607106603E-3</v>
      </c>
      <c r="G8">
        <v>144824.79</v>
      </c>
      <c r="H8" s="60">
        <f>G8/K8-1</f>
        <v>-1.6560980913004699E-2</v>
      </c>
      <c r="I8">
        <v>1190572.53</v>
      </c>
      <c r="J8" s="60">
        <f>I8/L8-1</f>
        <v>-8.9762552607106603E-3</v>
      </c>
      <c r="K8" s="61">
        <v>147263.62</v>
      </c>
      <c r="L8" s="61">
        <v>1201356.21</v>
      </c>
    </row>
    <row r="9" spans="1:13" ht="40.950000000000003" customHeight="1">
      <c r="A9" s="62" t="s">
        <v>151</v>
      </c>
      <c r="B9" s="62">
        <v>557.59</v>
      </c>
      <c r="C9" s="52">
        <v>-7.7875901303168502E-2</v>
      </c>
      <c r="D9" s="62">
        <v>1895.81</v>
      </c>
      <c r="E9" s="63">
        <v>-7.7877543873302493E-2</v>
      </c>
      <c r="G9" s="61">
        <v>557.59</v>
      </c>
      <c r="H9" s="60">
        <f>G9/K9-1</f>
        <v>-7.7875901303168502E-2</v>
      </c>
      <c r="I9" s="61">
        <v>1895.81</v>
      </c>
      <c r="J9" s="60">
        <f>I9/L9-1</f>
        <v>-7.7877543873302493E-2</v>
      </c>
      <c r="K9" s="61">
        <v>604.67999999999995</v>
      </c>
      <c r="L9" s="61">
        <v>2055.92</v>
      </c>
    </row>
    <row r="10" spans="1:13">
      <c r="G10" s="64">
        <v>20630.554100000001</v>
      </c>
      <c r="I10" s="64">
        <v>1355848.1884290001</v>
      </c>
      <c r="K10" s="65">
        <v>18966.467100000002</v>
      </c>
      <c r="L10" s="66">
        <v>1278072.181784</v>
      </c>
    </row>
    <row r="13" spans="1:13">
      <c r="D13" s="67">
        <v>406134.84</v>
      </c>
      <c r="E13" s="68">
        <v>-7.2</v>
      </c>
      <c r="F13" s="67">
        <v>157305.76999999999</v>
      </c>
      <c r="G13" s="68">
        <v>-10.199999999999999</v>
      </c>
      <c r="H13" s="67">
        <v>103446.69</v>
      </c>
      <c r="I13" s="68">
        <v>-9.6</v>
      </c>
      <c r="J13" s="67">
        <v>144824.79</v>
      </c>
      <c r="K13" s="69">
        <v>-1.7</v>
      </c>
      <c r="L13" s="70">
        <v>557.59</v>
      </c>
      <c r="M13" s="71">
        <v>-7.8</v>
      </c>
    </row>
    <row r="14" spans="1:13">
      <c r="K14">
        <v>1190572.53</v>
      </c>
    </row>
    <row r="15" spans="1:13">
      <c r="G15">
        <v>557.59</v>
      </c>
    </row>
    <row r="16" spans="1:13">
      <c r="G16" s="72">
        <v>1895.81</v>
      </c>
    </row>
  </sheetData>
  <mergeCells count="1">
    <mergeCell ref="A1:E1"/>
  </mergeCells>
  <phoneticPr fontId="38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P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S f s O a 0 A A A D 3 A A A A E g A A A E N v b m Z p Z y 9 Q Y W N r Y W d l L n h t b I S P v Q 6 C M A C E d x P f g X S n f + h C S h l Y x Z i Y G N c G G m i E 1 t B i i a / m 4 C P 5 C k I U d X O 8 u y + 5 u 8 f t z t K h b Y K L 7 K w y O g E E Y h B Y J 3 Q p G q N l A r Q B K V 8 u 2 E 4 U J 1 H J Y K S 1 j Q d b J q B 2 7 h w j 5 L 2 H P o K m q x D F m K B j v t k X t W w F + M D q P x w q P d U W E n B 2 e K 3 h F B K y h n Q V Q c z Q b L J c 6 S 9 A x 8 F T + m O y r G 9 c 3 0 l + r c N s y 9 A s G X p / 4 E 8 A A A D / / w M A U E s D B B Q A A g A I A A A A I Q D 9 K X C Q C g I A A O 4 F A A A T A A A A R m 9 y b X V s Y X M v U 2 V j d G l v b j E u b d R U Q W s T Q R S + B / o f h j l l Y Q l J K 6 E g v T R V 8 F K R R j y U H j Z 1 p E t 3 Z 8 p k o g 1 h I U j T R B v T L R S E W q o 9 b U T B V o J u W s U / k 7 f Z / A t n m 0 2 a T d p L U M S 5 7 M 7 j f e / 7 3 v c e k y f r Q m c U r f S / q b u x W H 5 D 4 + Q p 8 k + b K b S A D C J m Y k g e 7 8 K W 1 3 v b 6 8 R I Z A q c E y q e M L 6 Z Y 2 w z r p R W l z W T L O A A h N e s 1 Q y j Q i a s q S H 2 X c s 7 b H e P d r r n l 3 C y J + t k t Z x B E l m u 0 f w z x s 0 M M w o m z R a 3 S D 4 u i d R S C c P 7 B r g v s Y q E j C J B t o W l o h L 2 n Z 2 O + 9 p v O f 4 v u 1 f d R 1 c n 3 n G r Y D e V Q T Y t m D n C o / n d V x / h o O n / / H y F C h F Q k d f 6 O M 5 S Q t 2 9 8 m 6 v v O 8 7 u 1 I 6 1 N 4 O d T + m W / p z J h 6 K D c L 7 0 q X s a I 8 B d 9 i C 1 I H h / M Q r O z j 4 K / / A y k x M p z d S R P x P T + N / + k / 5 f 3 w G 9 Q s E 9 p u u c z Y x B q 9 e 9 T 5 U J 8 K z y d k 5 a L d S 3 n H t h l k E 4 Y 7 b g M a l z A G 7 7 n 0 5 H G R p t D h a Y K 5 f 4 A E V 6 T u J Q N b 1 T M A + 6 L h 7 c P o J K p V h I / d 1 w 1 h i L + j E F M b 7 s E a s H 6 0 U 8 X 1 + G t / n / + 7 e D x d o L C y 3 6 Z b l B b s G 7 W 9 j m 5 t h Z k 6 n 5 L a l H a E f M F p q i O E D c F a S L x a X i K G b u i A 8 j m X 2 o w I T Z E U U J c U y o 0 R R M X z / 2 l e A I 5 Z f a 4 o + N c m p 3 p r k v z Y 9 2 N v / x / H f A A A A / / 8 D A F B L A Q I t A B Q A B g A I A A A A I Q A q 3 a p A 0 g A A A D c B A A A T A A A A A A A A A A A A A A A A A A A A A A B b Q 2 9 u d G V u d F 9 U e X B l c 1 0 u e G 1 s U E s B A i 0 A F A A C A A g A A A A h A F U n 7 D m t A A A A 9 w A A A B I A A A A A A A A A A A A A A A A A C w M A A E N v b m Z p Z y 9 Q Y W N r Y W d l L n h t b F B L A Q I t A B Q A A g A I A A A A I Q D 9 K X C Q C g I A A O 4 F A A A T A A A A A A A A A A A A A A A A A O g D A A B G b 3 J t d W x h c y 9 T Z W N 0 a W 9 u M S 5 t U E s F B g A A A A A D A A M A w g A A A C M G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h I g A A A A A A A D 8 i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4 J U E x J U E 4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D h U M D I 6 N T k 6 N D g u O D Y y N j U 1 M F o i L z 4 8 R W 5 0 c n k g V H l w Z T 0 i R m l s b E N v b H V t b l R 5 c G V z I i B W Y W x 1 Z T 0 i c 0 J n W U Y i L z 4 8 R W 5 0 c n k g V H l w Z T 0 i R m l s b E N v b H V t b k 5 h b W V z I i B W Y W x 1 Z T 0 i c 1 s m c X V v d D v l n 4 7 l u I I m c X V v d D s s J n F 1 b 3 Q 7 5 b G e 5 o C n J n F 1 b 3 Q 7 L C Z x d W 9 0 O + W A v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E v Q X V 0 b 1 J l b W 9 2 Z W R D b 2 x 1 b W 5 z M S 5 7 5 Z + O 5 b i C L D B 9 J n F 1 b 3 Q 7 L C Z x d W 9 0 O 1 N l Y 3 R p b 2 4 x L + i h q D E v Q X V 0 b 1 J l b W 9 2 Z W R D b 2 x 1 b W 5 z M S 5 7 5 b G e 5 o C n L D F 9 J n F 1 b 3 Q 7 L C Z x d W 9 0 O 1 N l Y 3 R p b 2 4 x L + i h q D E v Q X V 0 b 1 J l b W 9 2 Z W R D b 2 x 1 b W 5 z M S 5 7 5 Y C 8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+ i h q D E v Q X V 0 b 1 J l b W 9 2 Z W R D b 2 x 1 b W 5 z M S 5 7 5 Z + O 5 b i C L D B 9 J n F 1 b 3 Q 7 L C Z x d W 9 0 O 1 N l Y 3 R p b 2 4 x L + i h q D E v Q X V 0 b 1 J l b W 9 2 Z W R D b 2 x 1 b W 5 z M S 5 7 5 b G e 5 o C n L D F 9 J n F 1 b 3 Q 7 L C Z x d W 9 0 O 1 N l Y 3 R p b 2 4 x L + i h q D E v Q X V 0 b 1 J l b W 9 2 Z W R D b 2 x 1 b W 5 z M S 5 7 5 Y C 8 L D J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l r 7 z o i K o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O C V B M S V B O D Y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3 N C I v P j x F b n R y e S B U e X B l P S J G a W x s T G F z d F V w Z G F 0 Z W Q i I F Z h b H V l P S J k M j A y M y 0 w N S 0 w O F Q w M z o w N z o 0 M i 4 3 M D M y N D U 5 W i I v P j x F b n R y e S B U e X B l P S J G a W x s Q 2 9 s d W 1 u V H l w Z X M i I F Z h b H V l P S J z Q m d Z R k F B T T 0 i L z 4 8 R W 5 0 c n k g V H l w Z T 0 i R m l s b E N v b H V t b k 5 h b W V z I i B W Y W x 1 Z T 0 i c 1 s m c X V v d D v l n L D l j L o g 5 Z C N 5 6 e w J n F 1 b 3 Q 7 L C Z x d W 9 0 O + a M h + a g h y Z x d W 9 0 O y w m c X V v d D s y M D I z 5 b m 0 M e a c i C Z x d W 9 0 O y w m c X V v d D s x 5 p y I 5 L i O 5 Y 6 7 5 b m 0 5 Z C M 5 q + U J n F 1 b 3 Q 7 L C Z x d W 9 0 O z I w M j P l u b Q z 5 p y I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o N i 9 B d X R v U m V t b 3 Z l Z E N v b H V t b n M x L n v l n L D l j L o g 5 Z C N 5 6 e w L D B 9 J n F 1 b 3 Q 7 L C Z x d W 9 0 O 1 N l Y 3 R p b 2 4 x L + i h q D Y v Q X V 0 b 1 J l b W 9 2 Z W R D b 2 x 1 b W 5 z M S 5 7 5 o y H 5 q C H L D F 9 J n F 1 b 3 Q 7 L C Z x d W 9 0 O 1 N l Y 3 R p b 2 4 x L + i h q D Y v Q X V 0 b 1 J l b W 9 2 Z W R D b 2 x 1 b W 5 z M S 5 7 M j A y M + W 5 t D H m n I g s M n 0 m c X V v d D s s J n F 1 b 3 Q 7 U 2 V j d G l v b j E v 6 K G o N i 9 B d X R v U m V t b 3 Z l Z E N v b H V t b n M x L n s x 5 p y I 5 L i O 5 Y 6 7 5 b m 0 5 Z C M 5 q + U L D N 9 J n F 1 b 3 Q 7 L C Z x d W 9 0 O 1 N l Y 3 R p b 2 4 x L + i h q D Y v Q X V 0 b 1 J l b W 9 2 Z W R D b 2 x 1 b W 5 z M S 5 7 M j A y M + W 5 t D P m n I g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6 K G o N i 9 B d X R v U m V t b 3 Z l Z E N v b H V t b n M x L n v l n L D l j L o g 5 Z C N 5 6 e w L D B 9 J n F 1 b 3 Q 7 L C Z x d W 9 0 O 1 N l Y 3 R p b 2 4 x L + i h q D Y v Q X V 0 b 1 J l b W 9 2 Z W R D b 2 x 1 b W 5 z M S 5 7 5 o y H 5 q C H L D F 9 J n F 1 b 3 Q 7 L C Z x d W 9 0 O 1 N l Y 3 R p b 2 4 x L + i h q D Y v Q X V 0 b 1 J l b W 9 2 Z W R D b 2 x 1 b W 5 z M S 5 7 M j A y M + W 5 t D H m n I g s M n 0 m c X V v d D s s J n F 1 b 3 Q 7 U 2 V j d G l v b j E v 6 K G o N i 9 B d X R v U m V t b 3 Z l Z E N v b H V t b n M x L n s x 5 p y I 5 L i O 5 Y 6 7 5 b m 0 5 Z C M 5 q + U L D N 9 J n F 1 b 3 Q 7 L C Z x d W 9 0 O 1 N l Y 3 R p b 2 4 x L + i h q D Y v Q X V 0 b 1 J l b W 9 2 Z W R D b 2 x 1 b W 5 z M S 5 7 M j A y M + W 5 t D P m n I g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W v v O i I q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E x J U E 4 O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U t M D h U M D M 6 M T k 6 N T g u N j k y O D Y 3 M 1 o i L z 4 8 R W 5 0 c n k g V H l w Z T 0 i R m l s b E N v b H V t b l R 5 c G V z I i B W Y W x 1 Z T 0 i c 0 J n V T 0 i L z 4 8 R W 5 0 c n k g V H l w Z T 0 i R m l s b E N v b H V t b k 5 h b W V z I i B W Y W x 1 Z T 0 i c 1 s m c X V v d D v l t 7 L l k I j l u b Y m c X V v d D s s J n F 1 b 3 Q 7 5 Y C 8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K G o O C 9 B d X R v U m V t b 3 Z l Z E N v b H V t b n M x L n v l t 7 L l k I j l u b Y s M H 0 m c X V v d D s s J n F 1 b 3 Q 7 U 2 V j d G l v b j E v 6 K G o O C 9 B d X R v U m V t b 3 Z l Z E N v b H V t b n M x L n v l g L w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6 K G o O C 9 B d X R v U m V t b 3 Z l Z E N v b H V t b n M x L n v l t 7 L l k I j l u b Y s M H 0 m c X V v d D s s J n F 1 b 3 Q 7 U 2 V j d G l v b j E v 6 K G o O C 9 B d X R v U m V t b 3 Z l Z E N v b H V t b n M x L n v l g L w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W v v O i I q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E x J U E 4 M T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w O F Q w M z o y M D o 0 M y 4 4 O D k w M z Q 5 W i I v P j x F b n R y e S B U e X B l P S J G a W x s Q 2 9 s d W 1 u V H l w Z X M i I F Z h b H V l P S J z Q m d B P S I v P j x F b n R y e S B U e X B l P S J G a W x s Q 2 9 s d W 1 u T m F t Z X M i I F Z h b H V l P S J z W y Z x d W 9 0 O + W 3 s u W Q i O W 5 t i Z x d W 9 0 O y w m c X V v d D v l g L w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o a g x M C 9 B d X R v U m V t b 3 Z l Z E N v b H V t b n M x L n v l t 7 L l k I j l u b Y s M H 0 m c X V v d D s s J n F 1 b 3 Q 7 U 2 V j d G l v b j E v 6 K G o M T A v Q X V 0 b 1 J l b W 9 2 Z W R D b 2 x 1 b W 5 z M S 5 7 5 Y C 8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+ i h q D E w L 0 F 1 d G 9 S Z W 1 v d m V k Q 2 9 s d W 1 u c z E u e + W 3 s u W Q i O W 5 t i w w f S Z x d W 9 0 O y w m c X V v d D t T Z W N 0 a W 9 u M S / o o a g x M C 9 B d X R v U m V t b 3 Z l Z E N v b H V t b n M x L n v l g L w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W v v O i I q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E x J U E 4 M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B M S V B O D E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x L y V F O S U 4 M C U 4 N i V F O S U 4 M C U 4 R i V F O C V B N y U 4 N i V F N y U 5 Q S U 4 N C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N i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B M S V B O D Y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2 L y V F N S U 5 M C U 5 M S V F N C V C O C U 4 Q i V F N S V B M S V B Q i V F N S U 4 N S U 4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O C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B M S V B O D g v J U U 2 J T l C J U I 0 J U U 2 J T k 0 J U I 5 J U U 3 J T l B J T g 0 J U U 3 J U I x J U J C J U U 1 J T l F J T h C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4 L y V F N S U 5 M C U 4 O C V F N S V C O S V C N i V F N y U 5 Q S U 4 N C V F N S U 4 O C U 5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4 J U E x J U E 4 M T A v J U U 2 J U J B J T k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g l Q T E l Q T g x M C 8 l R T Y l O U I l Q j Q l R T Y l O T Q l Q j k l R T c l O U E l O D Q l R T c l Q j E l Q k I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B M S V B O D E w L y V F N S U 5 M C U 4 O C V F N S V C O S V C N i V F N y U 5 Q S U 4 N C V F N S U 4 O C U 5 N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5 u J r v p W 1 E C o m z k 1 I N w f Y Q A A A A A C A A A A A A A Q Z g A A A A E A A C A A A A D k l 1 z F h Z 3 L f y i y u L I y r 0 O r V B n g o a k I O s F i 8 h U 3 i D G l Z A A A A A A O g A A A A A I A A C A A A A C i L M y 7 X U x I J g M n y 4 l f z S 0 d / U 6 V P + N e B k K 7 b f f G 8 F 7 / X l A A A A C m d r 7 V 3 n 6 T h h B 0 y 1 c H I 2 v t w / s i u o 8 Z a W u P a 0 Q f g L 6 h R b o 0 4 Z G 5 p c q S Z A G 1 Q s h o S X N t / H 3 m F x X T 1 z z i K Z J p e x w 8 j 2 s T W z Q R 4 u 5 5 w h V j S d p 7 t 0 A A A A A T j U K G J E z 8 i A L J N w 2 t I y S e t t a O X Q T q N M V h A t c L U A M u t T x o x 9 v 6 z 4 A Z n b o S K K f 2 2 L x M Y h s N N G W 2 s H 3 T X R u c V e G E < / D a t a M a s h u p > 
</file>

<file path=customXml/itemProps1.xml><?xml version="1.0" encoding="utf-8"?>
<ds:datastoreItem xmlns:ds="http://schemas.openxmlformats.org/officeDocument/2006/customXml" ds:itemID="{888DA249-E437-4C72-B84B-B6648BE3E5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公路总客运</vt:lpstr>
      <vt:lpstr>城市客运</vt:lpstr>
      <vt:lpstr>城市汇总</vt:lpstr>
      <vt:lpstr>城市分市州</vt:lpstr>
      <vt:lpstr>公交</vt:lpstr>
      <vt:lpstr>出租</vt:lpstr>
      <vt:lpstr>网约车</vt:lpstr>
      <vt:lpstr>轨道、轮渡</vt:lpstr>
      <vt:lpstr>2025年城市客运量</vt:lpstr>
      <vt:lpstr>中口径客运量</vt:lpstr>
      <vt:lpstr>中口径计算过程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玉洁 郑</cp:lastModifiedBy>
  <dcterms:created xsi:type="dcterms:W3CDTF">2006-09-13T11:21:00Z</dcterms:created>
  <dcterms:modified xsi:type="dcterms:W3CDTF">2026-08-24T13:55:51Z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D07B1EB6D2D04E17A0605F64BF28D8F8_13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