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4" activeTab="24"/>
  </bookViews>
  <sheets>
    <sheet name="潜江传化1月" sheetId="1" state="hidden" r:id="rId1"/>
    <sheet name="潜江传化2月" sheetId="4" state="hidden" r:id="rId2"/>
    <sheet name="潜江传化3月" sheetId="5" state="hidden" r:id="rId3"/>
    <sheet name="潜江传化4月" sheetId="6" state="hidden" r:id="rId4"/>
    <sheet name="潜江传化5月" sheetId="7" state="hidden" r:id="rId5"/>
    <sheet name="潜江传化6月 " sheetId="8" state="hidden" r:id="rId6"/>
    <sheet name="潜江传化7月  " sheetId="9" state="hidden" r:id="rId7"/>
    <sheet name="潜江传化8月" sheetId="10" state="hidden" r:id="rId8"/>
    <sheet name="潜江传化9月" sheetId="11" state="hidden" r:id="rId9"/>
    <sheet name="潜江传化11月" sheetId="12" state="hidden" r:id="rId10"/>
    <sheet name="潜江传化12月" sheetId="14" state="hidden" r:id="rId11"/>
    <sheet name="潜江传化2019.1 " sheetId="15" state="hidden" r:id="rId12"/>
    <sheet name="潜江传化2019.2" sheetId="16" state="hidden" r:id="rId13"/>
    <sheet name="潜江传化2019.3" sheetId="17" state="hidden" r:id="rId14"/>
    <sheet name="潜江传化2019.4" sheetId="18" state="hidden" r:id="rId15"/>
    <sheet name="潜江传化2019.7" sheetId="19" state="hidden" r:id="rId16"/>
    <sheet name="潜江传化2020.1" sheetId="20" state="hidden" r:id="rId17"/>
    <sheet name="潜江传化2020.7" sheetId="21" state="hidden" r:id="rId18"/>
    <sheet name="潜江传化2020.12" sheetId="22" state="hidden" r:id="rId19"/>
    <sheet name="潜江传化2021.1" sheetId="24" state="hidden" r:id="rId20"/>
    <sheet name="潜江传化2021.2" sheetId="23" state="hidden" r:id="rId21"/>
    <sheet name="潜江传化2021.3" sheetId="25" state="hidden" r:id="rId22"/>
    <sheet name="潜江传化2021.5" sheetId="26" state="hidden" r:id="rId23"/>
    <sheet name="潜江传化2021.8" sheetId="27" state="hidden" r:id="rId24"/>
    <sheet name="潜江传化2022.3" sheetId="28" r:id="rId25"/>
    <sheet name="Sheet2" sheetId="2" state="hidden" r:id="rId26"/>
    <sheet name="Sheet3" sheetId="3" state="hidden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<sst xmlns="http://schemas.openxmlformats.org/spreadsheetml/2006/main" count="1254" uniqueCount="76">
  <si>
    <t>湖北省交通物流基础设施投资统计报表（月、年报） （表1-1）</t>
  </si>
  <si>
    <t>填报单位(签章）：</t>
  </si>
  <si>
    <t xml:space="preserve"> </t>
  </si>
  <si>
    <t>填报单位所在地交通局（委）签章：</t>
  </si>
  <si>
    <t>自年初累计完成投资（万元）</t>
  </si>
  <si>
    <t>项目建设阶段、进度情况</t>
  </si>
  <si>
    <t>建筑面积（平方米）</t>
  </si>
  <si>
    <t>序  号</t>
  </si>
  <si>
    <t>项目名称及站级</t>
  </si>
  <si>
    <t>投资建设单位名称</t>
  </si>
  <si>
    <t>建设性质</t>
  </si>
  <si>
    <t>开工时间</t>
  </si>
  <si>
    <t>竣工时间</t>
  </si>
  <si>
    <t>总投资    (万元）</t>
  </si>
  <si>
    <t>自开始建设累计完成投资（万元）</t>
  </si>
  <si>
    <t>本年计划投资  （万元）</t>
  </si>
  <si>
    <t xml:space="preserve">其中：本月完成投资              </t>
  </si>
  <si>
    <t>前期工作批复文件</t>
  </si>
  <si>
    <t>自开始建设累计新增建筑面积</t>
  </si>
  <si>
    <t>形象进度</t>
  </si>
  <si>
    <t>其中：</t>
  </si>
  <si>
    <t>合计</t>
  </si>
  <si>
    <t>建设阶段</t>
  </si>
  <si>
    <t>自本年初累计新增建筑面积</t>
  </si>
  <si>
    <t>其中：本月新增建筑面积</t>
  </si>
  <si>
    <t>工可</t>
  </si>
  <si>
    <t>初设</t>
  </si>
  <si>
    <t>一、使用交通部车购税资金建设项目</t>
  </si>
  <si>
    <t>小计</t>
  </si>
  <si>
    <t>-</t>
  </si>
  <si>
    <t>二、使用省燃油税返还资金建设项目</t>
  </si>
  <si>
    <t>三、纳入规划未使用省部级资金建设项目</t>
  </si>
  <si>
    <t>潜江传化公路港项目</t>
  </si>
  <si>
    <t>潜江传化公路港物流有限公司</t>
  </si>
  <si>
    <t>新建</t>
  </si>
  <si>
    <t>一期项目完成35%</t>
  </si>
  <si>
    <t>2018-429005-59-03-004358</t>
  </si>
  <si>
    <t>四、使用社会资金建设项目</t>
  </si>
  <si>
    <t>合   计</t>
  </si>
  <si>
    <t xml:space="preserve">1、使用交通部车购税资金建设项目：自年初累计竣工项目   个，开工项目   个，前期工作项目  个                                      2、使用省燃油税返还资金建设项目：自年初累计竣工项目  个，开工项目   个，前期工作项目  个                                       3、一般项目：  自年初累计竣工项目   个，开工项目   个，前期工作项目  个                                          4、农村综合服务站：自年初累计竣工项目 个，开工项目   个，前期工作项目个                                           </t>
  </si>
  <si>
    <t>单位负责人：     统计负责人：    填表人：       联系电话：     填报日期：  2018年1月 25日</t>
  </si>
  <si>
    <t>单位负责人：     统计负责人：    填表人：       联系电话：     填报日期：  2018年2月 25日</t>
  </si>
  <si>
    <t>一期项目完成50%</t>
  </si>
  <si>
    <t>单位负责人：     统计负责人：    填表人：       联系电话：     填报日期：  2018年4月 23日</t>
  </si>
  <si>
    <t>一期项目完成60%</t>
  </si>
  <si>
    <t>单位负责人：     统计负责人：    填表人：       联系电话：     填报日期：  2018年5月 23日</t>
  </si>
  <si>
    <t>一期项目完成80%</t>
  </si>
  <si>
    <t>单位负责人：     统计负责人：    填表人：       联系电话：     填报日期：  2018年6月 25日</t>
  </si>
  <si>
    <t>一期项目完成85%</t>
  </si>
  <si>
    <t>单位负责人：     统计负责人：    填表人：       联系电话：     填报日期：  2018年7月 26日</t>
  </si>
  <si>
    <t>一期项目完成95%</t>
  </si>
  <si>
    <t>单位负责人：     统计负责人：    填表人：       联系电话：     填报日期：  2018年11月 23日</t>
  </si>
  <si>
    <t>一期项目完成98%</t>
  </si>
  <si>
    <t>单位负责人：     统计负责人：    填表人：       联系电话：     填报日期：  2018年12月 24日</t>
  </si>
  <si>
    <t>一期项目完成100%</t>
  </si>
  <si>
    <t>单位负责人：     统计负责人：    填表人：       联系电话：     填报日期：  2019年1月 25日</t>
  </si>
  <si>
    <t>单位负责人：     统计负责人：    填表人：       联系电话：     填报日期：  2019年2月 25日</t>
  </si>
  <si>
    <t>单位负责人：     统计负责人：    填表人：       联系电话：     填报日期：  2019年3月 25日</t>
  </si>
  <si>
    <t>2017.11</t>
  </si>
  <si>
    <r>
      <rPr>
        <sz val="12"/>
        <rFont val="宋体"/>
        <charset val="134"/>
      </rPr>
      <t>单位负责人：     统计负责人：    填表人：       联系电话：     填报日期：  2019年</t>
    </r>
    <r>
      <rPr>
        <sz val="12"/>
        <rFont val="宋体"/>
        <charset val="134"/>
      </rPr>
      <t>4</t>
    </r>
    <r>
      <rPr>
        <sz val="12"/>
        <rFont val="宋体"/>
        <charset val="134"/>
      </rPr>
      <t>月 25日</t>
    </r>
  </si>
  <si>
    <t>单位负责人：     统计负责人：    填表人：       联系电话：     填报日期：  2019年7月 25日</t>
  </si>
  <si>
    <t>单位负责人：     统计负责人：    填表人：       联系电话：     填报日期：  2020年01月17日</t>
  </si>
  <si>
    <t>单位负责人：     统计负责人：    填表人：       联系电话：     填报日期：  2020年07月24日</t>
  </si>
  <si>
    <t>单位负责人：     统计负责人：    填表人：       联系电话：     填报日期：  2020年12月22日</t>
  </si>
  <si>
    <t>单位负责人：     统计负责人：    填表人：       联系电话：     填报日期：  2021年1月29日</t>
  </si>
  <si>
    <r>
      <rPr>
        <sz val="12"/>
        <rFont val="宋体"/>
        <charset val="134"/>
      </rPr>
      <t>单位负责人：     统计负责人：    填表人：       联系电话：     填报日期：  2021年1月2</t>
    </r>
    <r>
      <rPr>
        <sz val="12"/>
        <rFont val="宋体"/>
        <charset val="134"/>
      </rPr>
      <t>4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</si>
  <si>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单位负责人：     统计负责人：    填表人：       联系电话：     填报日期：  2021年3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4日</t>
    </r>
  </si>
  <si>
    <r>
      <rPr>
        <sz val="12"/>
        <rFont val="宋体"/>
        <charset val="134"/>
      </rPr>
      <t>单位负责人：     统计负责人：    填表人：       联系电话：     填报日期：  2021年</t>
    </r>
    <r>
      <rPr>
        <sz val="12"/>
        <rFont val="宋体"/>
        <charset val="134"/>
      </rPr>
      <t>5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</si>
  <si>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r>
      <rPr>
        <sz val="12"/>
        <rFont val="宋体"/>
        <charset val="134"/>
      </rPr>
      <t>单位负责人：     统计负责人：    填表人：       联系电话：     填报日期：  2021年8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</si>
  <si>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t>2026.07.22</t>
  </si>
  <si>
    <t>中国虾谷冷链仓储物流园</t>
  </si>
  <si>
    <t>潜江三乐农业科技有限公司</t>
  </si>
  <si>
    <t>在建</t>
  </si>
  <si>
    <t xml:space="preserve">  </t>
  </si>
  <si>
    <t>2304-429005-04-01-882291</t>
  </si>
  <si>
    <t>单位负责人：刘业红             统计负责人：              填表人：郭雪            联系电话：                                          填报日期：  2026年7月22日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</si>
</sst>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  <numFmt numFmtId="178" formatCode="0.00_ "/>
    <numFmt numFmtId="179" formatCode="0.0"/>
  </numFmts>
  <fonts count="37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Helv"/>
      <charset val="134"/>
    </font>
    <font>
      <sz val="10"/>
      <name val="Arial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indexed="10"/>
      <name val="Arial"/>
      <charset val="134"/>
    </font>
    <font>
      <sz val="12"/>
      <color indexed="10"/>
      <name val="宋体"/>
      <charset val="134"/>
    </font>
    <font>
      <sz val="9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5" borderId="27" applyNumberFormat="0" applyAlignment="0" applyProtection="0">
      <alignment vertical="center"/>
    </xf>
    <xf numFmtId="0" fontId="27" fillId="6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7" fillId="0" borderId="0"/>
    <xf numFmtId="0" fontId="8" fillId="0" borderId="0"/>
    <xf numFmtId="0" fontId="35" fillId="0" borderId="0"/>
    <xf numFmtId="0" fontId="36" fillId="0" borderId="0"/>
    <xf numFmtId="0" fontId="8" fillId="0" borderId="0"/>
    <xf numFmtId="0" fontId="0" fillId="0" borderId="0">
      <alignment vertical="center"/>
    </xf>
    <xf numFmtId="0" fontId="8" fillId="0" borderId="0"/>
    <xf numFmtId="0" fontId="7" fillId="0" borderId="0"/>
  </cellStyleXfs>
  <cellXfs count="15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55" applyFont="1"/>
    <xf numFmtId="0" fontId="1" fillId="0" borderId="0" xfId="55" applyFont="1" applyAlignment="1">
      <alignment horizontal="center"/>
    </xf>
    <xf numFmtId="0" fontId="0" fillId="0" borderId="0" xfId="55" applyFont="1" applyBorder="1" applyAlignment="1"/>
    <xf numFmtId="0" fontId="0" fillId="0" borderId="0" xfId="55" applyFont="1" applyAlignment="1">
      <alignment horizontal="left"/>
    </xf>
    <xf numFmtId="0" fontId="0" fillId="0" borderId="0" xfId="55" applyFont="1" applyAlignment="1">
      <alignment horizontal="center"/>
    </xf>
    <xf numFmtId="0" fontId="0" fillId="0" borderId="0" xfId="55" applyFont="1" applyBorder="1" applyAlignment="1">
      <alignment horizontal="center"/>
    </xf>
    <xf numFmtId="176" fontId="2" fillId="0" borderId="0" xfId="55" applyNumberFormat="1" applyFont="1" applyFill="1" applyAlignment="1">
      <alignment horizontal="center"/>
    </xf>
    <xf numFmtId="0" fontId="0" fillId="0" borderId="1" xfId="55" applyFont="1" applyBorder="1" applyAlignment="1"/>
    <xf numFmtId="0" fontId="0" fillId="0" borderId="2" xfId="55" applyFont="1" applyBorder="1" applyAlignment="1"/>
    <xf numFmtId="0" fontId="0" fillId="0" borderId="3" xfId="55" applyFont="1" applyBorder="1" applyAlignment="1">
      <alignment horizontal="left"/>
    </xf>
    <xf numFmtId="0" fontId="0" fillId="0" borderId="1" xfId="55" applyFont="1" applyBorder="1" applyAlignment="1">
      <alignment horizontal="center"/>
    </xf>
    <xf numFmtId="0" fontId="0" fillId="2" borderId="1" xfId="55" applyFont="1" applyFill="1" applyBorder="1" applyAlignment="1">
      <alignment horizontal="center"/>
    </xf>
    <xf numFmtId="0" fontId="0" fillId="0" borderId="2" xfId="55" applyFont="1" applyBorder="1" applyAlignment="1">
      <alignment horizontal="center"/>
    </xf>
    <xf numFmtId="0" fontId="3" fillId="2" borderId="1" xfId="55" applyFont="1" applyFill="1" applyBorder="1" applyAlignment="1">
      <alignment horizontal="center"/>
    </xf>
    <xf numFmtId="0" fontId="3" fillId="2" borderId="4" xfId="55" applyFont="1" applyFill="1" applyBorder="1" applyAlignment="1">
      <alignment horizontal="center"/>
    </xf>
    <xf numFmtId="0" fontId="3" fillId="0" borderId="1" xfId="55" applyFont="1" applyBorder="1" applyAlignment="1">
      <alignment horizontal="center" vertical="center" wrapText="1"/>
    </xf>
    <xf numFmtId="0" fontId="3" fillId="0" borderId="3" xfId="55" applyFont="1" applyBorder="1" applyAlignment="1">
      <alignment horizontal="center" vertical="center" wrapText="1"/>
    </xf>
    <xf numFmtId="0" fontId="0" fillId="0" borderId="1" xfId="55" applyFont="1" applyBorder="1"/>
    <xf numFmtId="0" fontId="0" fillId="0" borderId="5" xfId="55" applyFont="1" applyBorder="1"/>
    <xf numFmtId="0" fontId="3" fillId="0" borderId="6" xfId="55" applyFont="1" applyBorder="1" applyAlignment="1">
      <alignment horizontal="center" vertical="center" wrapText="1"/>
    </xf>
    <xf numFmtId="0" fontId="3" fillId="0" borderId="7" xfId="55" applyFont="1" applyBorder="1" applyAlignment="1">
      <alignment horizontal="center" vertical="center" wrapText="1"/>
    </xf>
    <xf numFmtId="0" fontId="3" fillId="0" borderId="0" xfId="55" applyFont="1" applyBorder="1" applyAlignment="1">
      <alignment horizontal="center" vertical="center" wrapText="1"/>
    </xf>
    <xf numFmtId="0" fontId="3" fillId="2" borderId="6" xfId="55" applyFont="1" applyFill="1" applyBorder="1" applyAlignment="1">
      <alignment horizontal="center" vertical="center" wrapText="1"/>
    </xf>
    <xf numFmtId="0" fontId="3" fillId="2" borderId="0" xfId="55" applyFont="1" applyFill="1" applyBorder="1" applyAlignment="1">
      <alignment horizontal="center" vertical="center" wrapText="1"/>
    </xf>
    <xf numFmtId="0" fontId="3" fillId="2" borderId="1" xfId="55" applyFont="1" applyFill="1" applyBorder="1" applyAlignment="1">
      <alignment horizontal="center" vertical="center" wrapText="1"/>
    </xf>
    <xf numFmtId="0" fontId="3" fillId="0" borderId="8" xfId="55" applyFont="1" applyBorder="1" applyAlignment="1">
      <alignment horizontal="center" vertical="center" wrapText="1"/>
    </xf>
    <xf numFmtId="0" fontId="3" fillId="0" borderId="9" xfId="55" applyFont="1" applyBorder="1" applyAlignment="1">
      <alignment horizontal="center" vertical="center" wrapText="1"/>
    </xf>
    <xf numFmtId="0" fontId="3" fillId="0" borderId="10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0" fontId="0" fillId="0" borderId="3" xfId="55" applyFont="1" applyBorder="1" applyAlignment="1">
      <alignment horizontal="center" vertical="center" wrapText="1"/>
    </xf>
    <xf numFmtId="0" fontId="0" fillId="0" borderId="5" xfId="55" applyFont="1" applyBorder="1" applyAlignment="1">
      <alignment horizontal="center" vertical="center" wrapText="1"/>
    </xf>
    <xf numFmtId="0" fontId="0" fillId="0" borderId="6" xfId="55" applyFont="1" applyBorder="1" applyAlignment="1">
      <alignment horizontal="center" vertical="center" wrapText="1"/>
    </xf>
    <xf numFmtId="0" fontId="0" fillId="0" borderId="0" xfId="55" applyFont="1" applyAlignment="1">
      <alignment horizontal="center" vertical="center" wrapText="1"/>
    </xf>
    <xf numFmtId="0" fontId="0" fillId="0" borderId="10" xfId="55" applyFont="1" applyBorder="1" applyAlignment="1">
      <alignment horizontal="center" vertical="center" wrapText="1"/>
    </xf>
    <xf numFmtId="0" fontId="3" fillId="0" borderId="11" xfId="55" applyFont="1" applyBorder="1" applyAlignment="1">
      <alignment horizontal="center" vertical="center" wrapText="1"/>
    </xf>
    <xf numFmtId="0" fontId="0" fillId="0" borderId="0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center"/>
    </xf>
    <xf numFmtId="0" fontId="2" fillId="0" borderId="12" xfId="50" applyFont="1" applyBorder="1" applyAlignment="1"/>
    <xf numFmtId="0" fontId="0" fillId="0" borderId="3" xfId="50" applyFont="1" applyBorder="1" applyAlignment="1"/>
    <xf numFmtId="0" fontId="0" fillId="0" borderId="3" xfId="50" applyFont="1" applyBorder="1"/>
    <xf numFmtId="0" fontId="0" fillId="2" borderId="3" xfId="50" applyFont="1" applyFill="1" applyBorder="1" applyAlignment="1">
      <alignment horizontal="center" vertical="center"/>
    </xf>
    <xf numFmtId="0" fontId="0" fillId="0" borderId="3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 wrapText="1"/>
    </xf>
    <xf numFmtId="0" fontId="0" fillId="0" borderId="13" xfId="50" applyFont="1" applyBorder="1"/>
    <xf numFmtId="0" fontId="4" fillId="0" borderId="14" xfId="50" applyFont="1" applyBorder="1" applyAlignment="1">
      <alignment horizontal="center" vertical="center"/>
    </xf>
    <xf numFmtId="0" fontId="3" fillId="0" borderId="14" xfId="50" applyFont="1" applyBorder="1" applyAlignment="1">
      <alignment horizontal="center" vertical="center" wrapText="1"/>
    </xf>
    <xf numFmtId="0" fontId="5" fillId="0" borderId="14" xfId="50" applyFont="1" applyBorder="1" applyAlignment="1">
      <alignment horizontal="center" vertical="center"/>
    </xf>
    <xf numFmtId="0" fontId="5" fillId="0" borderId="14" xfId="50" applyFont="1" applyFill="1" applyBorder="1" applyAlignment="1">
      <alignment horizontal="center" vertical="center"/>
    </xf>
    <xf numFmtId="0" fontId="3" fillId="0" borderId="15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  <xf numFmtId="0" fontId="3" fillId="0" borderId="16" xfId="50" applyFont="1" applyBorder="1" applyAlignment="1">
      <alignment horizontal="center" vertical="center" wrapText="1"/>
    </xf>
    <xf numFmtId="0" fontId="5" fillId="0" borderId="14" xfId="50" applyFont="1" applyBorder="1" applyAlignment="1">
      <alignment horizontal="center" vertical="center" wrapText="1"/>
    </xf>
    <xf numFmtId="0" fontId="6" fillId="0" borderId="17" xfId="50" applyFont="1" applyBorder="1" applyAlignment="1">
      <alignment horizontal="center" vertical="center"/>
    </xf>
    <xf numFmtId="0" fontId="6" fillId="0" borderId="4" xfId="50" applyFont="1" applyBorder="1" applyAlignment="1">
      <alignment horizontal="center" vertical="center"/>
    </xf>
    <xf numFmtId="0" fontId="6" fillId="0" borderId="16" xfId="50" applyFont="1" applyBorder="1" applyAlignment="1">
      <alignment horizontal="center" vertical="center"/>
    </xf>
    <xf numFmtId="177" fontId="5" fillId="0" borderId="14" xfId="50" applyNumberFormat="1" applyFont="1" applyFill="1" applyBorder="1" applyAlignment="1">
      <alignment horizontal="center" vertical="center"/>
    </xf>
    <xf numFmtId="177" fontId="5" fillId="0" borderId="15" xfId="50" applyNumberFormat="1" applyFont="1" applyFill="1" applyBorder="1" applyAlignment="1">
      <alignment horizontal="center" vertical="center"/>
    </xf>
    <xf numFmtId="0" fontId="0" fillId="0" borderId="15" xfId="50" applyFont="1" applyBorder="1" applyAlignment="1">
      <alignment horizontal="center" vertical="center"/>
    </xf>
    <xf numFmtId="0" fontId="0" fillId="0" borderId="4" xfId="50" applyFont="1" applyBorder="1" applyAlignment="1">
      <alignment horizontal="center" vertical="center"/>
    </xf>
    <xf numFmtId="0" fontId="0" fillId="0" borderId="16" xfId="50" applyFont="1" applyBorder="1" applyAlignment="1">
      <alignment horizontal="center" vertical="center"/>
    </xf>
    <xf numFmtId="0" fontId="7" fillId="0" borderId="15" xfId="50" applyFont="1" applyBorder="1" applyAlignment="1">
      <alignment horizontal="center" vertical="center"/>
    </xf>
    <xf numFmtId="0" fontId="7" fillId="0" borderId="18" xfId="50" applyFont="1" applyBorder="1" applyAlignment="1">
      <alignment horizontal="center" vertical="center"/>
    </xf>
    <xf numFmtId="0" fontId="6" fillId="0" borderId="17" xfId="50" applyFont="1" applyFill="1" applyBorder="1" applyAlignment="1">
      <alignment horizontal="left" vertical="center"/>
    </xf>
    <xf numFmtId="0" fontId="6" fillId="0" borderId="4" xfId="50" applyFont="1" applyFill="1" applyBorder="1" applyAlignment="1">
      <alignment horizontal="left" vertical="center"/>
    </xf>
    <xf numFmtId="0" fontId="5" fillId="0" borderId="4" xfId="50" applyFont="1" applyFill="1" applyBorder="1" applyAlignment="1">
      <alignment horizontal="center" vertical="center"/>
    </xf>
    <xf numFmtId="0" fontId="8" fillId="0" borderId="4" xfId="50" applyFill="1" applyBorder="1" applyAlignment="1">
      <alignment horizontal="center" vertical="center"/>
    </xf>
    <xf numFmtId="0" fontId="3" fillId="0" borderId="4" xfId="50" applyFont="1" applyFill="1" applyBorder="1" applyAlignment="1">
      <alignment horizontal="center" vertical="center" wrapText="1"/>
    </xf>
    <xf numFmtId="0" fontId="8" fillId="0" borderId="18" xfId="50" applyFill="1" applyBorder="1" applyAlignment="1">
      <alignment horizontal="center" vertical="center"/>
    </xf>
    <xf numFmtId="178" fontId="3" fillId="2" borderId="14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Border="1" applyAlignment="1">
      <alignment horizontal="center" vertical="center" wrapText="1"/>
    </xf>
    <xf numFmtId="0" fontId="5" fillId="0" borderId="16" xfId="50" applyFont="1" applyBorder="1" applyAlignment="1">
      <alignment horizontal="center" vertical="center" wrapText="1"/>
    </xf>
    <xf numFmtId="0" fontId="9" fillId="0" borderId="17" xfId="50" applyFont="1" applyBorder="1" applyAlignment="1">
      <alignment horizontal="center" vertical="center"/>
    </xf>
    <xf numFmtId="0" fontId="9" fillId="0" borderId="4" xfId="50" applyFont="1" applyBorder="1" applyAlignment="1">
      <alignment horizontal="center" vertical="center"/>
    </xf>
    <xf numFmtId="0" fontId="9" fillId="0" borderId="16" xfId="50" applyFont="1" applyBorder="1" applyAlignment="1">
      <alignment horizontal="center" vertical="center"/>
    </xf>
    <xf numFmtId="0" fontId="10" fillId="0" borderId="14" xfId="50" applyFont="1" applyBorder="1" applyAlignment="1">
      <alignment horizontal="center" vertical="center"/>
    </xf>
    <xf numFmtId="178" fontId="10" fillId="2" borderId="14" xfId="50" applyNumberFormat="1" applyFont="1" applyFill="1" applyBorder="1" applyAlignment="1">
      <alignment horizontal="center" vertical="center"/>
    </xf>
    <xf numFmtId="178" fontId="10" fillId="0" borderId="14" xfId="50" applyNumberFormat="1" applyFont="1" applyBorder="1" applyAlignment="1">
      <alignment horizontal="center" vertical="center"/>
    </xf>
    <xf numFmtId="178" fontId="10" fillId="2" borderId="15" xfId="50" applyNumberFormat="1" applyFont="1" applyFill="1" applyBorder="1" applyAlignment="1">
      <alignment horizontal="center" vertical="center"/>
    </xf>
    <xf numFmtId="0" fontId="8" fillId="0" borderId="15" xfId="50" applyBorder="1" applyAlignment="1">
      <alignment horizontal="center" vertical="center"/>
    </xf>
    <xf numFmtId="0" fontId="8" fillId="0" borderId="18" xfId="50" applyBorder="1" applyAlignment="1">
      <alignment horizontal="center" vertical="center"/>
    </xf>
    <xf numFmtId="0" fontId="9" fillId="0" borderId="19" xfId="50" applyFont="1" applyBorder="1" applyAlignment="1">
      <alignment horizontal="center" vertical="center"/>
    </xf>
    <xf numFmtId="0" fontId="9" fillId="0" borderId="20" xfId="50" applyFont="1" applyBorder="1" applyAlignment="1">
      <alignment horizontal="center" vertical="center"/>
    </xf>
    <xf numFmtId="0" fontId="9" fillId="0" borderId="21" xfId="50" applyFont="1" applyBorder="1" applyAlignment="1">
      <alignment horizontal="center" vertical="center"/>
    </xf>
    <xf numFmtId="0" fontId="3" fillId="0" borderId="22" xfId="50" applyFont="1" applyBorder="1" applyAlignment="1">
      <alignment horizontal="center" vertical="center" wrapText="1"/>
    </xf>
    <xf numFmtId="0" fontId="3" fillId="0" borderId="20" xfId="50" applyFont="1" applyBorder="1" applyAlignment="1">
      <alignment horizontal="center" vertical="center" wrapText="1"/>
    </xf>
    <xf numFmtId="0" fontId="3" fillId="0" borderId="23" xfId="5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55" applyFont="1" applyBorder="1" applyAlignment="1">
      <alignment horizontal="center"/>
    </xf>
    <xf numFmtId="0" fontId="3" fillId="0" borderId="4" xfId="55" applyFont="1" applyBorder="1" applyAlignment="1">
      <alignment horizontal="center"/>
    </xf>
    <xf numFmtId="0" fontId="2" fillId="0" borderId="17" xfId="50" applyFont="1" applyBorder="1" applyAlignment="1"/>
    <xf numFmtId="0" fontId="8" fillId="0" borderId="4" xfId="50" applyBorder="1" applyAlignment="1"/>
    <xf numFmtId="0" fontId="8" fillId="0" borderId="4" xfId="50" applyBorder="1"/>
    <xf numFmtId="0" fontId="0" fillId="0" borderId="4" xfId="50" applyFont="1" applyBorder="1"/>
    <xf numFmtId="0" fontId="8" fillId="0" borderId="18" xfId="50" applyBorder="1"/>
    <xf numFmtId="0" fontId="11" fillId="0" borderId="14" xfId="50" applyFont="1" applyBorder="1" applyAlignment="1">
      <alignment horizontal="center" vertical="center"/>
    </xf>
    <xf numFmtId="0" fontId="11" fillId="0" borderId="15" xfId="50" applyFont="1" applyBorder="1" applyAlignment="1">
      <alignment horizontal="center" vertical="center" wrapText="1"/>
    </xf>
    <xf numFmtId="0" fontId="11" fillId="0" borderId="4" xfId="50" applyFont="1" applyBorder="1" applyAlignment="1">
      <alignment horizontal="center" vertical="center" wrapText="1"/>
    </xf>
    <xf numFmtId="0" fontId="11" fillId="0" borderId="16" xfId="50" applyFont="1" applyBorder="1" applyAlignment="1">
      <alignment horizontal="center" vertical="center" wrapText="1"/>
    </xf>
    <xf numFmtId="0" fontId="11" fillId="0" borderId="14" xfId="50" applyFont="1" applyBorder="1" applyAlignment="1">
      <alignment horizontal="center" vertical="center" wrapText="1"/>
    </xf>
    <xf numFmtId="0" fontId="2" fillId="0" borderId="17" xfId="50" applyFont="1" applyBorder="1" applyAlignment="1">
      <alignment horizontal="center"/>
    </xf>
    <xf numFmtId="0" fontId="2" fillId="0" borderId="4" xfId="50" applyFont="1" applyBorder="1" applyAlignment="1">
      <alignment horizontal="center"/>
    </xf>
    <xf numFmtId="0" fontId="2" fillId="0" borderId="16" xfId="50" applyFont="1" applyBorder="1" applyAlignment="1">
      <alignment horizontal="center"/>
    </xf>
    <xf numFmtId="0" fontId="0" fillId="0" borderId="15" xfId="50" applyFont="1" applyBorder="1" applyAlignment="1">
      <alignment horizontal="center"/>
    </xf>
    <xf numFmtId="0" fontId="0" fillId="0" borderId="4" xfId="50" applyFont="1" applyBorder="1" applyAlignment="1">
      <alignment horizontal="center"/>
    </xf>
    <xf numFmtId="0" fontId="0" fillId="0" borderId="16" xfId="50" applyFont="1" applyBorder="1" applyAlignment="1">
      <alignment horizontal="center"/>
    </xf>
    <xf numFmtId="0" fontId="0" fillId="0" borderId="18" xfId="50" applyFont="1" applyBorder="1" applyAlignment="1">
      <alignment horizontal="center"/>
    </xf>
    <xf numFmtId="0" fontId="0" fillId="0" borderId="4" xfId="50" applyFont="1" applyBorder="1" applyAlignment="1"/>
    <xf numFmtId="0" fontId="0" fillId="0" borderId="18" xfId="50" applyFont="1" applyBorder="1"/>
    <xf numFmtId="0" fontId="5" fillId="0" borderId="14" xfId="50" applyFont="1" applyBorder="1"/>
    <xf numFmtId="0" fontId="5" fillId="0" borderId="14" xfId="50" applyFont="1" applyBorder="1" applyAlignment="1">
      <alignment wrapText="1"/>
    </xf>
    <xf numFmtId="0" fontId="5" fillId="0" borderId="15" xfId="50" applyFont="1" applyBorder="1"/>
    <xf numFmtId="0" fontId="5" fillId="0" borderId="15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49" fontId="5" fillId="0" borderId="14" xfId="50" applyNumberFormat="1" applyFont="1" applyBorder="1" applyAlignment="1">
      <alignment horizontal="centerContinuous" vertical="distributed"/>
    </xf>
    <xf numFmtId="0" fontId="5" fillId="0" borderId="14" xfId="50" applyFont="1" applyBorder="1" applyAlignment="1">
      <alignment horizontal="center"/>
    </xf>
    <xf numFmtId="49" fontId="8" fillId="0" borderId="14" xfId="50" applyNumberFormat="1" applyBorder="1" applyAlignment="1">
      <alignment horizontal="center" vertical="center"/>
    </xf>
    <xf numFmtId="0" fontId="8" fillId="0" borderId="14" xfId="50" applyBorder="1" applyAlignment="1">
      <alignment horizontal="center" vertical="center"/>
    </xf>
    <xf numFmtId="177" fontId="8" fillId="0" borderId="14" xfId="50" applyNumberFormat="1" applyBorder="1" applyAlignment="1">
      <alignment horizontal="center" vertical="center"/>
    </xf>
    <xf numFmtId="177" fontId="8" fillId="0" borderId="15" xfId="50" applyNumberFormat="1" applyBorder="1" applyAlignment="1">
      <alignment horizontal="center" vertical="center"/>
    </xf>
    <xf numFmtId="9" fontId="5" fillId="0" borderId="15" xfId="50" applyNumberFormat="1" applyFont="1" applyBorder="1" applyAlignment="1">
      <alignment horizontal="center"/>
    </xf>
    <xf numFmtId="9" fontId="0" fillId="0" borderId="15" xfId="0" applyNumberFormat="1" applyFont="1" applyBorder="1" applyAlignment="1">
      <alignment vertical="center" wrapText="1"/>
    </xf>
    <xf numFmtId="9" fontId="0" fillId="0" borderId="4" xfId="0" applyNumberFormat="1" applyFont="1" applyBorder="1" applyAlignment="1">
      <alignment vertical="center" wrapText="1"/>
    </xf>
    <xf numFmtId="9" fontId="0" fillId="0" borderId="16" xfId="0" applyNumberFormat="1" applyFont="1" applyBorder="1" applyAlignment="1">
      <alignment vertical="center" wrapText="1"/>
    </xf>
    <xf numFmtId="0" fontId="0" fillId="0" borderId="16" xfId="50" applyFont="1" applyBorder="1" applyAlignment="1">
      <alignment horizontal="center" vertical="center" wrapText="1"/>
    </xf>
    <xf numFmtId="177" fontId="8" fillId="0" borderId="14" xfId="50" applyNumberFormat="1" applyBorder="1" applyAlignment="1">
      <alignment vertical="center"/>
    </xf>
    <xf numFmtId="0" fontId="8" fillId="0" borderId="14" xfId="50" applyBorder="1"/>
    <xf numFmtId="0" fontId="8" fillId="0" borderId="14" xfId="50" applyBorder="1" applyAlignment="1">
      <alignment horizontal="center"/>
    </xf>
    <xf numFmtId="177" fontId="8" fillId="0" borderId="14" xfId="50" applyNumberFormat="1" applyBorder="1" applyAlignment="1">
      <alignment horizontal="center"/>
    </xf>
    <xf numFmtId="0" fontId="7" fillId="0" borderId="15" xfId="50" applyFont="1" applyBorder="1" applyAlignment="1">
      <alignment horizontal="center"/>
    </xf>
    <xf numFmtId="0" fontId="7" fillId="0" borderId="18" xfId="50" applyFont="1" applyBorder="1" applyAlignment="1">
      <alignment horizontal="center"/>
    </xf>
    <xf numFmtId="0" fontId="12" fillId="0" borderId="14" xfId="50" applyFont="1" applyBorder="1"/>
    <xf numFmtId="0" fontId="12" fillId="0" borderId="14" xfId="50" applyFont="1" applyBorder="1" applyAlignment="1">
      <alignment horizontal="center"/>
    </xf>
    <xf numFmtId="57" fontId="12" fillId="0" borderId="14" xfId="50" applyNumberFormat="1" applyFont="1" applyBorder="1"/>
    <xf numFmtId="0" fontId="12" fillId="0" borderId="15" xfId="50" applyFont="1" applyBorder="1" applyAlignment="1">
      <alignment horizontal="center"/>
    </xf>
    <xf numFmtId="0" fontId="13" fillId="0" borderId="15" xfId="50" applyFont="1" applyBorder="1" applyAlignment="1">
      <alignment horizontal="center" vertical="center" wrapText="1"/>
    </xf>
    <xf numFmtId="0" fontId="13" fillId="0" borderId="4" xfId="50" applyFont="1" applyBorder="1" applyAlignment="1">
      <alignment horizontal="center" vertical="center" wrapText="1"/>
    </xf>
    <xf numFmtId="0" fontId="13" fillId="0" borderId="16" xfId="50" applyFont="1" applyBorder="1" applyAlignment="1">
      <alignment horizontal="center" vertical="center" wrapText="1"/>
    </xf>
    <xf numFmtId="0" fontId="14" fillId="0" borderId="16" xfId="50" applyFont="1" applyBorder="1" applyAlignment="1">
      <alignment horizontal="center" vertical="center" wrapText="1"/>
    </xf>
    <xf numFmtId="0" fontId="8" fillId="0" borderId="15" xfId="50" applyBorder="1" applyAlignment="1">
      <alignment horizontal="center"/>
    </xf>
    <xf numFmtId="0" fontId="8" fillId="0" borderId="18" xfId="50" applyBorder="1" applyAlignment="1">
      <alignment horizontal="center"/>
    </xf>
    <xf numFmtId="0" fontId="2" fillId="0" borderId="19" xfId="50" applyFont="1" applyBorder="1" applyAlignment="1">
      <alignment horizontal="center" vertical="center"/>
    </xf>
    <xf numFmtId="0" fontId="2" fillId="0" borderId="20" xfId="50" applyFont="1" applyBorder="1" applyAlignment="1">
      <alignment horizontal="center" vertical="center"/>
    </xf>
    <xf numFmtId="0" fontId="2" fillId="0" borderId="21" xfId="50" applyFont="1" applyBorder="1" applyAlignment="1">
      <alignment horizontal="center" vertical="center"/>
    </xf>
    <xf numFmtId="1" fontId="8" fillId="0" borderId="14" xfId="50" applyNumberFormat="1" applyBorder="1" applyAlignment="1">
      <alignment horizontal="center" vertical="center"/>
    </xf>
    <xf numFmtId="0" fontId="3" fillId="0" borderId="22" xfId="50" applyFont="1" applyBorder="1" applyAlignment="1">
      <alignment horizontal="left" vertical="center" wrapText="1"/>
    </xf>
    <xf numFmtId="0" fontId="3" fillId="0" borderId="20" xfId="50" applyFont="1" applyBorder="1" applyAlignment="1">
      <alignment horizontal="left" vertical="center" wrapText="1"/>
    </xf>
    <xf numFmtId="0" fontId="3" fillId="0" borderId="23" xfId="5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79" fontId="8" fillId="0" borderId="14" xfId="50" applyNumberFormat="1" applyBorder="1" applyAlignment="1">
      <alignment horizontal="center" vertical="center"/>
    </xf>
    <xf numFmtId="179" fontId="8" fillId="0" borderId="14" xfId="50" applyNumberFormat="1" applyBorder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站场建设计划6000万(调整后）" xfId="49"/>
    <cellStyle name="_ET_STYLE_NoName_00_" xfId="50"/>
    <cellStyle name="普通_活用表_亿元表" xfId="51"/>
    <cellStyle name="常规 2 3 2" xfId="52"/>
    <cellStyle name="e鯪9Y_x000b_" xfId="53"/>
    <cellStyle name="常规 2" xfId="54"/>
    <cellStyle name="常规_Sheet1" xfId="55"/>
    <cellStyle name="样式 1" xfId="56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theme/theme1.xml" Type="http://schemas.openxmlformats.org/officeDocument/2006/relationships/theme"/><Relationship Id="rId29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30" Target="styles.xml" Type="http://schemas.openxmlformats.org/officeDocument/2006/relationships/styles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43125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v>479</v>
      </c>
      <c r="I18" s="118">
        <v>12000</v>
      </c>
      <c r="J18" s="118">
        <v>479</v>
      </c>
      <c r="K18" s="80">
        <v>479</v>
      </c>
      <c r="L18" s="121"/>
      <c r="M18" s="122" t="s">
        <v>35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v>479</v>
      </c>
      <c r="I19" s="128">
        <f>I18</f>
        <v>12000</v>
      </c>
      <c r="J19" s="128">
        <v>479</v>
      </c>
      <c r="K19" s="128">
        <v>479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479</v>
      </c>
      <c r="I23" s="118">
        <f>I13+I16+I19+I22</f>
        <v>12000</v>
      </c>
      <c r="J23" s="118"/>
      <c r="K23" s="80"/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S6:T9"/>
    <mergeCell ref="L5:O6"/>
    <mergeCell ref="M8:O10"/>
    <mergeCell ref="P5:R6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D18" sqref="D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43427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5304.8</v>
      </c>
      <c r="I18" s="118">
        <v>12000</v>
      </c>
      <c r="J18" s="118">
        <f>479+1140+480+40+26+1306+20+194+48+1440+14.8+117</f>
        <v>5304.8</v>
      </c>
      <c r="K18" s="80">
        <v>117</v>
      </c>
      <c r="L18" s="121"/>
      <c r="M18" s="122" t="s">
        <v>50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5304.8</v>
      </c>
      <c r="I19" s="128">
        <f>I18</f>
        <v>12000</v>
      </c>
      <c r="J19" s="128">
        <f>J18</f>
        <v>5304.8</v>
      </c>
      <c r="K19" s="128">
        <f>K18</f>
        <v>117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5304.8</v>
      </c>
      <c r="I23" s="118">
        <f>I13+I16+I19+I22</f>
        <v>12000</v>
      </c>
      <c r="J23" s="118">
        <f>J13+J16+J19+J22</f>
        <v>5304.8</v>
      </c>
      <c r="K23" s="118">
        <f>K13+K16+K19+K22</f>
        <v>117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F26" sqref="F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43458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v>11051</v>
      </c>
      <c r="I18" s="118">
        <v>12000</v>
      </c>
      <c r="J18" s="118">
        <f>481.45+7105+91</f>
        <v>7677.45</v>
      </c>
      <c r="K18" s="80">
        <v>2372.65</v>
      </c>
      <c r="L18" s="121"/>
      <c r="M18" s="122" t="s">
        <v>52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11051</v>
      </c>
      <c r="I19" s="128">
        <f>I18</f>
        <v>12000</v>
      </c>
      <c r="J19" s="128">
        <f>J18</f>
        <v>7677.45</v>
      </c>
      <c r="K19" s="128">
        <f>K18</f>
        <v>2372.65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11051</v>
      </c>
      <c r="I23" s="118">
        <f>I13+I16+I19+I22</f>
        <v>12000</v>
      </c>
      <c r="J23" s="118">
        <f>J13+J16+J19+J22</f>
        <v>7677.45</v>
      </c>
      <c r="K23" s="118">
        <f>K13+K16+K19+K22</f>
        <v>2372.65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10" workbookViewId="0">
      <selection activeCell="C18" sqref="C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43490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11051+75</f>
        <v>11126</v>
      </c>
      <c r="I18" s="118">
        <v>5000</v>
      </c>
      <c r="J18" s="118">
        <f>K18</f>
        <v>75</v>
      </c>
      <c r="K18" s="80">
        <v>75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11126</v>
      </c>
      <c r="I19" s="128">
        <f>I18</f>
        <v>5000</v>
      </c>
      <c r="J19" s="128">
        <f>J18</f>
        <v>75</v>
      </c>
      <c r="K19" s="128">
        <f>K18</f>
        <v>75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11126</v>
      </c>
      <c r="I23" s="118">
        <f>I13+I16+I19+I22</f>
        <v>5000</v>
      </c>
      <c r="J23" s="118">
        <f>J13+J16+J19+J22</f>
        <v>75</v>
      </c>
      <c r="K23" s="118">
        <f>K13+K16+K19+K22</f>
        <v>75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G26" sqref="G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43521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11051+75+272</f>
        <v>11398</v>
      </c>
      <c r="I18" s="118">
        <v>5000</v>
      </c>
      <c r="J18" s="118">
        <f>347</f>
        <v>347</v>
      </c>
      <c r="K18" s="80">
        <f>347-75</f>
        <v>272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11398</v>
      </c>
      <c r="I19" s="128">
        <f>I18</f>
        <v>5000</v>
      </c>
      <c r="J19" s="128">
        <f>J18</f>
        <v>347</v>
      </c>
      <c r="K19" s="128">
        <f>K18</f>
        <v>272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11398</v>
      </c>
      <c r="I23" s="118">
        <f>I13+I16+I19+I22</f>
        <v>5000</v>
      </c>
      <c r="J23" s="118">
        <f>J13+J16+J19+J22</f>
        <v>347</v>
      </c>
      <c r="K23" s="118">
        <f>K13+K16+K19+K22</f>
        <v>272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43549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11051+75+272+19.6</f>
        <v>11417.6</v>
      </c>
      <c r="I18" s="118">
        <v>5000</v>
      </c>
      <c r="J18" s="118">
        <f>347+19.6</f>
        <v>366.6</v>
      </c>
      <c r="K18" s="80">
        <v>19.6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11417.6</v>
      </c>
      <c r="I19" s="128">
        <f>I18</f>
        <v>5000</v>
      </c>
      <c r="J19" s="128">
        <f>J18</f>
        <v>366.6</v>
      </c>
      <c r="K19" s="128">
        <f>K18</f>
        <v>19.6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11417.6</v>
      </c>
      <c r="I23" s="118">
        <f>I13+I16+I19+I22</f>
        <v>5000</v>
      </c>
      <c r="J23" s="118">
        <f>J13+J16+J19+J22</f>
        <v>366.6</v>
      </c>
      <c r="K23" s="118">
        <f>K13+K16+K19+K22</f>
        <v>19.6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3" sqref="K13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43580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8">
        <f>11051+75+272+19.6+70</f>
        <v>11487.6</v>
      </c>
      <c r="I18" s="118">
        <v>5000</v>
      </c>
      <c r="J18" s="118">
        <f>347+19.6+70</f>
        <v>436.6</v>
      </c>
      <c r="K18" s="80">
        <v>70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11487.6</v>
      </c>
      <c r="I19" s="128">
        <f>I18</f>
        <v>5000</v>
      </c>
      <c r="J19" s="128">
        <f>J18</f>
        <v>436.6</v>
      </c>
      <c r="K19" s="128">
        <f>K18</f>
        <v>70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11487.6</v>
      </c>
      <c r="I23" s="118">
        <f>I13+I16+I19+I22</f>
        <v>5000</v>
      </c>
      <c r="J23" s="118">
        <f>J13+J16+J19+J22</f>
        <v>436.6</v>
      </c>
      <c r="K23" s="118">
        <f>K13+K16+K19+K22</f>
        <v>70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59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18" sqref="I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43671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8">
        <f>11051+75+272+19.6+70+1.75+35</f>
        <v>11524.35</v>
      </c>
      <c r="I18" s="118">
        <v>5000</v>
      </c>
      <c r="J18" s="150">
        <f>347+19.6+70+1.75+35</f>
        <v>473.35</v>
      </c>
      <c r="K18" s="80">
        <v>35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11524.35</v>
      </c>
      <c r="I19" s="128">
        <f>I18</f>
        <v>5000</v>
      </c>
      <c r="J19" s="151">
        <f>J18</f>
        <v>473.35</v>
      </c>
      <c r="K19" s="128">
        <f>K18</f>
        <v>35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11524.35</v>
      </c>
      <c r="I23" s="118">
        <f>I13+I16+I19+I22</f>
        <v>5000</v>
      </c>
      <c r="J23" s="118">
        <f>J13+J16+J19+J22</f>
        <v>473.35</v>
      </c>
      <c r="K23" s="118">
        <f>K13+K16+K19+K22</f>
        <v>35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6" workbookViewId="0">
      <selection activeCell="I28" sqref="I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43847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11051+75+272+19.6+70+1.75+35+58.79+5+27.5+411.4+225.2+J18</f>
        <v>12435.2091</v>
      </c>
      <c r="I18" s="119">
        <v>1300</v>
      </c>
      <c r="J18" s="120">
        <f>5.775+11.64+1.35+0.68+11.89+9.3341+142.3</f>
        <v>182.9691</v>
      </c>
      <c r="K18" s="120">
        <f>5.775+11.64+1.35+0.68+11.89+9.3341+142.3</f>
        <v>182.9691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12435.2091</v>
      </c>
      <c r="I19" s="129">
        <f>I18</f>
        <v>1300</v>
      </c>
      <c r="J19" s="129">
        <f>J18</f>
        <v>182.9691</v>
      </c>
      <c r="K19" s="129">
        <f>K18</f>
        <v>182.9691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12435.2091</v>
      </c>
      <c r="I23" s="118">
        <f>I13+I16+I19+I22</f>
        <v>1300</v>
      </c>
      <c r="J23" s="145">
        <f>J13+J16+J19+J22</f>
        <v>182.9691</v>
      </c>
      <c r="K23" s="145">
        <f>K13+K16+K19+K22</f>
        <v>182.9691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4" workbookViewId="0">
      <selection activeCell="H18" sqref="H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44036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11051+75+272+19.6+70+1.75+35+58.79+5+27.5+411.4+225.2+J18</f>
        <v>12838.53792</v>
      </c>
      <c r="I18" s="119">
        <v>1300</v>
      </c>
      <c r="J18" s="120">
        <f>5.775+1.35+0.68+11.89+9.3341+142.3+19.88+130+200+1.51+5.5+5.04+1.55+K18</f>
        <v>586.29792</v>
      </c>
      <c r="K18" s="120">
        <v>51.48882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12838.53792</v>
      </c>
      <c r="I19" s="129">
        <f>I18</f>
        <v>1300</v>
      </c>
      <c r="J19" s="129">
        <f>J18</f>
        <v>586.29792</v>
      </c>
      <c r="K19" s="129">
        <f>K18</f>
        <v>51.48882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12838.53792</v>
      </c>
      <c r="I23" s="118">
        <f>I13+I16+I19+I22</f>
        <v>1300</v>
      </c>
      <c r="J23" s="145">
        <f>J13+J16+J19+J22</f>
        <v>586.29792</v>
      </c>
      <c r="K23" s="145">
        <f>K13+K16+K19+K22</f>
        <v>51.48882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44187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11051+75+272+19.6+70+1.75+35+58.79+5+27.5+411.4+225.2+J18</f>
        <v>13140.7691</v>
      </c>
      <c r="I18" s="119">
        <v>1300</v>
      </c>
      <c r="J18" s="120">
        <f>5.775+1.35+0.68+11.89+9.3341+142.3+19.88+130+200+1.51+5.5+5.04+1.55+51.49+183+0.63+118.6</f>
        <v>888.5291</v>
      </c>
      <c r="K18" s="120">
        <v>118.6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13140.7691</v>
      </c>
      <c r="I19" s="129">
        <f>I18</f>
        <v>1300</v>
      </c>
      <c r="J19" s="129">
        <f>J18</f>
        <v>888.5291</v>
      </c>
      <c r="K19" s="129">
        <f>K18</f>
        <v>118.6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13140.7691</v>
      </c>
      <c r="I23" s="118">
        <f>I13+I16+I19+I22</f>
        <v>1300</v>
      </c>
      <c r="J23" s="145">
        <f>J13+J16+J19+J22</f>
        <v>888.5291</v>
      </c>
      <c r="K23" s="145">
        <f>K13+K16+K19+K22</f>
        <v>118.6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43156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1619</v>
      </c>
      <c r="I18" s="118">
        <v>12000</v>
      </c>
      <c r="J18" s="118">
        <f>479+1140</f>
        <v>1619</v>
      </c>
      <c r="K18" s="80">
        <v>1140</v>
      </c>
      <c r="L18" s="121"/>
      <c r="M18" s="122" t="s">
        <v>35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1619</v>
      </c>
      <c r="I19" s="128">
        <f>I18</f>
        <v>12000</v>
      </c>
      <c r="J19" s="128">
        <f>J18</f>
        <v>1619</v>
      </c>
      <c r="K19" s="128">
        <f>K18</f>
        <v>1140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1619</v>
      </c>
      <c r="I23" s="118">
        <f>I13+I16+I19+I22</f>
        <v>12000</v>
      </c>
      <c r="J23" s="118">
        <f>J13+J16+J19+J22</f>
        <v>1619</v>
      </c>
      <c r="K23" s="118">
        <f>K13+K16+K19+K22</f>
        <v>1140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44225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13148.7691</v>
      </c>
      <c r="I18" s="119">
        <v>450</v>
      </c>
      <c r="J18" s="120">
        <f>K18</f>
        <v>8</v>
      </c>
      <c r="K18" s="120">
        <v>8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13148.7691</v>
      </c>
      <c r="I19" s="129">
        <f>I18</f>
        <v>450</v>
      </c>
      <c r="J19" s="129">
        <f>J18</f>
        <v>8</v>
      </c>
      <c r="K19" s="129">
        <f>K18</f>
        <v>8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13148.7691</v>
      </c>
      <c r="I23" s="118">
        <f>I13+I16+I19+I22</f>
        <v>450</v>
      </c>
      <c r="J23" s="145">
        <f>J13+J16+J19+J22</f>
        <v>8</v>
      </c>
      <c r="K23" s="145">
        <f>K13+K16+K19+K22</f>
        <v>8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44251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13162.3191</v>
      </c>
      <c r="I18" s="119">
        <v>450</v>
      </c>
      <c r="J18" s="120">
        <f>K18+8</f>
        <v>21.55</v>
      </c>
      <c r="K18" s="120">
        <v>13.55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13162.3191</v>
      </c>
      <c r="I19" s="129">
        <f>I18</f>
        <v>450</v>
      </c>
      <c r="J19" s="129">
        <f>J18</f>
        <v>21.55</v>
      </c>
      <c r="K19" s="129">
        <f>K18</f>
        <v>13.55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13162.3191</v>
      </c>
      <c r="I23" s="118">
        <f>I13+I16+I19+I22</f>
        <v>450</v>
      </c>
      <c r="J23" s="145">
        <f>J13+J16+J19+J22</f>
        <v>21.55</v>
      </c>
      <c r="K23" s="145">
        <f>K13+K16+K19+K22</f>
        <v>13.55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44279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13162.3191</v>
      </c>
      <c r="I18" s="119">
        <v>450</v>
      </c>
      <c r="J18" s="120">
        <v>21.55</v>
      </c>
      <c r="K18" s="120"/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13162.3191</v>
      </c>
      <c r="I19" s="129">
        <f>I18</f>
        <v>450</v>
      </c>
      <c r="J19" s="129">
        <f>J18</f>
        <v>21.55</v>
      </c>
      <c r="K19" s="129">
        <f>K18</f>
        <v>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13162.3191</v>
      </c>
      <c r="I23" s="118">
        <f>I13+I16+I19+I22</f>
        <v>450</v>
      </c>
      <c r="J23" s="145">
        <f>J13+J16+J19+J22</f>
        <v>21.55</v>
      </c>
      <c r="K23" s="145">
        <f>K13+K16+K19+K22</f>
        <v>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44342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13162.3191</v>
      </c>
      <c r="I18" s="119">
        <v>450</v>
      </c>
      <c r="J18" s="120">
        <v>21.55</v>
      </c>
      <c r="K18" s="120"/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13162.3191</v>
      </c>
      <c r="I19" s="129">
        <f>I18</f>
        <v>450</v>
      </c>
      <c r="J19" s="129">
        <f>J18</f>
        <v>21.55</v>
      </c>
      <c r="K19" s="129">
        <f>K18</f>
        <v>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13162.3191</v>
      </c>
      <c r="I23" s="118">
        <f>I13+I16+I19+I22</f>
        <v>450</v>
      </c>
      <c r="J23" s="145">
        <f>J13+J16+J19+J22</f>
        <v>21.55</v>
      </c>
      <c r="K23" s="145">
        <f>K13+K16+K19+K22</f>
        <v>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8" zoomScaleNormal="88" topLeftCell="A17" workbookViewId="0">
      <selection activeCell="C30" sqref="C30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44434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15010.7691</v>
      </c>
      <c r="I18" s="119">
        <v>5000</v>
      </c>
      <c r="J18" s="120">
        <f>22+153+700+995</f>
        <v>1870</v>
      </c>
      <c r="K18" s="120">
        <v>995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15010.7691</v>
      </c>
      <c r="I19" s="129">
        <f>I18</f>
        <v>5000</v>
      </c>
      <c r="J19" s="129">
        <f>J18</f>
        <v>1870</v>
      </c>
      <c r="K19" s="129">
        <f>K18</f>
        <v>995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15010.7691</v>
      </c>
      <c r="I23" s="118">
        <f>I13+I16+I19+I22</f>
        <v>5000</v>
      </c>
      <c r="J23" s="145">
        <f>J13+J16+J19+J22</f>
        <v>1870</v>
      </c>
      <c r="K23" s="145">
        <f>K13+K16+K19+K22</f>
        <v>995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88" zoomScaleNormal="88" workbookViewId="0">
      <selection activeCell="A18" sqref="A18:T18"/>
    </sheetView>
  </sheetViews>
  <sheetFormatPr defaultColWidth="9" defaultRowHeight="14.25"/>
  <cols>
    <col min="1" max="1" width="6.24166666666667" customWidth="1"/>
    <col min="2" max="2" width="15.6583333333333" customWidth="1"/>
    <col min="3" max="3" width="17.5083333333333" customWidth="1"/>
    <col min="4" max="4" width="9.04166666666667" customWidth="1"/>
    <col min="5" max="5" width="8.825" customWidth="1"/>
    <col min="6" max="6" width="6.95833333333333" customWidth="1"/>
    <col min="7" max="7" width="8.63333333333333" customWidth="1"/>
    <col min="8" max="8" width="10.8416666666667" customWidth="1"/>
    <col min="9" max="9" width="10.4416666666667" customWidth="1"/>
    <col min="10" max="10" width="11.7916666666667" customWidth="1"/>
    <col min="11" max="11" width="11.075" customWidth="1"/>
    <col min="12" max="12" width="7.25" customWidth="1"/>
    <col min="14" max="14" width="3.75" customWidth="1"/>
    <col min="15" max="15" width="12.2166666666667" customWidth="1"/>
    <col min="16" max="16" width="5.125" customWidth="1"/>
    <col min="17" max="17" width="5.5" customWidth="1"/>
    <col min="18" max="18" width="7.375" customWidth="1"/>
    <col min="19" max="19" width="18.3166666666667" customWidth="1"/>
    <col min="20" max="20" width="20.7083333333333" customWidth="1"/>
    <col min="22" max="22" width="49" customWidth="1"/>
  </cols>
  <sheetData>
    <row r="1" ht="34" customHeight="1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6" customHeight="1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" customHeight="1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17" customHeight="1" spans="1:20">
      <c r="A4" s="2"/>
      <c r="B4" s="3"/>
      <c r="C4" s="3"/>
      <c r="D4" s="3"/>
      <c r="E4" s="3"/>
      <c r="F4" s="3"/>
      <c r="G4" s="3"/>
      <c r="H4" s="8" t="s">
        <v>69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</row>
    <row r="5" ht="17" customHeight="1" spans="1:20">
      <c r="A5" s="9"/>
      <c r="B5" s="10"/>
      <c r="C5" s="11"/>
      <c r="D5" s="12"/>
      <c r="E5" s="12"/>
      <c r="F5" s="12"/>
      <c r="G5" s="12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4" t="s">
        <v>14</v>
      </c>
      <c r="I6" s="22" t="s">
        <v>15</v>
      </c>
      <c r="J6" s="25" t="s">
        <v>2</v>
      </c>
      <c r="K6" s="26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4"/>
      <c r="I7" s="21"/>
      <c r="J7" s="26"/>
      <c r="K7" s="24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4"/>
      <c r="I8" s="21"/>
      <c r="J8" s="24"/>
      <c r="K8" s="24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4"/>
      <c r="I9" s="21"/>
      <c r="J9" s="24" t="s">
        <v>21</v>
      </c>
      <c r="K9" s="24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9" customHeight="1" spans="1:20">
      <c r="A10" s="21"/>
      <c r="B10" s="22"/>
      <c r="C10" s="23"/>
      <c r="D10" s="21"/>
      <c r="E10" s="21"/>
      <c r="F10" s="21"/>
      <c r="G10" s="21"/>
      <c r="H10" s="24"/>
      <c r="I10" s="21"/>
      <c r="J10" s="24"/>
      <c r="K10" s="24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6.5" customHeight="1" spans="1:20">
      <c r="A11" s="39" t="s">
        <v>31</v>
      </c>
      <c r="B11" s="40"/>
      <c r="C11" s="41"/>
      <c r="D11" s="41"/>
      <c r="E11" s="41"/>
      <c r="F11" s="41"/>
      <c r="G11" s="41"/>
      <c r="H11" s="42"/>
      <c r="I11" s="43"/>
      <c r="J11" s="42"/>
      <c r="K11" s="42"/>
      <c r="L11" s="41"/>
      <c r="M11" s="44"/>
      <c r="N11" s="44"/>
      <c r="O11" s="44"/>
      <c r="P11" s="44"/>
      <c r="Q11" s="44"/>
      <c r="R11" s="44"/>
      <c r="S11" s="41"/>
      <c r="T11" s="45"/>
    </row>
    <row r="12" ht="125" customHeight="1" spans="1:20">
      <c r="A12" s="46" t="s">
        <v>2</v>
      </c>
      <c r="B12" s="47" t="s">
        <v>2</v>
      </c>
      <c r="C12" s="47" t="s">
        <v>2</v>
      </c>
      <c r="D12" s="48" t="s">
        <v>2</v>
      </c>
      <c r="E12" s="48" t="s">
        <v>2</v>
      </c>
      <c r="F12" s="48" t="s">
        <v>2</v>
      </c>
      <c r="G12" s="48" t="s">
        <v>2</v>
      </c>
      <c r="H12" s="49" t="s">
        <v>2</v>
      </c>
      <c r="I12" s="49" t="s">
        <v>2</v>
      </c>
      <c r="J12" s="49" t="s">
        <v>2</v>
      </c>
      <c r="K12" s="49" t="s">
        <v>2</v>
      </c>
      <c r="L12" s="47" t="s">
        <v>2</v>
      </c>
      <c r="M12" s="50" t="s">
        <v>2</v>
      </c>
      <c r="N12" s="51"/>
      <c r="O12" s="52"/>
      <c r="P12" s="53"/>
      <c r="Q12" s="53"/>
      <c r="R12" s="53"/>
      <c r="S12" s="48" t="s">
        <v>2</v>
      </c>
      <c r="T12" s="48"/>
    </row>
    <row r="13" ht="17" customHeight="1" spans="1:20">
      <c r="A13" s="54" t="s">
        <v>28</v>
      </c>
      <c r="B13" s="55"/>
      <c r="C13" s="55"/>
      <c r="D13" s="55"/>
      <c r="E13" s="55"/>
      <c r="F13" s="56"/>
      <c r="G13" s="49" t="s">
        <v>2</v>
      </c>
      <c r="H13" s="57" t="s">
        <v>2</v>
      </c>
      <c r="I13" s="49" t="s">
        <v>2</v>
      </c>
      <c r="J13" s="58" t="s">
        <v>2</v>
      </c>
      <c r="K13" s="58" t="s">
        <v>2</v>
      </c>
      <c r="L13" s="59"/>
      <c r="M13" s="60"/>
      <c r="N13" s="60"/>
      <c r="O13" s="61"/>
      <c r="P13" s="52"/>
      <c r="Q13" s="52"/>
      <c r="R13" s="52"/>
      <c r="S13" s="62" t="s">
        <v>29</v>
      </c>
      <c r="T13" s="63"/>
    </row>
    <row r="14" s="1" customFormat="1" ht="17" customHeight="1" spans="1:20">
      <c r="A14" s="64" t="s">
        <v>37</v>
      </c>
      <c r="B14" s="65"/>
      <c r="C14" s="65"/>
      <c r="D14" s="65"/>
      <c r="E14" s="66"/>
      <c r="F14" s="66"/>
      <c r="G14" s="66"/>
      <c r="H14" s="66"/>
      <c r="I14" s="66"/>
      <c r="J14" s="66"/>
      <c r="K14" s="66"/>
      <c r="L14" s="67"/>
      <c r="M14" s="68"/>
      <c r="N14" s="68"/>
      <c r="O14" s="68"/>
      <c r="P14" s="68"/>
      <c r="Q14" s="68"/>
      <c r="R14" s="68"/>
      <c r="S14" s="67"/>
      <c r="T14" s="69"/>
    </row>
    <row r="15" ht="126" customHeight="1" spans="1:20">
      <c r="A15" s="47">
        <v>1</v>
      </c>
      <c r="B15" s="47" t="s">
        <v>70</v>
      </c>
      <c r="C15" s="47" t="s">
        <v>71</v>
      </c>
      <c r="D15" s="47" t="s">
        <v>34</v>
      </c>
      <c r="E15" s="47">
        <v>2025.1</v>
      </c>
      <c r="F15" s="47">
        <v>2027.3</v>
      </c>
      <c r="G15" s="47">
        <v>22000</v>
      </c>
      <c r="H15" s="70">
        <v>11947.9</v>
      </c>
      <c r="I15" s="71" t="s">
        <v>2</v>
      </c>
      <c r="J15" s="70">
        <v>1135</v>
      </c>
      <c r="K15" s="70">
        <v>0</v>
      </c>
      <c r="L15" s="47" t="s">
        <v>72</v>
      </c>
      <c r="M15" s="50" t="s">
        <v>73</v>
      </c>
      <c r="N15" s="51"/>
      <c r="O15" s="52"/>
      <c r="P15" s="47"/>
      <c r="Q15" s="47"/>
      <c r="R15" s="72"/>
      <c r="S15" s="50" t="s">
        <v>74</v>
      </c>
      <c r="T15" s="52"/>
    </row>
    <row r="16" ht="18" customHeight="1" spans="1:20">
      <c r="A16" s="73" t="s">
        <v>28</v>
      </c>
      <c r="B16" s="74"/>
      <c r="C16" s="74"/>
      <c r="D16" s="74"/>
      <c r="E16" s="74"/>
      <c r="F16" s="75"/>
      <c r="G16" s="76">
        <v>22000</v>
      </c>
      <c r="H16" s="77">
        <v>11947.9</v>
      </c>
      <c r="I16" s="78" t="s">
        <v>2</v>
      </c>
      <c r="J16" s="77">
        <v>1135</v>
      </c>
      <c r="K16" s="79" t="s">
        <v>2</v>
      </c>
      <c r="L16" s="59"/>
      <c r="M16" s="60"/>
      <c r="N16" s="60"/>
      <c r="O16" s="61"/>
      <c r="P16" s="52"/>
      <c r="Q16" s="52"/>
      <c r="R16" s="52"/>
      <c r="S16" s="80" t="s">
        <v>29</v>
      </c>
      <c r="T16" s="81"/>
    </row>
    <row r="17" ht="46" customHeight="1" spans="1:20">
      <c r="A17" s="82" t="s">
        <v>38</v>
      </c>
      <c r="B17" s="83"/>
      <c r="C17" s="83"/>
      <c r="D17" s="83"/>
      <c r="E17" s="83"/>
      <c r="F17" s="84"/>
      <c r="G17" s="76">
        <v>22000</v>
      </c>
      <c r="H17" s="77">
        <v>11947.9</v>
      </c>
      <c r="I17" s="78" t="s">
        <v>2</v>
      </c>
      <c r="J17" s="77">
        <v>1135</v>
      </c>
      <c r="K17" s="77">
        <v>0</v>
      </c>
      <c r="L17" s="85" t="s">
        <v>39</v>
      </c>
      <c r="M17" s="86"/>
      <c r="N17" s="86"/>
      <c r="O17" s="86"/>
      <c r="P17" s="86"/>
      <c r="Q17" s="86"/>
      <c r="R17" s="86"/>
      <c r="S17" s="86"/>
      <c r="T17" s="87"/>
    </row>
    <row r="18" spans="1:20">
      <c r="A18" s="88" t="s">
        <v>75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</row>
  </sheetData>
  <mergeCells count="37">
    <mergeCell ref="B1:T1"/>
    <mergeCell ref="N3:O3"/>
    <mergeCell ref="P3:S3"/>
    <mergeCell ref="H4:S4"/>
    <mergeCell ref="J5:K5"/>
    <mergeCell ref="M12:O12"/>
    <mergeCell ref="S12:T12"/>
    <mergeCell ref="A13:F13"/>
    <mergeCell ref="L13:O13"/>
    <mergeCell ref="S13:T13"/>
    <mergeCell ref="A14:D14"/>
    <mergeCell ref="M15:O15"/>
    <mergeCell ref="S15:T15"/>
    <mergeCell ref="A16:F16"/>
    <mergeCell ref="L16:O16"/>
    <mergeCell ref="S16:T16"/>
    <mergeCell ref="A17:F17"/>
    <mergeCell ref="L17:T17"/>
    <mergeCell ref="A18:T18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236111111111111" right="0.392361111111111" top="1.02291666666667" bottom="0.786805555555556" header="0.5" footer="0.5"/>
  <pageSetup paperSize="9" scale="61" orientation="landscape" horizontalDpi="3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G52" sqref="G52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43184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1619</v>
      </c>
      <c r="I18" s="118">
        <v>12000</v>
      </c>
      <c r="J18" s="118">
        <f>479+1140</f>
        <v>1619</v>
      </c>
      <c r="K18" s="80"/>
      <c r="L18" s="121"/>
      <c r="M18" s="122" t="s">
        <v>42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1619</v>
      </c>
      <c r="I19" s="128">
        <f>I18</f>
        <v>12000</v>
      </c>
      <c r="J19" s="128">
        <f>J18</f>
        <v>1619</v>
      </c>
      <c r="K19" s="128">
        <f>K18</f>
        <v>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1619</v>
      </c>
      <c r="I23" s="118">
        <f>I13+I16+I19+I22</f>
        <v>12000</v>
      </c>
      <c r="J23" s="118">
        <f>J13+J16+J19+J22</f>
        <v>1619</v>
      </c>
      <c r="K23" s="118">
        <f>K13+K16+K19+K22</f>
        <v>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29" sqref="J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43215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2139</v>
      </c>
      <c r="I18" s="118">
        <v>12000</v>
      </c>
      <c r="J18" s="118">
        <f>479+1140+480+40</f>
        <v>2139</v>
      </c>
      <c r="K18" s="80">
        <f>472+8+40</f>
        <v>520</v>
      </c>
      <c r="L18" s="121"/>
      <c r="M18" s="122" t="s">
        <v>42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2139</v>
      </c>
      <c r="I19" s="128">
        <f>I18</f>
        <v>12000</v>
      </c>
      <c r="J19" s="128">
        <f>J18</f>
        <v>2139</v>
      </c>
      <c r="K19" s="128">
        <f>K18</f>
        <v>520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2139</v>
      </c>
      <c r="I23" s="118">
        <f>I13+I16+I19+I22</f>
        <v>12000</v>
      </c>
      <c r="J23" s="118">
        <f>J13+J16+J19+J22</f>
        <v>2139</v>
      </c>
      <c r="K23" s="118">
        <f>K13+K16+K19+K22</f>
        <v>520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27" sqref="I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43245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2165</v>
      </c>
      <c r="I18" s="118">
        <v>12000</v>
      </c>
      <c r="J18" s="118">
        <f>479+1140+480+40+26</f>
        <v>2165</v>
      </c>
      <c r="K18" s="80">
        <v>26</v>
      </c>
      <c r="L18" s="121"/>
      <c r="M18" s="122" t="s">
        <v>44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2165</v>
      </c>
      <c r="I19" s="128">
        <f>I18</f>
        <v>12000</v>
      </c>
      <c r="J19" s="128">
        <f>J18</f>
        <v>2165</v>
      </c>
      <c r="K19" s="128">
        <f>K18</f>
        <v>26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2165</v>
      </c>
      <c r="I23" s="118">
        <f>I13+I16+I19+I22</f>
        <v>12000</v>
      </c>
      <c r="J23" s="118">
        <f>J13+J16+J19+J22</f>
        <v>2165</v>
      </c>
      <c r="K23" s="118">
        <f>K13+K16+K19+K22</f>
        <v>26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M36" sqref="M3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43276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3685</v>
      </c>
      <c r="I18" s="118">
        <v>12000</v>
      </c>
      <c r="J18" s="118">
        <f>479+1140+480+40+26+1306+20+194</f>
        <v>3685</v>
      </c>
      <c r="K18" s="80">
        <f>1326+194</f>
        <v>1520</v>
      </c>
      <c r="L18" s="121"/>
      <c r="M18" s="122" t="s">
        <v>46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3685</v>
      </c>
      <c r="I19" s="128">
        <f>I18</f>
        <v>12000</v>
      </c>
      <c r="J19" s="128">
        <f>J18</f>
        <v>3685</v>
      </c>
      <c r="K19" s="128">
        <f>K18</f>
        <v>1520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3685</v>
      </c>
      <c r="I23" s="118">
        <f>I13+I16+I19+I22</f>
        <v>12000</v>
      </c>
      <c r="J23" s="118">
        <f>J13+J16+J19+J22</f>
        <v>3685</v>
      </c>
      <c r="K23" s="118">
        <f>K13+K16+K19+K22</f>
        <v>1520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L28" sqref="L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43307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3733</v>
      </c>
      <c r="I18" s="118">
        <v>12000</v>
      </c>
      <c r="J18" s="118">
        <f>479+1140+480+40+26+1306+20+194+48</f>
        <v>3733</v>
      </c>
      <c r="K18" s="80">
        <v>48</v>
      </c>
      <c r="L18" s="121"/>
      <c r="M18" s="122" t="s">
        <v>48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3733</v>
      </c>
      <c r="I19" s="128">
        <f>I18</f>
        <v>12000</v>
      </c>
      <c r="J19" s="128">
        <f>J18</f>
        <v>3733</v>
      </c>
      <c r="K19" s="128">
        <f>K18</f>
        <v>48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3733</v>
      </c>
      <c r="I23" s="118">
        <f>I13+I16+I19+I22</f>
        <v>12000</v>
      </c>
      <c r="J23" s="118">
        <f>J13+J16+J19+J22</f>
        <v>3733</v>
      </c>
      <c r="K23" s="118">
        <f>K13+K16+K19+K22</f>
        <v>48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27" sqref="K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43338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5173</v>
      </c>
      <c r="I18" s="118">
        <v>12000</v>
      </c>
      <c r="J18" s="118">
        <f>479+1140+480+40+26+1306+20+194+48+1440</f>
        <v>5173</v>
      </c>
      <c r="K18" s="80">
        <v>1440</v>
      </c>
      <c r="L18" s="121"/>
      <c r="M18" s="122" t="s">
        <v>50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5173</v>
      </c>
      <c r="I19" s="128">
        <f>I18</f>
        <v>12000</v>
      </c>
      <c r="J19" s="128">
        <f>J18</f>
        <v>5173</v>
      </c>
      <c r="K19" s="128">
        <f>K18</f>
        <v>1440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5173</v>
      </c>
      <c r="I23" s="118">
        <f>I13+I16+I19+I22</f>
        <v>12000</v>
      </c>
      <c r="J23" s="118">
        <f>J13+J16+J19+J22</f>
        <v>5173</v>
      </c>
      <c r="K23" s="118">
        <f>K13+K16+K19+K22</f>
        <v>1440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4" workbookViewId="0">
      <selection activeCell="C29" sqref="C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43369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5187.8</v>
      </c>
      <c r="I18" s="118">
        <v>12000</v>
      </c>
      <c r="J18" s="118">
        <f>479+1140+480+40+26+1306+20+194+48+1440+14.8</f>
        <v>5187.8</v>
      </c>
      <c r="K18" s="80">
        <v>14.8</v>
      </c>
      <c r="L18" s="121"/>
      <c r="M18" s="122" t="s">
        <v>50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5187.8</v>
      </c>
      <c r="I19" s="128">
        <f>I18</f>
        <v>12000</v>
      </c>
      <c r="J19" s="128">
        <f>J18</f>
        <v>5187.8</v>
      </c>
      <c r="K19" s="128">
        <f>K18</f>
        <v>14.8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5187.8</v>
      </c>
      <c r="I23" s="118">
        <f>I13+I16+I19+I22</f>
        <v>12000</v>
      </c>
      <c r="J23" s="118">
        <f>J13+J16+J19+J22</f>
        <v>5187.8</v>
      </c>
      <c r="K23" s="118">
        <f>K13+K16+K19+K22</f>
        <v>14.8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潜江传化1月</vt:lpstr>
      <vt:lpstr>潜江传化2月</vt:lpstr>
      <vt:lpstr>潜江传化3月</vt:lpstr>
      <vt:lpstr>潜江传化4月</vt:lpstr>
      <vt:lpstr>潜江传化5月</vt:lpstr>
      <vt:lpstr>潜江传化6月 </vt:lpstr>
      <vt:lpstr>潜江传化7月  </vt:lpstr>
      <vt:lpstr>潜江传化8月</vt:lpstr>
      <vt:lpstr>潜江传化9月</vt:lpstr>
      <vt:lpstr>潜江传化11月</vt:lpstr>
      <vt:lpstr>潜江传化12月</vt:lpstr>
      <vt:lpstr>潜江传化2019.1 </vt:lpstr>
      <vt:lpstr>潜江传化2019.2</vt:lpstr>
      <vt:lpstr>潜江传化2019.3</vt:lpstr>
      <vt:lpstr>潜江传化2019.4</vt:lpstr>
      <vt:lpstr>潜江传化2019.7</vt:lpstr>
      <vt:lpstr>潜江传化2020.1</vt:lpstr>
      <vt:lpstr>潜江传化2020.7</vt:lpstr>
      <vt:lpstr>潜江传化2020.12</vt:lpstr>
      <vt:lpstr>潜江传化2021.1</vt:lpstr>
      <vt:lpstr>潜江传化2021.2</vt:lpstr>
      <vt:lpstr>潜江传化2021.3</vt:lpstr>
      <vt:lpstr>潜江传化2021.5</vt:lpstr>
      <vt:lpstr>潜江传化2021.8</vt:lpstr>
      <vt:lpstr>潜江传化2022.3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2016-02-24T02:53:00Z</dcterms:created>
  <dc:creator>ok</dc:creator>
  <cp:lastModifiedBy>雪</cp:lastModifiedBy>
  <dcterms:modified xsi:type="dcterms:W3CDTF">2026-07-16T07:45:42Z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EF93FD4EB8F84DE2BC83494190845DA6_13</vt:lpwstr>
  </property>
  <property fmtid="{D5CDD505-2E9C-101B-9397-08002B2CF9AE}" pid="3" name="KSOProductBuildVer">
    <vt:lpwstr>2052-12.1.0.26895</vt:lpwstr>
  </property>
  <property fmtid="{D5CDD505-2E9C-101B-9397-08002B2CF9AE}" pid="4" name="KSORubyTemplateID">
    <vt:lpwstr>14</vt:lpwstr>
  </property>
  <property fmtid="{D5CDD505-2E9C-101B-9397-08002B2CF9AE}" pid="5" name="commondata">
    <vt:lpwstr>eyJoZGlkIjoiMDA0Zjc1ZjA1YmZhYTBiNjdlM2IyNjRkY2Y2ODgzODcifQ==</vt:lpwstr>
  </property>
  <property fmtid="{D5CDD505-2E9C-101B-9397-08002B2CF9AE}" pid="6" name="CalculationRule">
    <vt:i4>0</vt:i4>
  </property>
</Properties>
</file>