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 tabRatio="914" activeTab="14"/>
  </bookViews>
  <sheets>
    <sheet name=" 货运" sheetId="1" r:id="rId1"/>
    <sheet name="货运量排名" sheetId="2" r:id="rId2"/>
    <sheet name="货运周转量排名" sheetId="3" r:id="rId3"/>
    <sheet name="公路总客运" sheetId="4" state="hidden" r:id="rId4"/>
    <sheet name="班线包车" sheetId="5" r:id="rId5"/>
    <sheet name="城市客运" sheetId="6" r:id="rId6"/>
    <sheet name="城市汇总" sheetId="7" r:id="rId7"/>
    <sheet name="城市分市州" sheetId="8" r:id="rId8"/>
    <sheet name="公交" sheetId="9" r:id="rId9"/>
    <sheet name="出租" sheetId="10" r:id="rId10"/>
    <sheet name="网约车" sheetId="11" r:id="rId11"/>
    <sheet name="轨道、轮渡" sheetId="12" r:id="rId12"/>
    <sheet name="中口径明细" sheetId="13" r:id="rId13"/>
    <sheet name="中口径排名" sheetId="14" r:id="rId14"/>
    <sheet name="中口径分析" sheetId="15" r:id="rId15"/>
    <sheet name="2025年城市客运量" sheetId="16" state="hidden" r:id="rId16"/>
    <sheet name="道路运输周转量" sheetId="17" r:id="rId17"/>
    <sheet name="中口径客运量" sheetId="18" state="hidden" r:id="rId18"/>
    <sheet name="中口径计算过程" sheetId="19" state="hidden" r:id="rId19"/>
  </sheets>
  <definedNames>
    <definedName name="_xlnm._FilterDatabase" localSheetId="0" hidden="1">' 货运'!$A$4:$EN$112</definedName>
    <definedName name="_xlnm._FilterDatabase" localSheetId="4" hidden="1">班线包车!$A$3:$KB$57</definedName>
    <definedName name="_xlnm._FilterDatabase" localSheetId="5" hidden="1">城市客运!$A$1:$AS$39</definedName>
    <definedName name="_xlnm._FilterDatabase" localSheetId="8" hidden="1">公交!$A$3:$CH$76</definedName>
    <definedName name="_xlnm._FilterDatabase" localSheetId="9" hidden="1">出租!$A$3:$CH$76</definedName>
    <definedName name="_xlnm._FilterDatabase" localSheetId="10" hidden="1">网约车!$A$3:$CH$76</definedName>
    <definedName name="_xlnm._FilterDatabase" localSheetId="11" hidden="1">轨道、轮渡!$A$1:$AS$23</definedName>
    <definedName name="_xlnm._FilterDatabase" localSheetId="12" hidden="1">中口径明细!$A$98:$CH$188</definedName>
    <definedName name="_xlnm._FilterDatabase" localSheetId="17" hidden="1">中口径客运量!$A$2:$Z$188</definedName>
    <definedName name="_xlnm._FilterDatabase" localSheetId="13" hidden="1">中口径排名!$A$1:$I$20</definedName>
  </definedNames>
  <calcPr calcId="191029" fullCalcOnLoad="tru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<sst xmlns="http://schemas.openxmlformats.org/spreadsheetml/2006/main" count="3944" uniqueCount="397">
  <si>
    <t>3月10日厅开会确定拆分方案，1-2月数据以此为准。</t>
  </si>
  <si>
    <t>地区 名称</t>
  </si>
  <si>
    <t>指标</t>
  </si>
  <si>
    <t>1月与去年同比</t>
  </si>
  <si>
    <t>2月与去年同比</t>
  </si>
  <si>
    <t>3月与去年同比</t>
  </si>
  <si>
    <t>4月与去年同比</t>
  </si>
  <si>
    <t>5月与去年同比</t>
  </si>
  <si>
    <t>6月与去年同比</t>
  </si>
  <si>
    <t>7月与去年同比</t>
  </si>
  <si>
    <t>8月与去年同比</t>
  </si>
  <si>
    <t>累计周转量</t>
  </si>
  <si>
    <t>同比</t>
  </si>
  <si>
    <t>2025年1月</t>
  </si>
  <si>
    <t>2025年2月</t>
  </si>
  <si>
    <t>2025年3月</t>
  </si>
  <si>
    <t>2025年4月</t>
  </si>
  <si>
    <t>2025年5月</t>
  </si>
  <si>
    <t>2025年6月</t>
  </si>
  <si>
    <t>2025年7月</t>
  </si>
  <si>
    <t>2025年8月</t>
  </si>
  <si>
    <t>2025年9月</t>
  </si>
  <si>
    <t>9月与去年同比</t>
  </si>
  <si>
    <t>2025年10月</t>
  </si>
  <si>
    <t>10月与去年同比</t>
  </si>
  <si>
    <t>2025年11月</t>
  </si>
  <si>
    <t>11月与去年同比</t>
  </si>
  <si>
    <t>2025年12月</t>
  </si>
  <si>
    <t>12月与去年同比</t>
  </si>
  <si>
    <t>2025年累计</t>
  </si>
  <si>
    <t>2025年累计同比</t>
  </si>
  <si>
    <t>2024年1月</t>
  </si>
  <si>
    <t>2024年2月</t>
  </si>
  <si>
    <t>2024年3月</t>
  </si>
  <si>
    <t>2024年4月</t>
  </si>
  <si>
    <t>2024年5月</t>
  </si>
  <si>
    <t>2024年6月</t>
  </si>
  <si>
    <t>2024年7月</t>
  </si>
  <si>
    <t>2024年8月</t>
  </si>
  <si>
    <t>2024年9月</t>
  </si>
  <si>
    <t>2024年10月</t>
  </si>
  <si>
    <t>2024年11月</t>
  </si>
  <si>
    <t>2024年12月</t>
  </si>
  <si>
    <t>2024年累计</t>
  </si>
  <si>
    <t>累计同比</t>
  </si>
  <si>
    <t>2023年1月</t>
  </si>
  <si>
    <t>2023年2月</t>
  </si>
  <si>
    <t>2023年3月</t>
  </si>
  <si>
    <t>2023年4月</t>
  </si>
  <si>
    <t>2023年5月</t>
  </si>
  <si>
    <t>2023年6月</t>
  </si>
  <si>
    <t>累计</t>
  </si>
  <si>
    <t>2022年1月</t>
  </si>
  <si>
    <t>2022年2月</t>
  </si>
  <si>
    <t>2022年3月</t>
  </si>
  <si>
    <t>2022年4月</t>
  </si>
  <si>
    <t>2022年5月</t>
  </si>
  <si>
    <t>2022年6月</t>
  </si>
  <si>
    <t>2022年7月</t>
  </si>
  <si>
    <t>2022年8月</t>
  </si>
  <si>
    <t>2022年9月</t>
  </si>
  <si>
    <t>2022年10月</t>
  </si>
  <si>
    <t>2022年11月</t>
  </si>
  <si>
    <t>2022年12月</t>
  </si>
  <si>
    <t>2021年1月</t>
  </si>
  <si>
    <t>2021年2月</t>
  </si>
  <si>
    <t>2021年3月</t>
  </si>
  <si>
    <t>2021年4月</t>
  </si>
  <si>
    <t>12月环比%</t>
  </si>
  <si>
    <t>11月环比%</t>
  </si>
  <si>
    <t>10月环比%</t>
  </si>
  <si>
    <t>9月环比%</t>
  </si>
  <si>
    <t>8月环比%</t>
  </si>
  <si>
    <t>7月环比%</t>
  </si>
  <si>
    <t>6月环比%</t>
  </si>
  <si>
    <t>5月环比%</t>
  </si>
  <si>
    <t>4月环比%</t>
  </si>
  <si>
    <t>3月环比%</t>
  </si>
  <si>
    <t>2月份环比</t>
  </si>
  <si>
    <t>1月份环比</t>
  </si>
  <si>
    <t>全省</t>
  </si>
  <si>
    <t>货运量         （万吨）</t>
  </si>
  <si>
    <t>货物周转量     （万吨公里）</t>
  </si>
  <si>
    <t>其中规上货运量   (万吨)</t>
  </si>
  <si>
    <t>其中规上货物周转量  (万吨公里)</t>
  </si>
  <si>
    <t>其中规下货运量   (万吨)</t>
  </si>
  <si>
    <t>其中规下货物周转量  (万吨公里)</t>
  </si>
  <si>
    <t>武汉市</t>
  </si>
  <si>
    <t>规上+规下货运量  (万吨)</t>
  </si>
  <si>
    <t>规上货运量      (万吨)</t>
  </si>
  <si>
    <t>规下货运量      (万吨)</t>
  </si>
  <si>
    <t>规上+规下周转量  (万吨公里)</t>
  </si>
  <si>
    <t>规上货物周转量  (万吨公里)</t>
  </si>
  <si>
    <t>规下货物周转量  (万吨公里)</t>
  </si>
  <si>
    <t>黄石市</t>
  </si>
  <si>
    <t>十堰市</t>
  </si>
  <si>
    <t>宜昌市</t>
  </si>
  <si>
    <t>襄阳市</t>
  </si>
  <si>
    <t>鄂州市</t>
  </si>
  <si>
    <t>荆门市</t>
  </si>
  <si>
    <t>孝感市</t>
  </si>
  <si>
    <t>荆州市</t>
  </si>
  <si>
    <t>黄冈市</t>
  </si>
  <si>
    <t>咸宁市</t>
  </si>
  <si>
    <t>随州市</t>
  </si>
  <si>
    <t>恩施州</t>
  </si>
  <si>
    <t>仙桃市</t>
  </si>
  <si>
    <t>仙桃</t>
  </si>
  <si>
    <t>潜江市</t>
  </si>
  <si>
    <t>潜江</t>
  </si>
  <si>
    <t>天门市</t>
  </si>
  <si>
    <t>天门</t>
  </si>
  <si>
    <t>林区</t>
  </si>
  <si>
    <t>2026年1-7月全省分市州累计完成公路货运量情况</t>
  </si>
  <si>
    <t>市州</t>
  </si>
  <si>
    <t>规上货运量</t>
  </si>
  <si>
    <t>规上增速</t>
  </si>
  <si>
    <t>规下货运量</t>
  </si>
  <si>
    <t>规下增速</t>
  </si>
  <si>
    <t>合计货运量</t>
  </si>
  <si>
    <t>合计增速</t>
  </si>
  <si>
    <t>分市州规上规下占比</t>
  </si>
  <si>
    <t>累计完成    (万吨）</t>
  </si>
  <si>
    <t>排名</t>
  </si>
  <si>
    <t>占全省比重</t>
  </si>
  <si>
    <t>增速    排名</t>
  </si>
  <si>
    <t>增速排名</t>
  </si>
  <si>
    <t>武汉</t>
  </si>
  <si>
    <t>黄石</t>
  </si>
  <si>
    <t>十堰</t>
  </si>
  <si>
    <t>宜昌</t>
  </si>
  <si>
    <t>襄阳</t>
  </si>
  <si>
    <t>鄂州</t>
  </si>
  <si>
    <t>荆门</t>
  </si>
  <si>
    <t>孝感</t>
  </si>
  <si>
    <t>荆州</t>
  </si>
  <si>
    <t>黄冈</t>
  </si>
  <si>
    <t>咸宁</t>
  </si>
  <si>
    <t>随州</t>
  </si>
  <si>
    <t>2026年7月全省分市州完成公路货运量情况</t>
  </si>
  <si>
    <t>完成(万吨）</t>
  </si>
  <si>
    <t>2026年1-7月全省分市州累计完成公路货物运输周转量情况</t>
  </si>
  <si>
    <t>规上周转量</t>
  </si>
  <si>
    <t>规下周转量</t>
  </si>
  <si>
    <t>合计周转量</t>
  </si>
  <si>
    <t>累计完成    (万吨公里）</t>
  </si>
  <si>
    <t>占全省 比重</t>
  </si>
  <si>
    <t>恩施</t>
  </si>
  <si>
    <t>2026年7月全省分市州完成公路货物运输周转量情况</t>
  </si>
  <si>
    <t>完成(万吨公里）</t>
  </si>
  <si>
    <t>2025年各市州客运量明细表</t>
  </si>
  <si>
    <t>2026年1月</t>
  </si>
  <si>
    <t>2023年7月</t>
  </si>
  <si>
    <t>2023年8月</t>
  </si>
  <si>
    <t>2023年9月</t>
  </si>
  <si>
    <t>1-3月累计</t>
  </si>
  <si>
    <t>2020年2月</t>
  </si>
  <si>
    <t>2020年3月</t>
  </si>
  <si>
    <t>2020年4月</t>
  </si>
  <si>
    <t>2020年5月</t>
  </si>
  <si>
    <t>2020年6月</t>
  </si>
  <si>
    <t>2020年7月</t>
  </si>
  <si>
    <t>2020年8月</t>
  </si>
  <si>
    <t>2020年9月</t>
  </si>
  <si>
    <t>2020年10月</t>
  </si>
  <si>
    <t>10月于去年同比</t>
  </si>
  <si>
    <t>2020年11月</t>
  </si>
  <si>
    <t>11月于去年同比</t>
  </si>
  <si>
    <t>2020年12月</t>
  </si>
  <si>
    <t>12月于去年同比</t>
  </si>
  <si>
    <t>10月与去年同期比</t>
  </si>
  <si>
    <t>11月与去年同期比</t>
  </si>
  <si>
    <t>12月与去年同期比</t>
  </si>
  <si>
    <t>部专调反馈数据</t>
  </si>
  <si>
    <t>2018年1-12月累计</t>
  </si>
  <si>
    <t>1-5月合计</t>
  </si>
  <si>
    <t>环比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</si>
  <si>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</si>
  <si>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</si>
  <si>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</si>
  <si>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</si>
  <si>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</si>
  <si>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</si>
  <si>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</si>
  <si>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</si>
  <si>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</si>
  <si>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</si>
  <si>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</si>
  <si>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</si>
  <si>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平均运距56公里</t>
  </si>
  <si>
    <t>2015全年</t>
  </si>
  <si>
    <t>2015年全年</t>
  </si>
  <si>
    <t>预估2016年全年</t>
  </si>
  <si>
    <t>客运量（万人）</t>
  </si>
  <si>
    <t>周转量（万人公里）</t>
  </si>
  <si>
    <t>恩施市</t>
  </si>
  <si>
    <t>公路班线客运量</t>
  </si>
  <si>
    <t>2026年2月</t>
  </si>
  <si>
    <t>2026年3月</t>
  </si>
  <si>
    <t>2026年4月</t>
  </si>
  <si>
    <t>2026年5月</t>
  </si>
  <si>
    <t>2026年6月</t>
  </si>
  <si>
    <t>2026年7月</t>
  </si>
  <si>
    <t>2026年8月</t>
  </si>
  <si>
    <t>2026年累计</t>
  </si>
  <si>
    <t>累计与去年同比</t>
  </si>
  <si>
    <t>客运量            （万人）</t>
  </si>
  <si>
    <t>运距</t>
  </si>
  <si>
    <t>8.1亿人</t>
  </si>
  <si>
    <t>旅客周转量        （万人公里）</t>
  </si>
  <si>
    <t>453.4亿人公里</t>
  </si>
  <si>
    <t>其中个体客运量     （万人）</t>
  </si>
  <si>
    <t>其中个体旅客周转量（万人公里）</t>
  </si>
  <si>
    <t>平均运距181公里</t>
  </si>
  <si>
    <t>各市州城市客运量明细表</t>
  </si>
  <si>
    <t>1月同比</t>
  </si>
  <si>
    <t>2月同比</t>
  </si>
  <si>
    <t>3月同比</t>
  </si>
  <si>
    <t>4月同比</t>
  </si>
  <si>
    <t>5月同比</t>
  </si>
  <si>
    <t>6月同比</t>
  </si>
  <si>
    <t>7月同比</t>
  </si>
  <si>
    <t>8月同比</t>
  </si>
  <si>
    <t>9月同比</t>
  </si>
  <si>
    <t>10月同比</t>
  </si>
  <si>
    <t>11月同比</t>
  </si>
  <si>
    <t>12月同比</t>
  </si>
  <si>
    <t>2026年1-7月全省累计完成城市客运量情况</t>
  </si>
  <si>
    <t>2025年1-12月全省累计完成城市客运量情况</t>
  </si>
  <si>
    <t>2024年1-12月全省累计完成城市客运量情况</t>
  </si>
  <si>
    <t>分类</t>
  </si>
  <si>
    <t>累计客运量（万人次）</t>
  </si>
  <si>
    <t>累计周转量    （万人公里）</t>
  </si>
  <si>
    <t>总客运量</t>
  </si>
  <si>
    <t>城市公交</t>
  </si>
  <si>
    <t>城市出租车</t>
  </si>
  <si>
    <t xml:space="preserve">  其中：城市巡游出租车</t>
  </si>
  <si>
    <t xml:space="preserve">  城市网约车</t>
  </si>
  <si>
    <t>轨道</t>
  </si>
  <si>
    <t>轮渡</t>
  </si>
  <si>
    <t>2026年7月全省完成城市客运量情况</t>
  </si>
  <si>
    <t>客运量（万人次）</t>
  </si>
  <si>
    <t>城市客运客运量分市州1-7月累计情况</t>
  </si>
  <si>
    <t>单位：万人次</t>
  </si>
  <si>
    <t>城市客运总量</t>
  </si>
  <si>
    <t>城市公交城市客运量</t>
  </si>
  <si>
    <t>巡游出租城市客运量</t>
  </si>
  <si>
    <t>网约车城市客运量</t>
  </si>
  <si>
    <t>轨道客运量</t>
  </si>
  <si>
    <t>轮渡客运量</t>
  </si>
  <si>
    <t>城市总客运量</t>
  </si>
  <si>
    <t>占全省比例</t>
  </si>
  <si>
    <t>增速</t>
  </si>
  <si>
    <t>其中：公交</t>
  </si>
  <si>
    <t>其中：出租</t>
  </si>
  <si>
    <t>其中：轨道</t>
  </si>
  <si>
    <t>其中：轮渡</t>
  </si>
  <si>
    <t>城市客运客运周转量分市州1-7月累计情况</t>
  </si>
  <si>
    <t>单位：万人次公里</t>
  </si>
  <si>
    <t>城市客运总周转量</t>
  </si>
  <si>
    <t>城市公交客运周转量</t>
  </si>
  <si>
    <t>巡游出租城市客运周转量</t>
  </si>
  <si>
    <t>网约车城市客运周转量</t>
  </si>
  <si>
    <t>轨道客运周转量</t>
  </si>
  <si>
    <t>轮渡客运周转量</t>
  </si>
  <si>
    <t>城市总客运周转量</t>
  </si>
  <si>
    <t>其中：网约车</t>
  </si>
  <si>
    <t>城市客运客运量分市州7月情况</t>
  </si>
  <si>
    <t>城市客运客运周转量分市州7月情况</t>
  </si>
  <si>
    <t>城市公交客运量</t>
  </si>
  <si>
    <t>2023年10月</t>
  </si>
  <si>
    <t>2023年11月</t>
  </si>
  <si>
    <t>2023年12月</t>
  </si>
  <si>
    <t>客运量           （万人次）</t>
  </si>
  <si>
    <t>旅客周转量       （万人公里）</t>
  </si>
  <si>
    <t>其中城市内客运量 （万人次）</t>
  </si>
  <si>
    <t>其中城市内旅客周转量  (万人公里)</t>
  </si>
  <si>
    <t>巡游出租客运量</t>
  </si>
  <si>
    <t>客运量              （万人次）</t>
  </si>
  <si>
    <t>旅客周转量          （万人公里）</t>
  </si>
  <si>
    <t>其中城市内客运量    （万人次）</t>
  </si>
  <si>
    <t>网约车客运量</t>
  </si>
  <si>
    <t>客运量         （万人次）</t>
  </si>
  <si>
    <t>旅客周转量     （万人公里）</t>
  </si>
  <si>
    <t>其中城市内客运量（万人次）</t>
  </si>
  <si>
    <t>2024年1-12月</t>
  </si>
  <si>
    <t>1-12月与去年同比</t>
  </si>
  <si>
    <t>轨道客运量         （万人次）</t>
  </si>
  <si>
    <t>轨道旅客周转量（万人公里）</t>
  </si>
  <si>
    <t>轮渡客运量（万人次）</t>
  </si>
  <si>
    <t>轮渡旅客周转量(万人公里)</t>
  </si>
  <si>
    <t>中口径客运量</t>
  </si>
  <si>
    <t>注：中口径客运量由公路班线、城际城乡公交、城际城乡出租、城际城乡网约车客运量四部分构成</t>
  </si>
  <si>
    <t>总客运量（万人次）</t>
  </si>
  <si>
    <t>公路班线客运量（万人次）</t>
  </si>
  <si>
    <t>城际城乡公交客运量（万人次）</t>
  </si>
  <si>
    <t>城际城乡巡游出租客运量（万人次）</t>
  </si>
  <si>
    <t>城际城乡网约车客运量(万人次)</t>
  </si>
  <si>
    <t>中口径旅客周转量</t>
  </si>
  <si>
    <t>注：中口径旅客周转量由公路班线、城际城乡公交、城际城乡出租、城际城乡网约车旅客周转量四部分构成</t>
  </si>
  <si>
    <t>总旅客周转量（万人公里）</t>
  </si>
  <si>
    <t>公路班线旅客周转量（万人公里）</t>
  </si>
  <si>
    <t>城际城乡公交旅客周转量（万人公里）</t>
  </si>
  <si>
    <t>城际城乡巡游出租旅客周转量（万人公里）</t>
  </si>
  <si>
    <t>城际城乡网约车旅客周转量(万人公里)</t>
  </si>
  <si>
    <t>2026年1-7月全省分市州累计完成道路客运生产情况</t>
  </si>
  <si>
    <t>客运量</t>
  </si>
  <si>
    <t>同比增速</t>
  </si>
  <si>
    <t>周转量</t>
  </si>
  <si>
    <t>2026年7月全省分市州完成道路客运生产情况</t>
  </si>
  <si>
    <t>1-7月中口径客运量及周转量</t>
  </si>
  <si>
    <t>累计客运量</t>
  </si>
  <si>
    <t>客运量占比情况</t>
  </si>
  <si>
    <t>周转量（万人次公里）</t>
  </si>
  <si>
    <t>周转量占比</t>
  </si>
  <si>
    <t>总旅客周转量</t>
  </si>
  <si>
    <t>公路班线</t>
  </si>
  <si>
    <t>城际城乡公交</t>
  </si>
  <si>
    <t>城际城乡巡游出租</t>
  </si>
  <si>
    <t>城际城乡网约车</t>
  </si>
  <si>
    <t>7月中口径客运量及周转量</t>
  </si>
  <si>
    <t>2026年1-7月全省累计完成交通周转量情况</t>
  </si>
  <si>
    <t>纳入GDP核算的公路运输总周转量</t>
  </si>
  <si>
    <t>其中：道路货运周转量</t>
  </si>
  <si>
    <t>其中：城市客运量</t>
  </si>
  <si>
    <t>其中：道路客运周转量</t>
  </si>
  <si>
    <t>去年累计</t>
  </si>
  <si>
    <t>周转量总值</t>
  </si>
  <si>
    <t>货物周转量（万吨公里）</t>
  </si>
  <si>
    <t>城市客运量（万人次）</t>
  </si>
  <si>
    <t>公路客运周转量（万人公里）</t>
  </si>
  <si>
    <t>总周转量</t>
  </si>
  <si>
    <t>货运周转量</t>
  </si>
  <si>
    <t>城市客运量</t>
  </si>
  <si>
    <t>道路客运周转量</t>
  </si>
  <si>
    <t>2026年7月全省完成交通周转量情况</t>
  </si>
  <si>
    <t>去年当月</t>
  </si>
  <si>
    <t>总客运量         （万人次）</t>
  </si>
  <si>
    <t>公路班线客运量    （万人次）</t>
  </si>
  <si>
    <t>城际城乡网约车客运量  (万人次)</t>
  </si>
  <si>
    <t>总旅客周转量      （万人公里）</t>
  </si>
  <si>
    <t>城际城乡公交旅客周转量 （万人公里）</t>
  </si>
  <si>
    <t>班线、包车客运量</t>
  </si>
  <si>
    <t>城际城乡公交客运量</t>
  </si>
  <si>
    <t>城际城乡巡游出租客运量</t>
  </si>
  <si>
    <t>城际城乡网约车客运量</t>
  </si>
  <si>
    <t>合计</t>
  </si>
  <si>
    <t>当月同比</t>
  </si>
  <si>
    <t>1月-12月累计</t>
  </si>
  <si>
    <t>（单位：万人次）</t>
  </si>
  <si>
    <t>网约车信息交互平台</t>
  </si>
  <si>
    <t>-</t>
  </si>
  <si>
    <t>公交</t>
  </si>
  <si>
    <t>公交总量</t>
  </si>
  <si>
    <t>城市内</t>
  </si>
  <si>
    <t>城际城乡</t>
  </si>
  <si>
    <t>巡游</t>
  </si>
  <si>
    <t>巡游出租总量</t>
  </si>
  <si>
    <t>网约</t>
  </si>
  <si>
    <t>网约出租总量</t>
  </si>
  <si>
    <t>班线、包车旅客周转量</t>
  </si>
  <si>
    <t>城际城乡公交旅客周转量</t>
  </si>
  <si>
    <t>城际城乡巡游出租旅客周转量</t>
  </si>
  <si>
    <t>城际城乡网约车旅客周转量</t>
  </si>
  <si>
    <t>（单位：万人公里）</t>
  </si>
  <si>
    <t>2026年1-8月全省分市州累计完成公路货运量情况</t>
  </si>
  <si>
    <t>2026年8月全省分市州完成公路货运量情况</t>
  </si>
  <si>
    <t>2026年1-8月全省分市州累计完成公路货物运输周转量情况</t>
  </si>
  <si>
    <t>2026年8月全省分市州完成公路货物运输周转量情况</t>
  </si>
  <si>
    <t>2026年1-8月全省累计完成城市客运量情况</t>
  </si>
  <si>
    <t>2026年8月全省完成城市客运量情况</t>
  </si>
  <si>
    <t>城市客运客运量分市州1-8月累计情况</t>
  </si>
  <si>
    <t>城市客运客运周转量分市州1-8月累计情况</t>
  </si>
  <si>
    <t>2026年1-8月全省分市州累计完成道路客运生产情况</t>
  </si>
  <si>
    <t>2026年8月全省分市州完成道路客运生产情况</t>
  </si>
  <si>
    <t>1-8月中口径客运量及周转量</t>
  </si>
  <si>
    <t>8月中口径客运量及周转量</t>
  </si>
  <si>
    <t>2026年1-8月全省累计完成交通周转量情况</t>
  </si>
  <si>
    <t>2026年8月全省完成交通周转量情况</t>
  </si>
  <si>
    <t xml:space="preserve"> </t>
  </si>
  <si>
    <t>城市客运客运量分市州8月情况</t>
  </si>
  <si>
    <t>城市客运客运周转量分市州8月情况</t>
  </si>
  <si>
    <t>2026年9月</t>
  </si>
  <si>
    <t>2026年1-9月全省分市州累计完成公路货运量情况</t>
  </si>
  <si>
    <t>2026年9月全省分市州完成公路货运量情况</t>
  </si>
  <si>
    <t>2026年1-9月全省分市州累计完成公路货物运输周转量情况</t>
  </si>
  <si>
    <t>2026年9月全省分市州完成公路货物运输周转量情况</t>
  </si>
  <si>
    <t>2026年1-9月全省累计完成城市客运量情况</t>
  </si>
  <si>
    <t>2026年9月全省完成城市客运量情况</t>
  </si>
  <si>
    <t>城市客运客运量分市州1-9月累计情况</t>
  </si>
  <si>
    <t>城市客运客运周转量分市州1-9月累计情况</t>
  </si>
  <si>
    <t>2026年1-9月全省分市州累计完成道路客运生产情况</t>
  </si>
  <si>
    <t>2026年9月全省分市州完成道路客运生产情况</t>
  </si>
  <si>
    <t>1-9月中口径客运量及周转量</t>
  </si>
  <si>
    <t>9月中口径客运量及周转量</t>
  </si>
  <si>
    <t>2026年1-9月全省累计完成交通周转量情况</t>
  </si>
  <si>
    <t>2026年9月全省完成交通周转量情况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</si>
</sst>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0_);[Red]\(0.00\)"/>
    <numFmt numFmtId="179" formatCode="0.0000_ "/>
    <numFmt numFmtId="180" formatCode="0.0000_);[Red]\(0.0000\)"/>
    <numFmt numFmtId="181" formatCode="yyyy&quot;年&quot;m&quot;月&quot;;@"/>
    <numFmt numFmtId="182" formatCode="0.0000;[Red]0.0000"/>
  </numFmts>
  <fonts count="7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20"/>
      <color theme="1"/>
      <name val="宋体"/>
      <charset val="134"/>
    </font>
    <font>
      <b/>
      <sz val="10"/>
      <color rgb="FFFF0000"/>
      <name val="宋体"/>
      <charset val="134"/>
    </font>
    <font>
      <sz val="12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黑体"/>
      <charset val="134"/>
    </font>
    <font>
      <b/>
      <sz val="12"/>
      <color theme="1"/>
      <name val="黑体"/>
      <charset val="134"/>
    </font>
    <font>
      <b/>
      <sz val="11"/>
      <color theme="1"/>
      <name val="仿宋_GB2312"/>
      <charset val="134"/>
    </font>
    <font>
      <b/>
      <sz val="12"/>
      <color theme="1"/>
      <name val="仿宋_GB2312"/>
      <charset val="134"/>
    </font>
    <font>
      <b/>
      <sz val="14"/>
      <color theme="1"/>
      <name val="仿宋_GB2312"/>
      <charset val="134"/>
    </font>
    <font>
      <sz val="11"/>
      <name val="宋体"/>
      <charset val="134"/>
      <scheme val="minor"/>
    </font>
    <font>
      <sz val="14"/>
      <color theme="1"/>
      <name val="仿宋_GB2312"/>
      <charset val="134"/>
    </font>
    <font>
      <sz val="11"/>
      <color theme="1"/>
      <name val="仿宋_GB2312"/>
      <charset val="134"/>
    </font>
    <font>
      <sz val="14"/>
      <name val="仿宋_GB2312"/>
      <charset val="134"/>
    </font>
    <font>
      <sz val="11"/>
      <name val="宋体"/>
      <charset val="134"/>
    </font>
    <font>
      <b/>
      <sz val="11"/>
      <name val="宋体"/>
      <charset val="134"/>
    </font>
    <font>
      <sz val="10"/>
      <color indexed="8"/>
      <name val="Times New Roman"/>
      <charset val="134"/>
    </font>
    <font>
      <sz val="10"/>
      <name val="Times New Roman"/>
      <charset val="134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8"/>
      <color theme="1"/>
      <name val="黑体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  <scheme val="minor"/>
    </font>
    <font>
      <sz val="20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b/>
      <sz val="18"/>
      <color theme="1"/>
      <name val="宋体"/>
      <charset val="134"/>
    </font>
    <font>
      <b/>
      <sz val="8"/>
      <color theme="1"/>
      <name val="宋体"/>
      <charset val="134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20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2"/>
      <name val="仿宋_GB2312"/>
      <charset val="134"/>
    </font>
    <font>
      <b/>
      <sz val="14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8"/>
      <color theme="1"/>
      <name val="黑体"/>
      <charset val="134"/>
    </font>
    <font>
      <sz val="11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4" borderId="48" applyNumberFormat="0" applyFon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49" applyNumberFormat="0" applyFill="0" applyAlignment="0" applyProtection="0">
      <alignment vertical="center"/>
    </xf>
    <xf numFmtId="0" fontId="56" fillId="0" borderId="49" applyNumberFormat="0" applyFill="0" applyAlignment="0" applyProtection="0">
      <alignment vertical="center"/>
    </xf>
    <xf numFmtId="0" fontId="57" fillId="0" borderId="50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5" borderId="51" applyNumberFormat="0" applyAlignment="0" applyProtection="0">
      <alignment vertical="center"/>
    </xf>
    <xf numFmtId="0" fontId="59" fillId="6" borderId="52" applyNumberFormat="0" applyAlignment="0" applyProtection="0">
      <alignment vertical="center"/>
    </xf>
    <xf numFmtId="0" fontId="60" fillId="6" borderId="51" applyNumberFormat="0" applyAlignment="0" applyProtection="0">
      <alignment vertical="center"/>
    </xf>
    <xf numFmtId="0" fontId="61" fillId="7" borderId="53" applyNumberFormat="0" applyAlignment="0" applyProtection="0">
      <alignment vertical="center"/>
    </xf>
    <xf numFmtId="0" fontId="62" fillId="0" borderId="54" applyNumberFormat="0" applyFill="0" applyAlignment="0" applyProtection="0">
      <alignment vertical="center"/>
    </xf>
    <xf numFmtId="0" fontId="63" fillId="0" borderId="55" applyNumberFormat="0" applyFill="0" applyAlignment="0" applyProtection="0">
      <alignment vertical="center"/>
    </xf>
    <xf numFmtId="0" fontId="64" fillId="8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6" fillId="10" borderId="0" applyNumberFormat="0" applyBorder="0" applyAlignment="0" applyProtection="0">
      <alignment vertical="center"/>
    </xf>
    <xf numFmtId="0" fontId="67" fillId="11" borderId="0" applyNumberFormat="0" applyBorder="0" applyAlignment="0" applyProtection="0">
      <alignment vertical="center"/>
    </xf>
    <xf numFmtId="0" fontId="68" fillId="2" borderId="0" applyNumberFormat="0" applyBorder="0" applyAlignment="0" applyProtection="0">
      <alignment vertical="center"/>
    </xf>
    <xf numFmtId="0" fontId="68" fillId="12" borderId="0" applyNumberFormat="0" applyBorder="0" applyAlignment="0" applyProtection="0">
      <alignment vertical="center"/>
    </xf>
    <xf numFmtId="0" fontId="67" fillId="13" borderId="0" applyNumberFormat="0" applyBorder="0" applyAlignment="0" applyProtection="0">
      <alignment vertical="center"/>
    </xf>
    <xf numFmtId="0" fontId="67" fillId="14" borderId="0" applyNumberFormat="0" applyBorder="0" applyAlignment="0" applyProtection="0">
      <alignment vertical="center"/>
    </xf>
    <xf numFmtId="0" fontId="68" fillId="15" borderId="0" applyNumberFormat="0" applyBorder="0" applyAlignment="0" applyProtection="0">
      <alignment vertical="center"/>
    </xf>
    <xf numFmtId="0" fontId="68" fillId="16" borderId="0" applyNumberFormat="0" applyBorder="0" applyAlignment="0" applyProtection="0">
      <alignment vertical="center"/>
    </xf>
    <xf numFmtId="0" fontId="67" fillId="17" borderId="0" applyNumberFormat="0" applyBorder="0" applyAlignment="0" applyProtection="0">
      <alignment vertical="center"/>
    </xf>
    <xf numFmtId="0" fontId="67" fillId="18" borderId="0" applyNumberFormat="0" applyBorder="0" applyAlignment="0" applyProtection="0">
      <alignment vertical="center"/>
    </xf>
    <xf numFmtId="0" fontId="68" fillId="19" borderId="0" applyNumberFormat="0" applyBorder="0" applyAlignment="0" applyProtection="0">
      <alignment vertical="center"/>
    </xf>
    <xf numFmtId="0" fontId="68" fillId="20" borderId="0" applyNumberFormat="0" applyBorder="0" applyAlignment="0" applyProtection="0">
      <alignment vertical="center"/>
    </xf>
    <xf numFmtId="0" fontId="67" fillId="21" borderId="0" applyNumberFormat="0" applyBorder="0" applyAlignment="0" applyProtection="0">
      <alignment vertical="center"/>
    </xf>
    <xf numFmtId="0" fontId="67" fillId="22" borderId="0" applyNumberFormat="0" applyBorder="0" applyAlignment="0" applyProtection="0">
      <alignment vertical="center"/>
    </xf>
    <xf numFmtId="0" fontId="68" fillId="23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67" fillId="25" borderId="0" applyNumberFormat="0" applyBorder="0" applyAlignment="0" applyProtection="0">
      <alignment vertical="center"/>
    </xf>
    <xf numFmtId="0" fontId="67" fillId="26" borderId="0" applyNumberFormat="0" applyBorder="0" applyAlignment="0" applyProtection="0">
      <alignment vertical="center"/>
    </xf>
    <xf numFmtId="0" fontId="68" fillId="27" borderId="0" applyNumberFormat="0" applyBorder="0" applyAlignment="0" applyProtection="0">
      <alignment vertical="center"/>
    </xf>
    <xf numFmtId="0" fontId="68" fillId="28" borderId="0" applyNumberFormat="0" applyBorder="0" applyAlignment="0" applyProtection="0">
      <alignment vertical="center"/>
    </xf>
    <xf numFmtId="0" fontId="67" fillId="29" borderId="0" applyNumberFormat="0" applyBorder="0" applyAlignment="0" applyProtection="0">
      <alignment vertical="center"/>
    </xf>
    <xf numFmtId="0" fontId="67" fillId="30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2" borderId="0" applyNumberFormat="0" applyBorder="0" applyAlignment="0" applyProtection="0">
      <alignment vertical="center"/>
    </xf>
    <xf numFmtId="0" fontId="67" fillId="33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>
      <alignment vertical="center"/>
    </xf>
    <xf numFmtId="0" fontId="33" fillId="0" borderId="0"/>
    <xf numFmtId="0" fontId="33" fillId="0" borderId="0">
      <alignment vertical="center"/>
    </xf>
    <xf numFmtId="0" fontId="0" fillId="0" borderId="0">
      <alignment vertical="center"/>
    </xf>
    <xf numFmtId="0" fontId="69" fillId="0" borderId="0"/>
    <xf numFmtId="0" fontId="0" fillId="0" borderId="0">
      <alignment vertical="center"/>
    </xf>
  </cellStyleXfs>
  <cellXfs count="11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57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/>
    <xf numFmtId="0" fontId="4" fillId="0" borderId="0" xfId="0" applyFont="1" applyAlignment="1"/>
    <xf numFmtId="0" fontId="1" fillId="0" borderId="0" xfId="0" applyFont="1" applyAlignment="1"/>
    <xf numFmtId="0" fontId="0" fillId="0" borderId="0" xfId="0" applyAlignment="1"/>
    <xf numFmtId="0" fontId="5" fillId="0" borderId="0" xfId="0" applyFont="1" applyAlignment="1">
      <alignment horizontal="center" vertical="center"/>
    </xf>
    <xf numFmtId="10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49" fontId="6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/>
    <xf numFmtId="177" fontId="3" fillId="0" borderId="2" xfId="0" applyNumberFormat="1" applyFont="1" applyBorder="1" applyAlignment="1">
      <alignment horizontal="center" vertical="center" wrapText="1"/>
    </xf>
    <xf numFmtId="177" fontId="1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77" fontId="0" fillId="0" borderId="5" xfId="0" applyNumberFormat="1" applyBorder="1" applyAlignment="1">
      <alignment horizontal="center" vertical="center" wrapText="1"/>
    </xf>
    <xf numFmtId="177" fontId="0" fillId="0" borderId="6" xfId="0" applyNumberFormat="1" applyBorder="1" applyAlignment="1">
      <alignment horizontal="center" vertical="center" wrapText="1"/>
    </xf>
    <xf numFmtId="2" fontId="0" fillId="0" borderId="7" xfId="0" applyNumberFormat="1" applyBorder="1" applyAlignment="1"/>
    <xf numFmtId="2" fontId="0" fillId="0" borderId="8" xfId="0" applyNumberFormat="1" applyBorder="1" applyAlignment="1"/>
    <xf numFmtId="2" fontId="0" fillId="0" borderId="9" xfId="0" applyNumberFormat="1" applyBorder="1" applyAlignment="1"/>
    <xf numFmtId="10" fontId="0" fillId="0" borderId="10" xfId="0" applyNumberFormat="1" applyBorder="1" applyAlignment="1"/>
    <xf numFmtId="2" fontId="0" fillId="0" borderId="10" xfId="0" applyNumberFormat="1" applyBorder="1" applyAlignment="1"/>
    <xf numFmtId="177" fontId="0" fillId="0" borderId="10" xfId="0" applyNumberFormat="1" applyBorder="1" applyAlignment="1">
      <alignment horizontal="center" vertical="center" wrapText="1"/>
    </xf>
    <xf numFmtId="177" fontId="3" fillId="0" borderId="11" xfId="0" applyNumberFormat="1" applyFont="1" applyBorder="1" applyAlignment="1">
      <alignment horizontal="center" vertical="center" wrapText="1"/>
    </xf>
    <xf numFmtId="177" fontId="3" fillId="0" borderId="12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 vertical="center" wrapText="1"/>
    </xf>
    <xf numFmtId="10" fontId="4" fillId="0" borderId="12" xfId="0" applyNumberFormat="1" applyFont="1" applyBorder="1" applyAlignment="1">
      <alignment horizontal="center" vertical="center" wrapText="1"/>
    </xf>
    <xf numFmtId="10" fontId="3" fillId="0" borderId="12" xfId="0" applyNumberFormat="1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177" fontId="3" fillId="0" borderId="6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 vertical="center"/>
    </xf>
    <xf numFmtId="2" fontId="0" fillId="0" borderId="13" xfId="0" applyNumberFormat="1" applyBorder="1" applyAlignment="1"/>
    <xf numFmtId="177" fontId="3" fillId="0" borderId="9" xfId="0" applyNumberFormat="1" applyFont="1" applyBorder="1" applyAlignment="1">
      <alignment horizontal="center" vertical="center" wrapText="1"/>
    </xf>
    <xf numFmtId="176" fontId="3" fillId="0" borderId="12" xfId="0" applyNumberFormat="1" applyFont="1" applyBorder="1" applyAlignment="1">
      <alignment horizontal="center" vertical="center" wrapText="1"/>
    </xf>
    <xf numFmtId="2" fontId="0" fillId="0" borderId="6" xfId="0" applyNumberFormat="1" applyBorder="1" applyAlignment="1"/>
    <xf numFmtId="178" fontId="4" fillId="0" borderId="12" xfId="0" applyNumberFormat="1" applyFont="1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 wrapText="1"/>
    </xf>
    <xf numFmtId="177" fontId="3" fillId="0" borderId="4" xfId="0" applyNumberFormat="1" applyFont="1" applyBorder="1" applyAlignment="1">
      <alignment horizontal="center" vertical="center" wrapText="1"/>
    </xf>
    <xf numFmtId="178" fontId="0" fillId="0" borderId="12" xfId="0" applyNumberFormat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/>
    </xf>
    <xf numFmtId="177" fontId="0" fillId="0" borderId="0" xfId="0" applyNumberForma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10" fontId="3" fillId="0" borderId="9" xfId="0" applyNumberFormat="1" applyFont="1" applyBorder="1" applyAlignment="1">
      <alignment horizontal="center" vertical="center" wrapText="1"/>
    </xf>
    <xf numFmtId="10" fontId="0" fillId="0" borderId="9" xfId="0" applyNumberFormat="1" applyBorder="1" applyAlignment="1"/>
    <xf numFmtId="10" fontId="3" fillId="0" borderId="14" xfId="0" applyNumberFormat="1" applyFont="1" applyBorder="1" applyAlignment="1">
      <alignment horizontal="center" vertical="center" wrapText="1"/>
    </xf>
    <xf numFmtId="176" fontId="0" fillId="0" borderId="0" xfId="0" applyNumberFormat="1" applyAlignment="1"/>
    <xf numFmtId="0" fontId="0" fillId="0" borderId="0" xfId="0" applyFont="1" applyAlignment="1"/>
    <xf numFmtId="0" fontId="7" fillId="0" borderId="0" xfId="0" applyFont="1" applyAlignment="1"/>
    <xf numFmtId="176" fontId="0" fillId="0" borderId="0" xfId="0" applyNumberFormat="1" applyFont="1">
      <alignment vertical="center"/>
    </xf>
    <xf numFmtId="0" fontId="8" fillId="0" borderId="12" xfId="0" applyFont="1" applyBorder="1" applyAlignment="1">
      <alignment horizontal="center" vertical="center"/>
    </xf>
    <xf numFmtId="2" fontId="0" fillId="0" borderId="15" xfId="0" applyNumberFormat="1" applyFont="1" applyBorder="1" applyAlignment="1"/>
    <xf numFmtId="1" fontId="7" fillId="0" borderId="15" xfId="0" applyNumberFormat="1" applyFont="1" applyBorder="1" applyAlignment="1"/>
    <xf numFmtId="10" fontId="0" fillId="0" borderId="15" xfId="0" applyNumberFormat="1" applyFont="1" applyBorder="1" applyAlignment="1"/>
    <xf numFmtId="1" fontId="7" fillId="0" borderId="16" xfId="0" applyNumberFormat="1" applyFont="1" applyBorder="1" applyAlignment="1"/>
    <xf numFmtId="2" fontId="8" fillId="0" borderId="0" xfId="0" applyNumberFormat="1" applyFont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176" fontId="10" fillId="0" borderId="12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2" fontId="0" fillId="0" borderId="15" xfId="0" applyNumberFormat="1" applyBorder="1" applyAlignment="1"/>
    <xf numFmtId="2" fontId="0" fillId="0" borderId="16" xfId="0" applyNumberFormat="1" applyBorder="1" applyAlignment="1"/>
    <xf numFmtId="177" fontId="12" fillId="0" borderId="12" xfId="0" applyNumberFormat="1" applyFont="1" applyBorder="1" applyAlignment="1">
      <alignment horizontal="center" vertical="center" wrapText="1"/>
    </xf>
    <xf numFmtId="177" fontId="13" fillId="0" borderId="12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176" fontId="12" fillId="0" borderId="12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center" wrapText="1"/>
    </xf>
    <xf numFmtId="0" fontId="0" fillId="0" borderId="12" xfId="0" applyBorder="1">
      <alignment vertical="center"/>
    </xf>
    <xf numFmtId="0" fontId="0" fillId="0" borderId="12" xfId="0" applyBorder="1" applyAlignment="1">
      <alignment vertical="center" wrapText="1"/>
    </xf>
    <xf numFmtId="177" fontId="14" fillId="0" borderId="12" xfId="0" applyNumberFormat="1" applyFont="1" applyBorder="1" applyAlignment="1">
      <alignment horizontal="center" vertical="center" wrapText="1"/>
    </xf>
    <xf numFmtId="2" fontId="0" fillId="0" borderId="12" xfId="0" applyNumberFormat="1" applyFont="1" applyBorder="1" applyAlignment="1">
      <alignment horizontal="center" vertical="center"/>
    </xf>
    <xf numFmtId="1" fontId="7" fillId="0" borderId="12" xfId="0" applyNumberFormat="1" applyFont="1" applyBorder="1" applyAlignment="1">
      <alignment horizontal="center" vertical="center"/>
    </xf>
    <xf numFmtId="10" fontId="0" fillId="0" borderId="12" xfId="0" applyNumberFormat="1" applyFont="1" applyBorder="1" applyAlignment="1">
      <alignment horizontal="center" vertical="center"/>
    </xf>
    <xf numFmtId="10" fontId="12" fillId="0" borderId="12" xfId="3" applyNumberFormat="1" applyFont="1" applyBorder="1" applyAlignment="1">
      <alignment horizontal="center" vertical="center"/>
    </xf>
    <xf numFmtId="10" fontId="15" fillId="0" borderId="12" xfId="0" applyNumberFormat="1" applyFont="1" applyBorder="1" applyAlignment="1">
      <alignment horizontal="center" vertical="center"/>
    </xf>
    <xf numFmtId="1" fontId="7" fillId="0" borderId="12" xfId="0" applyNumberFormat="1" applyFont="1" applyBorder="1">
      <alignment vertical="center"/>
    </xf>
    <xf numFmtId="2" fontId="0" fillId="0" borderId="12" xfId="0" applyNumberFormat="1" applyBorder="1">
      <alignment vertical="center"/>
    </xf>
    <xf numFmtId="0" fontId="16" fillId="0" borderId="12" xfId="0" applyFont="1" applyBorder="1" applyAlignment="1">
      <alignment horizontal="center" vertical="center"/>
    </xf>
    <xf numFmtId="2" fontId="17" fillId="0" borderId="12" xfId="0" applyNumberFormat="1" applyFont="1" applyBorder="1" applyAlignment="1">
      <alignment horizontal="center" vertical="center"/>
    </xf>
    <xf numFmtId="10" fontId="17" fillId="0" borderId="12" xfId="3" applyNumberFormat="1" applyFont="1" applyBorder="1" applyAlignment="1">
      <alignment horizontal="center" vertical="center"/>
    </xf>
    <xf numFmtId="2" fontId="15" fillId="0" borderId="12" xfId="0" applyNumberFormat="1" applyFont="1" applyBorder="1" applyAlignment="1">
      <alignment horizontal="center" vertical="center"/>
    </xf>
    <xf numFmtId="2" fontId="7" fillId="0" borderId="1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7" fontId="16" fillId="0" borderId="12" xfId="0" applyNumberFormat="1" applyFont="1" applyBorder="1" applyAlignment="1">
      <alignment horizontal="center" vertical="center" wrapText="1"/>
    </xf>
    <xf numFmtId="2" fontId="16" fillId="0" borderId="12" xfId="0" applyNumberFormat="1" applyFont="1" applyBorder="1" applyAlignment="1">
      <alignment horizontal="center" vertical="center" wrapText="1"/>
    </xf>
    <xf numFmtId="10" fontId="16" fillId="0" borderId="12" xfId="0" applyNumberFormat="1" applyFont="1" applyBorder="1" applyAlignment="1">
      <alignment horizontal="center" vertical="center" wrapText="1"/>
    </xf>
    <xf numFmtId="2" fontId="0" fillId="0" borderId="0" xfId="0" applyNumberFormat="1">
      <alignment vertical="center"/>
    </xf>
    <xf numFmtId="10" fontId="0" fillId="0" borderId="0" xfId="0" applyNumberFormat="1">
      <alignment vertical="center"/>
    </xf>
    <xf numFmtId="2" fontId="18" fillId="0" borderId="12" xfId="0" applyNumberFormat="1" applyFont="1" applyBorder="1" applyAlignment="1">
      <alignment horizontal="center" vertical="center" wrapText="1"/>
    </xf>
    <xf numFmtId="10" fontId="18" fillId="0" borderId="0" xfId="0" applyNumberFormat="1" applyFont="1" applyAlignment="1">
      <alignment horizontal="center" vertical="center"/>
    </xf>
    <xf numFmtId="2" fontId="19" fillId="0" borderId="12" xfId="0" applyNumberFormat="1" applyFont="1" applyBorder="1" applyAlignment="1">
      <alignment horizontal="center" vertical="center" wrapText="1"/>
    </xf>
    <xf numFmtId="10" fontId="19" fillId="0" borderId="12" xfId="0" applyNumberFormat="1" applyFont="1" applyBorder="1" applyAlignment="1">
      <alignment horizontal="center" vertical="center" wrapText="1"/>
    </xf>
    <xf numFmtId="2" fontId="16" fillId="0" borderId="12" xfId="0" applyNumberFormat="1" applyFont="1" applyBorder="1" applyAlignment="1">
      <alignment horizontal="center" vertical="center"/>
    </xf>
    <xf numFmtId="10" fontId="16" fillId="0" borderId="12" xfId="0" applyNumberFormat="1" applyFont="1" applyBorder="1" applyAlignment="1">
      <alignment horizontal="center" vertical="center"/>
    </xf>
    <xf numFmtId="2" fontId="15" fillId="0" borderId="9" xfId="0" applyNumberFormat="1" applyFont="1" applyBorder="1" applyAlignment="1">
      <alignment horizontal="center" vertical="center"/>
    </xf>
    <xf numFmtId="2" fontId="20" fillId="0" borderId="9" xfId="0" applyNumberFormat="1" applyFont="1" applyBorder="1" applyAlignment="1">
      <alignment horizontal="center" vertical="center"/>
    </xf>
    <xf numFmtId="2" fontId="19" fillId="0" borderId="9" xfId="0" applyNumberFormat="1" applyFont="1" applyBorder="1" applyAlignment="1">
      <alignment horizontal="center" vertical="center"/>
    </xf>
    <xf numFmtId="2" fontId="21" fillId="0" borderId="6" xfId="55" applyNumberFormat="1" applyFont="1" applyBorder="1" applyAlignment="1">
      <alignment vertical="center"/>
    </xf>
    <xf numFmtId="2" fontId="21" fillId="0" borderId="17" xfId="55" applyNumberFormat="1" applyFont="1" applyBorder="1" applyAlignment="1">
      <alignment vertical="center"/>
    </xf>
    <xf numFmtId="2" fontId="22" fillId="0" borderId="6" xfId="51" applyNumberFormat="1" applyFont="1" applyBorder="1" applyAlignment="1">
      <alignment horizontal="right" vertical="center"/>
    </xf>
    <xf numFmtId="2" fontId="21" fillId="0" borderId="17" xfId="55" applyNumberFormat="1" applyFont="1" applyBorder="1" applyAlignment="1">
      <alignment horizontal="right" vertical="center"/>
    </xf>
    <xf numFmtId="0" fontId="23" fillId="0" borderId="0" xfId="0" applyFont="1" applyAlignment="1">
      <alignment horizontal="center" vertical="center"/>
    </xf>
    <xf numFmtId="177" fontId="9" fillId="0" borderId="12" xfId="0" applyNumberFormat="1" applyFont="1" applyBorder="1" applyAlignment="1">
      <alignment horizontal="center"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77" fontId="24" fillId="0" borderId="12" xfId="0" applyNumberFormat="1" applyFont="1" applyBorder="1" applyAlignment="1">
      <alignment vertical="center" wrapText="1"/>
    </xf>
    <xf numFmtId="2" fontId="24" fillId="0" borderId="12" xfId="0" applyNumberFormat="1" applyFont="1" applyBorder="1" applyAlignment="1">
      <alignment horizontal="center" vertical="center" wrapText="1"/>
    </xf>
    <xf numFmtId="10" fontId="24" fillId="0" borderId="12" xfId="0" applyNumberFormat="1" applyFont="1" applyBorder="1" applyAlignment="1">
      <alignment horizontal="center" vertical="center" wrapText="1"/>
    </xf>
    <xf numFmtId="177" fontId="24" fillId="0" borderId="12" xfId="0" applyNumberFormat="1" applyFont="1" applyBorder="1" applyAlignment="1">
      <alignment horizontal="left" vertical="center" wrapText="1" indent="2"/>
    </xf>
    <xf numFmtId="0" fontId="0" fillId="0" borderId="0" xfId="0" applyAlignment="1">
      <alignment vertical="center" wrapText="1"/>
    </xf>
    <xf numFmtId="0" fontId="25" fillId="0" borderId="0" xfId="52" applyFont="1" applyAlignment="1">
      <alignment horizontal="center" vertical="center"/>
    </xf>
    <xf numFmtId="0" fontId="0" fillId="0" borderId="0" xfId="0" applyAlignment="1">
      <alignment vertical="center"/>
    </xf>
    <xf numFmtId="0" fontId="14" fillId="0" borderId="12" xfId="0" applyFont="1" applyBorder="1" applyAlignment="1">
      <alignment horizontal="center" vertical="center" wrapText="1"/>
    </xf>
    <xf numFmtId="1" fontId="16" fillId="0" borderId="12" xfId="0" applyNumberFormat="1" applyFont="1" applyBorder="1" applyAlignment="1">
      <alignment horizontal="center" vertical="center"/>
    </xf>
    <xf numFmtId="1" fontId="16" fillId="0" borderId="12" xfId="0" applyNumberFormat="1" applyFont="1" applyBorder="1" applyAlignment="1">
      <alignment horizontal="center" vertical="center" wrapText="1"/>
    </xf>
    <xf numFmtId="10" fontId="0" fillId="0" borderId="0" xfId="0" applyNumberFormat="1" applyAlignment="1"/>
    <xf numFmtId="2" fontId="0" fillId="0" borderId="0" xfId="49" applyNumberFormat="1">
      <alignment vertical="center"/>
    </xf>
    <xf numFmtId="10" fontId="26" fillId="0" borderId="0" xfId="0" applyNumberFormat="1" applyFont="1" applyAlignment="1">
      <alignment horizontal="center"/>
    </xf>
    <xf numFmtId="49" fontId="26" fillId="0" borderId="4" xfId="0" applyNumberFormat="1" applyFont="1" applyBorder="1" applyAlignment="1">
      <alignment horizontal="center" vertical="center" wrapText="1"/>
    </xf>
    <xf numFmtId="177" fontId="26" fillId="0" borderId="5" xfId="0" applyNumberFormat="1" applyFont="1" applyBorder="1" applyAlignment="1">
      <alignment horizontal="center" vertical="center" wrapText="1"/>
    </xf>
    <xf numFmtId="10" fontId="0" fillId="0" borderId="5" xfId="0" applyNumberFormat="1" applyBorder="1" applyAlignment="1">
      <alignment horizontal="center" vertical="center" wrapText="1"/>
    </xf>
    <xf numFmtId="2" fontId="27" fillId="0" borderId="12" xfId="0" applyNumberFormat="1" applyFont="1" applyBorder="1" applyAlignment="1">
      <alignment horizontal="center" vertical="center" wrapText="1"/>
    </xf>
    <xf numFmtId="10" fontId="27" fillId="0" borderId="12" xfId="0" applyNumberFormat="1" applyFont="1" applyBorder="1" applyAlignment="1">
      <alignment horizontal="center" vertical="center" wrapText="1"/>
    </xf>
    <xf numFmtId="10" fontId="4" fillId="0" borderId="0" xfId="0" applyNumberFormat="1" applyFont="1" applyAlignment="1">
      <alignment horizontal="center" vertical="center" wrapText="1"/>
    </xf>
    <xf numFmtId="10" fontId="3" fillId="0" borderId="18" xfId="0" applyNumberFormat="1" applyFont="1" applyBorder="1" applyAlignment="1">
      <alignment horizontal="center" vertical="center" wrapText="1"/>
    </xf>
    <xf numFmtId="10" fontId="3" fillId="0" borderId="19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28" fillId="0" borderId="12" xfId="0" applyFont="1" applyBorder="1" applyAlignment="1">
      <alignment horizontal="left" vertical="center"/>
    </xf>
    <xf numFmtId="2" fontId="0" fillId="0" borderId="15" xfId="0" applyNumberFormat="1" applyBorder="1" applyAlignment="1">
      <alignment horizontal="left"/>
    </xf>
    <xf numFmtId="10" fontId="0" fillId="0" borderId="15" xfId="0" applyNumberFormat="1" applyBorder="1" applyAlignment="1">
      <alignment horizontal="left"/>
    </xf>
    <xf numFmtId="10" fontId="0" fillId="0" borderId="16" xfId="0" applyNumberFormat="1" applyBorder="1" applyAlignment="1">
      <alignment horizontal="left"/>
    </xf>
    <xf numFmtId="2" fontId="28" fillId="0" borderId="12" xfId="0" applyNumberFormat="1" applyFont="1" applyBorder="1" applyAlignment="1">
      <alignment horizontal="left" vertical="center"/>
    </xf>
    <xf numFmtId="0" fontId="0" fillId="0" borderId="0" xfId="0" applyAlignment="1">
      <alignment horizontal="left"/>
    </xf>
    <xf numFmtId="177" fontId="20" fillId="0" borderId="12" xfId="0" applyNumberFormat="1" applyFont="1" applyBorder="1" applyAlignment="1">
      <alignment horizontal="center" vertical="center" wrapText="1"/>
    </xf>
    <xf numFmtId="177" fontId="29" fillId="0" borderId="12" xfId="0" applyNumberFormat="1" applyFont="1" applyBorder="1" applyAlignment="1">
      <alignment horizontal="center" vertical="center" wrapText="1"/>
    </xf>
    <xf numFmtId="49" fontId="15" fillId="0" borderId="12" xfId="0" applyNumberFormat="1" applyFont="1" applyBorder="1" applyAlignment="1">
      <alignment horizontal="center" vertical="center" wrapText="1"/>
    </xf>
    <xf numFmtId="177" fontId="15" fillId="0" borderId="12" xfId="0" applyNumberFormat="1" applyFont="1" applyBorder="1" applyAlignment="1">
      <alignment horizontal="center" vertical="center" wrapText="1"/>
    </xf>
    <xf numFmtId="57" fontId="15" fillId="0" borderId="12" xfId="0" applyNumberFormat="1" applyFont="1" applyBorder="1" applyAlignment="1">
      <alignment horizontal="center" vertical="center" wrapText="1"/>
    </xf>
    <xf numFmtId="176" fontId="19" fillId="0" borderId="12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2" fontId="28" fillId="0" borderId="12" xfId="0" applyNumberFormat="1" applyFont="1" applyBorder="1" applyAlignment="1">
      <alignment horizontal="center" vertical="center"/>
    </xf>
    <xf numFmtId="2" fontId="19" fillId="0" borderId="20" xfId="0" applyNumberFormat="1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/>
    </xf>
    <xf numFmtId="10" fontId="0" fillId="0" borderId="0" xfId="49" applyNumberFormat="1">
      <alignment vertical="center"/>
    </xf>
    <xf numFmtId="0" fontId="28" fillId="0" borderId="0" xfId="0" applyFont="1" applyAlignment="1">
      <alignment horizontal="center" vertical="center"/>
    </xf>
    <xf numFmtId="10" fontId="15" fillId="0" borderId="1" xfId="0" applyNumberFormat="1" applyFont="1" applyBorder="1" applyAlignment="1">
      <alignment horizontal="center" vertical="center"/>
    </xf>
    <xf numFmtId="2" fontId="15" fillId="0" borderId="0" xfId="0" applyNumberFormat="1" applyFont="1" applyAlignment="1">
      <alignment horizontal="center" vertical="center"/>
    </xf>
    <xf numFmtId="10" fontId="15" fillId="0" borderId="0" xfId="0" applyNumberFormat="1" applyFont="1" applyAlignment="1">
      <alignment horizontal="center" vertical="center"/>
    </xf>
    <xf numFmtId="10" fontId="0" fillId="0" borderId="1" xfId="0" applyNumberFormat="1" applyBorder="1" applyAlignment="1"/>
    <xf numFmtId="177" fontId="15" fillId="0" borderId="14" xfId="0" applyNumberFormat="1" applyFont="1" applyBorder="1" applyAlignment="1">
      <alignment horizontal="center" vertical="center" wrapText="1"/>
    </xf>
    <xf numFmtId="177" fontId="15" fillId="0" borderId="5" xfId="0" applyNumberFormat="1" applyFont="1" applyBorder="1" applyAlignment="1">
      <alignment horizontal="center" vertical="center" wrapText="1"/>
    </xf>
    <xf numFmtId="49" fontId="15" fillId="0" borderId="4" xfId="0" applyNumberFormat="1" applyFont="1" applyBorder="1" applyAlignment="1">
      <alignment horizontal="center" vertical="center" wrapText="1"/>
    </xf>
    <xf numFmtId="177" fontId="15" fillId="0" borderId="6" xfId="0" applyNumberFormat="1" applyFont="1" applyBorder="1" applyAlignment="1">
      <alignment horizontal="center" vertical="center" wrapText="1"/>
    </xf>
    <xf numFmtId="177" fontId="15" fillId="0" borderId="9" xfId="0" applyNumberFormat="1" applyFont="1" applyBorder="1" applyAlignment="1">
      <alignment horizontal="center" vertical="center" wrapText="1"/>
    </xf>
    <xf numFmtId="177" fontId="19" fillId="0" borderId="6" xfId="0" applyNumberFormat="1" applyFont="1" applyBorder="1" applyAlignment="1">
      <alignment horizontal="center" vertical="center" wrapText="1"/>
    </xf>
    <xf numFmtId="2" fontId="19" fillId="0" borderId="12" xfId="0" applyNumberFormat="1" applyFont="1" applyBorder="1" applyAlignment="1">
      <alignment horizontal="center" vertical="center"/>
    </xf>
    <xf numFmtId="177" fontId="20" fillId="0" borderId="9" xfId="0" applyNumberFormat="1" applyFont="1" applyBorder="1" applyAlignment="1">
      <alignment horizontal="center" vertical="center" wrapText="1"/>
    </xf>
    <xf numFmtId="178" fontId="19" fillId="0" borderId="12" xfId="0" applyNumberFormat="1" applyFont="1" applyBorder="1" applyAlignment="1">
      <alignment horizontal="center" vertical="center"/>
    </xf>
    <xf numFmtId="177" fontId="20" fillId="0" borderId="4" xfId="0" applyNumberFormat="1" applyFont="1" applyBorder="1" applyAlignment="1">
      <alignment horizontal="center" vertical="center" wrapText="1"/>
    </xf>
    <xf numFmtId="178" fontId="15" fillId="0" borderId="12" xfId="0" applyNumberFormat="1" applyFont="1" applyBorder="1" applyAlignment="1">
      <alignment horizontal="center" vertical="center"/>
    </xf>
    <xf numFmtId="176" fontId="19" fillId="0" borderId="12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30" fillId="0" borderId="0" xfId="0" applyNumberFormat="1" applyFont="1" applyAlignment="1">
      <alignment horizontal="center" vertical="center"/>
    </xf>
    <xf numFmtId="10" fontId="30" fillId="0" borderId="0" xfId="0" applyNumberFormat="1" applyFont="1" applyAlignment="1">
      <alignment horizontal="center" vertical="center"/>
    </xf>
    <xf numFmtId="57" fontId="0" fillId="0" borderId="0" xfId="49" applyNumberFormat="1">
      <alignment vertical="center"/>
    </xf>
    <xf numFmtId="177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43" fontId="1" fillId="0" borderId="3" xfId="0" applyNumberFormat="1" applyFont="1" applyBorder="1" applyAlignment="1">
      <alignment horizontal="center" vertical="center" wrapText="1"/>
    </xf>
    <xf numFmtId="57" fontId="0" fillId="0" borderId="4" xfId="0" applyNumberFormat="1" applyBorder="1" applyAlignment="1">
      <alignment horizontal="center" vertical="center" wrapText="1"/>
    </xf>
    <xf numFmtId="57" fontId="0" fillId="0" borderId="5" xfId="0" applyNumberFormat="1" applyBorder="1" applyAlignment="1">
      <alignment horizontal="center" vertical="center" wrapText="1"/>
    </xf>
    <xf numFmtId="57" fontId="26" fillId="0" borderId="4" xfId="0" applyNumberFormat="1" applyFont="1" applyBorder="1" applyAlignment="1">
      <alignment horizontal="center" vertical="center" wrapText="1"/>
    </xf>
    <xf numFmtId="10" fontId="26" fillId="0" borderId="5" xfId="0" applyNumberFormat="1" applyFont="1" applyBorder="1" applyAlignment="1">
      <alignment horizontal="center" vertical="center" wrapText="1"/>
    </xf>
    <xf numFmtId="177" fontId="1" fillId="0" borderId="5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57" fontId="15" fillId="0" borderId="4" xfId="0" applyNumberFormat="1" applyFont="1" applyBorder="1" applyAlignment="1">
      <alignment horizontal="center" vertical="center" wrapText="1"/>
    </xf>
    <xf numFmtId="10" fontId="15" fillId="0" borderId="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0" fontId="0" fillId="0" borderId="12" xfId="0" applyNumberForma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57" fontId="0" fillId="0" borderId="10" xfId="0" applyNumberFormat="1" applyBorder="1" applyAlignment="1"/>
    <xf numFmtId="177" fontId="1" fillId="0" borderId="10" xfId="0" applyNumberFormat="1" applyFont="1" applyBorder="1" applyAlignment="1">
      <alignment horizontal="center" vertical="center" wrapText="1"/>
    </xf>
    <xf numFmtId="43" fontId="3" fillId="0" borderId="12" xfId="0" applyNumberFormat="1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/>
    </xf>
    <xf numFmtId="2" fontId="4" fillId="0" borderId="21" xfId="0" applyNumberFormat="1" applyFon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2" fontId="1" fillId="0" borderId="16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43" fontId="3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 wrapText="1"/>
    </xf>
    <xf numFmtId="0" fontId="3" fillId="2" borderId="0" xfId="0" applyFont="1" applyFill="1" applyAlignment="1"/>
    <xf numFmtId="0" fontId="4" fillId="2" borderId="0" xfId="0" applyFont="1" applyFill="1" applyAlignment="1"/>
    <xf numFmtId="0" fontId="1" fillId="2" borderId="0" xfId="0" applyFont="1" applyFill="1" applyAlignment="1"/>
    <xf numFmtId="2" fontId="5" fillId="0" borderId="0" xfId="0" applyNumberFormat="1" applyFont="1" applyAlignment="1">
      <alignment horizontal="center" vertical="center"/>
    </xf>
    <xf numFmtId="176" fontId="30" fillId="0" borderId="0" xfId="0" applyNumberFormat="1" applyFont="1" applyAlignment="1">
      <alignment horizontal="center" vertical="center"/>
    </xf>
    <xf numFmtId="177" fontId="1" fillId="0" borderId="22" xfId="0" applyNumberFormat="1" applyFont="1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 wrapText="1"/>
    </xf>
    <xf numFmtId="10" fontId="0" fillId="0" borderId="23" xfId="0" applyNumberFormat="1" applyBorder="1" applyAlignment="1">
      <alignment horizontal="center" vertical="center" wrapText="1"/>
    </xf>
    <xf numFmtId="176" fontId="0" fillId="0" borderId="24" xfId="0" applyNumberFormat="1" applyBorder="1" applyAlignment="1">
      <alignment horizontal="center" vertical="center" wrapText="1"/>
    </xf>
    <xf numFmtId="177" fontId="0" fillId="0" borderId="23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177" fontId="1" fillId="0" borderId="25" xfId="0" applyNumberFormat="1" applyFont="1" applyBorder="1" applyAlignment="1">
      <alignment horizontal="center" vertical="center" wrapText="1"/>
    </xf>
    <xf numFmtId="10" fontId="0" fillId="0" borderId="26" xfId="0" applyNumberFormat="1" applyBorder="1" applyAlignment="1"/>
    <xf numFmtId="176" fontId="0" fillId="0" borderId="17" xfId="0" applyNumberFormat="1" applyBorder="1" applyAlignment="1">
      <alignment horizontal="center" vertical="center" wrapText="1"/>
    </xf>
    <xf numFmtId="10" fontId="3" fillId="0" borderId="27" xfId="0" applyNumberFormat="1" applyFont="1" applyBorder="1" applyAlignment="1">
      <alignment horizontal="center" vertical="center" wrapText="1"/>
    </xf>
    <xf numFmtId="2" fontId="3" fillId="0" borderId="28" xfId="0" applyNumberFormat="1" applyFont="1" applyBorder="1" applyAlignment="1">
      <alignment horizontal="center" vertical="center"/>
    </xf>
    <xf numFmtId="10" fontId="4" fillId="0" borderId="27" xfId="0" applyNumberFormat="1" applyFont="1" applyBorder="1" applyAlignment="1">
      <alignment horizontal="center" vertical="center" wrapText="1"/>
    </xf>
    <xf numFmtId="177" fontId="4" fillId="0" borderId="0" xfId="0" applyNumberFormat="1" applyFont="1" applyAlignment="1">
      <alignment horizontal="center" vertical="center" wrapText="1"/>
    </xf>
    <xf numFmtId="178" fontId="4" fillId="0" borderId="28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178" fontId="4" fillId="0" borderId="12" xfId="0" applyNumberFormat="1" applyFont="1" applyBorder="1" applyAlignment="1">
      <alignment horizontal="center" vertical="center" wrapText="1"/>
    </xf>
    <xf numFmtId="2" fontId="1" fillId="0" borderId="28" xfId="0" applyNumberFormat="1" applyFont="1" applyBorder="1" applyAlignment="1">
      <alignment horizontal="center" vertical="center"/>
    </xf>
    <xf numFmtId="178" fontId="0" fillId="0" borderId="28" xfId="0" applyNumberFormat="1" applyBorder="1" applyAlignment="1">
      <alignment horizontal="center" vertical="center"/>
    </xf>
    <xf numFmtId="176" fontId="4" fillId="0" borderId="28" xfId="0" applyNumberFormat="1" applyFont="1" applyBorder="1" applyAlignment="1">
      <alignment horizontal="center" vertical="center"/>
    </xf>
    <xf numFmtId="2" fontId="3" fillId="0" borderId="0" xfId="0" applyNumberFormat="1" applyFont="1" applyAlignment="1"/>
    <xf numFmtId="10" fontId="4" fillId="0" borderId="0" xfId="0" applyNumberFormat="1" applyFont="1" applyAlignment="1"/>
    <xf numFmtId="176" fontId="4" fillId="0" borderId="0" xfId="0" applyNumberFormat="1" applyFont="1" applyAlignment="1"/>
    <xf numFmtId="0" fontId="16" fillId="0" borderId="0" xfId="0" applyFont="1">
      <alignment vertical="center"/>
    </xf>
    <xf numFmtId="0" fontId="0" fillId="0" borderId="17" xfId="0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/>
    </xf>
    <xf numFmtId="1" fontId="0" fillId="0" borderId="15" xfId="0" applyNumberFormat="1" applyBorder="1" applyAlignment="1"/>
    <xf numFmtId="10" fontId="7" fillId="0" borderId="15" xfId="0" applyNumberFormat="1" applyFont="1" applyBorder="1" applyAlignment="1"/>
    <xf numFmtId="1" fontId="0" fillId="0" borderId="16" xfId="0" applyNumberFormat="1" applyBorder="1" applyAlignment="1"/>
    <xf numFmtId="10" fontId="7" fillId="0" borderId="16" xfId="0" applyNumberFormat="1" applyFont="1" applyBorder="1" applyAlignment="1"/>
    <xf numFmtId="0" fontId="31" fillId="0" borderId="12" xfId="0" applyFont="1" applyBorder="1" applyAlignment="1">
      <alignment horizontal="center" vertical="center" wrapText="1"/>
    </xf>
    <xf numFmtId="2" fontId="32" fillId="0" borderId="12" xfId="0" applyNumberFormat="1" applyFont="1" applyBorder="1" applyAlignment="1">
      <alignment horizontal="center" vertical="center"/>
    </xf>
    <xf numFmtId="1" fontId="18" fillId="0" borderId="12" xfId="0" applyNumberFormat="1" applyFont="1" applyBorder="1" applyAlignment="1">
      <alignment horizontal="center" vertical="center"/>
    </xf>
    <xf numFmtId="10" fontId="32" fillId="0" borderId="12" xfId="0" applyNumberFormat="1" applyFont="1" applyBorder="1" applyAlignment="1">
      <alignment horizontal="center" vertical="center"/>
    </xf>
    <xf numFmtId="1" fontId="0" fillId="0" borderId="12" xfId="0" applyNumberFormat="1" applyBorder="1" applyAlignment="1">
      <alignment horizontal="center" vertical="center"/>
    </xf>
    <xf numFmtId="10" fontId="7" fillId="0" borderId="12" xfId="0" applyNumberFormat="1" applyFont="1" applyBorder="1" applyAlignment="1">
      <alignment horizontal="center" vertical="center"/>
    </xf>
    <xf numFmtId="10" fontId="33" fillId="0" borderId="12" xfId="0" applyNumberFormat="1" applyFont="1" applyBorder="1" applyAlignment="1">
      <alignment horizontal="center" vertical="center" wrapText="1"/>
    </xf>
    <xf numFmtId="10" fontId="34" fillId="0" borderId="12" xfId="0" applyNumberFormat="1" applyFont="1" applyBorder="1" applyAlignment="1">
      <alignment horizontal="center" vertical="center"/>
    </xf>
    <xf numFmtId="1" fontId="35" fillId="0" borderId="12" xfId="0" applyNumberFormat="1" applyFont="1" applyBorder="1" applyAlignment="1">
      <alignment horizontal="center" vertical="center"/>
    </xf>
    <xf numFmtId="0" fontId="32" fillId="3" borderId="0" xfId="0" applyFont="1" applyFill="1" applyAlignment="1">
      <alignment wrapText="1"/>
    </xf>
    <xf numFmtId="0" fontId="32" fillId="3" borderId="0" xfId="0" applyFont="1" applyFill="1" applyAlignment="1"/>
    <xf numFmtId="0" fontId="7" fillId="3" borderId="0" xfId="0" applyFont="1" applyFill="1">
      <alignment vertical="center"/>
    </xf>
    <xf numFmtId="0" fontId="36" fillId="0" borderId="29" xfId="52" applyFont="1" applyBorder="1" applyAlignment="1"/>
    <xf numFmtId="2" fontId="36" fillId="0" borderId="15" xfId="52" applyNumberFormat="1" applyFont="1" applyBorder="1" applyAlignment="1"/>
    <xf numFmtId="10" fontId="36" fillId="0" borderId="15" xfId="52" applyNumberFormat="1" applyFont="1" applyBorder="1" applyAlignment="1"/>
    <xf numFmtId="2" fontId="37" fillId="0" borderId="15" xfId="52" applyNumberFormat="1" applyFont="1" applyBorder="1" applyAlignment="1"/>
    <xf numFmtId="10" fontId="37" fillId="0" borderId="15" xfId="52" applyNumberFormat="1" applyFont="1" applyBorder="1" applyAlignment="1"/>
    <xf numFmtId="177" fontId="36" fillId="0" borderId="15" xfId="52" applyNumberFormat="1" applyFont="1" applyBorder="1" applyAlignment="1"/>
    <xf numFmtId="177" fontId="36" fillId="0" borderId="16" xfId="52" applyNumberFormat="1" applyFont="1" applyBorder="1" applyAlignment="1"/>
    <xf numFmtId="10" fontId="0" fillId="0" borderId="12" xfId="0" applyNumberFormat="1" applyBorder="1" applyAlignment="1">
      <alignment horizontal="center" vertical="center"/>
    </xf>
    <xf numFmtId="177" fontId="36" fillId="0" borderId="16" xfId="52" applyNumberFormat="1" applyFont="1" applyBorder="1" applyAlignment="1">
      <alignment horizontal="center"/>
    </xf>
    <xf numFmtId="177" fontId="0" fillId="0" borderId="12" xfId="0" applyNumberFormat="1" applyBorder="1" applyAlignment="1">
      <alignment horizontal="center" vertical="center"/>
    </xf>
    <xf numFmtId="10" fontId="0" fillId="0" borderId="12" xfId="0" applyNumberFormat="1" applyBorder="1">
      <alignment vertical="center"/>
    </xf>
    <xf numFmtId="177" fontId="38" fillId="0" borderId="12" xfId="0" applyNumberFormat="1" applyFont="1" applyBorder="1" applyAlignment="1">
      <alignment horizontal="center" vertical="center" wrapText="1"/>
    </xf>
    <xf numFmtId="177" fontId="39" fillId="0" borderId="12" xfId="0" applyNumberFormat="1" applyFont="1" applyBorder="1" applyAlignment="1">
      <alignment horizontal="center" vertical="center" wrapText="1"/>
    </xf>
    <xf numFmtId="49" fontId="32" fillId="0" borderId="12" xfId="0" applyNumberFormat="1" applyFont="1" applyBorder="1" applyAlignment="1">
      <alignment horizontal="center" vertical="center" wrapText="1"/>
    </xf>
    <xf numFmtId="10" fontId="32" fillId="0" borderId="12" xfId="0" applyNumberFormat="1" applyFont="1" applyBorder="1" applyAlignment="1">
      <alignment horizontal="center" vertical="center" wrapText="1"/>
    </xf>
    <xf numFmtId="57" fontId="32" fillId="0" borderId="12" xfId="0" applyNumberFormat="1" applyFont="1" applyBorder="1" applyAlignment="1">
      <alignment horizontal="center" vertical="center" wrapText="1"/>
    </xf>
    <xf numFmtId="176" fontId="40" fillId="0" borderId="12" xfId="0" applyNumberFormat="1" applyFont="1" applyBorder="1" applyAlignment="1">
      <alignment horizontal="center" vertical="center" wrapText="1"/>
    </xf>
    <xf numFmtId="10" fontId="40" fillId="0" borderId="12" xfId="0" applyNumberFormat="1" applyFont="1" applyBorder="1" applyAlignment="1">
      <alignment horizontal="center" vertical="center" wrapText="1"/>
    </xf>
    <xf numFmtId="177" fontId="32" fillId="0" borderId="12" xfId="0" applyNumberFormat="1" applyFont="1" applyBorder="1" applyAlignment="1">
      <alignment horizontal="center" vertical="center" wrapText="1"/>
    </xf>
    <xf numFmtId="57" fontId="0" fillId="0" borderId="9" xfId="0" applyNumberFormat="1" applyBorder="1" applyAlignment="1"/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2" fontId="40" fillId="0" borderId="12" xfId="0" applyNumberFormat="1" applyFont="1" applyBorder="1" applyAlignment="1">
      <alignment horizontal="center" vertical="center"/>
    </xf>
    <xf numFmtId="10" fontId="40" fillId="0" borderId="12" xfId="0" applyNumberFormat="1" applyFont="1" applyBorder="1" applyAlignment="1">
      <alignment horizontal="center" vertical="center"/>
    </xf>
    <xf numFmtId="10" fontId="7" fillId="0" borderId="12" xfId="0" applyNumberFormat="1" applyFont="1" applyBorder="1">
      <alignment vertical="center"/>
    </xf>
    <xf numFmtId="176" fontId="7" fillId="0" borderId="12" xfId="0" applyNumberFormat="1" applyFont="1" applyBorder="1">
      <alignment vertical="center"/>
    </xf>
    <xf numFmtId="2" fontId="7" fillId="0" borderId="12" xfId="0" applyNumberFormat="1" applyFont="1" applyBorder="1">
      <alignment vertical="center"/>
    </xf>
    <xf numFmtId="0" fontId="24" fillId="0" borderId="12" xfId="0" applyFont="1" applyBorder="1" applyAlignment="1">
      <alignment horizontal="center" vertical="center"/>
    </xf>
    <xf numFmtId="0" fontId="20" fillId="2" borderId="0" xfId="0" applyFont="1" applyFill="1" applyAlignment="1"/>
    <xf numFmtId="0" fontId="19" fillId="2" borderId="0" xfId="0" applyFont="1" applyFill="1" applyAlignment="1"/>
    <xf numFmtId="0" fontId="29" fillId="2" borderId="0" xfId="0" applyFont="1" applyFill="1" applyAlignment="1"/>
    <xf numFmtId="0" fontId="0" fillId="0" borderId="0" xfId="0" applyAlignment="1">
      <alignment horizontal="center"/>
    </xf>
    <xf numFmtId="0" fontId="28" fillId="0" borderId="1" xfId="0" applyFont="1" applyBorder="1" applyAlignment="1">
      <alignment horizontal="center" vertical="center"/>
    </xf>
    <xf numFmtId="176" fontId="41" fillId="0" borderId="0" xfId="0" applyNumberFormat="1" applyFont="1" applyAlignment="1">
      <alignment horizontal="center" vertical="center"/>
    </xf>
    <xf numFmtId="10" fontId="41" fillId="0" borderId="0" xfId="0" applyNumberFormat="1" applyFont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  <xf numFmtId="10" fontId="19" fillId="0" borderId="0" xfId="0" applyNumberFormat="1" applyFont="1" applyAlignment="1">
      <alignment horizontal="center" vertical="center"/>
    </xf>
    <xf numFmtId="176" fontId="20" fillId="0" borderId="0" xfId="0" applyNumberFormat="1" applyFont="1" applyAlignment="1"/>
    <xf numFmtId="2" fontId="20" fillId="0" borderId="0" xfId="0" applyNumberFormat="1" applyFont="1" applyAlignment="1"/>
    <xf numFmtId="10" fontId="20" fillId="0" borderId="0" xfId="0" applyNumberFormat="1" applyFont="1" applyAlignment="1"/>
    <xf numFmtId="179" fontId="20" fillId="0" borderId="0" xfId="0" applyNumberFormat="1" applyFont="1" applyAlignment="1"/>
    <xf numFmtId="178" fontId="20" fillId="0" borderId="0" xfId="0" applyNumberFormat="1" applyFont="1" applyAlignment="1"/>
    <xf numFmtId="178" fontId="20" fillId="0" borderId="0" xfId="0" applyNumberFormat="1" applyFont="1" applyAlignment="1">
      <alignment horizontal="center" vertical="center"/>
    </xf>
    <xf numFmtId="2" fontId="19" fillId="0" borderId="0" xfId="0" applyNumberFormat="1" applyFont="1" applyAlignment="1"/>
    <xf numFmtId="177" fontId="20" fillId="0" borderId="3" xfId="0" applyNumberFormat="1" applyFont="1" applyBorder="1" applyAlignment="1">
      <alignment horizontal="center" vertical="center" wrapText="1"/>
    </xf>
    <xf numFmtId="177" fontId="29" fillId="0" borderId="4" xfId="0" applyNumberFormat="1" applyFont="1" applyBorder="1" applyAlignment="1">
      <alignment horizontal="center" vertical="center" wrapText="1"/>
    </xf>
    <xf numFmtId="10" fontId="15" fillId="0" borderId="4" xfId="0" applyNumberFormat="1" applyFont="1" applyBorder="1" applyAlignment="1">
      <alignment horizontal="center" vertical="center" wrapText="1"/>
    </xf>
    <xf numFmtId="10" fontId="15" fillId="0" borderId="30" xfId="0" applyNumberFormat="1" applyFont="1" applyBorder="1" applyAlignment="1">
      <alignment horizontal="center" vertical="center" wrapText="1"/>
    </xf>
    <xf numFmtId="57" fontId="15" fillId="0" borderId="30" xfId="0" applyNumberFormat="1" applyFont="1" applyBorder="1" applyAlignment="1">
      <alignment horizontal="center" vertical="center" wrapText="1"/>
    </xf>
    <xf numFmtId="176" fontId="15" fillId="0" borderId="31" xfId="0" applyNumberFormat="1" applyFont="1" applyBorder="1" applyAlignment="1">
      <alignment horizontal="center" vertical="center" wrapText="1"/>
    </xf>
    <xf numFmtId="10" fontId="15" fillId="0" borderId="12" xfId="0" applyNumberFormat="1" applyFont="1" applyBorder="1" applyAlignment="1">
      <alignment horizontal="center" vertical="center" wrapText="1"/>
    </xf>
    <xf numFmtId="176" fontId="15" fillId="0" borderId="6" xfId="0" applyNumberFormat="1" applyFont="1" applyBorder="1" applyAlignment="1">
      <alignment horizontal="center" vertical="center" wrapText="1"/>
    </xf>
    <xf numFmtId="179" fontId="15" fillId="0" borderId="4" xfId="0" applyNumberFormat="1" applyFont="1" applyBorder="1" applyAlignment="1">
      <alignment horizontal="center" vertical="center" wrapText="1"/>
    </xf>
    <xf numFmtId="10" fontId="15" fillId="0" borderId="0" xfId="0" applyNumberFormat="1" applyFont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10" fontId="15" fillId="0" borderId="32" xfId="0" applyNumberFormat="1" applyFont="1" applyBorder="1" applyAlignment="1">
      <alignment horizontal="center" vertical="center" wrapText="1"/>
    </xf>
    <xf numFmtId="10" fontId="15" fillId="0" borderId="10" xfId="0" applyNumberFormat="1" applyFont="1" applyBorder="1" applyAlignment="1">
      <alignment horizontal="center" vertical="center" wrapText="1"/>
    </xf>
    <xf numFmtId="177" fontId="15" fillId="0" borderId="16" xfId="0" applyNumberFormat="1" applyFont="1" applyBorder="1" applyAlignment="1">
      <alignment horizontal="center" vertical="center" wrapText="1"/>
    </xf>
    <xf numFmtId="10" fontId="15" fillId="0" borderId="14" xfId="0" applyNumberFormat="1" applyFont="1" applyBorder="1" applyAlignment="1">
      <alignment horizontal="center" vertical="center" wrapText="1"/>
    </xf>
    <xf numFmtId="180" fontId="15" fillId="0" borderId="12" xfId="0" applyNumberFormat="1" applyFont="1" applyBorder="1" applyAlignment="1">
      <alignment horizontal="center" vertical="center" wrapText="1"/>
    </xf>
    <xf numFmtId="180" fontId="15" fillId="0" borderId="14" xfId="0" applyNumberFormat="1" applyFont="1" applyBorder="1" applyAlignment="1">
      <alignment horizontal="center" vertical="center" wrapText="1"/>
    </xf>
    <xf numFmtId="10" fontId="15" fillId="0" borderId="19" xfId="0" applyNumberFormat="1" applyFont="1" applyBorder="1" applyAlignment="1">
      <alignment horizontal="center" vertical="center" wrapText="1"/>
    </xf>
    <xf numFmtId="57" fontId="15" fillId="0" borderId="14" xfId="0" applyNumberFormat="1" applyFont="1" applyBorder="1" applyAlignment="1">
      <alignment horizontal="center" vertical="center" wrapText="1"/>
    </xf>
    <xf numFmtId="57" fontId="15" fillId="0" borderId="33" xfId="0" applyNumberFormat="1" applyFont="1" applyBorder="1" applyAlignment="1">
      <alignment horizontal="center" vertical="center" wrapText="1"/>
    </xf>
    <xf numFmtId="57" fontId="15" fillId="0" borderId="34" xfId="0" applyNumberFormat="1" applyFont="1" applyBorder="1" applyAlignment="1">
      <alignment horizontal="center" vertical="center" wrapText="1"/>
    </xf>
    <xf numFmtId="49" fontId="15" fillId="0" borderId="19" xfId="0" applyNumberFormat="1" applyFont="1" applyBorder="1" applyAlignment="1">
      <alignment horizontal="center" vertical="center" wrapText="1"/>
    </xf>
    <xf numFmtId="10" fontId="20" fillId="0" borderId="0" xfId="0" applyNumberFormat="1" applyFont="1" applyAlignment="1">
      <alignment horizontal="center" vertical="center" wrapText="1"/>
    </xf>
    <xf numFmtId="177" fontId="15" fillId="0" borderId="10" xfId="0" applyNumberFormat="1" applyFont="1" applyBorder="1" applyAlignment="1">
      <alignment horizontal="center" vertical="center" wrapText="1"/>
    </xf>
    <xf numFmtId="57" fontId="19" fillId="0" borderId="16" xfId="0" applyNumberFormat="1" applyFont="1" applyBorder="1" applyAlignment="1">
      <alignment horizontal="center"/>
    </xf>
    <xf numFmtId="10" fontId="0" fillId="0" borderId="16" xfId="0" applyNumberFormat="1" applyBorder="1" applyAlignment="1"/>
    <xf numFmtId="57" fontId="15" fillId="0" borderId="12" xfId="0" applyNumberFormat="1" applyFont="1" applyBorder="1" applyAlignment="1">
      <alignment horizontal="center"/>
    </xf>
    <xf numFmtId="2" fontId="15" fillId="0" borderId="12" xfId="0" applyNumberFormat="1" applyFont="1" applyBorder="1" applyAlignment="1">
      <alignment horizontal="center"/>
    </xf>
    <xf numFmtId="2" fontId="15" fillId="0" borderId="6" xfId="0" applyNumberFormat="1" applyFont="1" applyBorder="1" applyAlignment="1">
      <alignment horizontal="center"/>
    </xf>
    <xf numFmtId="57" fontId="15" fillId="0" borderId="22" xfId="0" applyNumberFormat="1" applyFont="1" applyBorder="1" applyAlignment="1">
      <alignment horizontal="center"/>
    </xf>
    <xf numFmtId="10" fontId="0" fillId="0" borderId="22" xfId="0" applyNumberFormat="1" applyBorder="1" applyAlignment="1"/>
    <xf numFmtId="57" fontId="15" fillId="0" borderId="3" xfId="0" applyNumberFormat="1" applyFont="1" applyBorder="1" applyAlignment="1">
      <alignment horizontal="center"/>
    </xf>
    <xf numFmtId="0" fontId="15" fillId="0" borderId="35" xfId="0" applyFont="1" applyBorder="1" applyAlignment="1">
      <alignment horizontal="center"/>
    </xf>
    <xf numFmtId="57" fontId="15" fillId="0" borderId="25" xfId="0" applyNumberFormat="1" applyFont="1" applyBorder="1" applyAlignment="1">
      <alignment horizontal="center"/>
    </xf>
    <xf numFmtId="10" fontId="0" fillId="0" borderId="25" xfId="0" applyNumberFormat="1" applyBorder="1" applyAlignment="1"/>
    <xf numFmtId="57" fontId="15" fillId="0" borderId="14" xfId="0" applyNumberFormat="1" applyFont="1" applyBorder="1" applyAlignment="1">
      <alignment horizontal="center"/>
    </xf>
    <xf numFmtId="2" fontId="15" fillId="0" borderId="0" xfId="0" applyNumberFormat="1" applyFont="1" applyAlignment="1">
      <alignment horizontal="center"/>
    </xf>
    <xf numFmtId="10" fontId="15" fillId="0" borderId="0" xfId="0" applyNumberFormat="1" applyFont="1" applyAlignment="1">
      <alignment horizontal="center"/>
    </xf>
    <xf numFmtId="2" fontId="0" fillId="0" borderId="9" xfId="0" applyNumberFormat="1" applyBorder="1" applyAlignment="1">
      <alignment horizontal="center"/>
    </xf>
    <xf numFmtId="10" fontId="15" fillId="0" borderId="34" xfId="0" applyNumberFormat="1" applyFont="1" applyBorder="1" applyAlignment="1">
      <alignment horizontal="center" vertical="center" wrapText="1"/>
    </xf>
    <xf numFmtId="2" fontId="0" fillId="0" borderId="36" xfId="0" applyNumberFormat="1" applyBorder="1" applyAlignment="1"/>
    <xf numFmtId="10" fontId="0" fillId="0" borderId="36" xfId="0" applyNumberFormat="1" applyBorder="1" applyAlignment="1"/>
    <xf numFmtId="2" fontId="0" fillId="0" borderId="36" xfId="0" applyNumberFormat="1" applyBorder="1" applyAlignment="1">
      <alignment horizontal="center" vertical="center"/>
    </xf>
    <xf numFmtId="10" fontId="0" fillId="0" borderId="36" xfId="0" applyNumberFormat="1" applyBorder="1" applyAlignment="1">
      <alignment horizontal="center" vertical="center"/>
    </xf>
    <xf numFmtId="176" fontId="15" fillId="0" borderId="36" xfId="0" applyNumberFormat="1" applyFont="1" applyBorder="1" applyAlignment="1">
      <alignment horizontal="center" vertical="center" wrapText="1"/>
    </xf>
    <xf numFmtId="2" fontId="0" fillId="0" borderId="12" xfId="0" applyNumberFormat="1" applyBorder="1" applyAlignment="1"/>
    <xf numFmtId="10" fontId="0" fillId="0" borderId="12" xfId="0" applyNumberFormat="1" applyBorder="1" applyAlignment="1"/>
    <xf numFmtId="10" fontId="0" fillId="0" borderId="37" xfId="0" applyNumberFormat="1" applyBorder="1" applyAlignment="1"/>
    <xf numFmtId="2" fontId="0" fillId="0" borderId="21" xfId="0" applyNumberFormat="1" applyBorder="1" applyAlignment="1"/>
    <xf numFmtId="10" fontId="0" fillId="0" borderId="6" xfId="0" applyNumberFormat="1" applyBorder="1" applyAlignment="1"/>
    <xf numFmtId="10" fontId="0" fillId="0" borderId="17" xfId="0" applyNumberFormat="1" applyBorder="1" applyAlignment="1"/>
    <xf numFmtId="2" fontId="0" fillId="0" borderId="6" xfId="0" applyNumberFormat="1" applyBorder="1" applyAlignment="1"/>
    <xf numFmtId="2" fontId="0" fillId="0" borderId="38" xfId="0" applyNumberFormat="1" applyBorder="1" applyAlignment="1"/>
    <xf numFmtId="177" fontId="19" fillId="0" borderId="25" xfId="0" applyNumberFormat="1" applyFont="1" applyBorder="1" applyAlignment="1">
      <alignment horizontal="center" vertical="center" wrapText="1"/>
    </xf>
    <xf numFmtId="177" fontId="19" fillId="0" borderId="14" xfId="0" applyNumberFormat="1" applyFont="1" applyBorder="1" applyAlignment="1">
      <alignment horizontal="center" vertical="center" wrapText="1"/>
    </xf>
    <xf numFmtId="177" fontId="15" fillId="0" borderId="17" xfId="0" applyNumberFormat="1" applyFont="1" applyBorder="1" applyAlignment="1">
      <alignment horizontal="center" vertical="center" wrapText="1"/>
    </xf>
    <xf numFmtId="177" fontId="15" fillId="0" borderId="39" xfId="0" applyNumberFormat="1" applyFont="1" applyBorder="1" applyAlignment="1">
      <alignment horizontal="center" vertical="center" wrapText="1"/>
    </xf>
    <xf numFmtId="177" fontId="19" fillId="0" borderId="16" xfId="0" applyNumberFormat="1" applyFont="1" applyBorder="1" applyAlignment="1">
      <alignment horizontal="center" vertical="center" wrapText="1"/>
    </xf>
    <xf numFmtId="177" fontId="19" fillId="0" borderId="27" xfId="0" applyNumberFormat="1" applyFont="1" applyBorder="1" applyAlignment="1">
      <alignment horizontal="center" vertical="center" wrapText="1"/>
    </xf>
    <xf numFmtId="177" fontId="19" fillId="0" borderId="28" xfId="0" applyNumberFormat="1" applyFont="1" applyBorder="1" applyAlignment="1">
      <alignment horizontal="center" vertical="center" wrapText="1"/>
    </xf>
    <xf numFmtId="177" fontId="15" fillId="0" borderId="29" xfId="0" applyNumberFormat="1" applyFont="1" applyBorder="1" applyAlignment="1">
      <alignment horizontal="center" vertical="center" wrapText="1"/>
    </xf>
    <xf numFmtId="177" fontId="15" fillId="0" borderId="27" xfId="0" applyNumberFormat="1" applyFont="1" applyBorder="1" applyAlignment="1">
      <alignment horizontal="center" vertical="center" wrapText="1"/>
    </xf>
    <xf numFmtId="57" fontId="15" fillId="0" borderId="5" xfId="0" applyNumberFormat="1" applyFont="1" applyBorder="1" applyAlignment="1">
      <alignment horizontal="center" vertical="center" wrapText="1"/>
    </xf>
    <xf numFmtId="57" fontId="15" fillId="0" borderId="23" xfId="0" applyNumberFormat="1" applyFont="1" applyBorder="1" applyAlignment="1">
      <alignment horizontal="center" vertical="center" wrapText="1"/>
    </xf>
    <xf numFmtId="57" fontId="15" fillId="0" borderId="40" xfId="0" applyNumberFormat="1" applyFont="1" applyBorder="1" applyAlignment="1">
      <alignment horizontal="center" vertical="center" wrapText="1"/>
    </xf>
    <xf numFmtId="57" fontId="19" fillId="0" borderId="40" xfId="0" applyNumberFormat="1" applyFont="1" applyBorder="1" applyAlignment="1">
      <alignment horizontal="center" vertical="center" wrapText="1"/>
    </xf>
    <xf numFmtId="57" fontId="19" fillId="0" borderId="41" xfId="0" applyNumberFormat="1" applyFont="1" applyBorder="1" applyAlignment="1">
      <alignment horizontal="center" vertical="center" wrapText="1"/>
    </xf>
    <xf numFmtId="57" fontId="15" fillId="0" borderId="17" xfId="0" applyNumberFormat="1" applyFont="1" applyBorder="1" applyAlignment="1">
      <alignment horizontal="center" vertical="center" wrapText="1"/>
    </xf>
    <xf numFmtId="57" fontId="15" fillId="0" borderId="29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center" vertical="center" wrapText="1"/>
    </xf>
    <xf numFmtId="10" fontId="19" fillId="0" borderId="9" xfId="0" applyNumberFormat="1" applyFont="1" applyBorder="1" applyAlignment="1">
      <alignment horizontal="center" vertical="center"/>
    </xf>
    <xf numFmtId="176" fontId="20" fillId="0" borderId="9" xfId="0" applyNumberFormat="1" applyFont="1" applyBorder="1" applyAlignment="1">
      <alignment horizontal="center" vertical="center"/>
    </xf>
    <xf numFmtId="10" fontId="20" fillId="0" borderId="9" xfId="0" applyNumberFormat="1" applyFont="1" applyBorder="1" applyAlignment="1">
      <alignment horizontal="center" vertical="center"/>
    </xf>
    <xf numFmtId="2" fontId="20" fillId="0" borderId="36" xfId="0" applyNumberFormat="1" applyFont="1" applyBorder="1" applyAlignment="1">
      <alignment horizontal="center" vertical="center"/>
    </xf>
    <xf numFmtId="2" fontId="20" fillId="0" borderId="12" xfId="0" applyNumberFormat="1" applyFont="1" applyBorder="1" applyAlignment="1">
      <alignment horizontal="center" vertical="center"/>
    </xf>
    <xf numFmtId="176" fontId="20" fillId="0" borderId="6" xfId="0" applyNumberFormat="1" applyFont="1" applyBorder="1" applyAlignment="1">
      <alignment horizontal="center" vertical="center"/>
    </xf>
    <xf numFmtId="10" fontId="20" fillId="0" borderId="0" xfId="0" applyNumberFormat="1" applyFont="1" applyAlignment="1">
      <alignment horizontal="center" vertical="center"/>
    </xf>
    <xf numFmtId="2" fontId="20" fillId="0" borderId="3" xfId="0" applyNumberFormat="1" applyFont="1" applyBorder="1" applyAlignment="1">
      <alignment horizontal="center" vertical="center"/>
    </xf>
    <xf numFmtId="2" fontId="20" fillId="0" borderId="4" xfId="0" applyNumberFormat="1" applyFont="1" applyBorder="1" applyAlignment="1">
      <alignment horizontal="center" vertical="center"/>
    </xf>
    <xf numFmtId="10" fontId="20" fillId="0" borderId="9" xfId="0" applyNumberFormat="1" applyFont="1" applyBorder="1" applyAlignment="1">
      <alignment horizontal="center" vertical="center" wrapText="1"/>
    </xf>
    <xf numFmtId="10" fontId="20" fillId="0" borderId="10" xfId="0" applyNumberFormat="1" applyFont="1" applyBorder="1" applyAlignment="1">
      <alignment horizontal="center" vertical="center" wrapText="1"/>
    </xf>
    <xf numFmtId="2" fontId="29" fillId="0" borderId="16" xfId="0" applyNumberFormat="1" applyFont="1" applyBorder="1" applyAlignment="1">
      <alignment horizontal="center" vertical="center"/>
    </xf>
    <xf numFmtId="10" fontId="29" fillId="0" borderId="12" xfId="0" applyNumberFormat="1" applyFont="1" applyBorder="1" applyAlignment="1">
      <alignment horizontal="center" vertical="center"/>
    </xf>
    <xf numFmtId="2" fontId="29" fillId="0" borderId="12" xfId="0" applyNumberFormat="1" applyFont="1" applyBorder="1" applyAlignment="1">
      <alignment horizontal="center" vertical="center"/>
    </xf>
    <xf numFmtId="10" fontId="20" fillId="0" borderId="12" xfId="0" applyNumberFormat="1" applyFont="1" applyBorder="1" applyAlignment="1">
      <alignment horizontal="center" vertical="center" wrapText="1"/>
    </xf>
    <xf numFmtId="2" fontId="20" fillId="0" borderId="12" xfId="0" applyNumberFormat="1" applyFont="1" applyBorder="1" applyAlignment="1">
      <alignment horizontal="center" vertical="center" wrapText="1"/>
    </xf>
    <xf numFmtId="10" fontId="20" fillId="0" borderId="29" xfId="0" applyNumberFormat="1" applyFont="1" applyBorder="1" applyAlignment="1">
      <alignment horizontal="center" vertical="center" wrapText="1"/>
    </xf>
    <xf numFmtId="2" fontId="20" fillId="0" borderId="6" xfId="0" applyNumberFormat="1" applyFont="1" applyBorder="1" applyAlignment="1">
      <alignment horizontal="center" vertical="center" wrapText="1"/>
    </xf>
    <xf numFmtId="2" fontId="20" fillId="0" borderId="22" xfId="0" applyNumberFormat="1" applyFont="1" applyBorder="1" applyAlignment="1">
      <alignment horizontal="center" vertical="center" wrapText="1"/>
    </xf>
    <xf numFmtId="2" fontId="20" fillId="0" borderId="4" xfId="0" applyNumberFormat="1" applyFont="1" applyBorder="1" applyAlignment="1">
      <alignment horizontal="center" vertical="center" wrapText="1"/>
    </xf>
    <xf numFmtId="10" fontId="20" fillId="0" borderId="4" xfId="0" applyNumberFormat="1" applyFont="1" applyBorder="1" applyAlignment="1">
      <alignment horizontal="center" vertical="center" wrapText="1"/>
    </xf>
    <xf numFmtId="10" fontId="20" fillId="0" borderId="32" xfId="0" applyNumberFormat="1" applyFont="1" applyBorder="1" applyAlignment="1">
      <alignment horizontal="center" vertical="center" wrapText="1"/>
    </xf>
    <xf numFmtId="177" fontId="20" fillId="0" borderId="10" xfId="0" applyNumberFormat="1" applyFont="1" applyBorder="1" applyAlignment="1">
      <alignment horizontal="center" vertical="center" wrapText="1"/>
    </xf>
    <xf numFmtId="10" fontId="20" fillId="0" borderId="42" xfId="0" applyNumberFormat="1" applyFont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 wrapText="1"/>
    </xf>
    <xf numFmtId="176" fontId="20" fillId="0" borderId="10" xfId="0" applyNumberFormat="1" applyFont="1" applyBorder="1" applyAlignment="1">
      <alignment horizontal="center" vertical="center" wrapText="1"/>
    </xf>
    <xf numFmtId="2" fontId="20" fillId="0" borderId="16" xfId="0" applyNumberFormat="1" applyFont="1" applyBorder="1" applyAlignment="1">
      <alignment horizontal="center" vertical="center" wrapText="1"/>
    </xf>
    <xf numFmtId="10" fontId="20" fillId="0" borderId="27" xfId="0" applyNumberFormat="1" applyFont="1" applyBorder="1" applyAlignment="1">
      <alignment horizontal="center" vertical="center" wrapText="1"/>
    </xf>
    <xf numFmtId="2" fontId="20" fillId="0" borderId="28" xfId="0" applyNumberFormat="1" applyFont="1" applyBorder="1" applyAlignment="1">
      <alignment horizontal="center" vertical="center" wrapText="1"/>
    </xf>
    <xf numFmtId="10" fontId="29" fillId="0" borderId="27" xfId="0" applyNumberFormat="1" applyFont="1" applyBorder="1" applyAlignment="1">
      <alignment horizontal="center" vertical="center" wrapText="1"/>
    </xf>
    <xf numFmtId="10" fontId="29" fillId="0" borderId="29" xfId="0" applyNumberFormat="1" applyFont="1" applyBorder="1" applyAlignment="1">
      <alignment horizontal="center" vertical="center" wrapText="1"/>
    </xf>
    <xf numFmtId="2" fontId="29" fillId="0" borderId="12" xfId="0" applyNumberFormat="1" applyFont="1" applyBorder="1" applyAlignment="1">
      <alignment horizontal="center" vertical="center" wrapText="1"/>
    </xf>
    <xf numFmtId="10" fontId="29" fillId="0" borderId="37" xfId="0" applyNumberFormat="1" applyFont="1" applyBorder="1" applyAlignment="1">
      <alignment horizontal="center" vertical="center" wrapText="1"/>
    </xf>
    <xf numFmtId="10" fontId="29" fillId="0" borderId="32" xfId="0" applyNumberFormat="1" applyFont="1" applyBorder="1" applyAlignment="1">
      <alignment horizontal="center" vertical="center" wrapText="1"/>
    </xf>
    <xf numFmtId="2" fontId="15" fillId="0" borderId="12" xfId="0" applyNumberFormat="1" applyFont="1" applyBorder="1" applyAlignment="1">
      <alignment vertical="center" wrapText="1"/>
    </xf>
    <xf numFmtId="177" fontId="19" fillId="0" borderId="10" xfId="0" applyNumberFormat="1" applyFont="1" applyBorder="1" applyAlignment="1">
      <alignment horizontal="center" vertical="center" wrapText="1"/>
    </xf>
    <xf numFmtId="2" fontId="42" fillId="0" borderId="16" xfId="0" applyNumberFormat="1" applyFont="1" applyBorder="1" applyAlignment="1"/>
    <xf numFmtId="10" fontId="19" fillId="0" borderId="27" xfId="0" applyNumberFormat="1" applyFont="1" applyBorder="1" applyAlignment="1">
      <alignment horizontal="center" vertical="center" wrapText="1"/>
    </xf>
    <xf numFmtId="2" fontId="42" fillId="0" borderId="12" xfId="0" applyNumberFormat="1" applyFont="1" applyBorder="1" applyAlignment="1">
      <alignment horizontal="center" vertical="center" wrapText="1"/>
    </xf>
    <xf numFmtId="2" fontId="43" fillId="0" borderId="12" xfId="0" applyNumberFormat="1" applyFont="1" applyBorder="1" applyAlignment="1">
      <alignment horizontal="center" vertical="center"/>
    </xf>
    <xf numFmtId="2" fontId="43" fillId="0" borderId="28" xfId="0" applyNumberFormat="1" applyFont="1" applyBorder="1" applyAlignment="1">
      <alignment horizontal="center" vertical="center" wrapText="1"/>
    </xf>
    <xf numFmtId="2" fontId="20" fillId="0" borderId="29" xfId="0" applyNumberFormat="1" applyFont="1" applyBorder="1" applyAlignment="1">
      <alignment horizontal="center" vertical="center" wrapText="1"/>
    </xf>
    <xf numFmtId="178" fontId="20" fillId="0" borderId="6" xfId="0" applyNumberFormat="1" applyFont="1" applyBorder="1" applyAlignment="1">
      <alignment horizontal="center" vertical="center" wrapText="1"/>
    </xf>
    <xf numFmtId="2" fontId="0" fillId="0" borderId="41" xfId="0" applyNumberFormat="1" applyBorder="1" applyAlignment="1"/>
    <xf numFmtId="10" fontId="19" fillId="0" borderId="12" xfId="0" applyNumberFormat="1" applyFont="1" applyBorder="1" applyAlignment="1">
      <alignment horizontal="center" vertical="center"/>
    </xf>
    <xf numFmtId="2" fontId="19" fillId="0" borderId="14" xfId="0" applyNumberFormat="1" applyFont="1" applyBorder="1" applyAlignment="1">
      <alignment horizontal="center" vertical="center"/>
    </xf>
    <xf numFmtId="10" fontId="19" fillId="0" borderId="6" xfId="0" applyNumberFormat="1" applyFont="1" applyBorder="1" applyAlignment="1">
      <alignment horizontal="center" vertical="center"/>
    </xf>
    <xf numFmtId="10" fontId="19" fillId="0" borderId="14" xfId="0" applyNumberFormat="1" applyFont="1" applyBorder="1" applyAlignment="1">
      <alignment horizontal="center" vertical="center"/>
    </xf>
    <xf numFmtId="2" fontId="19" fillId="0" borderId="31" xfId="0" applyNumberFormat="1" applyFont="1" applyBorder="1" applyAlignment="1">
      <alignment horizontal="center" vertical="center"/>
    </xf>
    <xf numFmtId="2" fontId="19" fillId="0" borderId="6" xfId="0" applyNumberFormat="1" applyFont="1" applyBorder="1" applyAlignment="1">
      <alignment horizontal="center" vertical="center"/>
    </xf>
    <xf numFmtId="2" fontId="19" fillId="0" borderId="28" xfId="0" applyNumberFormat="1" applyFont="1" applyBorder="1" applyAlignment="1">
      <alignment horizontal="center" vertical="center"/>
    </xf>
    <xf numFmtId="10" fontId="19" fillId="0" borderId="9" xfId="0" applyNumberFormat="1" applyFont="1" applyBorder="1" applyAlignment="1">
      <alignment horizontal="center" vertical="center" wrapText="1"/>
    </xf>
    <xf numFmtId="10" fontId="19" fillId="0" borderId="10" xfId="0" applyNumberFormat="1" applyFont="1" applyBorder="1" applyAlignment="1">
      <alignment horizontal="center" vertical="center" wrapText="1"/>
    </xf>
    <xf numFmtId="2" fontId="15" fillId="0" borderId="16" xfId="0" applyNumberFormat="1" applyFont="1" applyBorder="1" applyAlignment="1">
      <alignment horizontal="center" vertical="center"/>
    </xf>
    <xf numFmtId="10" fontId="19" fillId="0" borderId="29" xfId="0" applyNumberFormat="1" applyFont="1" applyBorder="1" applyAlignment="1">
      <alignment horizontal="center" vertical="center" wrapText="1"/>
    </xf>
    <xf numFmtId="2" fontId="19" fillId="0" borderId="6" xfId="0" applyNumberFormat="1" applyFont="1" applyBorder="1" applyAlignment="1">
      <alignment horizontal="center" vertical="center" wrapText="1"/>
    </xf>
    <xf numFmtId="2" fontId="19" fillId="0" borderId="16" xfId="0" applyNumberFormat="1" applyFont="1" applyBorder="1" applyAlignment="1">
      <alignment horizontal="center" vertical="center" wrapText="1"/>
    </xf>
    <xf numFmtId="10" fontId="19" fillId="0" borderId="4" xfId="0" applyNumberFormat="1" applyFont="1" applyBorder="1" applyAlignment="1">
      <alignment horizontal="center" vertical="center" wrapText="1"/>
    </xf>
    <xf numFmtId="2" fontId="19" fillId="0" borderId="4" xfId="0" applyNumberFormat="1" applyFont="1" applyBorder="1" applyAlignment="1">
      <alignment horizontal="center" vertical="center" wrapText="1"/>
    </xf>
    <xf numFmtId="10" fontId="19" fillId="0" borderId="0" xfId="0" applyNumberFormat="1" applyFont="1" applyAlignment="1">
      <alignment horizontal="center" vertical="center" wrapText="1"/>
    </xf>
    <xf numFmtId="2" fontId="19" fillId="0" borderId="10" xfId="0" applyNumberFormat="1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176" fontId="19" fillId="0" borderId="10" xfId="0" applyNumberFormat="1" applyFont="1" applyBorder="1" applyAlignment="1">
      <alignment horizontal="center" vertical="center" wrapText="1"/>
    </xf>
    <xf numFmtId="2" fontId="19" fillId="0" borderId="28" xfId="0" applyNumberFormat="1" applyFont="1" applyBorder="1" applyAlignment="1">
      <alignment horizontal="center" vertical="center" wrapText="1"/>
    </xf>
    <xf numFmtId="10" fontId="15" fillId="0" borderId="27" xfId="0" applyNumberFormat="1" applyFont="1" applyBorder="1" applyAlignment="1">
      <alignment horizontal="center" vertical="center" wrapText="1"/>
    </xf>
    <xf numFmtId="10" fontId="15" fillId="0" borderId="29" xfId="0" applyNumberFormat="1" applyFont="1" applyBorder="1" applyAlignment="1">
      <alignment horizontal="center" vertical="center" wrapText="1"/>
    </xf>
    <xf numFmtId="2" fontId="15" fillId="0" borderId="12" xfId="0" applyNumberFormat="1" applyFont="1" applyBorder="1" applyAlignment="1">
      <alignment horizontal="center" vertical="center" wrapText="1"/>
    </xf>
    <xf numFmtId="10" fontId="15" fillId="0" borderId="37" xfId="0" applyNumberFormat="1" applyFont="1" applyBorder="1" applyAlignment="1">
      <alignment horizontal="center" vertical="center" wrapText="1"/>
    </xf>
    <xf numFmtId="2" fontId="42" fillId="0" borderId="12" xfId="0" applyNumberFormat="1" applyFont="1" applyBorder="1" applyAlignment="1">
      <alignment horizontal="center" vertical="center"/>
    </xf>
    <xf numFmtId="2" fontId="42" fillId="0" borderId="28" xfId="0" applyNumberFormat="1" applyFont="1" applyBorder="1" applyAlignment="1">
      <alignment horizontal="center" vertical="center" wrapText="1"/>
    </xf>
    <xf numFmtId="176" fontId="19" fillId="0" borderId="9" xfId="0" applyNumberFormat="1" applyFont="1" applyBorder="1" applyAlignment="1">
      <alignment horizontal="center" vertical="center"/>
    </xf>
    <xf numFmtId="176" fontId="19" fillId="0" borderId="6" xfId="0" applyNumberFormat="1" applyFont="1" applyBorder="1" applyAlignment="1">
      <alignment horizontal="center" vertical="center"/>
    </xf>
    <xf numFmtId="10" fontId="19" fillId="2" borderId="0" xfId="0" applyNumberFormat="1" applyFont="1" applyFill="1" applyAlignment="1"/>
    <xf numFmtId="2" fontId="19" fillId="0" borderId="12" xfId="0" applyNumberFormat="1" applyFont="1" applyFill="1" applyBorder="1" applyAlignment="1">
      <alignment vertical="center" wrapText="1"/>
    </xf>
    <xf numFmtId="2" fontId="19" fillId="0" borderId="6" xfId="0" applyNumberFormat="1" applyFont="1" applyBorder="1" applyAlignment="1">
      <alignment vertical="center" wrapText="1"/>
    </xf>
    <xf numFmtId="2" fontId="19" fillId="0" borderId="16" xfId="0" applyNumberFormat="1" applyFont="1" applyBorder="1" applyAlignment="1">
      <alignment vertical="center" wrapText="1"/>
    </xf>
    <xf numFmtId="177" fontId="20" fillId="0" borderId="16" xfId="0" applyNumberFormat="1" applyFont="1" applyBorder="1" applyAlignment="1">
      <alignment horizontal="center" vertical="center" wrapText="1"/>
    </xf>
    <xf numFmtId="177" fontId="19" fillId="0" borderId="12" xfId="0" applyNumberFormat="1" applyFont="1" applyBorder="1" applyAlignment="1">
      <alignment horizontal="center" vertical="center" wrapText="1"/>
    </xf>
    <xf numFmtId="177" fontId="20" fillId="0" borderId="34" xfId="0" applyNumberFormat="1" applyFont="1" applyBorder="1" applyAlignment="1">
      <alignment horizontal="center" vertical="center" wrapText="1"/>
    </xf>
    <xf numFmtId="2" fontId="19" fillId="0" borderId="45" xfId="0" applyNumberFormat="1" applyFont="1" applyBorder="1" applyAlignment="1">
      <alignment horizontal="center" vertical="center"/>
    </xf>
    <xf numFmtId="2" fontId="19" fillId="0" borderId="34" xfId="0" applyNumberFormat="1" applyFont="1" applyBorder="1" applyAlignment="1">
      <alignment horizontal="center" vertical="center"/>
    </xf>
    <xf numFmtId="10" fontId="19" fillId="0" borderId="34" xfId="0" applyNumberFormat="1" applyFont="1" applyBorder="1" applyAlignment="1">
      <alignment horizontal="center" vertical="center" wrapText="1"/>
    </xf>
    <xf numFmtId="177" fontId="16" fillId="0" borderId="29" xfId="0" applyNumberFormat="1" applyFont="1" applyBorder="1" applyAlignment="1">
      <alignment horizontal="center" vertical="center" wrapText="1"/>
    </xf>
    <xf numFmtId="2" fontId="19" fillId="0" borderId="6" xfId="0" applyNumberFormat="1" applyFont="1" applyBorder="1" applyAlignment="1">
      <alignment vertical="center" wrapText="1"/>
    </xf>
    <xf numFmtId="2" fontId="29" fillId="0" borderId="9" xfId="0" applyNumberFormat="1" applyFont="1" applyBorder="1" applyAlignment="1">
      <alignment horizontal="center" vertical="center"/>
    </xf>
    <xf numFmtId="10" fontId="20" fillId="0" borderId="6" xfId="0" applyNumberFormat="1" applyFont="1" applyBorder="1" applyAlignment="1">
      <alignment horizontal="center" vertical="center"/>
    </xf>
    <xf numFmtId="2" fontId="20" fillId="0" borderId="6" xfId="0" applyNumberFormat="1" applyFont="1" applyBorder="1" applyAlignment="1">
      <alignment horizontal="center" vertical="center"/>
    </xf>
    <xf numFmtId="2" fontId="29" fillId="0" borderId="8" xfId="0" applyNumberFormat="1" applyFont="1" applyBorder="1" applyAlignment="1">
      <alignment horizontal="center" vertical="center"/>
    </xf>
    <xf numFmtId="2" fontId="20" fillId="0" borderId="0" xfId="0" applyNumberFormat="1" applyFont="1" applyAlignment="1">
      <alignment horizontal="center" vertical="center"/>
    </xf>
    <xf numFmtId="2" fontId="20" fillId="0" borderId="9" xfId="0" applyNumberFormat="1" applyFont="1" applyBorder="1" applyAlignment="1">
      <alignment horizontal="center" vertical="center" wrapText="1"/>
    </xf>
    <xf numFmtId="10" fontId="19" fillId="0" borderId="17" xfId="0" applyNumberFormat="1" applyFont="1" applyBorder="1" applyAlignment="1">
      <alignment horizontal="center" vertical="center" wrapText="1"/>
    </xf>
    <xf numFmtId="2" fontId="15" fillId="0" borderId="17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center" vertical="center" wrapText="1"/>
    </xf>
    <xf numFmtId="2" fontId="15" fillId="0" borderId="15" xfId="0" applyNumberFormat="1" applyFont="1" applyBorder="1" applyAlignment="1">
      <alignment horizontal="center" vertical="center" wrapText="1"/>
    </xf>
    <xf numFmtId="2" fontId="15" fillId="0" borderId="29" xfId="0" applyNumberFormat="1" applyFont="1" applyBorder="1" applyAlignment="1">
      <alignment horizontal="center" vertical="center" wrapText="1"/>
    </xf>
    <xf numFmtId="0" fontId="20" fillId="0" borderId="9" xfId="0" applyNumberFormat="1" applyFont="1" applyBorder="1" applyAlignment="1">
      <alignment horizontal="center" vertical="center" wrapText="1"/>
    </xf>
    <xf numFmtId="10" fontId="20" fillId="0" borderId="37" xfId="0" applyNumberFormat="1" applyFont="1" applyBorder="1" applyAlignment="1">
      <alignment horizontal="center" vertical="center" wrapText="1"/>
    </xf>
    <xf numFmtId="0" fontId="20" fillId="0" borderId="44" xfId="0" applyFont="1" applyBorder="1" applyAlignment="1">
      <alignment horizontal="center" vertical="center" wrapText="1"/>
    </xf>
    <xf numFmtId="2" fontId="20" fillId="0" borderId="3" xfId="0" applyNumberFormat="1" applyFont="1" applyBorder="1" applyAlignment="1">
      <alignment horizontal="center" vertical="center" wrapText="1"/>
    </xf>
    <xf numFmtId="10" fontId="29" fillId="0" borderId="18" xfId="0" applyNumberFormat="1" applyFont="1" applyBorder="1" applyAlignment="1">
      <alignment horizontal="center" vertical="center" wrapText="1"/>
    </xf>
    <xf numFmtId="2" fontId="29" fillId="0" borderId="42" xfId="0" applyNumberFormat="1" applyFont="1" applyBorder="1" applyAlignment="1">
      <alignment horizontal="center" vertical="center" wrapText="1"/>
    </xf>
    <xf numFmtId="10" fontId="29" fillId="0" borderId="4" xfId="0" applyNumberFormat="1" applyFont="1" applyBorder="1" applyAlignment="1">
      <alignment horizontal="center" vertical="center" wrapText="1"/>
    </xf>
    <xf numFmtId="10" fontId="29" fillId="0" borderId="42" xfId="0" applyNumberFormat="1" applyFont="1" applyBorder="1" applyAlignment="1">
      <alignment horizontal="center" vertical="center" wrapText="1"/>
    </xf>
    <xf numFmtId="2" fontId="19" fillId="0" borderId="22" xfId="0" applyNumberFormat="1" applyFont="1" applyBorder="1" applyAlignment="1">
      <alignment horizontal="center" vertical="center" wrapText="1"/>
    </xf>
    <xf numFmtId="2" fontId="35" fillId="0" borderId="4" xfId="0" applyNumberFormat="1" applyFont="1" applyBorder="1" applyAlignment="1">
      <alignment horizontal="right" vertical="center"/>
    </xf>
    <xf numFmtId="10" fontId="19" fillId="0" borderId="32" xfId="0" applyNumberFormat="1" applyFont="1" applyBorder="1" applyAlignment="1">
      <alignment horizontal="center" vertical="center" wrapText="1"/>
    </xf>
    <xf numFmtId="2" fontId="42" fillId="0" borderId="4" xfId="0" applyNumberFormat="1" applyFont="1" applyBorder="1" applyAlignment="1">
      <alignment horizontal="center" vertical="center"/>
    </xf>
    <xf numFmtId="10" fontId="19" fillId="0" borderId="42" xfId="0" applyNumberFormat="1" applyFont="1" applyBorder="1" applyAlignment="1">
      <alignment horizontal="center" vertical="center" wrapText="1"/>
    </xf>
    <xf numFmtId="2" fontId="43" fillId="0" borderId="4" xfId="0" applyNumberFormat="1" applyFont="1" applyBorder="1" applyAlignment="1">
      <alignment horizontal="center" vertical="center"/>
    </xf>
    <xf numFmtId="2" fontId="15" fillId="0" borderId="34" xfId="0" applyNumberFormat="1" applyFont="1" applyBorder="1" applyAlignment="1">
      <alignment horizontal="center" vertical="center"/>
    </xf>
    <xf numFmtId="10" fontId="19" fillId="0" borderId="36" xfId="0" applyNumberFormat="1" applyFont="1" applyBorder="1" applyAlignment="1">
      <alignment horizontal="center" vertical="center"/>
    </xf>
    <xf numFmtId="10" fontId="19" fillId="0" borderId="34" xfId="0" applyNumberFormat="1" applyFont="1" applyBorder="1" applyAlignment="1">
      <alignment horizontal="center" vertical="center"/>
    </xf>
    <xf numFmtId="2" fontId="19" fillId="0" borderId="30" xfId="0" applyNumberFormat="1" applyFont="1" applyBorder="1" applyAlignment="1">
      <alignment horizontal="center" vertical="center"/>
    </xf>
    <xf numFmtId="2" fontId="15" fillId="0" borderId="45" xfId="0" applyNumberFormat="1" applyFont="1" applyBorder="1" applyAlignment="1">
      <alignment horizontal="center" vertical="center"/>
    </xf>
    <xf numFmtId="2" fontId="19" fillId="0" borderId="14" xfId="0" applyNumberFormat="1" applyFont="1" applyBorder="1" applyAlignment="1">
      <alignment horizontal="center" vertical="center" wrapText="1"/>
    </xf>
    <xf numFmtId="2" fontId="19" fillId="0" borderId="6" xfId="0" applyNumberFormat="1" applyFont="1" applyBorder="1" applyAlignment="1">
      <alignment horizontal="center" vertical="center" wrapText="1"/>
    </xf>
    <xf numFmtId="2" fontId="19" fillId="0" borderId="0" xfId="0" applyNumberFormat="1" applyFont="1" applyBorder="1" applyAlignment="1">
      <alignment horizontal="center" vertical="center" wrapText="1"/>
    </xf>
    <xf numFmtId="2" fontId="19" fillId="0" borderId="17" xfId="0" applyNumberFormat="1" applyFont="1" applyBorder="1" applyAlignment="1">
      <alignment horizontal="center" vertical="center" wrapText="1"/>
    </xf>
    <xf numFmtId="4" fontId="19" fillId="0" borderId="14" xfId="0" applyNumberFormat="1" applyFont="1" applyBorder="1" applyAlignment="1">
      <alignment horizontal="center" vertical="center" wrapText="1"/>
    </xf>
    <xf numFmtId="10" fontId="19" fillId="0" borderId="46" xfId="0" applyNumberFormat="1" applyFont="1" applyBorder="1" applyAlignment="1">
      <alignment horizontal="center" vertical="center" wrapText="1"/>
    </xf>
    <xf numFmtId="2" fontId="35" fillId="0" borderId="12" xfId="0" applyNumberFormat="1" applyFont="1" applyBorder="1" applyAlignment="1">
      <alignment horizontal="right" vertical="center"/>
    </xf>
    <xf numFmtId="2" fontId="20" fillId="0" borderId="30" xfId="0" applyNumberFormat="1" applyFont="1" applyBorder="1" applyAlignment="1">
      <alignment horizontal="center" vertical="center"/>
    </xf>
    <xf numFmtId="176" fontId="20" fillId="0" borderId="6" xfId="0" applyNumberFormat="1" applyFont="1" applyBorder="1" applyAlignment="1">
      <alignment horizontal="center" vertical="center"/>
    </xf>
    <xf numFmtId="176" fontId="20" fillId="0" borderId="21" xfId="0" applyNumberFormat="1" applyFont="1" applyBorder="1" applyAlignment="1">
      <alignment horizontal="center" vertical="center"/>
    </xf>
    <xf numFmtId="0" fontId="20" fillId="0" borderId="4" xfId="0" applyNumberFormat="1" applyFont="1" applyBorder="1" applyAlignment="1">
      <alignment horizontal="center" vertical="center" wrapText="1"/>
    </xf>
    <xf numFmtId="176" fontId="20" fillId="0" borderId="6" xfId="0" applyNumberFormat="1" applyFont="1" applyBorder="1" applyAlignment="1">
      <alignment horizontal="center" vertical="center" wrapText="1"/>
    </xf>
    <xf numFmtId="0" fontId="35" fillId="0" borderId="4" xfId="0" applyNumberFormat="1" applyFont="1" applyBorder="1" applyAlignment="1">
      <alignment horizontal="right" vertical="center"/>
    </xf>
    <xf numFmtId="2" fontId="43" fillId="0" borderId="14" xfId="0" applyNumberFormat="1" applyFont="1" applyBorder="1" applyAlignment="1">
      <alignment horizontal="center" vertical="center"/>
    </xf>
    <xf numFmtId="2" fontId="15" fillId="0" borderId="14" xfId="0" applyNumberFormat="1" applyFont="1" applyBorder="1" applyAlignment="1">
      <alignment horizontal="center" vertical="center"/>
    </xf>
    <xf numFmtId="2" fontId="15" fillId="0" borderId="6" xfId="0" applyNumberFormat="1" applyFont="1" applyBorder="1" applyAlignment="1">
      <alignment horizontal="center" vertical="center"/>
    </xf>
    <xf numFmtId="2" fontId="15" fillId="0" borderId="28" xfId="0" applyNumberFormat="1" applyFont="1" applyBorder="1" applyAlignment="1">
      <alignment horizontal="center" vertical="center"/>
    </xf>
    <xf numFmtId="10" fontId="19" fillId="0" borderId="31" xfId="0" applyNumberFormat="1" applyFont="1" applyBorder="1" applyAlignment="1">
      <alignment horizontal="center" vertical="center" wrapText="1"/>
    </xf>
    <xf numFmtId="2" fontId="19" fillId="0" borderId="31" xfId="0" applyNumberFormat="1" applyFont="1" applyBorder="1" applyAlignment="1">
      <alignment horizontal="center" vertical="center" wrapText="1"/>
    </xf>
    <xf numFmtId="176" fontId="19" fillId="0" borderId="6" xfId="0" applyNumberFormat="1" applyFont="1" applyBorder="1" applyAlignment="1">
      <alignment horizontal="center" vertical="center" wrapText="1"/>
    </xf>
    <xf numFmtId="0" fontId="35" fillId="0" borderId="12" xfId="0" applyNumberFormat="1" applyFont="1" applyBorder="1" applyAlignment="1">
      <alignment horizontal="right" vertical="center"/>
    </xf>
    <xf numFmtId="4" fontId="35" fillId="0" borderId="12" xfId="0" applyNumberFormat="1" applyFont="1" applyBorder="1" applyAlignment="1">
      <alignment horizontal="right" vertical="center"/>
    </xf>
    <xf numFmtId="2" fontId="42" fillId="0" borderId="14" xfId="0" applyNumberFormat="1" applyFont="1" applyBorder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44" fillId="0" borderId="4" xfId="0" applyNumberFormat="1" applyFont="1" applyBorder="1" applyAlignment="1">
      <alignment vertical="center" wrapText="1"/>
    </xf>
    <xf numFmtId="2" fontId="35" fillId="0" borderId="4" xfId="0" applyNumberFormat="1" applyFont="1" applyBorder="1" applyAlignment="1">
      <alignment vertical="center" wrapText="1"/>
    </xf>
    <xf numFmtId="2" fontId="45" fillId="0" borderId="14" xfId="0" applyNumberFormat="1" applyFont="1" applyBorder="1" applyAlignment="1">
      <alignment horizontal="center" vertical="center"/>
    </xf>
    <xf numFmtId="2" fontId="15" fillId="0" borderId="14" xfId="0" applyNumberFormat="1" applyFont="1" applyBorder="1" applyAlignment="1">
      <alignment horizontal="center" vertical="center" wrapText="1"/>
    </xf>
    <xf numFmtId="2" fontId="35" fillId="0" borderId="12" xfId="0" applyNumberFormat="1" applyFont="1" applyBorder="1" applyAlignment="1">
      <alignment vertical="center" wrapText="1"/>
    </xf>
    <xf numFmtId="2" fontId="15" fillId="0" borderId="16" xfId="0" applyNumberFormat="1" applyFont="1" applyBorder="1" applyAlignment="1">
      <alignment horizontal="center" vertical="center" wrapText="1"/>
    </xf>
    <xf numFmtId="2" fontId="46" fillId="0" borderId="14" xfId="0" applyNumberFormat="1" applyFont="1" applyBorder="1" applyAlignment="1">
      <alignment horizontal="center" vertical="center"/>
    </xf>
    <xf numFmtId="0" fontId="19" fillId="2" borderId="0" xfId="0" applyFont="1" applyFill="1" applyAlignment="1">
      <alignment horizontal="center"/>
    </xf>
    <xf numFmtId="0" fontId="19" fillId="2" borderId="0" xfId="0" applyFont="1" applyFill="1" applyAlignment="1">
      <alignment horizontal="center" vertical="center"/>
    </xf>
    <xf numFmtId="2" fontId="19" fillId="0" borderId="21" xfId="0" applyNumberFormat="1" applyFont="1" applyBorder="1" applyAlignment="1">
      <alignment horizontal="center" vertical="center" wrapText="1"/>
    </xf>
    <xf numFmtId="2" fontId="19" fillId="0" borderId="9" xfId="0" applyNumberFormat="1" applyFont="1" applyBorder="1" applyAlignment="1">
      <alignment horizontal="center" vertical="center" wrapText="1"/>
    </xf>
    <xf numFmtId="2" fontId="35" fillId="0" borderId="9" xfId="0" applyNumberFormat="1" applyFont="1" applyBorder="1" applyAlignment="1">
      <alignment vertical="center" wrapText="1"/>
    </xf>
    <xf numFmtId="10" fontId="19" fillId="0" borderId="37" xfId="0" applyNumberFormat="1" applyFont="1" applyBorder="1" applyAlignment="1">
      <alignment horizontal="center" vertical="center" wrapText="1"/>
    </xf>
    <xf numFmtId="10" fontId="19" fillId="0" borderId="18" xfId="0" applyNumberFormat="1" applyFont="1" applyBorder="1" applyAlignment="1">
      <alignment horizontal="center" vertical="center" wrapText="1"/>
    </xf>
    <xf numFmtId="10" fontId="20" fillId="0" borderId="18" xfId="0" applyNumberFormat="1" applyFont="1" applyBorder="1" applyAlignment="1">
      <alignment horizontal="center" vertical="center" wrapText="1"/>
    </xf>
    <xf numFmtId="2" fontId="29" fillId="0" borderId="16" xfId="0" applyNumberFormat="1" applyFont="1" applyBorder="1" applyAlignment="1">
      <alignment horizontal="center" vertical="center" wrapText="1"/>
    </xf>
    <xf numFmtId="10" fontId="19" fillId="2" borderId="0" xfId="0" applyNumberFormat="1" applyFont="1" applyFill="1" applyAlignment="1">
      <alignment horizontal="center" vertical="center"/>
    </xf>
    <xf numFmtId="2" fontId="20" fillId="0" borderId="18" xfId="0" applyNumberFormat="1" applyFont="1" applyBorder="1" applyAlignment="1">
      <alignment horizontal="center" vertical="center"/>
    </xf>
    <xf numFmtId="10" fontId="29" fillId="0" borderId="12" xfId="0" applyNumberFormat="1" applyFont="1" applyBorder="1" applyAlignment="1">
      <alignment horizontal="center" vertical="center" wrapText="1"/>
    </xf>
    <xf numFmtId="2" fontId="29" fillId="0" borderId="4" xfId="0" applyNumberFormat="1" applyFont="1" applyBorder="1" applyAlignment="1">
      <alignment horizontal="center" vertical="center" wrapText="1"/>
    </xf>
    <xf numFmtId="2" fontId="44" fillId="0" borderId="6" xfId="0" applyNumberFormat="1" applyFont="1" applyBorder="1" applyAlignment="1">
      <alignment vertical="center" wrapText="1"/>
    </xf>
    <xf numFmtId="2" fontId="44" fillId="0" borderId="22" xfId="0" applyNumberFormat="1" applyFont="1" applyBorder="1" applyAlignment="1">
      <alignment vertical="center" wrapText="1"/>
    </xf>
    <xf numFmtId="2" fontId="29" fillId="0" borderId="9" xfId="0" applyNumberFormat="1" applyFont="1" applyBorder="1" applyAlignment="1">
      <alignment horizontal="center" vertical="center" wrapText="1"/>
    </xf>
    <xf numFmtId="177" fontId="29" fillId="0" borderId="10" xfId="0" applyNumberFormat="1" applyFont="1" applyBorder="1" applyAlignment="1">
      <alignment horizontal="center" vertical="center" wrapText="1"/>
    </xf>
    <xf numFmtId="2" fontId="15" fillId="0" borderId="22" xfId="0" applyNumberFormat="1" applyFont="1" applyBorder="1" applyAlignment="1">
      <alignment horizontal="center" vertical="center" wrapText="1"/>
    </xf>
    <xf numFmtId="2" fontId="33" fillId="0" borderId="4" xfId="52" applyNumberFormat="1" applyBorder="1" applyAlignment="1">
      <alignment horizontal="center" vertical="center"/>
    </xf>
    <xf numFmtId="2" fontId="35" fillId="0" borderId="4" xfId="52" applyNumberFormat="1" applyFont="1" applyBorder="1">
      <alignment vertical="center"/>
    </xf>
    <xf numFmtId="2" fontId="35" fillId="0" borderId="3" xfId="52" applyNumberFormat="1" applyFont="1" applyBorder="1">
      <alignment vertical="center"/>
    </xf>
    <xf numFmtId="2" fontId="15" fillId="0" borderId="34" xfId="0" applyNumberFormat="1" applyFont="1" applyBorder="1" applyAlignment="1">
      <alignment horizontal="center" vertical="center" wrapText="1"/>
    </xf>
    <xf numFmtId="2" fontId="33" fillId="0" borderId="12" xfId="52" applyNumberFormat="1" applyBorder="1" applyAlignment="1">
      <alignment horizontal="center" vertical="center" wrapText="1"/>
    </xf>
    <xf numFmtId="2" fontId="35" fillId="0" borderId="12" xfId="52" applyNumberFormat="1" applyFont="1" applyBorder="1" applyAlignment="1">
      <alignment vertical="center" wrapText="1"/>
    </xf>
    <xf numFmtId="2" fontId="35" fillId="0" borderId="28" xfId="52" applyNumberFormat="1" applyFont="1" applyBorder="1" applyAlignment="1">
      <alignment vertical="center" wrapText="1"/>
    </xf>
    <xf numFmtId="2" fontId="29" fillId="0" borderId="18" xfId="0" applyNumberFormat="1" applyFont="1" applyBorder="1" applyAlignment="1">
      <alignment horizontal="center" vertical="center" wrapText="1"/>
    </xf>
    <xf numFmtId="2" fontId="29" fillId="0" borderId="6" xfId="0" applyNumberFormat="1" applyFont="1" applyBorder="1" applyAlignment="1">
      <alignment horizontal="center" vertical="center" wrapText="1"/>
    </xf>
    <xf numFmtId="178" fontId="35" fillId="0" borderId="21" xfId="0" applyNumberFormat="1" applyFont="1" applyBorder="1" applyAlignment="1">
      <alignment vertical="center" wrapText="1"/>
    </xf>
    <xf numFmtId="0" fontId="29" fillId="0" borderId="18" xfId="0" applyNumberFormat="1" applyFont="1" applyBorder="1" applyAlignment="1">
      <alignment horizontal="center" vertical="center" wrapText="1"/>
    </xf>
    <xf numFmtId="2" fontId="15" fillId="0" borderId="21" xfId="0" applyNumberFormat="1" applyFont="1" applyBorder="1" applyAlignment="1">
      <alignment horizontal="center" vertical="center" wrapText="1"/>
    </xf>
    <xf numFmtId="10" fontId="15" fillId="0" borderId="9" xfId="0" applyNumberFormat="1" applyFont="1" applyBorder="1" applyAlignment="1">
      <alignment horizontal="center" vertical="center" wrapText="1"/>
    </xf>
    <xf numFmtId="2" fontId="15" fillId="0" borderId="19" xfId="0" applyNumberFormat="1" applyFont="1" applyBorder="1" applyAlignment="1">
      <alignment horizontal="center" vertical="center" wrapText="1"/>
    </xf>
    <xf numFmtId="10" fontId="29" fillId="0" borderId="6" xfId="0" applyNumberFormat="1" applyFont="1" applyBorder="1" applyAlignment="1">
      <alignment horizontal="center" vertical="center" wrapText="1"/>
    </xf>
    <xf numFmtId="10" fontId="29" fillId="0" borderId="16" xfId="0" applyNumberFormat="1" applyFont="1" applyBorder="1" applyAlignment="1">
      <alignment horizontal="center" vertical="center" wrapText="1"/>
    </xf>
    <xf numFmtId="4" fontId="15" fillId="0" borderId="19" xfId="0" applyNumberFormat="1" applyFont="1" applyBorder="1" applyAlignment="1">
      <alignment horizontal="center" vertical="center" wrapText="1"/>
    </xf>
    <xf numFmtId="10" fontId="19" fillId="0" borderId="23" xfId="0" applyNumberFormat="1" applyFont="1" applyBorder="1" applyAlignment="1">
      <alignment horizontal="center" vertical="center" wrapText="1"/>
    </xf>
    <xf numFmtId="10" fontId="20" fillId="0" borderId="12" xfId="0" applyNumberFormat="1" applyFont="1" applyBorder="1" applyAlignment="1">
      <alignment horizontal="center" vertical="center"/>
    </xf>
    <xf numFmtId="10" fontId="19" fillId="0" borderId="12" xfId="0" applyNumberFormat="1" applyFont="1" applyBorder="1" applyAlignment="1">
      <alignment vertical="center" wrapText="1"/>
    </xf>
    <xf numFmtId="0" fontId="29" fillId="0" borderId="12" xfId="0" applyNumberFormat="1" applyFont="1" applyBorder="1" applyAlignment="1">
      <alignment horizontal="center" vertical="center" wrapText="1"/>
    </xf>
    <xf numFmtId="0" fontId="20" fillId="0" borderId="12" xfId="0" applyNumberFormat="1" applyFont="1" applyBorder="1" applyAlignment="1">
      <alignment horizontal="center" vertical="center" wrapText="1"/>
    </xf>
    <xf numFmtId="0" fontId="29" fillId="0" borderId="12" xfId="0" applyNumberFormat="1" applyFont="1" applyBorder="1" applyAlignment="1">
      <alignment horizontal="center"/>
    </xf>
    <xf numFmtId="2" fontId="44" fillId="0" borderId="4" xfId="0" applyNumberFormat="1" applyFont="1" applyBorder="1">
      <alignment vertical="center"/>
    </xf>
    <xf numFmtId="2" fontId="20" fillId="0" borderId="42" xfId="0" applyNumberFormat="1" applyFont="1" applyBorder="1" applyAlignment="1">
      <alignment horizontal="center" vertical="center" wrapText="1"/>
    </xf>
    <xf numFmtId="2" fontId="15" fillId="0" borderId="4" xfId="0" applyNumberFormat="1" applyFont="1" applyBorder="1" applyAlignment="1">
      <alignment horizontal="center" vertical="center" wrapText="1"/>
    </xf>
    <xf numFmtId="2" fontId="35" fillId="0" borderId="4" xfId="0" applyNumberFormat="1" applyFont="1" applyBorder="1">
      <alignment vertical="center"/>
    </xf>
    <xf numFmtId="4" fontId="15" fillId="0" borderId="12" xfId="0" applyNumberFormat="1" applyFont="1" applyBorder="1" applyAlignment="1">
      <alignment horizontal="center" vertical="center" wrapText="1"/>
    </xf>
    <xf numFmtId="4" fontId="19" fillId="0" borderId="12" xfId="0" applyNumberFormat="1" applyFont="1" applyBorder="1" applyAlignment="1">
      <alignment horizontal="center" vertical="center" wrapText="1"/>
    </xf>
    <xf numFmtId="4" fontId="15" fillId="0" borderId="12" xfId="0" applyNumberFormat="1" applyFont="1" applyBorder="1" applyAlignment="1">
      <alignment horizontal="center"/>
    </xf>
    <xf numFmtId="2" fontId="35" fillId="0" borderId="12" xfId="0" applyNumberFormat="1" applyFont="1" applyBorder="1">
      <alignment vertical="center"/>
    </xf>
    <xf numFmtId="2" fontId="19" fillId="0" borderId="29" xfId="0" applyNumberFormat="1" applyFont="1" applyBorder="1" applyAlignment="1">
      <alignment horizontal="center" vertical="center" wrapText="1"/>
    </xf>
    <xf numFmtId="2" fontId="44" fillId="0" borderId="9" xfId="0" applyNumberFormat="1" applyFont="1" applyBorder="1" applyAlignment="1">
      <alignment horizontal="center"/>
    </xf>
    <xf numFmtId="2" fontId="15" fillId="0" borderId="9" xfId="0" applyNumberFormat="1" applyFont="1" applyBorder="1" applyAlignment="1">
      <alignment horizontal="center" vertical="center" wrapText="1"/>
    </xf>
    <xf numFmtId="2" fontId="35" fillId="0" borderId="8" xfId="0" applyNumberFormat="1" applyFont="1" applyBorder="1" applyAlignment="1">
      <alignment vertical="center" wrapText="1"/>
    </xf>
    <xf numFmtId="2" fontId="35" fillId="0" borderId="14" xfId="0" applyNumberFormat="1" applyFont="1" applyBorder="1" applyAlignment="1">
      <alignment horizontal="center"/>
    </xf>
    <xf numFmtId="2" fontId="35" fillId="0" borderId="28" xfId="0" applyNumberFormat="1" applyFont="1" applyBorder="1" applyAlignment="1">
      <alignment vertical="center" wrapText="1"/>
    </xf>
    <xf numFmtId="0" fontId="44" fillId="0" borderId="9" xfId="0" applyNumberFormat="1" applyFont="1" applyBorder="1" applyAlignment="1">
      <alignment horizontal="center"/>
    </xf>
    <xf numFmtId="176" fontId="20" fillId="0" borderId="0" xfId="0" applyNumberFormat="1" applyFont="1" applyAlignment="1">
      <alignment horizontal="center" vertical="center" wrapText="1"/>
    </xf>
    <xf numFmtId="4" fontId="35" fillId="0" borderId="14" xfId="0" applyNumberFormat="1" applyFont="1" applyBorder="1" applyAlignment="1">
      <alignment horizontal="center"/>
    </xf>
    <xf numFmtId="176" fontId="19" fillId="0" borderId="0" xfId="0" applyNumberFormat="1" applyFont="1" applyAlignment="1">
      <alignment horizontal="center" vertical="center" wrapText="1"/>
    </xf>
    <xf numFmtId="10" fontId="20" fillId="0" borderId="18" xfId="0" applyNumberFormat="1" applyFont="1" applyBorder="1" applyAlignment="1">
      <alignment horizontal="center" vertical="center"/>
    </xf>
    <xf numFmtId="2" fontId="20" fillId="0" borderId="21" xfId="0" applyNumberFormat="1" applyFont="1" applyBorder="1" applyAlignment="1">
      <alignment horizontal="center" vertical="center"/>
    </xf>
    <xf numFmtId="0" fontId="44" fillId="0" borderId="4" xfId="0" applyNumberFormat="1" applyFont="1" applyBorder="1" applyAlignment="1">
      <alignment horizontal="center"/>
    </xf>
    <xf numFmtId="177" fontId="20" fillId="0" borderId="10" xfId="0" applyNumberFormat="1" applyFont="1" applyBorder="1" applyAlignment="1">
      <alignment horizontal="left" vertical="center" wrapText="1"/>
    </xf>
    <xf numFmtId="10" fontId="19" fillId="0" borderId="18" xfId="0" applyNumberFormat="1" applyFont="1" applyBorder="1" applyAlignment="1">
      <alignment horizontal="center" vertical="center"/>
    </xf>
    <xf numFmtId="2" fontId="19" fillId="0" borderId="21" xfId="0" applyNumberFormat="1" applyFont="1" applyBorder="1" applyAlignment="1">
      <alignment horizontal="center" vertical="center"/>
    </xf>
    <xf numFmtId="0" fontId="29" fillId="0" borderId="9" xfId="0" applyNumberFormat="1" applyFont="1" applyBorder="1" applyAlignment="1">
      <alignment horizontal="center" vertical="center" wrapText="1"/>
    </xf>
    <xf numFmtId="4" fontId="15" fillId="0" borderId="14" xfId="0" applyNumberFormat="1" applyFont="1" applyBorder="1" applyAlignment="1">
      <alignment horizontal="center" vertical="center" wrapText="1"/>
    </xf>
    <xf numFmtId="0" fontId="29" fillId="0" borderId="4" xfId="0" applyNumberFormat="1" applyFont="1" applyBorder="1" applyAlignment="1">
      <alignment horizontal="center" vertical="center" wrapText="1"/>
    </xf>
    <xf numFmtId="2" fontId="29" fillId="0" borderId="6" xfId="0" applyNumberFormat="1" applyFont="1" applyBorder="1" applyAlignment="1">
      <alignment horizontal="center" vertical="center" wrapText="1"/>
    </xf>
    <xf numFmtId="2" fontId="29" fillId="0" borderId="21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center" vertical="center" wrapText="1"/>
    </xf>
    <xf numFmtId="2" fontId="15" fillId="0" borderId="25" xfId="0" applyNumberFormat="1" applyFont="1" applyBorder="1" applyAlignment="1">
      <alignment horizontal="center" vertical="center" wrapText="1"/>
    </xf>
    <xf numFmtId="2" fontId="29" fillId="0" borderId="6" xfId="0" applyNumberFormat="1" applyFont="1" applyBorder="1" applyAlignment="1">
      <alignment horizontal="center" vertical="center" wrapText="1"/>
    </xf>
    <xf numFmtId="2" fontId="29" fillId="0" borderId="22" xfId="0" applyNumberFormat="1" applyFont="1" applyBorder="1" applyAlignment="1">
      <alignment horizontal="center" vertical="center" wrapText="1"/>
    </xf>
    <xf numFmtId="2" fontId="20" fillId="0" borderId="21" xfId="0" applyNumberFormat="1" applyFont="1" applyBorder="1" applyAlignment="1">
      <alignment horizontal="center" vertical="center" wrapText="1"/>
    </xf>
    <xf numFmtId="2" fontId="20" fillId="0" borderId="8" xfId="0" applyNumberFormat="1" applyFont="1" applyBorder="1" applyAlignment="1">
      <alignment horizontal="center" vertical="center" wrapText="1"/>
    </xf>
    <xf numFmtId="10" fontId="29" fillId="0" borderId="9" xfId="0" applyNumberFormat="1" applyFont="1" applyBorder="1" applyAlignment="1">
      <alignment horizontal="center" vertical="center" wrapText="1"/>
    </xf>
    <xf numFmtId="2" fontId="19" fillId="0" borderId="6" xfId="0" applyNumberFormat="1" applyFont="1" applyBorder="1" applyAlignment="1">
      <alignment horizontal="center" vertical="center" wrapText="1"/>
    </xf>
    <xf numFmtId="2" fontId="19" fillId="0" borderId="25" xfId="0" applyNumberFormat="1" applyFont="1" applyBorder="1" applyAlignment="1">
      <alignment horizontal="center" vertical="center" wrapText="1"/>
    </xf>
    <xf numFmtId="2" fontId="19" fillId="0" borderId="34" xfId="0" applyNumberFormat="1" applyFont="1" applyBorder="1" applyAlignment="1">
      <alignment horizontal="center" vertical="center" wrapText="1"/>
    </xf>
    <xf numFmtId="2" fontId="19" fillId="0" borderId="33" xfId="0" applyNumberFormat="1" applyFont="1" applyBorder="1" applyAlignment="1">
      <alignment horizontal="center" vertical="center" wrapText="1"/>
    </xf>
    <xf numFmtId="4" fontId="19" fillId="0" borderId="34" xfId="0" applyNumberFormat="1" applyFont="1" applyBorder="1" applyAlignment="1">
      <alignment horizontal="center" vertical="center" wrapText="1"/>
    </xf>
    <xf numFmtId="10" fontId="19" fillId="0" borderId="47" xfId="0" applyNumberFormat="1" applyFont="1" applyBorder="1" applyAlignment="1">
      <alignment horizontal="center" vertical="center" wrapText="1"/>
    </xf>
    <xf numFmtId="176" fontId="19" fillId="0" borderId="0" xfId="0" applyNumberFormat="1" applyFont="1" applyAlignment="1"/>
    <xf numFmtId="10" fontId="19" fillId="0" borderId="0" xfId="0" applyNumberFormat="1" applyFont="1" applyAlignment="1"/>
    <xf numFmtId="176" fontId="19" fillId="0" borderId="0" xfId="0" applyNumberFormat="1" applyFont="1" applyAlignment="1">
      <alignment horizontal="center"/>
    </xf>
    <xf numFmtId="2" fontId="0" fillId="0" borderId="0" xfId="49" applyNumberFormat="1" applyAlignment="1">
      <alignment horizontal="center" vertical="center"/>
    </xf>
    <xf numFmtId="0" fontId="19" fillId="2" borderId="0" xfId="0" applyFont="1" applyFill="1" applyBorder="1" applyAlignment="1"/>
    <xf numFmtId="10" fontId="19" fillId="0" borderId="0" xfId="0" applyNumberFormat="1" applyFont="1" applyBorder="1" applyAlignment="1"/>
    <xf numFmtId="2" fontId="0" fillId="0" borderId="0" xfId="49" applyNumberFormat="1" applyBorder="1">
      <alignment vertical="center"/>
    </xf>
    <xf numFmtId="178" fontId="19" fillId="0" borderId="0" xfId="0" applyNumberFormat="1" applyFont="1" applyBorder="1" applyAlignment="1"/>
    <xf numFmtId="178" fontId="19" fillId="0" borderId="0" xfId="0" applyNumberFormat="1" applyFont="1" applyAlignment="1"/>
    <xf numFmtId="179" fontId="19" fillId="0" borderId="0" xfId="0" applyNumberFormat="1" applyFont="1" applyAlignment="1"/>
    <xf numFmtId="178" fontId="19" fillId="0" borderId="0" xfId="0" applyNumberFormat="1" applyFont="1" applyAlignment="1">
      <alignment horizontal="center" vertical="center"/>
    </xf>
    <xf numFmtId="180" fontId="19" fillId="0" borderId="0" xfId="0" applyNumberFormat="1" applyFont="1" applyAlignment="1"/>
    <xf numFmtId="49" fontId="19" fillId="0" borderId="0" xfId="0" applyNumberFormat="1" applyFont="1" applyAlignment="1"/>
    <xf numFmtId="0" fontId="0" fillId="0" borderId="0" xfId="0" applyBorder="1" applyAlignment="1"/>
    <xf numFmtId="0" fontId="7" fillId="3" borderId="0" xfId="0" applyFont="1" applyFill="1" applyAlignment="1">
      <alignment horizontal="center" vertical="center" wrapText="1"/>
    </xf>
    <xf numFmtId="177" fontId="0" fillId="3" borderId="0" xfId="0" applyNumberFormat="1" applyFill="1">
      <alignment vertical="center"/>
    </xf>
    <xf numFmtId="10" fontId="0" fillId="3" borderId="0" xfId="0" applyNumberFormat="1" applyFill="1">
      <alignment vertical="center"/>
    </xf>
    <xf numFmtId="0" fontId="0" fillId="3" borderId="0" xfId="0" applyFill="1">
      <alignment vertical="center"/>
    </xf>
    <xf numFmtId="177" fontId="0" fillId="0" borderId="12" xfId="0" applyNumberFormat="1" applyBorder="1">
      <alignment vertical="center"/>
    </xf>
    <xf numFmtId="57" fontId="0" fillId="0" borderId="12" xfId="0" applyNumberFormat="1" applyBorder="1">
      <alignment vertical="center"/>
    </xf>
    <xf numFmtId="176" fontId="32" fillId="0" borderId="12" xfId="0" applyNumberFormat="1" applyFont="1" applyBorder="1" applyAlignment="1">
      <alignment horizontal="center" vertical="center" wrapText="1"/>
    </xf>
    <xf numFmtId="179" fontId="32" fillId="0" borderId="12" xfId="0" applyNumberFormat="1" applyFont="1" applyBorder="1" applyAlignment="1">
      <alignment horizontal="center" vertical="center" wrapText="1"/>
    </xf>
    <xf numFmtId="10" fontId="32" fillId="0" borderId="0" xfId="0" applyNumberFormat="1" applyFont="1" applyAlignment="1">
      <alignment horizontal="center" vertical="center" wrapText="1"/>
    </xf>
    <xf numFmtId="49" fontId="32" fillId="0" borderId="3" xfId="0" applyNumberFormat="1" applyFont="1" applyBorder="1" applyAlignment="1">
      <alignment horizontal="center" vertical="center" wrapText="1"/>
    </xf>
    <xf numFmtId="49" fontId="32" fillId="0" borderId="4" xfId="0" applyNumberFormat="1" applyFont="1" applyBorder="1" applyAlignment="1">
      <alignment horizontal="center" vertical="center" wrapText="1"/>
    </xf>
    <xf numFmtId="57" fontId="32" fillId="0" borderId="4" xfId="0" applyNumberFormat="1" applyFont="1" applyBorder="1" applyAlignment="1">
      <alignment horizontal="center" vertical="center" wrapText="1"/>
    </xf>
    <xf numFmtId="10" fontId="32" fillId="0" borderId="32" xfId="0" applyNumberFormat="1" applyFont="1" applyBorder="1" applyAlignment="1">
      <alignment horizontal="center" vertical="center" wrapText="1"/>
    </xf>
    <xf numFmtId="10" fontId="32" fillId="0" borderId="10" xfId="0" applyNumberFormat="1" applyFont="1" applyBorder="1" applyAlignment="1">
      <alignment horizontal="center" vertical="center" wrapText="1"/>
    </xf>
    <xf numFmtId="177" fontId="32" fillId="0" borderId="16" xfId="0" applyNumberFormat="1" applyFont="1" applyBorder="1" applyAlignment="1">
      <alignment horizontal="center" vertical="center" wrapText="1"/>
    </xf>
    <xf numFmtId="10" fontId="32" fillId="0" borderId="14" xfId="0" applyNumberFormat="1" applyFont="1" applyBorder="1" applyAlignment="1">
      <alignment horizontal="center" vertical="center" wrapText="1"/>
    </xf>
    <xf numFmtId="180" fontId="32" fillId="0" borderId="12" xfId="0" applyNumberFormat="1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180" fontId="32" fillId="0" borderId="14" xfId="0" applyNumberFormat="1" applyFont="1" applyBorder="1" applyAlignment="1">
      <alignment horizontal="center" vertical="center" wrapText="1"/>
    </xf>
    <xf numFmtId="57" fontId="32" fillId="0" borderId="34" xfId="0" applyNumberFormat="1" applyFont="1" applyBorder="1" applyAlignment="1">
      <alignment horizontal="center" vertical="center" wrapText="1"/>
    </xf>
    <xf numFmtId="49" fontId="32" fillId="0" borderId="19" xfId="0" applyNumberFormat="1" applyFont="1" applyBorder="1" applyAlignment="1">
      <alignment horizontal="center" vertical="center" wrapText="1"/>
    </xf>
    <xf numFmtId="177" fontId="32" fillId="0" borderId="14" xfId="0" applyNumberFormat="1" applyFont="1" applyBorder="1" applyAlignment="1">
      <alignment horizontal="center" vertical="center" wrapText="1"/>
    </xf>
    <xf numFmtId="10" fontId="38" fillId="0" borderId="0" xfId="0" applyNumberFormat="1" applyFont="1" applyAlignment="1">
      <alignment horizontal="center" vertical="center" wrapText="1"/>
    </xf>
    <xf numFmtId="177" fontId="32" fillId="0" borderId="10" xfId="0" applyNumberFormat="1" applyFont="1" applyBorder="1" applyAlignment="1">
      <alignment horizontal="center" vertical="center" wrapText="1"/>
    </xf>
    <xf numFmtId="57" fontId="33" fillId="0" borderId="16" xfId="0" applyNumberFormat="1" applyFont="1" applyBorder="1" applyAlignment="1">
      <alignment horizontal="center"/>
    </xf>
    <xf numFmtId="57" fontId="32" fillId="0" borderId="12" xfId="0" applyNumberFormat="1" applyFont="1" applyBorder="1" applyAlignment="1">
      <alignment horizontal="center"/>
    </xf>
    <xf numFmtId="2" fontId="32" fillId="0" borderId="12" xfId="0" applyNumberFormat="1" applyFont="1" applyBorder="1" applyAlignment="1">
      <alignment horizontal="center"/>
    </xf>
    <xf numFmtId="2" fontId="32" fillId="0" borderId="6" xfId="0" applyNumberFormat="1" applyFont="1" applyBorder="1" applyAlignment="1">
      <alignment horizontal="center"/>
    </xf>
    <xf numFmtId="177" fontId="32" fillId="0" borderId="6" xfId="0" applyNumberFormat="1" applyFont="1" applyBorder="1" applyAlignment="1">
      <alignment horizontal="center" vertical="center" wrapText="1"/>
    </xf>
    <xf numFmtId="57" fontId="32" fillId="0" borderId="22" xfId="0" applyNumberFormat="1" applyFont="1" applyBorder="1" applyAlignment="1">
      <alignment horizontal="center"/>
    </xf>
    <xf numFmtId="2" fontId="0" fillId="0" borderId="22" xfId="0" applyNumberFormat="1" applyBorder="1" applyAlignment="1"/>
    <xf numFmtId="57" fontId="32" fillId="0" borderId="3" xfId="0" applyNumberFormat="1" applyFont="1" applyBorder="1" applyAlignment="1">
      <alignment horizontal="center"/>
    </xf>
    <xf numFmtId="0" fontId="32" fillId="0" borderId="35" xfId="0" applyFont="1" applyBorder="1" applyAlignment="1">
      <alignment horizontal="center"/>
    </xf>
    <xf numFmtId="57" fontId="32" fillId="0" borderId="25" xfId="0" applyNumberFormat="1" applyFont="1" applyBorder="1" applyAlignment="1">
      <alignment horizontal="center"/>
    </xf>
    <xf numFmtId="2" fontId="0" fillId="0" borderId="25" xfId="0" applyNumberFormat="1" applyBorder="1" applyAlignment="1"/>
    <xf numFmtId="57" fontId="32" fillId="0" borderId="14" xfId="0" applyNumberFormat="1" applyFont="1" applyBorder="1" applyAlignment="1">
      <alignment horizontal="center"/>
    </xf>
    <xf numFmtId="2" fontId="0" fillId="0" borderId="37" xfId="0" applyNumberFormat="1" applyBorder="1" applyAlignment="1"/>
    <xf numFmtId="57" fontId="0" fillId="0" borderId="36" xfId="0" applyNumberFormat="1" applyBorder="1" applyAlignment="1"/>
    <xf numFmtId="2" fontId="0" fillId="0" borderId="17" xfId="0" applyNumberFormat="1" applyBorder="1" applyAlignment="1"/>
    <xf numFmtId="177" fontId="33" fillId="0" borderId="25" xfId="0" applyNumberFormat="1" applyFont="1" applyBorder="1" applyAlignment="1">
      <alignment horizontal="center" vertical="center" wrapText="1"/>
    </xf>
    <xf numFmtId="177" fontId="33" fillId="0" borderId="14" xfId="0" applyNumberFormat="1" applyFont="1" applyBorder="1" applyAlignment="1">
      <alignment horizontal="center" vertical="center" wrapText="1"/>
    </xf>
    <xf numFmtId="177" fontId="32" fillId="0" borderId="17" xfId="0" applyNumberFormat="1" applyFont="1" applyBorder="1" applyAlignment="1">
      <alignment horizontal="center" vertical="center" wrapText="1"/>
    </xf>
    <xf numFmtId="177" fontId="32" fillId="0" borderId="39" xfId="0" applyNumberFormat="1" applyFont="1" applyBorder="1" applyAlignment="1">
      <alignment horizontal="center" vertical="center" wrapText="1"/>
    </xf>
    <xf numFmtId="177" fontId="33" fillId="0" borderId="16" xfId="0" applyNumberFormat="1" applyFont="1" applyBorder="1" applyAlignment="1">
      <alignment horizontal="center" vertical="center" wrapText="1"/>
    </xf>
    <xf numFmtId="177" fontId="33" fillId="0" borderId="27" xfId="0" applyNumberFormat="1" applyFont="1" applyBorder="1" applyAlignment="1">
      <alignment horizontal="center" vertical="center" wrapText="1"/>
    </xf>
    <xf numFmtId="177" fontId="33" fillId="0" borderId="28" xfId="0" applyNumberFormat="1" applyFont="1" applyBorder="1" applyAlignment="1">
      <alignment horizontal="center" vertical="center" wrapText="1"/>
    </xf>
    <xf numFmtId="177" fontId="32" fillId="0" borderId="29" xfId="0" applyNumberFormat="1" applyFont="1" applyBorder="1" applyAlignment="1">
      <alignment horizontal="center" vertical="center" wrapText="1"/>
    </xf>
    <xf numFmtId="177" fontId="32" fillId="0" borderId="27" xfId="0" applyNumberFormat="1" applyFont="1" applyBorder="1" applyAlignment="1">
      <alignment horizontal="center" vertical="center" wrapText="1"/>
    </xf>
    <xf numFmtId="57" fontId="32" fillId="0" borderId="5" xfId="0" applyNumberFormat="1" applyFont="1" applyBorder="1" applyAlignment="1">
      <alignment horizontal="center" vertical="center" wrapText="1"/>
    </xf>
    <xf numFmtId="57" fontId="32" fillId="0" borderId="23" xfId="0" applyNumberFormat="1" applyFont="1" applyBorder="1" applyAlignment="1">
      <alignment horizontal="center" vertical="center" wrapText="1"/>
    </xf>
    <xf numFmtId="57" fontId="32" fillId="0" borderId="40" xfId="0" applyNumberFormat="1" applyFont="1" applyBorder="1" applyAlignment="1">
      <alignment horizontal="center" vertical="center" wrapText="1"/>
    </xf>
    <xf numFmtId="57" fontId="33" fillId="0" borderId="40" xfId="0" applyNumberFormat="1" applyFont="1" applyBorder="1" applyAlignment="1">
      <alignment horizontal="center" vertical="center" wrapText="1"/>
    </xf>
    <xf numFmtId="57" fontId="32" fillId="0" borderId="24" xfId="0" applyNumberFormat="1" applyFont="1" applyBorder="1" applyAlignment="1">
      <alignment horizontal="center" vertical="center" wrapText="1"/>
    </xf>
    <xf numFmtId="0" fontId="32" fillId="0" borderId="0" xfId="0" applyFont="1" applyAlignment="1"/>
    <xf numFmtId="2" fontId="7" fillId="0" borderId="12" xfId="0" applyNumberFormat="1" applyFont="1" applyBorder="1" applyAlignment="1">
      <alignment horizontal="center" vertical="center" wrapText="1"/>
    </xf>
    <xf numFmtId="57" fontId="7" fillId="0" borderId="12" xfId="0" applyNumberFormat="1" applyFont="1" applyBorder="1">
      <alignment vertical="center"/>
    </xf>
    <xf numFmtId="177" fontId="7" fillId="0" borderId="12" xfId="0" applyNumberFormat="1" applyFont="1" applyBorder="1">
      <alignment vertical="center"/>
    </xf>
    <xf numFmtId="0" fontId="1" fillId="0" borderId="0" xfId="0" applyFont="1">
      <alignment vertical="center"/>
    </xf>
    <xf numFmtId="0" fontId="16" fillId="0" borderId="0" xfId="0" applyFont="1" applyAlignment="1">
      <alignment vertical="center" wrapText="1"/>
    </xf>
    <xf numFmtId="0" fontId="47" fillId="0" borderId="0" xfId="0" applyFont="1">
      <alignment vertical="center"/>
    </xf>
    <xf numFmtId="1" fontId="1" fillId="0" borderId="0" xfId="0" applyNumberFormat="1" applyFont="1" applyAlignment="1">
      <alignment horizontal="center" vertical="center"/>
    </xf>
    <xf numFmtId="0" fontId="48" fillId="0" borderId="0" xfId="52" applyFont="1" applyAlignment="1">
      <alignment horizontal="center"/>
    </xf>
    <xf numFmtId="0" fontId="14" fillId="0" borderId="12" xfId="0" applyFont="1" applyBorder="1" applyAlignment="1">
      <alignment horizontal="center" vertical="center"/>
    </xf>
    <xf numFmtId="2" fontId="0" fillId="0" borderId="18" xfId="0" applyNumberFormat="1" applyBorder="1" applyAlignment="1"/>
    <xf numFmtId="2" fontId="14" fillId="0" borderId="12" xfId="0" applyNumberFormat="1" applyFont="1" applyBorder="1" applyAlignment="1">
      <alignment horizontal="center" vertical="center"/>
    </xf>
    <xf numFmtId="1" fontId="14" fillId="0" borderId="12" xfId="0" applyNumberFormat="1" applyFont="1" applyBorder="1" applyAlignment="1">
      <alignment horizontal="center" vertical="center"/>
    </xf>
    <xf numFmtId="10" fontId="14" fillId="0" borderId="12" xfId="3" applyNumberFormat="1" applyFont="1" applyBorder="1" applyAlignment="1">
      <alignment horizontal="center" vertical="center"/>
    </xf>
    <xf numFmtId="10" fontId="14" fillId="0" borderId="12" xfId="0" applyNumberFormat="1" applyFont="1" applyBorder="1" applyAlignment="1">
      <alignment horizontal="center" vertical="center"/>
    </xf>
    <xf numFmtId="2" fontId="16" fillId="0" borderId="16" xfId="0" applyNumberFormat="1" applyFont="1" applyBorder="1" applyAlignment="1">
      <alignment horizontal="center" vertical="center"/>
    </xf>
    <xf numFmtId="10" fontId="16" fillId="0" borderId="12" xfId="3" applyNumberFormat="1" applyFont="1" applyBorder="1" applyAlignment="1">
      <alignment horizontal="center" vertical="center"/>
    </xf>
    <xf numFmtId="2" fontId="1" fillId="0" borderId="0" xfId="0" applyNumberFormat="1" applyFont="1">
      <alignment vertical="center"/>
    </xf>
    <xf numFmtId="1" fontId="1" fillId="0" borderId="0" xfId="0" applyNumberFormat="1" applyFont="1">
      <alignment vertical="center"/>
    </xf>
    <xf numFmtId="10" fontId="1" fillId="0" borderId="0" xfId="0" applyNumberFormat="1" applyFont="1">
      <alignment vertical="center"/>
    </xf>
    <xf numFmtId="0" fontId="17" fillId="0" borderId="0" xfId="0" applyFont="1">
      <alignment vertical="center"/>
    </xf>
    <xf numFmtId="0" fontId="25" fillId="0" borderId="12" xfId="52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2" fontId="14" fillId="0" borderId="12" xfId="0" applyNumberFormat="1" applyFont="1" applyBorder="1" applyAlignment="1">
      <alignment horizontal="center"/>
    </xf>
    <xf numFmtId="1" fontId="14" fillId="0" borderId="12" xfId="0" applyNumberFormat="1" applyFont="1" applyBorder="1" applyAlignment="1">
      <alignment horizontal="center"/>
    </xf>
    <xf numFmtId="10" fontId="14" fillId="0" borderId="12" xfId="3" applyNumberFormat="1" applyFont="1" applyBorder="1" applyAlignment="1">
      <alignment horizontal="center"/>
    </xf>
    <xf numFmtId="2" fontId="16" fillId="0" borderId="12" xfId="0" applyNumberFormat="1" applyFont="1" applyBorder="1" applyAlignment="1">
      <alignment horizontal="center"/>
    </xf>
    <xf numFmtId="1" fontId="16" fillId="0" borderId="12" xfId="0" applyNumberFormat="1" applyFont="1" applyBorder="1" applyAlignment="1">
      <alignment horizontal="center"/>
    </xf>
    <xf numFmtId="10" fontId="16" fillId="0" borderId="12" xfId="3" applyNumberFormat="1" applyFont="1" applyBorder="1" applyAlignment="1">
      <alignment horizontal="center"/>
    </xf>
    <xf numFmtId="10" fontId="16" fillId="0" borderId="12" xfId="0" applyNumberFormat="1" applyFont="1" applyBorder="1" applyAlignment="1">
      <alignment horizontal="center"/>
    </xf>
    <xf numFmtId="0" fontId="25" fillId="0" borderId="10" xfId="52" applyFont="1" applyBorder="1" applyAlignment="1">
      <alignment horizontal="center" vertical="center"/>
    </xf>
    <xf numFmtId="177" fontId="4" fillId="0" borderId="12" xfId="0" applyNumberFormat="1" applyFont="1" applyBorder="1" applyAlignment="1">
      <alignment horizontal="center" vertical="center" wrapText="1"/>
    </xf>
    <xf numFmtId="177" fontId="0" fillId="0" borderId="12" xfId="0" applyNumberFormat="1" applyBorder="1" applyAlignment="1">
      <alignment horizontal="center" vertical="center" wrapText="1"/>
    </xf>
    <xf numFmtId="181" fontId="0" fillId="0" borderId="12" xfId="0" applyNumberFormat="1" applyBorder="1" applyAlignment="1">
      <alignment horizontal="center" vertical="center" wrapText="1"/>
    </xf>
    <xf numFmtId="177" fontId="0" fillId="0" borderId="5" xfId="0" applyNumberFormat="1" applyBorder="1" applyAlignment="1">
      <alignment horizontal="center" vertical="center" wrapText="1"/>
    </xf>
    <xf numFmtId="176" fontId="0" fillId="0" borderId="12" xfId="0" applyNumberFormat="1" applyBorder="1" applyAlignment="1">
      <alignment horizontal="center" vertical="center" wrapText="1"/>
    </xf>
    <xf numFmtId="182" fontId="0" fillId="0" borderId="12" xfId="0" applyNumberFormat="1" applyBorder="1" applyAlignment="1">
      <alignment horizontal="center" vertical="center" wrapText="1"/>
    </xf>
    <xf numFmtId="57" fontId="0" fillId="0" borderId="12" xfId="0" applyNumberFormat="1" applyBorder="1" applyAlignment="1">
      <alignment horizontal="center" vertical="center" wrapText="1"/>
    </xf>
    <xf numFmtId="10" fontId="0" fillId="0" borderId="0" xfId="0" applyNumberFormat="1" applyAlignment="1">
      <alignment horizontal="center" vertical="center" wrapText="1"/>
    </xf>
    <xf numFmtId="10" fontId="0" fillId="0" borderId="4" xfId="0" applyNumberFormat="1" applyBorder="1" applyAlignment="1">
      <alignment horizontal="center" vertical="center" wrapText="1"/>
    </xf>
    <xf numFmtId="10" fontId="0" fillId="0" borderId="32" xfId="0" applyNumberFormat="1" applyBorder="1" applyAlignment="1">
      <alignment horizontal="center" vertical="center" wrapText="1"/>
    </xf>
    <xf numFmtId="10" fontId="0" fillId="0" borderId="17" xfId="0" applyNumberFormat="1" applyBorder="1" applyAlignment="1">
      <alignment horizontal="center" vertical="center" wrapText="1"/>
    </xf>
    <xf numFmtId="180" fontId="0" fillId="0" borderId="12" xfId="0" applyNumberFormat="1" applyBorder="1" applyAlignment="1">
      <alignment horizontal="center" vertical="center" wrapText="1"/>
    </xf>
    <xf numFmtId="2" fontId="0" fillId="0" borderId="14" xfId="0" applyNumberFormat="1" applyBorder="1" applyAlignment="1">
      <alignment horizontal="center" vertical="center" wrapText="1"/>
    </xf>
    <xf numFmtId="177" fontId="0" fillId="0" borderId="10" xfId="0" applyNumberFormat="1" applyBorder="1" applyAlignment="1">
      <alignment horizontal="center" vertical="center" wrapText="1"/>
    </xf>
    <xf numFmtId="10" fontId="0" fillId="0" borderId="18" xfId="0" applyNumberFormat="1" applyBorder="1" applyAlignment="1">
      <alignment horizontal="center" vertical="center" wrapText="1"/>
    </xf>
    <xf numFmtId="57" fontId="0" fillId="0" borderId="9" xfId="0" applyNumberFormat="1" applyBorder="1" applyAlignment="1">
      <alignment horizontal="center" vertical="center" wrapText="1"/>
    </xf>
    <xf numFmtId="10" fontId="4" fillId="0" borderId="12" xfId="0" applyNumberFormat="1" applyFont="1" applyBorder="1" applyAlignment="1">
      <alignment horizontal="center" vertical="center"/>
    </xf>
    <xf numFmtId="10" fontId="4" fillId="0" borderId="0" xfId="3" applyNumberFormat="1" applyFont="1" applyAlignment="1">
      <alignment horizontal="center" vertical="center" wrapText="1"/>
    </xf>
    <xf numFmtId="10" fontId="4" fillId="0" borderId="16" xfId="0" applyNumberFormat="1" applyFont="1" applyBorder="1" applyAlignment="1">
      <alignment horizontal="center" vertical="center" wrapText="1"/>
    </xf>
    <xf numFmtId="180" fontId="0" fillId="0" borderId="12" xfId="0" applyNumberFormat="1" applyBorder="1" applyAlignment="1">
      <alignment horizontal="center" vertical="center"/>
    </xf>
    <xf numFmtId="2" fontId="33" fillId="0" borderId="12" xfId="0" applyNumberFormat="1" applyFont="1" applyBorder="1" applyAlignment="1">
      <alignment horizontal="center" vertical="center"/>
    </xf>
    <xf numFmtId="2" fontId="33" fillId="0" borderId="12" xfId="0" applyNumberFormat="1" applyFont="1" applyBorder="1">
      <alignment vertical="center"/>
    </xf>
    <xf numFmtId="2" fontId="4" fillId="0" borderId="34" xfId="0" applyNumberFormat="1" applyFont="1" applyBorder="1" applyAlignment="1">
      <alignment horizontal="center" vertical="center"/>
    </xf>
    <xf numFmtId="10" fontId="4" fillId="0" borderId="34" xfId="0" applyNumberFormat="1" applyFont="1" applyBorder="1" applyAlignment="1">
      <alignment horizontal="center" vertical="center"/>
    </xf>
    <xf numFmtId="10" fontId="4" fillId="0" borderId="34" xfId="0" applyNumberFormat="1" applyFont="1" applyBorder="1" applyAlignment="1">
      <alignment horizontal="center" vertical="center" wrapText="1"/>
    </xf>
    <xf numFmtId="10" fontId="4" fillId="0" borderId="25" xfId="0" applyNumberFormat="1" applyFont="1" applyBorder="1" applyAlignment="1">
      <alignment horizontal="center" vertical="center" wrapText="1"/>
    </xf>
    <xf numFmtId="2" fontId="0" fillId="0" borderId="12" xfId="0" applyNumberFormat="1" applyBorder="1" applyAlignment="1">
      <alignment horizontal="center"/>
    </xf>
    <xf numFmtId="177" fontId="4" fillId="0" borderId="14" xfId="0" applyNumberFormat="1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/>
    </xf>
    <xf numFmtId="10" fontId="4" fillId="0" borderId="9" xfId="0" applyNumberFormat="1" applyFont="1" applyBorder="1" applyAlignment="1">
      <alignment horizontal="center" vertical="center"/>
    </xf>
    <xf numFmtId="10" fontId="4" fillId="0" borderId="9" xfId="0" applyNumberFormat="1" applyFont="1" applyBorder="1" applyAlignment="1">
      <alignment horizontal="center" vertical="center" wrapText="1"/>
    </xf>
    <xf numFmtId="10" fontId="4" fillId="0" borderId="10" xfId="0" applyNumberFormat="1" applyFont="1" applyBorder="1" applyAlignment="1">
      <alignment horizontal="center" vertical="center" wrapText="1"/>
    </xf>
    <xf numFmtId="177" fontId="4" fillId="0" borderId="6" xfId="0" applyNumberFormat="1" applyFont="1" applyFill="1" applyBorder="1" applyAlignment="1">
      <alignment horizontal="center" vertical="center" wrapText="1"/>
    </xf>
    <xf numFmtId="2" fontId="4" fillId="0" borderId="12" xfId="0" applyNumberFormat="1" applyFont="1" applyBorder="1" applyAlignment="1"/>
    <xf numFmtId="2" fontId="0" fillId="0" borderId="12" xfId="0" applyNumberFormat="1" applyBorder="1" applyAlignment="1">
      <alignment horizontal="center" vertical="center" wrapText="1"/>
    </xf>
    <xf numFmtId="180" fontId="4" fillId="0" borderId="0" xfId="0" applyNumberFormat="1" applyFont="1" applyAlignment="1"/>
    <xf numFmtId="2" fontId="49" fillId="0" borderId="12" xfId="0" applyNumberFormat="1" applyFont="1" applyBorder="1" applyAlignment="1">
      <alignment horizontal="center"/>
    </xf>
    <xf numFmtId="177" fontId="4" fillId="0" borderId="9" xfId="0" applyNumberFormat="1" applyFont="1" applyBorder="1" applyAlignment="1">
      <alignment horizontal="center" vertical="center" wrapText="1"/>
    </xf>
    <xf numFmtId="2" fontId="4" fillId="0" borderId="0" xfId="0" applyNumberFormat="1" applyFont="1" applyAlignment="1"/>
    <xf numFmtId="177" fontId="4" fillId="0" borderId="1" xfId="0" applyNumberFormat="1" applyFont="1" applyBorder="1" applyAlignment="1">
      <alignment horizontal="center" vertical="center" wrapText="1"/>
    </xf>
    <xf numFmtId="10" fontId="4" fillId="0" borderId="14" xfId="0" applyNumberFormat="1" applyFont="1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/>
    </xf>
    <xf numFmtId="10" fontId="4" fillId="0" borderId="6" xfId="0" applyNumberFormat="1" applyFont="1" applyBorder="1" applyAlignment="1">
      <alignment horizontal="center" vertical="center" wrapText="1"/>
    </xf>
    <xf numFmtId="180" fontId="4" fillId="0" borderId="12" xfId="0" applyNumberFormat="1" applyFont="1" applyBorder="1" applyAlignment="1">
      <alignment horizontal="center" vertical="center" wrapText="1"/>
    </xf>
    <xf numFmtId="2" fontId="0" fillId="0" borderId="34" xfId="0" applyNumberForma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 wrapText="1"/>
    </xf>
    <xf numFmtId="10" fontId="4" fillId="0" borderId="21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/>
    </xf>
    <xf numFmtId="10" fontId="4" fillId="0" borderId="12" xfId="0" applyNumberFormat="1" applyFont="1" applyBorder="1" applyAlignment="1"/>
    <xf numFmtId="176" fontId="4" fillId="0" borderId="0" xfId="0" applyNumberFormat="1" applyFont="1" applyAlignment="1">
      <alignment horizontal="center"/>
    </xf>
    <xf numFmtId="182" fontId="4" fillId="0" borderId="0" xfId="0" applyNumberFormat="1" applyFont="1" applyAlignment="1"/>
    <xf numFmtId="176" fontId="4" fillId="0" borderId="0" xfId="0" applyNumberFormat="1" applyFont="1">
      <alignment vertical="center"/>
    </xf>
    <xf numFmtId="178" fontId="4" fillId="0" borderId="0" xfId="0" applyNumberFormat="1" applyFont="1" applyAlignment="1"/>
    <xf numFmtId="2" fontId="0" fillId="0" borderId="0" xfId="0" applyNumberFormat="1" applyAlignment="1"/>
    <xf numFmtId="179" fontId="4" fillId="0" borderId="9" xfId="0" applyNumberFormat="1" applyFont="1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4" fillId="0" borderId="12" xfId="0" applyNumberFormat="true" applyFont="1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4" fillId="0" borderId="12" xfId="0" applyNumberFormat="true" applyFont="1" applyBorder="1" applyAlignment="1">
      <alignment horizontal="center" vertical="center" wrapText="1"/>
    </xf>
    <xf numFmtId="178" fontId="4" fillId="0" borderId="12" xfId="0" applyNumberFormat="true" applyFont="1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/>
    </xf>
    <xf numFmtId="178" fontId="4" fillId="0" borderId="12" xfId="0" applyNumberFormat="true" applyFont="1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4" fillId="0" borderId="12" xfId="0" applyNumberFormat="true" applyFont="1" applyBorder="1" applyAlignment="1">
      <alignment horizontal="center" vertical="center" wrapText="1"/>
    </xf>
    <xf numFmtId="178" fontId="4" fillId="0" borderId="12" xfId="0" applyNumberFormat="true" applyFont="1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/>
    </xf>
    <xf numFmtId="178" fontId="4" fillId="0" borderId="12" xfId="0" applyNumberFormat="true" applyFont="1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4" fillId="0" borderId="12" xfId="0" applyNumberFormat="true" applyFont="1" applyBorder="1" applyAlignment="1">
      <alignment horizontal="center" vertical="center" wrapText="1"/>
    </xf>
    <xf numFmtId="178" fontId="4" fillId="0" borderId="12" xfId="0" applyNumberFormat="true" applyFont="1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4" fillId="0" borderId="12" xfId="0" applyNumberFormat="true" applyFont="1" applyBorder="1" applyAlignment="1">
      <alignment horizontal="center" vertical="center" wrapText="1"/>
    </xf>
    <xf numFmtId="2" fontId="8" fillId="0" borderId="0" xfId="0" applyFont="1" applyAlignment="1" applyNumberFormat="true">
      <alignment horizontal="center" vertical="center"/>
    </xf>
    <xf numFmtId="2" fontId="20" fillId="0" borderId="4" xfId="0" applyNumberFormat="true" applyFont="1" applyBorder="1" applyAlignment="1">
      <alignment horizontal="center" vertical="center" wrapText="1"/>
    </xf>
    <xf numFmtId="2" fontId="20" fillId="0" borderId="4" xfId="0" applyNumberFormat="true" applyFont="1" applyBorder="1" applyAlignment="1">
      <alignment horizontal="center" vertical="center" wrapText="1"/>
    </xf>
    <xf numFmtId="2" fontId="20" fillId="0" borderId="4" xfId="0" applyNumberFormat="true" applyFont="1" applyBorder="1" applyAlignment="1">
      <alignment horizontal="center" vertical="center" wrapText="1"/>
    </xf>
    <xf numFmtId="2" fontId="20" fillId="0" borderId="4" xfId="0" applyNumberFormat="true" applyFont="1" applyBorder="1" applyAlignment="1">
      <alignment horizontal="center" vertical="center" wrapText="1"/>
    </xf>
    <xf numFmtId="2" fontId="20" fillId="0" borderId="4" xfId="0" applyNumberFormat="true" applyFont="1" applyBorder="1" applyAlignment="1">
      <alignment horizontal="center" vertical="center" wrapText="1"/>
    </xf>
    <xf numFmtId="2" fontId="20" fillId="0" borderId="4" xfId="0" applyNumberFormat="true" applyFont="1" applyBorder="1" applyAlignment="1">
      <alignment horizontal="center" vertical="center" wrapText="1"/>
    </xf>
    <xf numFmtId="2" fontId="8" fillId="0" borderId="0" xfId="0" applyFont="1" applyAlignment="1" applyNumberFormat="true">
      <alignment horizontal="center" vertical="center"/>
    </xf>
    <xf numFmtId="2" fontId="8" fillId="0" borderId="0" xfId="0" applyFont="1" applyAlignment="1" applyNumberFormat="true">
      <alignment horizontal="center" vertical="center"/>
    </xf>
    <xf numFmtId="2" fontId="8" fillId="0" borderId="0" xfId="0" applyFont="1" applyAlignment="1" applyNumberFormat="true">
      <alignment horizontal="center" vertical="center"/>
    </xf>
    <xf numFmtId="2" fontId="8" fillId="0" borderId="0" xfId="0" applyFont="1" applyAlignment="1" applyNumberFormat="true">
      <alignment horizontal="center" vertical="center"/>
    </xf>
    <xf numFmtId="2" fontId="29" fillId="0" borderId="18" xfId="0" applyNumberFormat="true" applyFont="1" applyBorder="1" applyAlignment="1">
      <alignment horizontal="center" vertical="center" wrapText="1"/>
    </xf>
    <xf numFmtId="2" fontId="20" fillId="0" borderId="9" xfId="0" applyNumberFormat="true" applyFont="1" applyBorder="1" applyAlignment="1">
      <alignment horizontal="center" vertical="center" wrapText="1"/>
    </xf>
    <xf numFmtId="2" fontId="20" fillId="0" borderId="9" xfId="0" applyNumberFormat="true" applyFont="1" applyBorder="1" applyAlignment="1">
      <alignment horizontal="center" vertical="center" wrapText="1"/>
    </xf>
    <xf numFmtId="2" fontId="20" fillId="0" borderId="9" xfId="0" applyNumberFormat="true" applyFont="1" applyBorder="1" applyAlignment="1">
      <alignment horizontal="center" vertical="center" wrapText="1"/>
    </xf>
    <xf numFmtId="2" fontId="20" fillId="0" borderId="9" xfId="0" applyNumberFormat="true" applyFont="1" applyBorder="1" applyAlignment="1">
      <alignment horizontal="center" vertical="center" wrapText="1"/>
    </xf>
    <xf numFmtId="2" fontId="8" fillId="0" borderId="0" xfId="0" applyFont="1" applyAlignment="1" applyNumberFormat="true">
      <alignment horizontal="center" vertical="center"/>
    </xf>
    <xf numFmtId="2" fontId="29" fillId="0" borderId="12" xfId="0" applyNumberFormat="true" applyFont="1" applyBorder="1" applyAlignment="1">
      <alignment horizontal="center" vertical="center" wrapText="1"/>
    </xf>
    <xf numFmtId="2" fontId="20" fillId="0" borderId="12" xfId="0" applyNumberFormat="true" applyFont="1" applyBorder="1" applyAlignment="1">
      <alignment horizontal="center" vertical="center" wrapText="1"/>
    </xf>
    <xf numFmtId="2" fontId="29" fillId="0" borderId="12" xfId="0" applyNumberFormat="true" applyFont="1" applyBorder="1" applyAlignment="1">
      <alignment horizontal="center"/>
    </xf>
    <xf numFmtId="2" fontId="29" fillId="0" borderId="12" xfId="0" applyNumberFormat="true" applyFont="1" applyBorder="1" applyAlignment="1">
      <alignment horizontal="center"/>
    </xf>
    <xf numFmtId="2" fontId="29" fillId="0" borderId="12" xfId="0" applyNumberFormat="true" applyFont="1" applyBorder="1" applyAlignment="1">
      <alignment horizontal="center"/>
    </xf>
    <xf numFmtId="2" fontId="29" fillId="0" borderId="12" xfId="0" applyNumberFormat="true" applyFont="1" applyBorder="1" applyAlignment="1">
      <alignment horizontal="center"/>
    </xf>
    <xf numFmtId="2" fontId="8" fillId="0" borderId="0" xfId="0" applyFont="1" applyAlignment="1" applyNumberFormat="true">
      <alignment horizontal="center" vertical="center"/>
    </xf>
    <xf numFmtId="2" fontId="20" fillId="0" borderId="9" xfId="0" applyNumberFormat="true" applyFont="1" applyBorder="1" applyAlignment="1">
      <alignment horizontal="center" vertical="center" wrapText="1"/>
    </xf>
    <xf numFmtId="2" fontId="20" fillId="0" borderId="9" xfId="0" applyNumberFormat="true" applyFont="1" applyBorder="1" applyAlignment="1">
      <alignment horizontal="center" vertical="center" wrapText="1"/>
    </xf>
    <xf numFmtId="2" fontId="20" fillId="0" borderId="9" xfId="0" applyNumberFormat="true" applyFont="1" applyBorder="1" applyAlignment="1">
      <alignment horizontal="center" vertical="center" wrapText="1"/>
    </xf>
    <xf numFmtId="2" fontId="20" fillId="0" borderId="9" xfId="0" applyNumberFormat="true" applyFont="1" applyBorder="1" applyAlignment="1">
      <alignment horizontal="center" vertical="center" wrapText="1"/>
    </xf>
    <xf numFmtId="2" fontId="20" fillId="0" borderId="9" xfId="0" applyNumberFormat="true" applyFont="1" applyBorder="1" applyAlignment="1">
      <alignment horizontal="center" vertical="center" wrapText="1"/>
    </xf>
    <xf numFmtId="2" fontId="8" fillId="0" borderId="0" xfId="0" applyFont="1" applyAlignment="1" applyNumberFormat="true">
      <alignment horizontal="center" vertical="center"/>
    </xf>
    <xf numFmtId="2" fontId="29" fillId="0" borderId="12" xfId="0" applyNumberFormat="true" applyFont="1" applyBorder="1" applyAlignment="1">
      <alignment horizontal="center"/>
    </xf>
    <xf numFmtId="2" fontId="29" fillId="0" borderId="12" xfId="0" applyNumberFormat="true" applyFont="1" applyBorder="1" applyAlignment="1">
      <alignment horizontal="center"/>
    </xf>
    <xf numFmtId="2" fontId="29" fillId="0" borderId="12" xfId="0" applyNumberFormat="true" applyFont="1" applyBorder="1" applyAlignment="1">
      <alignment horizontal="center"/>
    </xf>
    <xf numFmtId="2" fontId="29" fillId="0" borderId="12" xfId="0" applyNumberFormat="true" applyFont="1" applyBorder="1" applyAlignment="1">
      <alignment horizontal="center"/>
    </xf>
    <xf numFmtId="2" fontId="20" fillId="0" borderId="9" xfId="0" applyNumberFormat="true" applyFont="1" applyBorder="1" applyAlignment="1">
      <alignment horizontal="center" vertical="center" wrapText="1"/>
    </xf>
    <xf numFmtId="2" fontId="8" fillId="0" borderId="0" xfId="0" applyFont="1" applyAlignment="1" applyNumberFormat="true">
      <alignment horizontal="center" vertical="center"/>
    </xf>
    <xf numFmtId="2" fontId="8" fillId="0" borderId="0" xfId="0" applyFont="1" applyAlignment="1" applyNumberFormat="true">
      <alignment horizontal="center" vertical="center"/>
    </xf>
    <xf numFmtId="2" fontId="8" fillId="0" borderId="0" xfId="0" applyFont="1" applyAlignment="1" applyNumberFormat="true">
      <alignment horizontal="center" vertical="center"/>
    </xf>
    <xf numFmtId="2" fontId="29" fillId="0" borderId="4" xfId="0" applyNumberFormat="true" applyFont="1" applyBorder="1" applyAlignment="1">
      <alignment horizontal="center" vertical="center" wrapText="1"/>
    </xf>
    <xf numFmtId="2" fontId="20" fillId="0" borderId="4" xfId="0" applyNumberFormat="true" applyFont="1" applyBorder="1" applyAlignment="1">
      <alignment horizontal="center" vertical="center" wrapText="1"/>
    </xf>
    <xf numFmtId="2" fontId="20" fillId="0" borderId="4" xfId="0" applyNumberFormat="true" applyFont="1" applyBorder="1" applyAlignment="1">
      <alignment horizontal="center" vertical="center" wrapText="1"/>
    </xf>
    <xf numFmtId="2" fontId="20" fillId="0" borderId="4" xfId="0" applyNumberFormat="true" applyFont="1" applyBorder="1" applyAlignment="1">
      <alignment horizontal="center" vertical="center" wrapText="1"/>
    </xf>
    <xf numFmtId="2" fontId="20" fillId="0" borderId="4" xfId="0" applyNumberFormat="true" applyFont="1" applyBorder="1" applyAlignment="1">
      <alignment horizontal="center" vertical="center" wrapText="1"/>
    </xf>
    <xf numFmtId="2" fontId="20" fillId="0" borderId="4" xfId="0" applyNumberFormat="true" applyFont="1" applyBorder="1" applyAlignment="1">
      <alignment horizontal="center" vertical="center" wrapText="1"/>
    </xf>
    <xf numFmtId="2" fontId="8" fillId="0" borderId="0" xfId="0" applyFont="1" applyAlignment="1" applyNumberFormat="true">
      <alignment horizontal="center" vertical="center"/>
    </xf>
    <xf numFmtId="2" fontId="29" fillId="0" borderId="9" xfId="0" applyNumberFormat="true" applyFont="1" applyBorder="1" applyAlignment="1">
      <alignment horizontal="center" vertical="center" wrapText="1"/>
    </xf>
    <xf numFmtId="2" fontId="20" fillId="0" borderId="9" xfId="0" applyNumberFormat="true" applyFont="1" applyBorder="1" applyAlignment="1">
      <alignment horizontal="center" vertical="center" wrapText="1"/>
    </xf>
    <xf numFmtId="2" fontId="20" fillId="0" borderId="9" xfId="0" applyNumberFormat="true" applyFont="1" applyBorder="1" applyAlignment="1">
      <alignment horizontal="center" vertical="center" wrapText="1"/>
    </xf>
    <xf numFmtId="2" fontId="20" fillId="0" borderId="9" xfId="0" applyNumberFormat="true" applyFont="1" applyBorder="1" applyAlignment="1">
      <alignment horizontal="center" vertical="center" wrapText="1"/>
    </xf>
    <xf numFmtId="2" fontId="20" fillId="0" borderId="9" xfId="0" applyNumberFormat="true" applyFont="1" applyBorder="1" applyAlignment="1">
      <alignment horizontal="center" vertical="center" wrapText="1"/>
    </xf>
    <xf numFmtId="2" fontId="20" fillId="0" borderId="9" xfId="0" applyNumberFormat="true" applyFont="1" applyBorder="1" applyAlignment="1">
      <alignment horizontal="center" vertical="center" wrapText="1"/>
    </xf>
    <xf numFmtId="2" fontId="20" fillId="0" borderId="4" xfId="0" applyNumberFormat="true" applyFont="1" applyBorder="1" applyAlignment="1">
      <alignment horizontal="center" vertical="center" wrapText="1"/>
    </xf>
    <xf numFmtId="2" fontId="20" fillId="0" borderId="4" xfId="0" applyNumberFormat="true" applyFont="1" applyBorder="1" applyAlignment="1">
      <alignment horizontal="center" vertical="center" wrapText="1"/>
    </xf>
    <xf numFmtId="2" fontId="20" fillId="0" borderId="4" xfId="0" applyNumberFormat="true" applyFont="1" applyBorder="1" applyAlignment="1">
      <alignment horizontal="center" vertical="center" wrapText="1"/>
    </xf>
    <xf numFmtId="2" fontId="20" fillId="0" borderId="4" xfId="0" applyNumberFormat="true" applyFont="1" applyBorder="1" applyAlignment="1">
      <alignment horizontal="center" vertical="center" wrapText="1"/>
    </xf>
    <xf numFmtId="2" fontId="23" fillId="0" borderId="0" xfId="0" applyFont="1" applyAlignment="1" applyNumberFormat="true">
      <alignment horizontal="center" vertical="center"/>
    </xf>
    <xf numFmtId="2" fontId="7" fillId="0" borderId="0" xfId="0" applyFont="1" applyAlignment="1" applyNumberFormat="true"/>
    <xf numFmtId="2" fontId="7" fillId="0" borderId="0" xfId="0" applyFont="1" applyAlignment="1" applyNumberFormat="true"/>
    <xf numFmtId="2" fontId="7" fillId="0" borderId="0" xfId="0" applyFont="1" applyAlignment="1" applyNumberFormat="true"/>
    <xf numFmtId="2" fontId="7" fillId="0" borderId="0" xfId="0" applyFont="1" applyAlignment="1" applyNumberFormat="true"/>
    <xf numFmtId="2" fontId="7" fillId="0" borderId="0" xfId="0" applyFont="1" applyAlignment="1" applyNumberFormat="true"/>
    <xf numFmtId="2" fontId="7" fillId="0" borderId="0" xfId="0" applyFont="1" applyAlignment="1" applyNumberFormat="true"/>
    <xf numFmtId="2" fontId="7" fillId="0" borderId="0" xfId="0" applyFont="1" applyAlignment="1" applyNumberFormat="true"/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0" fillId="0" borderId="12" xfId="0" applyBorder="1" applyAlignment="1" applyNumberFormat="true">
      <alignment horizontal="center" vertical="center"/>
    </xf>
    <xf numFmtId="2" fontId="0" fillId="0" borderId="12" xfId="0" applyBorder="1" applyAlignment="1" applyNumberFormat="true">
      <alignment horizontal="center" vertical="center"/>
    </xf>
    <xf numFmtId="2" fontId="19" fillId="0" borderId="20" xfId="0" applyFont="1" applyBorder="1" applyAlignment="1" applyNumberFormat="true">
      <alignment horizontal="center" vertical="center"/>
    </xf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百分比 2" xfId="50"/>
    <cellStyle name="常规 16" xfId="51"/>
    <cellStyle name="常规 2" xfId="52"/>
    <cellStyle name="常规 24" xfId="53"/>
    <cellStyle name="常规 3" xfId="54"/>
    <cellStyle name="千位分隔[0] 2 2" xfId="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Relationship Id="rId17" Target="worksheets/sheet17.xml" Type="http://schemas.openxmlformats.org/officeDocument/2006/relationships/worksheet"/><Relationship Id="rId18" Target="worksheets/sheet18.xml" Type="http://schemas.openxmlformats.org/officeDocument/2006/relationships/worksheet"/><Relationship Id="rId19" Target="worksheets/sheet19.xml" Type="http://schemas.openxmlformats.org/officeDocument/2006/relationships/worksheet"/><Relationship Id="rId2" Target="worksheets/sheet2.xml" Type="http://schemas.openxmlformats.org/officeDocument/2006/relationships/worksheet"/><Relationship Id="rId20" Target="theme/theme1.xml" Type="http://schemas.openxmlformats.org/officeDocument/2006/relationships/theme"/><Relationship Id="rId21" Target="sharedStrings.xml" Type="http://schemas.openxmlformats.org/officeDocument/2006/relationships/sharedStrings"/><Relationship Id="rId22" Target="styles.xml" Type="http://schemas.openxmlformats.org/officeDocument/2006/relationships/styles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R118"/>
  <sheetViews>
    <sheetView workbookViewId="0">
      <pane xSplit="2" ySplit="4" topLeftCell="AY102" activePane="bottomRight" state="frozen"/>
      <selection/>
      <selection pane="topRight"/>
      <selection pane="bottomLeft"/>
      <selection pane="bottomRight" activeCell="BA113" sqref="BA113"/>
    </sheetView>
  </sheetViews>
  <sheetFormatPr defaultColWidth="9" defaultRowHeight="14.4"/>
  <cols>
    <col min="1" max="1" customWidth="true" style="16" width="6.890625"/>
    <col min="2" max="2" customWidth="true" style="16" width="16.66796875"/>
    <col min="3" max="3" customWidth="true" hidden="true" style="16" width="14.2222222222222"/>
    <col min="4" max="4" customWidth="true" hidden="true" style="16" width="12.6666666666667"/>
    <col min="5" max="5" customWidth="true" hidden="true" style="16" width="14.2222222222222"/>
    <col min="6" max="6" customWidth="true" hidden="true" style="16" width="12.6666666666667"/>
    <col min="7" max="7" customWidth="true" hidden="true" style="16" width="14.2222222222222"/>
    <col min="8" max="8" customWidth="true" hidden="true" style="16" width="12.6666666666667"/>
    <col min="9" max="9" customWidth="true" style="16" width="12.0"/>
    <col min="10" max="10" customWidth="true" hidden="true" style="16" width="12.6666666666667"/>
    <col min="11" max="11" customWidth="true" style="16" width="12.0"/>
    <col min="12" max="12" customWidth="true" style="16" width="12.6666666666667"/>
    <col min="13" max="13" customWidth="true" style="16" width="12.0"/>
    <col min="14" max="14" customWidth="true" style="16" width="12.6666666666667"/>
    <col min="15" max="15" customWidth="true" style="16" width="12.0"/>
    <col min="16" max="16" customWidth="true" style="16" width="12.6666666666667"/>
    <col min="17" max="17" customWidth="true" style="16" width="10.5555555555556"/>
    <col min="18" max="18" customWidth="true" style="16" width="11.6666666666667"/>
    <col min="19" max="19" customWidth="true" style="16" width="10.5546875" hidden="false"/>
    <col min="20" max="20" customWidth="true" style="16" width="11.66796875" hidden="false"/>
    <col min="22" max="22" customWidth="true" style="16" width="12.0"/>
    <col min="23" max="23" customWidth="true" style="16" width="11.2222222222222"/>
    <col min="24" max="24" customWidth="true" style="16" width="12.0"/>
    <col min="25" max="25" customWidth="true" style="16" width="13.8888888888889"/>
    <col min="26" max="26" customWidth="true" style="16" width="12.0"/>
    <col min="27" max="27" customWidth="true" style="16" width="10.8888888888889"/>
    <col min="28" max="28" customWidth="true" style="16" width="12.0"/>
    <col min="29" max="29" customWidth="true" style="16" width="10.1111111111111"/>
    <col min="30" max="30" customWidth="true" style="16" width="12.0"/>
    <col min="31" max="31" customWidth="true" style="16" width="11.6666666666667"/>
    <col min="32" max="32" customWidth="true" style="16" width="12.0"/>
    <col min="33" max="33" customWidth="true" style="16" width="13.8888888888889"/>
    <col min="34" max="34" customWidth="true" style="16" width="12.0"/>
    <col min="35" max="35" customWidth="true" style="16" width="11.6666666666667"/>
    <col min="36" max="37" customWidth="true" style="16" width="12.0"/>
    <col min="38" max="38" customWidth="true" style="16" width="12.3333333333333"/>
    <col min="39" max="39" customWidth="true" style="16" width="9.66666666666667"/>
    <col min="40" max="40" customWidth="true" style="16" width="12.0"/>
    <col min="41" max="41" customWidth="true" style="16" width="11.0"/>
    <col min="42" max="42" customWidth="true" style="16" width="12.0"/>
    <col min="43" max="43" customWidth="true" style="16" width="11.0"/>
    <col min="44" max="44" customWidth="true" style="16" width="12.0"/>
    <col min="45" max="45" customWidth="true" style="16" width="11.0"/>
    <col min="46" max="46" customWidth="true" style="16" width="13.7777777777778"/>
    <col min="47" max="47" customWidth="true" style="16" width="11.8888888888889"/>
    <col min="48" max="48" customWidth="true" style="16" width="7.0"/>
    <col min="49" max="49" customWidth="true" style="16" width="13.109375"/>
    <col min="50" max="50" customWidth="true" style="16" width="12.0"/>
    <col min="51" max="51" customWidth="true" style="16" width="10.33203125"/>
    <col min="52" max="52" customWidth="true" style="16" width="11.0"/>
    <col min="53" max="53" customWidth="true" style="16" width="10.66796875"/>
    <col min="54" max="54" customWidth="true" style="16" width="12.0"/>
    <col min="55" max="55" customWidth="true" style="16" width="11.66796875"/>
    <col min="56" max="56" customWidth="true" width="12.0"/>
    <col min="57" max="57" customWidth="true" style="16" width="12.0"/>
    <col min="58" max="58" customWidth="true" style="16" width="12.0"/>
    <col min="59" max="59" customWidth="true" style="16" width="13.109375"/>
    <col min="60" max="60" customWidth="true" style="16" width="12.0"/>
    <col min="61" max="61" customWidth="true" style="16" width="13.109375"/>
    <col min="62" max="62" customWidth="true" hidden="false" style="16" width="12.0"/>
    <col min="63" max="63" customWidth="true" hidden="true" style="16" width="13.109375"/>
    <col min="64" max="64" customWidth="true" hidden="false" style="16" width="12.0"/>
    <col min="65" max="65" customWidth="true" hidden="true" style="16" width="13.109375"/>
    <col min="66" max="66" customWidth="true" hidden="false" style="16" width="12.0"/>
    <col min="67" max="67" customWidth="true" hidden="true" style="16" width="13.109375"/>
    <col min="68" max="68" customWidth="true" hidden="false" style="16" width="12.0"/>
    <col min="69" max="69" customWidth="true" hidden="true" style="16" width="13.109375"/>
    <col min="70" max="70" customWidth="true" style="16" width="12.0"/>
    <col min="71" max="71" customWidth="true" style="16" width="13.109375"/>
    <col min="72" max="72" customWidth="true" style="16" width="11.0"/>
    <col min="73" max="73" customWidth="true" style="16" width="14.890625"/>
    <col min="74" max="74" customWidth="true" style="16" width="13.4453125"/>
    <col min="75" max="75" customWidth="true" style="16" width="10.33203125"/>
    <col min="76" max="76" customWidth="true" style="16" width="12.5546875"/>
    <col min="77" max="77" customWidth="true" width="12.0"/>
    <col min="78" max="78" customWidth="true" style="16" width="12.0"/>
    <col min="79" max="79" customWidth="true" width="12.0"/>
    <col min="80" max="80" customWidth="true" style="16" width="12.0"/>
    <col min="81" max="81" customWidth="true" width="12.0"/>
    <col min="82" max="82" customWidth="true" style="16" width="12.0"/>
    <col min="83" max="83" customWidth="true" width="12.0"/>
    <col min="84" max="84" customWidth="true" style="16" width="11.0"/>
    <col min="85" max="85" customWidth="true" style="16" width="11.0"/>
    <col min="86" max="86" customWidth="true" style="16" width="14.0"/>
    <col min="87" max="87" customWidth="true" style="16" width="11.0"/>
    <col min="88" max="88" customWidth="true" style="16" width="14.0"/>
    <col min="89" max="89" customWidth="true" style="16" width="12.0"/>
    <col min="90" max="90" customWidth="true" style="16" width="14.0"/>
    <col min="91" max="91" customWidth="true" style="16" width="12.0"/>
    <col min="92" max="92" customWidth="true" style="16" width="14.0"/>
    <col min="93" max="93" customWidth="true" style="16" width="11.0"/>
    <col min="94" max="94" customWidth="true" style="16" width="14.0"/>
    <col min="95" max="95" customWidth="true" style="16" width="11.0"/>
    <col min="96" max="96" customWidth="true" style="16" width="14.0"/>
    <col min="97" max="97" customWidth="true" style="16" width="11.0"/>
    <col min="98" max="98" customWidth="true" style="16" width="14.0"/>
    <col min="99" max="99" customWidth="true" style="16" width="12.0"/>
    <col min="100" max="100" customWidth="true" style="16" width="14.0"/>
    <col min="101" max="101" customWidth="true" width="13.0"/>
    <col min="102" max="102" customWidth="true" style="16" width="15.6666666666667"/>
    <col min="103" max="103" customWidth="true" style="16" width="15.66796875"/>
    <col min="104" max="105" customWidth="true" style="16" width="11.0"/>
    <col min="106" max="106" customWidth="true" style="16" width="11.0"/>
    <col min="107" max="112" customWidth="true" style="16" width="10.0"/>
    <col min="113" max="113" customWidth="true" style="16" width="10.0"/>
    <col min="114" max="114" customWidth="true" style="16" width="11.0"/>
    <col min="115" max="115" customWidth="true" style="16" width="11.0"/>
    <col min="116" max="116" customWidth="true" style="16" width="8.22265625"/>
    <col min="117" max="127" customWidth="true" style="16" width="12.0"/>
    <col min="128" max="128" customWidth="true" style="16" width="12.0"/>
    <col min="129" max="129" customWidth="true" style="16" width="9.0"/>
    <col min="130" max="130" customWidth="true" style="16" width="13.0"/>
    <col min="131" max="131" customWidth="true" width="9.0"/>
    <col min="132" max="143" customWidth="true" style="16" width="12.0"/>
    <col min="144" max="144" customWidth="true" style="16" width="12.0"/>
    <col min="145" max="145" customWidth="true" style="16" width="7.0"/>
    <col min="146" max="146" customWidth="true" style="16" width="14.0"/>
    <col min="147" max="147" customWidth="true" style="16" width="14.33203125"/>
    <col min="148" max="149" customWidth="true" style="16" width="9.0"/>
  </cols>
  <sheetData>
    <row r="1" s="16" customFormat="1" spans="1:146">
      <c r="A1" s="16" t="s">
        <v>0</v>
      </c>
    </row>
    <row r="2" s="16" customFormat="1" ht="21" customHeight="1"/>
    <row r="3" ht="24" customHeight="1" spans="1:146">
      <c r="A3" s="698" t="s">
        <v>1</v>
      </c>
      <c r="B3" s="699" t="s">
        <v>2</v>
      </c>
      <c r="C3" s="700">
        <v>46023</v>
      </c>
      <c r="D3" s="699" t="s">
        <v>3</v>
      </c>
      <c r="E3" s="700">
        <v>46054</v>
      </c>
      <c r="F3" s="699" t="s">
        <v>4</v>
      </c>
      <c r="G3" s="700">
        <v>46082</v>
      </c>
      <c r="H3" s="699" t="s">
        <v>5</v>
      </c>
      <c r="I3" s="700">
        <v>46113</v>
      </c>
      <c r="J3" s="699" t="s">
        <v>6</v>
      </c>
      <c r="K3" s="700">
        <v>46143</v>
      </c>
      <c r="L3" s="699" t="s">
        <v>7</v>
      </c>
      <c r="M3" s="700">
        <v>46174</v>
      </c>
      <c r="N3" s="699" t="s">
        <v>8</v>
      </c>
      <c r="O3" s="700">
        <v>46204</v>
      </c>
      <c r="P3" s="699" t="s">
        <v>9</v>
      </c>
      <c r="Q3" s="700">
        <v>46235</v>
      </c>
      <c r="R3" s="699" t="s">
        <v>10</v>
      </c>
      <c r="S3" s="700" t="n">
        <v>46266.0</v>
      </c>
      <c r="T3" s="699" t="s">
        <v>22</v>
      </c>
      <c r="U3" s="699" t="s">
        <v>11</v>
      </c>
      <c r="V3" s="699" t="s">
        <v>12</v>
      </c>
      <c r="W3" s="701"/>
      <c r="X3" s="702" t="s">
        <v>13</v>
      </c>
      <c r="Y3" s="699" t="s">
        <v>3</v>
      </c>
      <c r="Z3" s="196" t="s">
        <v>14</v>
      </c>
      <c r="AA3" s="699" t="s">
        <v>4</v>
      </c>
      <c r="AB3" s="196" t="s">
        <v>15</v>
      </c>
      <c r="AC3" s="699" t="s">
        <v>5</v>
      </c>
      <c r="AD3" s="196" t="s">
        <v>16</v>
      </c>
      <c r="AE3" s="699" t="s">
        <v>6</v>
      </c>
      <c r="AF3" s="196" t="s">
        <v>17</v>
      </c>
      <c r="AG3" s="699" t="s">
        <v>7</v>
      </c>
      <c r="AH3" s="196" t="s">
        <v>18</v>
      </c>
      <c r="AI3" s="699" t="s">
        <v>8</v>
      </c>
      <c r="AJ3" s="196" t="s">
        <v>19</v>
      </c>
      <c r="AK3" s="699" t="s">
        <v>9</v>
      </c>
      <c r="AL3" s="702" t="s">
        <v>20</v>
      </c>
      <c r="AM3" s="699" t="s">
        <v>10</v>
      </c>
      <c r="AN3" s="702" t="s">
        <v>21</v>
      </c>
      <c r="AO3" s="699" t="s">
        <v>22</v>
      </c>
      <c r="AP3" s="702" t="s">
        <v>23</v>
      </c>
      <c r="AQ3" s="699" t="s">
        <v>24</v>
      </c>
      <c r="AR3" s="702" t="s">
        <v>25</v>
      </c>
      <c r="AS3" s="699" t="s">
        <v>26</v>
      </c>
      <c r="AT3" s="702" t="s">
        <v>27</v>
      </c>
      <c r="AU3" s="699" t="s">
        <v>28</v>
      </c>
      <c r="AV3" s="699" t="s">
        <v>29</v>
      </c>
      <c r="AW3" s="699" t="s">
        <v>30</v>
      </c>
      <c r="AX3" s="699"/>
      <c r="AY3" s="196" t="s">
        <v>31</v>
      </c>
      <c r="AZ3" s="699" t="s">
        <v>3</v>
      </c>
      <c r="BA3" s="196" t="s">
        <v>32</v>
      </c>
      <c r="BB3" s="699" t="s">
        <v>4</v>
      </c>
      <c r="BC3" s="196" t="s">
        <v>33</v>
      </c>
      <c r="BD3" s="699" t="s">
        <v>5</v>
      </c>
      <c r="BE3" s="196" t="s">
        <v>34</v>
      </c>
      <c r="BF3" s="699" t="s">
        <v>6</v>
      </c>
      <c r="BG3" s="196" t="s">
        <v>35</v>
      </c>
      <c r="BH3" s="699" t="s">
        <v>7</v>
      </c>
      <c r="BI3" s="702" t="s">
        <v>36</v>
      </c>
      <c r="BJ3" s="699" t="s">
        <v>8</v>
      </c>
      <c r="BK3" s="196" t="s">
        <v>37</v>
      </c>
      <c r="BL3" s="699" t="s">
        <v>9</v>
      </c>
      <c r="BM3" s="196" t="s">
        <v>38</v>
      </c>
      <c r="BN3" s="699" t="s">
        <v>10</v>
      </c>
      <c r="BO3" s="196" t="s">
        <v>39</v>
      </c>
      <c r="BP3" s="195" t="s">
        <v>22</v>
      </c>
      <c r="BQ3" s="196" t="s">
        <v>40</v>
      </c>
      <c r="BR3" s="195" t="s">
        <v>24</v>
      </c>
      <c r="BS3" s="196" t="s">
        <v>41</v>
      </c>
      <c r="BT3" s="195" t="s">
        <v>26</v>
      </c>
      <c r="BU3" s="196" t="s">
        <v>42</v>
      </c>
      <c r="BV3" s="195" t="s">
        <v>28</v>
      </c>
      <c r="BW3" s="699" t="s">
        <v>43</v>
      </c>
      <c r="BX3" s="699" t="s">
        <v>44</v>
      </c>
      <c r="BY3" s="699"/>
      <c r="BZ3" s="196" t="s">
        <v>45</v>
      </c>
      <c r="CA3" s="195" t="s">
        <v>3</v>
      </c>
      <c r="CB3" s="196" t="s">
        <v>46</v>
      </c>
      <c r="CC3" s="195" t="s">
        <v>4</v>
      </c>
      <c r="CD3" s="196" t="s">
        <v>47</v>
      </c>
      <c r="CE3" s="195" t="s">
        <v>5</v>
      </c>
      <c r="CF3" s="196" t="s">
        <v>48</v>
      </c>
      <c r="CG3" s="195" t="s">
        <v>6</v>
      </c>
      <c r="CH3" s="703" t="s">
        <v>49</v>
      </c>
      <c r="CI3" s="195" t="s">
        <v>7</v>
      </c>
      <c r="CJ3" s="702" t="s">
        <v>50</v>
      </c>
      <c r="CK3" s="195" t="s">
        <v>8</v>
      </c>
      <c r="CL3" s="704" t="n">
        <v>45108.0</v>
      </c>
      <c r="CM3" s="195" t="s">
        <v>9</v>
      </c>
      <c r="CN3" s="704" t="n">
        <v>45139.0</v>
      </c>
      <c r="CO3" s="195" t="s">
        <v>10</v>
      </c>
      <c r="CP3" s="704" t="n">
        <v>45170.0</v>
      </c>
      <c r="CQ3" s="195" t="s">
        <v>22</v>
      </c>
      <c r="CR3" s="704" t="n">
        <v>45200.0</v>
      </c>
      <c r="CS3" s="195" t="s">
        <v>24</v>
      </c>
      <c r="CT3" s="704" t="n">
        <v>45231.0</v>
      </c>
      <c r="CU3" s="195" t="s">
        <v>26</v>
      </c>
      <c r="CV3" s="704" t="n">
        <v>45261.0</v>
      </c>
      <c r="CW3" s="195" t="s">
        <v>28</v>
      </c>
      <c r="CX3" s="196" t="s">
        <v>51</v>
      </c>
      <c r="CY3" s="195" t="s">
        <v>44</v>
      </c>
      <c r="CZ3" s="195"/>
      <c r="DA3" s="705"/>
      <c r="DB3" s="705"/>
      <c r="DC3" s="705"/>
      <c r="DD3" s="705"/>
      <c r="DE3" s="705"/>
      <c r="DF3" s="705"/>
      <c r="DG3" s="705"/>
      <c r="DH3" s="705"/>
      <c r="DI3" s="705"/>
      <c r="DJ3" s="705"/>
      <c r="DK3" s="705"/>
      <c r="DL3" s="705"/>
      <c r="DM3" s="705"/>
      <c r="DN3" s="24" t="s">
        <v>52</v>
      </c>
      <c r="DO3" s="24" t="s">
        <v>53</v>
      </c>
      <c r="DP3" s="24" t="s">
        <v>54</v>
      </c>
      <c r="DQ3" s="24" t="s">
        <v>55</v>
      </c>
      <c r="DR3" s="24" t="s">
        <v>56</v>
      </c>
      <c r="DS3" s="24" t="s">
        <v>57</v>
      </c>
      <c r="DT3" s="24" t="s">
        <v>58</v>
      </c>
      <c r="DU3" s="24" t="s">
        <v>59</v>
      </c>
      <c r="DV3" s="24" t="s">
        <v>60</v>
      </c>
      <c r="DW3" s="24" t="s">
        <v>61</v>
      </c>
      <c r="DX3" s="24" t="s">
        <v>62</v>
      </c>
      <c r="DY3" s="24" t="s">
        <v>63</v>
      </c>
      <c r="DZ3" s="706" t="s">
        <v>28</v>
      </c>
      <c r="EA3" s="186" t="s">
        <v>51</v>
      </c>
      <c r="EB3" s="707" t="s">
        <v>44</v>
      </c>
      <c r="EC3" s="708"/>
      <c r="ED3" s="699" t="s">
        <v>64</v>
      </c>
      <c r="EE3" s="709" t="s">
        <v>65</v>
      </c>
      <c r="EF3" s="709" t="s">
        <v>66</v>
      </c>
      <c r="EG3" s="709" t="s">
        <v>67</v>
      </c>
      <c r="EH3" s="704" t="n">
        <v>44317.0</v>
      </c>
      <c r="EI3" s="704" t="n">
        <v>44348.0</v>
      </c>
      <c r="EJ3" s="704" t="n">
        <v>44378.0</v>
      </c>
      <c r="EK3" s="704" t="n">
        <v>44409.0</v>
      </c>
      <c r="EL3" s="704" t="n">
        <v>44440.0</v>
      </c>
      <c r="EM3" s="704" t="n">
        <v>44470.0</v>
      </c>
      <c r="EN3" s="704" t="n">
        <v>44501.0</v>
      </c>
      <c r="EO3" s="704" t="n">
        <v>44531.0</v>
      </c>
      <c r="EP3" s="710"/>
      <c r="EQ3" s="195" t="s">
        <v>44</v>
      </c>
    </row>
    <row r="4" ht="35.25" customHeight="1" spans="1:146">
      <c r="A4" s="29"/>
      <c r="B4" s="29"/>
      <c r="C4" s="29"/>
      <c r="D4" s="55"/>
      <c r="E4" s="29"/>
      <c r="F4" s="55"/>
      <c r="G4" s="29"/>
      <c r="H4" s="55"/>
      <c r="I4" s="29"/>
      <c r="J4" s="55"/>
      <c r="K4" s="29"/>
      <c r="L4" s="55"/>
      <c r="M4" s="29"/>
      <c r="N4" s="55"/>
      <c r="O4" s="29"/>
      <c r="P4" s="55"/>
      <c r="Q4" s="29"/>
      <c r="R4" s="29"/>
      <c r="S4" s="29"/>
      <c r="T4" s="29"/>
      <c r="U4" s="29"/>
      <c r="V4" s="55"/>
      <c r="W4" s="711"/>
      <c r="X4" s="29"/>
      <c r="Y4" s="55"/>
      <c r="Z4" s="29"/>
      <c r="AA4" s="55"/>
      <c r="AB4" s="29"/>
      <c r="AC4" s="55"/>
      <c r="AD4" s="29"/>
      <c r="AE4" s="55"/>
      <c r="AF4" s="29"/>
      <c r="AG4" s="55"/>
      <c r="AH4" s="29"/>
      <c r="AI4" s="55"/>
      <c r="AJ4" s="29"/>
      <c r="AK4" s="55"/>
      <c r="AL4" s="29"/>
      <c r="AM4" s="55"/>
      <c r="AN4" s="29"/>
      <c r="AO4" s="55"/>
      <c r="AP4" s="29"/>
      <c r="AQ4" s="55"/>
      <c r="AR4" s="29"/>
      <c r="AS4" s="55"/>
      <c r="AT4" s="29"/>
      <c r="AU4" s="55"/>
      <c r="AV4" s="29"/>
      <c r="AW4" s="55"/>
      <c r="AX4" s="55"/>
      <c r="AY4" s="29"/>
      <c r="AZ4" s="55"/>
      <c r="BA4" s="29"/>
      <c r="BB4" s="55"/>
      <c r="BC4" s="29"/>
      <c r="BD4" s="55"/>
      <c r="BE4" s="29"/>
      <c r="BF4" s="55"/>
      <c r="BG4" s="29"/>
      <c r="BH4" s="55"/>
      <c r="BI4" s="29"/>
      <c r="BJ4" s="55"/>
      <c r="BK4" s="29"/>
      <c r="BL4" s="55"/>
      <c r="BM4" s="29"/>
      <c r="BN4" s="55"/>
      <c r="BO4" s="29"/>
      <c r="BP4" s="55"/>
      <c r="BQ4" s="29"/>
      <c r="BR4" s="55"/>
      <c r="BS4" s="29"/>
      <c r="BT4" s="55"/>
      <c r="BU4" s="29"/>
      <c r="BV4" s="55"/>
      <c r="BW4" s="29"/>
      <c r="BX4" s="55"/>
      <c r="BY4" s="699"/>
      <c r="BZ4" s="29"/>
      <c r="CA4" s="55"/>
      <c r="CB4" s="29"/>
      <c r="CC4" s="55"/>
      <c r="CD4" s="29"/>
      <c r="CE4" s="55"/>
      <c r="CF4" s="29"/>
      <c r="CG4" s="55"/>
      <c r="CH4" s="29"/>
      <c r="CI4" s="55"/>
      <c r="CJ4" s="29"/>
      <c r="CK4" s="55"/>
      <c r="CL4" s="29"/>
      <c r="CM4" s="55"/>
      <c r="CN4" s="29"/>
      <c r="CO4" s="55"/>
      <c r="CP4" s="29"/>
      <c r="CQ4" s="55"/>
      <c r="CR4" s="29"/>
      <c r="CS4" s="55"/>
      <c r="CT4" s="29"/>
      <c r="CU4" s="55"/>
      <c r="CV4" s="29"/>
      <c r="CW4" s="55"/>
      <c r="CX4" s="29"/>
      <c r="CY4" s="55"/>
      <c r="CZ4" s="195"/>
      <c r="DA4" s="195" t="s">
        <v>68</v>
      </c>
      <c r="DB4" s="195" t="s">
        <v>69</v>
      </c>
      <c r="DC4" s="195" t="s">
        <v>70</v>
      </c>
      <c r="DD4" s="195" t="s">
        <v>71</v>
      </c>
      <c r="DE4" s="195" t="s">
        <v>72</v>
      </c>
      <c r="DF4" s="195" t="s">
        <v>73</v>
      </c>
      <c r="DG4" s="195" t="s">
        <v>74</v>
      </c>
      <c r="DH4" s="195" t="s">
        <v>75</v>
      </c>
      <c r="DI4" s="195" t="s">
        <v>76</v>
      </c>
      <c r="DJ4" s="195" t="s">
        <v>77</v>
      </c>
      <c r="DK4" s="195" t="s">
        <v>78</v>
      </c>
      <c r="DL4" s="195" t="s">
        <v>79</v>
      </c>
      <c r="DM4" s="705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55"/>
      <c r="EA4" s="29"/>
      <c r="EB4" s="349"/>
      <c r="EC4" s="712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713" t="s">
        <v>51</v>
      </c>
      <c r="EQ4" s="29"/>
    </row>
    <row r="5" s="212" customFormat="1" ht="27" customHeight="1" spans="1:146">
      <c r="A5" s="698" t="s">
        <v>80</v>
      </c>
      <c r="B5" s="698" t="s">
        <v>81</v>
      </c>
      <c r="C5" s="35" t="n">
        <f>C7+C9</f>
        <v>17322.0427104432</v>
      </c>
      <c r="D5" s="36" t="n">
        <f t="shared" ref="D5:D36" si="0">C5/X5-1</f>
        <v>0.1977818542328047</v>
      </c>
      <c r="E5" s="35" t="n">
        <f>E7+E9</f>
        <v>11089.3841</v>
      </c>
      <c r="F5" s="36" t="n">
        <f t="shared" ref="F5:F36" si="1">E5/Z5-1</f>
        <v>-0.14916239731345504</v>
      </c>
      <c r="G5" s="35" t="n">
        <f>G7+G9</f>
        <v>16768.3116017372</v>
      </c>
      <c r="H5" s="36" t="n">
        <f t="shared" ref="H5:H36" si="2">G5/AB5-1</f>
        <v>-0.030771437126273282</v>
      </c>
      <c r="I5" s="35" t="n">
        <f>I7+I9</f>
        <v>17531.028299573998</v>
      </c>
      <c r="J5" s="36" t="n">
        <f t="shared" ref="J5:J36" si="3">I5/AD5-1</f>
        <v>-0.00862711863911636</v>
      </c>
      <c r="K5" s="35" t="n">
        <f>K7+K9</f>
        <v>17582.5601278764</v>
      </c>
      <c r="L5" s="36" t="n">
        <f t="shared" ref="L5:L36" si="4">K5/AF5-1</f>
        <v>0.011890656291508872</v>
      </c>
      <c r="M5" s="35" t="n">
        <f>M7+M9</f>
        <v>16844.093817224</v>
      </c>
      <c r="N5" s="36" t="n">
        <f t="shared" ref="N5:N36" si="5">M5/AH5-1</f>
        <v>0.05580980578867334</v>
      </c>
      <c r="O5" s="35" t="n">
        <f>O7+O9</f>
        <v>16285.710541394099</v>
      </c>
      <c r="P5" s="36" t="n">
        <f t="shared" ref="P5:P36" si="6">O5/AJ5-1</f>
        <v>0.01541927849059932</v>
      </c>
      <c r="Q5" s="35" t="n">
        <f>Q7+Q9</f>
        <v>16888.7615</v>
      </c>
      <c r="R5" s="36" t="n">
        <f>Q5/AL5-1</f>
        <v>0.05159418248356218</v>
      </c>
      <c r="S5" s="35">
        <f>S7+S9</f>
      </c>
      <c r="T5" s="36">
        <f>S5/AN5-1</f>
      </c>
      <c r="U5" s="35">
        <f>C5+E5+G5+I5+K5+M5+O5+Q5+S5</f>
      </c>
      <c r="V5" s="36">
        <f>U5/SUM(X5,Z5,AB5,AD5,AF5,AH5,AJ5,AL5,AN5)-1</f>
      </c>
      <c r="W5" s="36"/>
      <c r="X5" s="35">
        <f>X7+X9</f>
      </c>
      <c r="Y5" s="36">
        <f>X5/AY5-1</f>
      </c>
      <c r="Z5" s="35">
        <f>Z7+Z9</f>
      </c>
      <c r="AA5" s="36">
        <f>Z5/BA5-1</f>
      </c>
      <c r="AB5" s="35">
        <f>AB7+AB9</f>
      </c>
      <c r="AC5" s="36">
        <f>AB5/BC5-1</f>
      </c>
      <c r="AD5" s="35">
        <f>AD7+AD9</f>
      </c>
      <c r="AE5" s="36">
        <f>AD5/BE5-1</f>
      </c>
      <c r="AF5" s="35">
        <f>AF7+AF9</f>
      </c>
      <c r="AG5" s="36">
        <f>AF5/BG5-1</f>
      </c>
      <c r="AH5" s="35">
        <f>AH7+AH9</f>
      </c>
      <c r="AI5" s="36">
        <f>AH5/BI5-1</f>
      </c>
      <c r="AJ5" s="35">
        <f>AJ7+AJ9</f>
      </c>
      <c r="AK5" s="36">
        <f>AJ5/BK5-1</f>
      </c>
      <c r="AL5" s="35">
        <f>AL7+AL9</f>
      </c>
      <c r="AM5" s="36">
        <f>AL5/BM5-1</f>
      </c>
      <c r="AN5" s="35">
        <f>AN7+AN9</f>
      </c>
      <c r="AO5" s="36">
        <f>AN5/BO5-1</f>
      </c>
      <c r="AP5" s="35">
        <f>AP7+AP9</f>
      </c>
      <c r="AQ5" s="36">
        <f>AP5/BQ5-1</f>
      </c>
      <c r="AR5" s="35">
        <f>AR7+AR9</f>
      </c>
      <c r="AS5" s="36">
        <f>AR5/BS5-1</f>
      </c>
      <c r="AT5" s="35">
        <f>AT7+AT9</f>
      </c>
      <c r="AU5" s="36">
        <f>AT5/BU5-1</f>
      </c>
      <c r="AV5" s="35">
        <f>X5+Z5+AB5+AD5+AF5+AH5+AJ5+AL5+AN5+AP5+AR5+AT5</f>
      </c>
      <c r="AW5" s="36">
        <f>AV5/SUM(AY5,BA5,BC5,BE5,BG5,BI5,BK5,BM5,BO5,BQ5,BS5,BU5)-1</f>
      </c>
      <c r="AX5" s="35"/>
      <c r="AY5" s="35">
        <f>AY7+AY9</f>
      </c>
      <c r="AZ5" s="36">
        <f>AY5/BZ5-1</f>
      </c>
      <c r="BA5" s="35">
        <f>BA7+BA9</f>
      </c>
      <c r="BB5" s="36">
        <f>BA5/CB5-1</f>
      </c>
      <c r="BC5" s="35">
        <f>BC7+BC9</f>
      </c>
      <c r="BD5" s="36">
        <f>BC5/CD5-1</f>
      </c>
      <c r="BE5" s="35">
        <f>BE7+BE9</f>
      </c>
      <c r="BF5" s="36">
        <f>BE5/CF5-1</f>
      </c>
      <c r="BG5" s="35">
        <f>BG7+BG9</f>
      </c>
      <c r="BH5" s="36">
        <f>BG5/CH5-1</f>
      </c>
      <c r="BI5" s="35">
        <f>BI7+BI9</f>
      </c>
      <c r="BJ5" s="36">
        <f>BI5/CJ5-1</f>
      </c>
      <c r="BK5" s="35">
        <f>BK7+BK9</f>
      </c>
      <c r="BL5" s="36">
        <f>BK5/CL5-1</f>
      </c>
      <c r="BM5" s="35">
        <f>BM7+BM9</f>
      </c>
      <c r="BN5" s="36">
        <f>BM5/CN5-1</f>
      </c>
      <c r="BO5" s="35">
        <f>BO7+BO9</f>
      </c>
      <c r="BP5" s="36">
        <f>BO5/CP5-1</f>
      </c>
      <c r="BQ5" s="35">
        <f>BQ7+BQ9</f>
      </c>
      <c r="BR5" s="36">
        <f>BQ5/CR5-1</f>
      </c>
      <c r="BS5" s="35">
        <f>BS7+BS9</f>
      </c>
      <c r="BT5" s="36">
        <f>BS5/CT5-1</f>
      </c>
      <c r="BU5" s="35">
        <f>BU7+BU9</f>
      </c>
      <c r="BV5" s="36">
        <f>BU5/CV5-1</f>
      </c>
      <c r="BW5" s="35">
        <f>AY5+BA5+BC5+BE5+BG5+BI5+BK5+BM5+BO5+BQ5+BS5+BU5</f>
      </c>
      <c r="BX5" s="36">
        <f>BW5/SUM(BZ5,CB5,CD5,CF5,CH5,CJ5,CL5,CN5,CP5,CR5,CT5,CV5)-1</f>
      </c>
      <c r="BY5" s="36"/>
      <c r="BZ5" s="41">
        <f>BZ7+BZ9</f>
      </c>
      <c r="CA5" s="714">
        <f>BZ5/DN5-1</f>
      </c>
      <c r="CB5" s="41">
        <f>CB7+CB9</f>
      </c>
      <c r="CC5" s="714">
        <f>CB5/DO5-1</f>
      </c>
      <c r="CD5" s="41">
        <f>CD7+CD9</f>
      </c>
      <c r="CE5" s="714">
        <f>CD5/DP5-1</f>
      </c>
      <c r="CF5" s="41">
        <f>CF7+CF9</f>
      </c>
      <c r="CG5" s="714">
        <f>CF5/DQ5-1</f>
      </c>
      <c r="CH5" s="41">
        <f>CH7+CH9</f>
      </c>
      <c r="CI5" s="714">
        <f>CH5/DR5-1</f>
      </c>
      <c r="CJ5" s="41">
        <f>CJ7+CJ9</f>
      </c>
      <c r="CK5" s="714">
        <f>CJ5/DS5-1</f>
      </c>
      <c r="CL5" s="41">
        <f>CL7+CL9</f>
      </c>
      <c r="CM5" s="714">
        <f>CL5/DT5-1</f>
      </c>
      <c r="CN5" s="41">
        <f>CN7+CN9</f>
      </c>
      <c r="CO5" s="714">
        <f>CN5/DU5-1</f>
      </c>
      <c r="CP5" s="41">
        <f>CP7+CP9</f>
      </c>
      <c r="CQ5" s="714">
        <f>CP5/DV5-1</f>
      </c>
      <c r="CR5" s="41">
        <f>CR7+CR9</f>
      </c>
      <c r="CS5" s="714">
        <f>CR5/DW5-1</f>
      </c>
      <c r="CT5" s="41">
        <f>CT7+CT9</f>
      </c>
      <c r="CU5" s="714">
        <f>CT5/DY5-1</f>
      </c>
      <c r="CV5" s="41">
        <f>CV7+CV9</f>
      </c>
      <c r="CW5" s="714">
        <f>CV5/DY5-1</f>
      </c>
      <c r="CX5" s="41">
        <f>BZ5+CB5+CD5+CF5+CH5+CJ5+CL5+CN5+CP5+CR5+CT5+CV5</f>
      </c>
      <c r="CY5" s="714">
        <f>CX5/SUM(DN5:DY5)-1</f>
      </c>
      <c r="CZ5" s="714"/>
      <c r="DA5" s="714">
        <f>CV5/CT5-1</f>
      </c>
      <c r="DB5" s="714">
        <f>CT5/CR5-1</f>
      </c>
      <c r="DC5" s="714">
        <f>CR5/CP5-1</f>
      </c>
      <c r="DD5" s="714">
        <f>CP5/CN5-1</f>
      </c>
      <c r="DE5" s="714">
        <f>CN5/CL5-1</f>
      </c>
      <c r="DF5" s="714">
        <f>CL5/CJ5-1</f>
      </c>
      <c r="DG5" s="714">
        <f>CJ5/CH5-1</f>
      </c>
      <c r="DH5" s="714">
        <f>CH5/CF5-1</f>
      </c>
      <c r="DI5" s="714">
        <f>CF5/CD5-1</f>
      </c>
      <c r="DJ5" s="714">
        <f>CD5/CB5-1</f>
      </c>
      <c r="DK5" s="714">
        <f>(CB5-BZ5)/BZ5</f>
      </c>
      <c r="DL5" s="714">
        <f>(BZ5-DY5)/DY5</f>
      </c>
      <c r="DM5" s="715"/>
      <c r="DN5" s="41">
        <f>DN7+DN9</f>
      </c>
      <c r="DO5" s="41">
        <f>DO7+DO9</f>
      </c>
      <c r="DP5" s="41">
        <f>DP7+DP9</f>
      </c>
      <c r="DQ5" s="41">
        <f>DQ7+DQ9</f>
      </c>
      <c r="DR5" s="41">
        <f>DR7+DR9</f>
      </c>
      <c r="DS5" s="41">
        <f>DS7+DS9</f>
      </c>
      <c r="DT5" s="41">
        <f>DT7+DT9</f>
      </c>
      <c r="DU5" s="41">
        <f>DU7+DU9</f>
      </c>
      <c r="DV5" s="41">
        <f>DV7+DV9</f>
      </c>
      <c r="DW5" s="41">
        <f>DW7+DW9</f>
      </c>
      <c r="DX5" s="41">
        <f>DX7+DX9</f>
      </c>
      <c r="DY5" s="41">
        <f>DY7+DY9</f>
      </c>
      <c r="DZ5" s="714" t="n">
        <v>-0.062421932042254</v>
      </c>
      <c r="EA5" s="41">
        <f>SUM(DN5:DY5)</f>
      </c>
      <c r="EB5" s="36">
        <f>IFERROR(EA5/SUM(ED5:EO5)-1,"")</f>
      </c>
      <c r="EC5" s="716"/>
      <c r="ED5" s="205">
        <f>ED7+ED9</f>
      </c>
      <c r="EE5" s="50">
        <f>EE7+EE9</f>
      </c>
      <c r="EF5" s="50">
        <f>EF7+EF9</f>
      </c>
      <c r="EG5" s="50">
        <f>EG7+EG9</f>
      </c>
      <c r="EH5" s="50">
        <f>EH7+EH9</f>
      </c>
      <c r="EI5" s="50">
        <f>EI7+EI9</f>
      </c>
      <c r="EJ5" s="50">
        <f>EJ7+EJ9</f>
      </c>
      <c r="EK5" s="50">
        <f>EK7+EK9</f>
      </c>
      <c r="EL5" s="50">
        <f>EL7+EL9</f>
      </c>
      <c r="EM5" s="50">
        <f>EM7+EM9</f>
      </c>
      <c r="EN5" s="50">
        <f>EN7+EN9</f>
      </c>
      <c r="EO5" s="50">
        <f>EO7+EO9</f>
      </c>
      <c r="EP5" s="753">
        <f>SUM(ED5:EO5)</f>
      </c>
      <c r="EQ5" s="36"/>
    </row>
    <row r="6" s="212" customFormat="1" ht="27" customHeight="1" spans="1:146">
      <c r="A6" s="45"/>
      <c r="B6" s="698" t="s">
        <v>82</v>
      </c>
      <c r="C6" s="35" t="n">
        <f>C8+C10</f>
        <v>2238211.0902801</v>
      </c>
      <c r="D6" s="36" t="n">
        <f t="shared" si="0">C6/Z6-1</f>
        <v>0.14599141999571774</v>
      </c>
      <c r="E6" s="35" t="n">
        <f>E8+E10</f>
        <v>1550233.6175</v>
      </c>
      <c r="F6" s="36" t="n">
        <f t="shared" si="1">E6/AB6-1</f>
        <v>-0.15726362570247576</v>
      </c>
      <c r="G6" s="35" t="n">
        <f>G8+G10</f>
        <v>2286617.9716621</v>
      </c>
      <c r="H6" s="36" t="n">
        <f t="shared" si="2">G6/AD6-1</f>
        <v>-0.03605178225258787</v>
      </c>
      <c r="I6" s="35" t="n">
        <f>I8+I10</f>
        <v>2339073.2489409996</v>
      </c>
      <c r="J6" s="36" t="n">
        <f t="shared" si="3">I6/AF6-1</f>
        <v>-0.011961279669720493</v>
      </c>
      <c r="K6" s="35" t="n">
        <f>K8+K10</f>
        <v>2370340.26881529</v>
      </c>
      <c r="L6" s="36" t="n">
        <f t="shared" si="4">K6/AH6-1</f>
        <v>-0.014394458838778212</v>
      </c>
      <c r="M6" s="35" t="n">
        <f>M8+M10</f>
        <v>2255716.54102902</v>
      </c>
      <c r="N6" s="36" t="n">
        <f t="shared" si="5">M6/AJ6-1</f>
        <v>0.015439906076084364</v>
      </c>
      <c r="O6" s="35" t="n">
        <f>O8+O10</f>
        <v>2181925.70817071</v>
      </c>
      <c r="P6" s="36" t="n">
        <f t="shared" si="6">O6/AL6-1</f>
        <v>0.006791912389527921</v>
      </c>
      <c r="Q6" s="35" t="n">
        <f>Q8+Q10</f>
        <v>2270010.6015</v>
      </c>
      <c r="R6" s="36" t="n">
        <f>Q6/AL6-1</f>
        <v>0.04784764240028161</v>
      </c>
      <c r="S6" s="35">
        <f>S8+S10</f>
      </c>
      <c r="T6" s="36">
        <f>S6/AN6-1</f>
      </c>
      <c r="U6" s="35">
        <f>C6+E6+G6+I6+K6+M6+O6+Q6+S6</f>
      </c>
      <c r="V6" s="36">
        <f>U6/SUM(X6,Z6,AB6,AD6,AF6,AH6,AJ6,AL6,AN6)-1</f>
      </c>
      <c r="W6" s="680"/>
      <c r="X6" s="35">
        <f>X8+X10</f>
      </c>
      <c r="Y6" s="36">
        <f>X6/AY6-1</f>
      </c>
      <c r="Z6" s="35">
        <f>Z8+Z10</f>
      </c>
      <c r="AA6" s="36">
        <f>Z6/BA6-1</f>
      </c>
      <c r="AB6" s="35">
        <f>AB8+AB10</f>
      </c>
      <c r="AC6" s="36">
        <f>AB6/BC6-1</f>
      </c>
      <c r="AD6" s="35">
        <f>AD8+AD10</f>
      </c>
      <c r="AE6" s="36">
        <f>AD6/BE6-1</f>
      </c>
      <c r="AF6" s="35">
        <f>AF8+AF10</f>
      </c>
      <c r="AG6" s="36">
        <f>AF6/BG6-1</f>
      </c>
      <c r="AH6" s="35">
        <f>AH8+AH10</f>
      </c>
      <c r="AI6" s="36">
        <f>AH6/BI6-1</f>
      </c>
      <c r="AJ6" s="35">
        <f>AJ8+AJ10</f>
      </c>
      <c r="AK6" s="36">
        <f>AJ6/BK6-1</f>
      </c>
      <c r="AL6" s="35">
        <f>AL8+AL10</f>
      </c>
      <c r="AM6" s="36">
        <f>AL6/BM6-1</f>
      </c>
      <c r="AN6" s="35">
        <f>AN8+AN10</f>
      </c>
      <c r="AO6" s="36">
        <f>AN6/BO6-1</f>
      </c>
      <c r="AP6" s="35">
        <f>AP8+AP10</f>
      </c>
      <c r="AQ6" s="36">
        <f>AP6/BQ6-1</f>
      </c>
      <c r="AR6" s="35">
        <f>AR8+AR10</f>
      </c>
      <c r="AS6" s="36">
        <f>AR6/BS6-1</f>
      </c>
      <c r="AT6" s="35">
        <f>AT8+AT10</f>
      </c>
      <c r="AU6" s="36">
        <f>AT6/BU6-1</f>
      </c>
      <c r="AV6" s="35">
        <f>X6+Z6+AB6+AD6+AF6+AH6+AJ6+AL6+AN6+AP6+AR6+AT6</f>
      </c>
      <c r="AW6" s="36">
        <f>AV6/SUM(AY6,BA6,BC6,BE6,BG6,BI6,BK6,BM6,BO6,BQ6,BS6,BU6)-1</f>
      </c>
      <c r="AX6" s="35"/>
      <c r="AY6" s="35">
        <f>AY8+AY10</f>
      </c>
      <c r="AZ6" s="36">
        <f>AY6/BZ6-1</f>
      </c>
      <c r="BA6" s="35">
        <f>BA8+BA10</f>
      </c>
      <c r="BB6" s="36">
        <f>BA6/CB6-1</f>
      </c>
      <c r="BC6" s="35">
        <f>BC8+BC10</f>
      </c>
      <c r="BD6" s="36">
        <f>BC6/CD6-1</f>
      </c>
      <c r="BE6" s="35">
        <f>BE8+BE10</f>
      </c>
      <c r="BF6" s="36">
        <f>BE6/CF6-1</f>
      </c>
      <c r="BG6" s="35">
        <f>BG8+BG10</f>
      </c>
      <c r="BH6" s="36">
        <f>BG6/CH6-1</f>
      </c>
      <c r="BI6" s="35">
        <f>BI8+BI10</f>
      </c>
      <c r="BJ6" s="36">
        <f>BI6/CJ6-1</f>
      </c>
      <c r="BK6" s="35">
        <f>BK8+BK10</f>
      </c>
      <c r="BL6" s="36">
        <f>BK6/CL6-1</f>
      </c>
      <c r="BM6" s="35">
        <f>BM8+BM10</f>
      </c>
      <c r="BN6" s="36">
        <f>BM6/CN6-1</f>
      </c>
      <c r="BO6" s="35">
        <f>BO8+BO10</f>
      </c>
      <c r="BP6" s="36">
        <f>BO6/CP6-1</f>
      </c>
      <c r="BQ6" s="35">
        <f>BQ8+BQ10</f>
      </c>
      <c r="BR6" s="36">
        <f>BQ6/CR6-1</f>
      </c>
      <c r="BS6" s="35">
        <f>BS8+BS10</f>
      </c>
      <c r="BT6" s="36">
        <f>BS6/CT6-1</f>
      </c>
      <c r="BU6" s="35">
        <f>BU8+BU10</f>
      </c>
      <c r="BV6" s="36">
        <f>BU6/CV6-1</f>
      </c>
      <c r="BW6" s="35">
        <f>AY6+BA6+BC6+BE6+BG6+BI6+BK6+BM6+BO6+BQ6+BS6+BU6</f>
      </c>
      <c r="BX6" s="36">
        <f>BW6/SUM(BZ6,CB6,CD6,CF6,CH6,CJ6,CL6,CN6,CP6,CR6,CT6,CV6)-1</f>
      </c>
      <c r="BY6" s="36"/>
      <c r="BZ6" s="41">
        <f>BZ8+BZ10</f>
      </c>
      <c r="CA6" s="714">
        <f>BZ6/DN6-1</f>
      </c>
      <c r="CB6" s="41">
        <f>CB8+CB10</f>
      </c>
      <c r="CC6" s="714">
        <f>CB6/DO6-1</f>
      </c>
      <c r="CD6" s="41">
        <f>CD8+CD10</f>
      </c>
      <c r="CE6" s="714">
        <f>CD6/DP6-1</f>
      </c>
      <c r="CF6" s="41">
        <f>CF8+CF10</f>
      </c>
      <c r="CG6" s="714">
        <f>CF6/DQ6-1</f>
      </c>
      <c r="CH6" s="41">
        <f>CH8+CH10</f>
      </c>
      <c r="CI6" s="714">
        <f>CH6/DR6-1</f>
      </c>
      <c r="CJ6" s="41">
        <f>CJ8+CJ10</f>
      </c>
      <c r="CK6" s="714">
        <f>CJ6/DS6-1</f>
      </c>
      <c r="CL6" s="41">
        <f>CL8+CL10</f>
      </c>
      <c r="CM6" s="714">
        <f>CL6/DT6-1</f>
      </c>
      <c r="CN6" s="41">
        <f>CN8+CN10</f>
      </c>
      <c r="CO6" s="714">
        <f>CN6/DU6-1</f>
      </c>
      <c r="CP6" s="41">
        <f>CP8+CP10</f>
      </c>
      <c r="CQ6" s="714">
        <f>CP6/DV6-1</f>
      </c>
      <c r="CR6" s="41">
        <f>CR8+CR10</f>
      </c>
      <c r="CS6" s="714">
        <f>CR6/DW6-1</f>
      </c>
      <c r="CT6" s="41">
        <f>CT8+CT10</f>
      </c>
      <c r="CU6" s="714">
        <f>CT6/DY6-1</f>
      </c>
      <c r="CV6" s="41">
        <f>CV8+CV10</f>
      </c>
      <c r="CW6" s="714">
        <f>CV6/DY6-1</f>
      </c>
      <c r="CX6" s="41">
        <f>BZ6+CB6+CD6+CF6+CH6+CJ6+CL6+CN6+CP6+CR6+CT6+CV6</f>
      </c>
      <c r="CY6" s="714">
        <f>CX6/SUM(DN6:DY6)-1</f>
      </c>
      <c r="CZ6" s="46"/>
      <c r="DA6" s="714">
        <f>CV6/CT6-1</f>
      </c>
      <c r="DB6" s="714">
        <f>CT6/CR6-1</f>
      </c>
      <c r="DC6" s="714">
        <f>CR6/CP6-1</f>
      </c>
      <c r="DD6" s="714">
        <f>CP6/CN6-1</f>
      </c>
      <c r="DE6" s="714">
        <f>CN6/CL6-1</f>
      </c>
      <c r="DF6" s="714">
        <f>CL6/CJ6-1</f>
      </c>
      <c r="DG6" s="714">
        <f>CJ6/CH6-1</f>
      </c>
      <c r="DH6" s="714">
        <f>CH6/CF6-1</f>
      </c>
      <c r="DI6" s="714">
        <f>CF6/CD6-1</f>
      </c>
      <c r="DJ6" s="714">
        <f>CD6/CB6-1</f>
      </c>
      <c r="DK6" s="714">
        <f>(CB6-BZ6)/BZ6</f>
      </c>
      <c r="DL6" s="714">
        <f>(BZ6-DY6)/DY6</f>
      </c>
      <c r="DM6" s="715"/>
      <c r="DN6" s="41">
        <f>DN8+DN10</f>
      </c>
      <c r="DO6" s="41">
        <f>DO8+DO10</f>
      </c>
      <c r="DP6" s="41">
        <f>DP8+DP10</f>
      </c>
      <c r="DQ6" s="41">
        <f>DQ8+DQ10</f>
      </c>
      <c r="DR6" s="41">
        <f>DR8+DR10</f>
      </c>
      <c r="DS6" s="41">
        <f>DS8+DS10</f>
      </c>
      <c r="DT6" s="41">
        <f>DT8+DT10</f>
      </c>
      <c r="DU6" s="41">
        <f>DU8+DU10</f>
      </c>
      <c r="DV6" s="41">
        <f>DV8+DV10</f>
      </c>
      <c r="DW6" s="41">
        <f>DW8+DW10</f>
      </c>
      <c r="DX6" s="41">
        <f>DX8+DX10</f>
      </c>
      <c r="DY6" s="41">
        <f>DY8+DY10</f>
      </c>
      <c r="DZ6" s="714" t="n">
        <v>0.0415989397550423</v>
      </c>
      <c r="EA6" s="41">
        <f>SUM(DN6:DY6)</f>
      </c>
      <c r="EB6" s="36">
        <f>IFERROR(EA6/SUM(ED6:EO6)-1,"")</f>
      </c>
      <c r="EC6" s="716"/>
      <c r="ED6" s="205">
        <f>ED8+ED10</f>
      </c>
      <c r="EE6" s="50">
        <f>EE8+EE10</f>
      </c>
      <c r="EF6" s="50">
        <f>EF8+EF10</f>
      </c>
      <c r="EG6" s="50">
        <f>EG8+EG10</f>
      </c>
      <c r="EH6" s="50">
        <f>EH8+EH10</f>
      </c>
      <c r="EI6" s="50">
        <f>EI8+EI10</f>
      </c>
      <c r="EJ6" s="50">
        <f>EJ8+EJ10</f>
      </c>
      <c r="EK6" s="50">
        <f>EK8+EK10</f>
      </c>
      <c r="EL6" s="50">
        <f>EL8+EL10</f>
      </c>
      <c r="EM6" s="50">
        <f>EM8+EM10</f>
      </c>
      <c r="EN6" s="50">
        <f>EN8+EN10</f>
      </c>
      <c r="EO6" s="50">
        <f>EO8+EO10</f>
      </c>
      <c r="EP6" s="754">
        <f>SUM(ED6:EO6)</f>
      </c>
      <c r="EQ6" s="36"/>
    </row>
    <row r="7" s="212" customFormat="1" ht="27" customHeight="1" spans="1:146">
      <c r="A7" s="45"/>
      <c r="B7" s="698" t="s">
        <v>83</v>
      </c>
      <c r="C7" s="35">
        <v>3735.5321</v>
      </c>
      <c r="D7" s="36" t="n">
        <f t="shared" si="0">C7/Z7-1</f>
        <v>-0.10300103427138141</v>
      </c>
      <c r="E7" s="35">
        <v>3402.8177</v>
      </c>
      <c r="F7" s="36" t="n">
        <f t="shared" si="1">E7/AB7-1</f>
        <v>-0.15033938306790107</v>
      </c>
      <c r="G7" s="35">
        <v>4284.9515</v>
      </c>
      <c r="H7" s="36" t="n">
        <f t="shared" si="2">G7/AD7-1</f>
        <v>-0.04098856778291193</v>
      </c>
      <c r="I7" s="35">
        <v>4183.3731</v>
      </c>
      <c r="J7" s="36" t="n">
        <f t="shared" si="3">I7/AF7-1</f>
        <v>-0.08639196386654147</v>
      </c>
      <c r="K7" s="35">
        <v>4131.7772</v>
      </c>
      <c r="L7" s="36" t="n">
        <f t="shared" si="4">K7/AH7-1</f>
        <v>-0.10726262649244211</v>
      </c>
      <c r="M7" s="35">
        <v>4241.2271</v>
      </c>
      <c r="N7" s="36" t="n">
        <f t="shared" si="5">M7/AJ7-1</f>
        <v>-0.07447683900290114</v>
      </c>
      <c r="O7" s="35">
        <v>3754.7823</v>
      </c>
      <c r="P7" s="36" t="n">
        <f t="shared" si="6">O7/AL7-1</f>
        <v>-0.02502575522365269</v>
      </c>
      <c r="Q7" s="35" t="n">
        <v>3665.3638000000005</v>
      </c>
      <c r="R7" s="36" t="n">
        <f>Q7/AL7-1</f>
        <v>-0.013657270852539094</v>
      </c>
      <c r="S7" s="35"/>
      <c r="T7" s="36">
        <f>S7/AN7-1</f>
      </c>
      <c r="U7" s="35">
        <f>C7+E7+G7+I7+K7+M7+O7+Q7+S7</f>
      </c>
      <c r="V7" s="36">
        <f>U7/SUM(X7,Z7,AB7,AD7,AF7,AH7,AJ7,AL7,AN7)-1</f>
      </c>
      <c r="W7" s="36"/>
      <c r="X7" s="35">
        <f>SUM(X12,X18,X24,X30,X36,X42,X48,X54,X60,X66,X72,X78,X84,X90,X96,X102,X108)</f>
      </c>
      <c r="Y7" s="36">
        <f>X7/AY7-1</f>
      </c>
      <c r="Z7" s="35">
        <f>SUM(Z12,Z18,Z24,Z30,Z36,Z42,Z48,Z54,Z60,Z66,Z72,Z78,Z84,Z90,Z96,Z102,Z108)</f>
      </c>
      <c r="AA7" s="36">
        <f>Z7/BA7-1</f>
      </c>
      <c r="AB7" s="35">
        <f>SUM(AB12,AB18,AB24,AB30,AB36,AB42,AB48,AB54,AB60,AB66,AB72,AB78,AB84,AB90,AB96,AB102,AB108)</f>
      </c>
      <c r="AC7" s="36">
        <f>AB7/BC7-1</f>
      </c>
      <c r="AD7" s="35">
        <f>SUM(AD12,AD18,AD24,AD30,AD36,AD42,AD48,AD54,AD60,AD66,AD72,AD78,AD84,AD90,AD96,AD102,AD108)</f>
      </c>
      <c r="AE7" s="36">
        <f>AD7/BE7-1</f>
      </c>
      <c r="AF7" s="35">
        <f>SUM(AF12,AF18,AF24,AF30,AF36,AF42,AF48,AF54,AF60,AF66,AF72,AF78,AF84,AF90,AF96,AF102,AF108)</f>
      </c>
      <c r="AG7" s="36">
        <f>AF7/BG7-1</f>
      </c>
      <c r="AH7" s="35">
        <f>SUM(AH12,AH18,AH24,AH30,AH36,AH42,AH48,AH54,AH60,AH66,AH72,AH78,AH84,AH90,AH96,AH102,AH108)</f>
      </c>
      <c r="AI7" s="36">
        <f>AH7/BI7-1</f>
      </c>
      <c r="AJ7" s="35">
        <f>SUM(AJ12,AJ18,AJ24,AJ30,AJ36,AJ42,AJ48,AJ54,AJ60,AJ66,AJ72,AJ78,AJ84,AJ90,AJ96,AJ102,AJ108)</f>
      </c>
      <c r="AK7" s="36">
        <f>AJ7/BK7-1</f>
      </c>
      <c r="AL7" s="35">
        <f>SUM(AL12,AL18,AL24,AL30,AL36,AL42,AL48,AL54,AL60,AL66,AL72,AL78,AL84,AL90,AL96,AL102,AL108)</f>
      </c>
      <c r="AM7" s="36">
        <f>AL7/BM7-1</f>
      </c>
      <c r="AN7" s="35">
        <f>SUM(AN12,AN18,AN24,AN30,AN36,AN42,AN48,AN54,AN60,AN66,AN72,AN78,AN84,AN90,AN96,AN102,AN108)</f>
      </c>
      <c r="AO7" s="36">
        <f>AN7/BO7-1</f>
      </c>
      <c r="AP7" s="35">
        <f>SUM(AP12,AP18,AP24,AP30,AP36,AP42,AP48,AP54,AP60,AP66,AP72,AP78,AP84,AP90,AP96,AP102,AP108)</f>
      </c>
      <c r="AQ7" s="36">
        <f>AP7/BQ7-1</f>
      </c>
      <c r="AR7" s="35">
        <f>SUM(AR12,AR18,AR24,AR30,AR36,AR42,AR48,AR54,AR60,AR66,AR72,AR78,AR84,AR90,AR96,AR102,AR108)</f>
      </c>
      <c r="AS7" s="36">
        <f>AR7/BS7-1</f>
      </c>
      <c r="AT7" s="35">
        <f>SUM(AT12,AT18,AT24,AT30,AT36,AT42,AT48,AT54,AT60,AT66,AT72,AT78,AT84,AT90,AT96,AT102,AT108)</f>
      </c>
      <c r="AU7" s="36">
        <f>AT7/BU7-1</f>
      </c>
      <c r="AV7" s="35">
        <f>X7+Z7+AB7+AD7+AF7+AH7+AJ7+AL7+AN7+AP7+AR7+AT7</f>
      </c>
      <c r="AW7" s="36">
        <f>AV7/SUM(AY7,BA7,BC7,BE7,BG7,BI7,BK7,BM7,BO7,BQ7,BS7,BU7)-1</f>
      </c>
      <c r="AX7" s="35"/>
      <c r="AY7" s="35">
        <f>SUM(AY12,AY18,AY24,AY30,AY36,AY42,AY48,AY54,AY60,AY66,AY72,AY78,AY84,AY90,AY96,AY102,AY108)</f>
      </c>
      <c r="AZ7" s="36">
        <f>AY7/BZ7-1</f>
      </c>
      <c r="BA7" s="41">
        <f>SUM(BA12,BA18,BA24,BA30,BA36,BA42,BA48,BA54,BA60,BA66,BA72,BA78,BA84,BA90,BA96,BA102,BA108)</f>
      </c>
      <c r="BB7" s="36">
        <f>BA7/CB7-1</f>
      </c>
      <c r="BC7" s="41">
        <f>SUM(BC12,BC18,BC24,BC30,BC36,BC42,BC48,BC54,BC60,BC66,BC72,BC78,BC84,BC90,BC96,BC102,BC108)</f>
      </c>
      <c r="BD7" s="36">
        <f>BC7/CD7-1</f>
      </c>
      <c r="BE7" s="35">
        <f>SUM(BE12,BE18,BE24,BE30,BE36,BE42,BE48,BE54,BE60,BE66,BE72,BE78,BE84,BE90,BE96,BE102,BE108)</f>
      </c>
      <c r="BF7" s="36">
        <f>BE7/CF7-1</f>
      </c>
      <c r="BG7" s="35">
        <f>SUM(BG12,BG18,BG24,BG30,BG36,BG42,BG48,BG54,BG60,BG66,BG72,BG78,BG84,BG90,BG96,BG102,BG108)</f>
      </c>
      <c r="BH7" s="36">
        <f>BG7/CH7-1</f>
      </c>
      <c r="BI7" s="35">
        <f>SUM(BI12,BI18,BI24,BI30,BI36,BI42,BI48,BI54,BI60,BI66,BI72,BI78,BI84,BI90,BI96,BI102,BI108)</f>
      </c>
      <c r="BJ7" s="36">
        <f>BI7/CJ7-1</f>
      </c>
      <c r="BK7" s="35">
        <f>SUM(BK12,BK18,BK24,BK30,BK36,BK42,BK48,BK54,BK60,BK66,BK72,BK78,BK84,BK90,BK96,BK102,BK108)</f>
      </c>
      <c r="BL7" s="36">
        <f>BK7/CL7-1</f>
      </c>
      <c r="BM7" s="35">
        <f>SUM(BM12,BM18,BM24,BM30,BM36,BM42,BM48,BM54,BM60,BM66,BM72,BM78,BM84,BM90,BM96,BM102,BM108)</f>
      </c>
      <c r="BN7" s="36">
        <f>BM7/CN7-1</f>
      </c>
      <c r="BO7" s="35">
        <f>SUM(BO12,BO18,BO24,BO30,BO36,BO42,BO48,BO54,BO60,BO66,BO72,BO78,BO84,BO90,BO96,BO102,BO108)</f>
      </c>
      <c r="BP7" s="36">
        <f>BO7/CP7-1</f>
      </c>
      <c r="BQ7" s="35">
        <f>SUM(BQ12,BQ18,BQ24,BQ30,BQ36,BQ42,BQ48,BQ54,BQ60,BQ66,BQ72,BQ78,BQ84,BQ90,BQ96,BQ102,BQ108)</f>
      </c>
      <c r="BR7" s="36">
        <f>BQ7/CR7-1</f>
      </c>
      <c r="BS7" s="35">
        <f>SUM(BS12,BS18,BS24,BS30,BS36,BS42,BS48,BS54,BS60,BS66,BS72,BS78,BS84,BS90,BS96,BS102,BS108)</f>
      </c>
      <c r="BT7" s="36">
        <f>BS7/CT7-1</f>
      </c>
      <c r="BU7" s="35">
        <f>SUM(BU12,BU18,BU24,BU30,BU36,BU42,BU48,BU54,BU60,BU66,BU72,BU78,BU84,BU90,BU96,BU102,BU108)</f>
      </c>
      <c r="BV7" s="36">
        <f>BU7/CV7-1</f>
      </c>
      <c r="BW7" s="35">
        <f>AY7+BA7+BC7+BE7+BG7+BI7+BK7+BM7+BO7+BQ7+BS7+BU7</f>
      </c>
      <c r="BX7" s="36">
        <f>BW7/SUM(BZ7,CB7,CD7,CF7,CH7,CJ7,CL7,CN7,CP7,CR7,CT7,CV7)-1</f>
      </c>
      <c r="BY7" s="36"/>
      <c r="BZ7" s="41">
        <f>SUM(BZ12,BZ18,BZ24,BZ30,BZ36,BZ42,BZ48,BZ54,BZ60,BZ66,BZ72,BZ78,BZ84,BZ90,BZ96,BZ102,BZ108)</f>
      </c>
      <c r="CA7" s="714">
        <f>BZ7/DN7-1</f>
      </c>
      <c r="CB7" s="41">
        <f>SUM(CB12,CB18,CB24,CB30,CB36,CB42,CB48,CB54,CB60,CB66,CB72,CB78,CB84,CB90,CB96,CB102,CB108)</f>
      </c>
      <c r="CC7" s="714">
        <f>CB7/DO7-1</f>
      </c>
      <c r="CD7" s="41">
        <f>SUM(CD12,CD18,CD24,CD30,CD36,CD42,CD48,CD54,CD60,CD66,CD72,CD78,CD84,CD90,CD96,CD102,CD108)</f>
      </c>
      <c r="CE7" s="714">
        <f>CD7/DP7-1</f>
      </c>
      <c r="CF7" s="41">
        <f>SUM(CF12,CF18,CF24,CF30,CF36,CF42,CF48,CF54,CF60,CF66,CF72,CF78,CF84,CF90,CF96,CF102,CF108)</f>
      </c>
      <c r="CG7" s="714">
        <f>CF7/DQ7-1</f>
      </c>
      <c r="CH7" s="41">
        <f>SUM(CH12,CH18,CH24,CH30,CH36,CH42,CH48,CH54,CH60,CH66,CH72,CH78,CH84,CH90,CH96,CH102,CH108)</f>
      </c>
      <c r="CI7" s="714">
        <f>CH7/DR7-1</f>
      </c>
      <c r="CJ7" s="41">
        <f>SUM(CJ12,CJ18,CJ24,CJ30,CJ36,CJ42,CJ48,CJ54,CJ60,CJ66,CJ72,CJ78,CJ84,CJ90,CJ96,CJ102,CJ108)</f>
      </c>
      <c r="CK7" s="714">
        <f>CJ7/DS7-1</f>
      </c>
      <c r="CL7" s="41">
        <f>SUM(CL12,CL18,CL24,CL30,CL36,CL42,CL48,CL54,CL60,CL66,CL72,CL78,CL84,CL90,CL96,CL102,CL108)</f>
      </c>
      <c r="CM7" s="714">
        <f>CL7/DT7-1</f>
      </c>
      <c r="CN7" s="41">
        <f>SUM(CN12,CN18,CN24,CN30,CN36,CN42,CN48,CN54,CN60,CN66,CN72,CN78,CN84,CN90,CN96,CN102,CN108)</f>
      </c>
      <c r="CO7" s="714">
        <f>CN7/DU7-1</f>
      </c>
      <c r="CP7" s="41">
        <f>SUM(CP12,CP18,CP24,CP30,CP36,CP42,CP48,CP54,CP60,CP66,CP72,CP78,CP84,CP90,CP96,CP102,CP108)</f>
      </c>
      <c r="CQ7" s="714">
        <f>CP7/DV7-1</f>
      </c>
      <c r="CR7" s="41">
        <f>SUM(CR12,CR18,CR24,CR30,CR36,CR42,CR48,CR54,CR60,CR66,CR72,CR78,CR84,CR90,CR96,CR102,CR108)</f>
      </c>
      <c r="CS7" s="714">
        <f>CR7/DW7-1</f>
      </c>
      <c r="CT7" s="41">
        <f>SUM(CT12,CT18,CT24,CT30,CT36,CT42,CT48,CT54,CT60,CT66,CT72,CT78,CT84,CT90,CT96,CT102,CT108)</f>
      </c>
      <c r="CU7" s="714">
        <f>CT7/DY7-1</f>
      </c>
      <c r="CV7" s="41">
        <f>SUM(CV12,CV18,CV24,CV30,CV36,CV42,CV48,CV54,CV60,CV66,CV72,CV78,CV84,CV90,CV96,CV102,CV108)</f>
      </c>
      <c r="CW7" s="714">
        <f>CV7/DY7-1</f>
      </c>
      <c r="CX7" s="41">
        <f>BZ7+CB7+CD7+CF7+CH7+CJ7+CL7+CN7+CP7+CR7+CT7+CV7</f>
      </c>
      <c r="CY7" s="714">
        <f>CX7/SUM(DN7:DY7)-1</f>
      </c>
      <c r="CZ7" s="714"/>
      <c r="DA7" s="714">
        <f>CV7/CT7-1</f>
      </c>
      <c r="DB7" s="714">
        <f>CT7/CR7-1</f>
      </c>
      <c r="DC7" s="714">
        <f>CR7/CP7-1</f>
      </c>
      <c r="DD7" s="714">
        <f>CP7/CN7-1</f>
      </c>
      <c r="DE7" s="714">
        <f>CN7/CL7-1</f>
      </c>
      <c r="DF7" s="714">
        <f>CL7/CJ7-1</f>
      </c>
      <c r="DG7" s="714">
        <f>CJ7/CH7-1</f>
      </c>
      <c r="DH7" s="714">
        <f>CH7/CF7-1</f>
      </c>
      <c r="DI7" s="714">
        <f>CF7/CD7-1</f>
      </c>
      <c r="DJ7" s="714">
        <f>CD7/CB7-1</f>
      </c>
      <c r="DK7" s="714">
        <f>(CB7-BZ7)/BZ7</f>
      </c>
      <c r="DL7" s="714">
        <f>(BZ7-DY7)/DY7</f>
      </c>
      <c r="DM7" s="715"/>
      <c r="DN7" s="41">
        <f>SUM(DN12,DN18,DN24,DN30,DN36,DN42,DN48,DN54,DN60,DN66,DN72,DN78,DN84,DN90,DN96,DN102,DN108)</f>
      </c>
      <c r="DO7" s="41">
        <f>SUM(DO12,DO18,DO24,DO30,DO36,DO42,DO48,DO54,DO60,DO66,DO72,DO78,DO84,DO90,DO96,DO102,DO108)</f>
      </c>
      <c r="DP7" s="41">
        <f>SUM(DP12,DP18,DP24,DP30,DP36,DP42,DP48,DP54,DP60,DP66,DP72,DP78,DP84,DP90,DP96,DP102,DP108)</f>
      </c>
      <c r="DQ7" s="41">
        <f>SUM(DQ12,DQ18,DQ24,DQ30,DQ36,DQ42,DQ48,DQ54,DQ60,DQ66,DQ72,DQ78,DQ84,DQ90,DQ96,DQ102,DQ108)</f>
      </c>
      <c r="DR7" s="41">
        <f>SUM(DR12,DR18,DR24,DR30,DR36,DR42,DR48,DR54,DR60,DR66,DR72,DR78,DR84,DR90,DR96,DR102,DR108)</f>
      </c>
      <c r="DS7" s="41">
        <f>SUM(DS12,DS18,DS24,DS30,DS36,DS42,DS48,DS54,DS60,DS66,DS72,DS78,DS84,DS90,DS96,DS102,DS108)</f>
      </c>
      <c r="DT7" s="41">
        <f>SUM(DT12,DT18,DT24,DT30,DT36,DT42,DT48,DT54,DT60,DT66,DT72,DT78,DT84,DT90,DT96,DT102,DT108)</f>
      </c>
      <c r="DU7" s="41">
        <f>SUM(DU12,DU18,DU24,DU30,DU36,DU42,DU48,DU54,DU60,DU66,DU72,DU78,DU84,DU90,DU96,DU102,DU108)</f>
      </c>
      <c r="DV7" s="41">
        <f>SUM(DV12,DV18,DV24,DV30,DV36,DV42,DV48,DV54,DV60,DV66,DV72,DV78,DV84,DV90,DV96,DV102,DV108)</f>
      </c>
      <c r="DW7" s="41">
        <f>SUM(DW12,DW18,DW24,DW30,DW36,DW42,DW48,DW54,DW60,DW66,DW72,DW78,DW84,DW90,DW96,DW102,DW108)</f>
      </c>
      <c r="DX7" s="41">
        <f>SUM(DX12,DX18,DX24,DX30,DX36,DX42,DX48,DX54,DX60,DX66,DX72,DX78,DX84,DX90,DX96,DX102,DX108)</f>
      </c>
      <c r="DY7" s="41">
        <f>SUM(DY12,DY18,DY24,DY30,DY36,DY42,DY48,DY54,DY60,DY66,DY72,DY78,DY84,DY90,DY96,DY102,DY108)</f>
      </c>
      <c r="DZ7" s="714" t="n">
        <v>0.430379033276427</v>
      </c>
      <c r="EA7" s="41">
        <f>SUM(DN7:DY7)</f>
      </c>
      <c r="EB7" s="36">
        <f>IFERROR(EA7/SUM(ED7:EO7)-1,"")</f>
      </c>
      <c r="EC7" s="36">
        <f>EA7/EA5</f>
      </c>
      <c r="ED7" s="41">
        <f>SUM(ED12,ED18,ED24,ED30,ED36,ED42,ED48,ED54,ED60,ED66,ED72,ED78,ED84,ED90,ED96,ED102,ED108)</f>
      </c>
      <c r="EE7" s="41">
        <f>SUM(EE12,EE18,EE24,EE30,EE36,EE42,EE48,EE54,EE60,EE66,EE72,EE78,EE84,EE90,EE96,EE102,EE108)</f>
      </c>
      <c r="EF7" s="41">
        <f>SUM(EF12,EF18,EF24,EF30,EF36,EF42,EF48,EF54,EF60,EF66,EF72,EF78,EF84,EF90,EF96,EF102,EF108)</f>
      </c>
      <c r="EG7" s="50">
        <f>SUM(EG12,EG18,EG24,EG30,EG36,EG42,EG48,EG54,EG60,EG66,EG72,EG78,EG84,EG90,EG96,EG102,EG108)</f>
      </c>
      <c r="EH7" s="50">
        <f>SUM(EH12,EH18,EH24,EH30,EH36,EH42,EH48,EH54,EH60,EH66,EH72,EH78,EH84,EH90,EH96,EH102,EH108)</f>
      </c>
      <c r="EI7" s="50">
        <f>SUM(EI12,EI18,EI24,EI30,EI36,EI42,EI48,EI54,EI60,EI66,EI72,EI78,EI84,EI90,EI96,EI102,EI108)</f>
      </c>
      <c r="EJ7" s="50">
        <f>SUM(EJ12,EJ18,EJ24,EJ30,EJ36,EJ42,EJ48,EJ54,EJ60,EJ66,EJ72,EJ78,EJ84,EJ90,EJ96,EJ102,EJ108)</f>
      </c>
      <c r="EK7" s="50">
        <f>SUM(EK12,EK18,EK24,EK30,EK36,EK42,EK48,EK54,EK60,EK66,EK72,EK78,EK84,EK90,EK96,EK102,EK108)</f>
      </c>
      <c r="EL7" s="50">
        <f>SUM(EL12,EL18,EL24,EL30,EL36,EL42,EL48,EL54,EL60,EL66,EL72,EL78,EL84,EL90,EL96,EL102,EL108)</f>
      </c>
      <c r="EM7" s="50">
        <f>SUM(EM12,EM18,EM24,EM30,EM36,EM42,EM48,EM54,EM60,EM66,EM72,EM78,EM84,EM90,EM96,EM102,EM108)</f>
      </c>
      <c r="EN7" s="50">
        <f>SUM(EN12,EN18,EN24,EN30,EN36,EN42,EN48,EN54,EN60,EN66,EN72,EN78,EN84,EN90,EN96,EN102,EN108)</f>
      </c>
      <c r="EO7" s="50">
        <f>SUM(EO12,EO18,EO24,EO30,EO36,EO42,EO48,EO54,EO60,EO66,EO72,EO78,EO84,EO90,EO96,EO102,EO108)</f>
      </c>
      <c r="EP7" s="755">
        <f>SUM(ED7:EO7)</f>
      </c>
      <c r="EQ7" s="36"/>
    </row>
    <row r="8" s="212" customFormat="1" ht="27" customHeight="1" spans="1:146">
      <c r="A8" s="45"/>
      <c r="B8" s="698" t="s">
        <v>84</v>
      </c>
      <c r="C8" s="35">
        <v>565704.6484</v>
      </c>
      <c r="D8" s="36" t="n">
        <f t="shared" si="0">C8/Z8-1</f>
        <v>-0.09181463180479255</v>
      </c>
      <c r="E8" s="35">
        <v>500562.2625</v>
      </c>
      <c r="F8" s="36" t="n">
        <f t="shared" si="1">E8/AB8-1</f>
        <v>-0.14891363135727653</v>
      </c>
      <c r="G8" s="35">
        <v>669448.8862</v>
      </c>
      <c r="H8" s="36" t="n">
        <f t="shared" si="2">G8/AD8-1</f>
        <v>-0.00965860423140874</v>
      </c>
      <c r="I8" s="35">
        <v>650911.7673</v>
      </c>
      <c r="J8" s="36" t="n">
        <f t="shared" si="3">I8/AF8-1</f>
        <v>-0.043482506222110584</v>
      </c>
      <c r="K8" s="35">
        <v>680437.3899</v>
      </c>
      <c r="L8" s="36" t="n">
        <f t="shared" si="4">K8/AH8-1</f>
        <v>-0.06236043590678331</v>
      </c>
      <c r="M8" s="35">
        <v>692813.7474</v>
      </c>
      <c r="N8" s="36" t="n">
        <f t="shared" si="5">M8/AJ8-1</f>
        <v>-0.04370747316558454</v>
      </c>
      <c r="O8" s="35">
        <v>597278.6371</v>
      </c>
      <c r="P8" s="36" t="n">
        <f t="shared" si="6">O8/AL8-1</f>
        <v>0.05762202037647435</v>
      </c>
      <c r="Q8" s="35" t="n">
        <v>570004.4355</v>
      </c>
      <c r="R8" s="36" t="n">
        <f>Q8/AL8-1</f>
        <v>0.0959713353012086</v>
      </c>
      <c r="S8" s="35"/>
      <c r="T8" s="36">
        <f>S8/AN8-1</f>
      </c>
      <c r="U8" s="35">
        <f>C8+E8+G8+I8+K8+M8+O8+Q8+S8</f>
      </c>
      <c r="V8" s="36">
        <f>U8/SUM(X8,Z8,AB8,AD8,AF8,AH8,AJ8,AL8,AN8)-1</f>
      </c>
      <c r="W8" s="36"/>
      <c r="X8" s="35">
        <f>SUM(X15,X21,X27,X33,X39,X45,X51,X57,X63,X69,X75,X81,X87,X93,X99,X105,X111)</f>
      </c>
      <c r="Y8" s="36">
        <f>X8/AY8-1</f>
      </c>
      <c r="Z8" s="35">
        <f>SUM(Z15,Z21,Z27,Z33,Z39,Z45,Z51,Z57,Z63,Z69,Z75,Z81,Z87,Z93,Z99,Z105,Z111)</f>
      </c>
      <c r="AA8" s="36">
        <f>Z8/BA8-1</f>
      </c>
      <c r="AB8" s="35">
        <f>SUM(AB15,AB21,AB27,AB33,AB39,AB45,AB51,AB57,AB63,AB69,AB75,AB81,AB87,AB93,AB99,AB105,AB111)</f>
      </c>
      <c r="AC8" s="36">
        <f>AB8/BC8-1</f>
      </c>
      <c r="AD8" s="35">
        <f>SUM(AD15,AD21,AD27,AD33,AD39,AD45,AD51,AD57,AD63,AD69,AD75,AD81,AD87,AD93,AD99,AD105,AD111)</f>
      </c>
      <c r="AE8" s="36">
        <f>AD8/BE8-1</f>
      </c>
      <c r="AF8" s="35">
        <f>SUM(AF15,AF21,AF27,AF33,AF39,AF45,AF51,AF57,AF63,AF69,AF75,AF81,AF87,AF93,AF99,AF105,AF111)</f>
      </c>
      <c r="AG8" s="36">
        <f>AF8/BG8-1</f>
      </c>
      <c r="AH8" s="35">
        <f>SUM(AH15,AH21,AH27,AH33,AH39,AH45,AH51,AH57,AH63,AH69,AH75,AH81,AH87,AH93,AH99,AH105,AH111)</f>
      </c>
      <c r="AI8" s="36">
        <f>AH8/BI8-1</f>
      </c>
      <c r="AJ8" s="35">
        <f>SUM(AJ15,AJ21,AJ27,AJ33,AJ39,AJ45,AJ51,AJ57,AJ63,AJ69,AJ75,AJ81,AJ87,AJ93,AJ99,AJ105,AJ111)</f>
      </c>
      <c r="AK8" s="36">
        <f>AJ8/BK8-1</f>
      </c>
      <c r="AL8" s="35">
        <f>SUM(AL15,AL21,AL27,AL33,AL39,AL45,AL51,AL57,AL63,AL69,AL75,AL81,AL87,AL93,AL99,AL105,AL111)</f>
      </c>
      <c r="AM8" s="36">
        <f>AL8/BM8-1</f>
      </c>
      <c r="AN8" s="35">
        <f>SUM(AN15,AN21,AN27,AN33,AN39,AN45,AN51,AN57,AN63,AN69,AN75,AN81,AN87,AN93,AN99,AN105,AN111)</f>
      </c>
      <c r="AO8" s="36">
        <f>AN8/BO8-1</f>
      </c>
      <c r="AP8" s="35">
        <f>SUM(AP15,AP21,AP27,AP33,AP39,AP45,AP51,AP57,AP63,AP69,AP75,AP81,AP87,AP93,AP99,AP105,AP111)</f>
      </c>
      <c r="AQ8" s="36">
        <f>AP8/BQ8-1</f>
      </c>
      <c r="AR8" s="35">
        <f>SUM(AR15,AR21,AR27,AR33,AR39,AR45,AR51,AR57,AR63,AR69,AR75,AR81,AR87,AR93,AR99,AR105,AR111)</f>
      </c>
      <c r="AS8" s="36">
        <f>AR8/BS8-1</f>
      </c>
      <c r="AT8" s="35">
        <f>SUM(AT15,AT21,AT27,AT33,AT39,AT45,AT51,AT57,AT63,AT69,AT75,AT81,AT87,AT93,AT99,AT105,AT111)</f>
      </c>
      <c r="AU8" s="36">
        <f>AT8/BU8-1</f>
      </c>
      <c r="AV8" s="35">
        <f>X8+Z8+AB8+AD8+AF8+AH8+AJ8+AL8+AN8+AP8+AR8+AT8</f>
      </c>
      <c r="AW8" s="36">
        <f>AV8/SUM(AY8,BA8,BC8,BE8,BG8,BI8,BK8,BM8,BO8,BQ8,BS8,BU8)-1</f>
      </c>
      <c r="AX8" s="35"/>
      <c r="AY8" s="35">
        <f>SUM(AY15,AY21,AY27,AY33,AY39,AY45,AY51,AY57,AY63,AY69,AY75,AY81,AY87,AY93,AY99,AY105,AY111)</f>
      </c>
      <c r="AZ8" s="36">
        <f>AY8/BZ8-1</f>
      </c>
      <c r="BA8" s="41">
        <f>SUM(BA15,BA21,BA27,BA33,BA39,BA45,BA51,BA57,BA63,BA69,BA75,BA81,BA87,BA93,BA99,BA105,BA111)</f>
      </c>
      <c r="BB8" s="36">
        <f>BA8/CB8-1</f>
      </c>
      <c r="BC8" s="41">
        <f>SUM(BC15,BC21,BC27,BC33,BC39,BC45,BC51,BC57,BC63,BC69,BC75,BC81,BC87,BC93,BC99,BC105,BC111)</f>
      </c>
      <c r="BD8" s="36">
        <f>BC8/CD8-1</f>
      </c>
      <c r="BE8" s="35">
        <f>SUM(BE15,BE21,BE27,BE33,BE39,BE45,BE51,BE57,BE63,BE69,BE75,BE81,BE87,BE93,BE99,BE105,BE111)</f>
      </c>
      <c r="BF8" s="36">
        <f>BE8/CF8-1</f>
      </c>
      <c r="BG8" s="35">
        <f>SUM(BG15,BG21,BG27,BG33,BG39,BG45,BG51,BG57,BG63,BG69,BG75,BG81,BG87,BG93,BG99,BG105,BG111)</f>
      </c>
      <c r="BH8" s="36">
        <f>BG8/CH8-1</f>
      </c>
      <c r="BI8" s="35">
        <f>SUM(BI15,BI21,BI27,BI33,BI39,BI45,BI51,BI57,BI63,BI69,BI75,BI81,BI87,BI93,BI99,BI105,BI111)</f>
      </c>
      <c r="BJ8" s="36">
        <f>BI8/CJ8-1</f>
      </c>
      <c r="BK8" s="35">
        <f>SUM(BK15,BK21,BK27,BK33,BK39,BK45,BK51,BK57,BK63,BK69,BK75,BK81,BK87,BK93,BK99,BK105,BK111)</f>
      </c>
      <c r="BL8" s="36">
        <f>BK8/CL8-1</f>
      </c>
      <c r="BM8" s="35">
        <f>SUM(BM15,BM21,BM27,BM33,BM39,BM45,BM51,BM57,BM63,BM69,BM75,BM81,BM87,BM93,BM99,BM105,BM111)</f>
      </c>
      <c r="BN8" s="36">
        <f>BM8/CN8-1</f>
      </c>
      <c r="BO8" s="35">
        <f>SUM(BO15,BO21,BO27,BO33,BO39,BO45,BO51,BO57,BO63,BO69,BO75,BO81,BO87,BO93,BO99,BO105,BO111)</f>
      </c>
      <c r="BP8" s="36">
        <f>BO8/CP8-1</f>
      </c>
      <c r="BQ8" s="35">
        <f>SUM(BQ15,BQ21,BQ27,BQ33,BQ39,BQ45,BQ51,BQ57,BQ63,BQ69,BQ75,BQ81,BQ87,BQ93,BQ99,BQ105,BQ111)</f>
      </c>
      <c r="BR8" s="36">
        <f>BQ8/CR8-1</f>
      </c>
      <c r="BS8" s="35">
        <f>SUM(BS15,BS21,BS27,BS33,BS39,BS45,BS51,BS57,BS63,BS69,BS75,BS81,BS87,BS93,BS99,BS105,BS111)</f>
      </c>
      <c r="BT8" s="36">
        <f>BS8/CT8-1</f>
      </c>
      <c r="BU8" s="35">
        <f>SUM(BU15,BU21,BU27,BU33,BU39,BU45,BU51,BU57,BU63,BU69,BU75,BU81,BU87,BU93,BU99,BU105,BU111)</f>
      </c>
      <c r="BV8" s="36">
        <f>BU8/CV8-1</f>
      </c>
      <c r="BW8" s="35">
        <f>AY8+BA8+BC8+BE8+BG8+BI8+BK8+BM8+BO8+BQ8+BS8+BU8</f>
      </c>
      <c r="BX8" s="36">
        <f>BW8/SUM(BZ8,CB8,CD8,CF8,CH8,CJ8,CL8,CN8,CP8,CR8,CT8,CV8)-1</f>
      </c>
      <c r="BY8" s="36"/>
      <c r="BZ8" s="41">
        <f>SUM(BZ15,BZ21,BZ27,BZ33,BZ39,BZ45,BZ51,BZ57,BZ63,BZ69,BZ75,BZ81,BZ87,BZ93,BZ99,BZ105,BZ111)</f>
      </c>
      <c r="CA8" s="714">
        <f>BZ8/DN8-1</f>
      </c>
      <c r="CB8" s="41">
        <f>SUM(CB15,CB21,CB27,CB33,CB39,CB45,CB51,CB57,CB63,CB69,CB75,CB81,CB87,CB93,CB99,CB105,CB111)</f>
      </c>
      <c r="CC8" s="714">
        <f>CB8/DO8-1</f>
      </c>
      <c r="CD8" s="41">
        <f>SUM(CD15,CD21,CD27,CD33,CD39,CD45,CD51,CD57,CD63,CD69,CD75,CD81,CD87,CD93,CD99,CD105,CD111)</f>
      </c>
      <c r="CE8" s="714">
        <f>CD8/DP8-1</f>
      </c>
      <c r="CF8" s="41">
        <f>SUM(CF15,CF21,CF27,CF33,CF39,CF45,CF51,CF57,CF63,CF69,CF75,CF81,CF87,CF93,CF99,CF105,CF111)</f>
      </c>
      <c r="CG8" s="714">
        <f>CF8/DQ8-1</f>
      </c>
      <c r="CH8" s="41">
        <f>SUM(CH15,CH21,CH27,CH33,CH39,CH45,CH51,CH57,CH63,CH69,CH75,CH81,CH87,CH93,CH99,CH105,CH111)</f>
      </c>
      <c r="CI8" s="714">
        <f>CH8/DR8-1</f>
      </c>
      <c r="CJ8" s="41">
        <f>SUM(CJ15,CJ21,CJ27,CJ33,CJ39,CJ45,CJ51,CJ57,CJ63,CJ69,CJ75,CJ81,CJ87,CJ93,CJ99,CJ105,CJ111)</f>
      </c>
      <c r="CK8" s="714">
        <f>CJ8/DS8-1</f>
      </c>
      <c r="CL8" s="41">
        <f>SUM(CL15,CL21,CL27,CL33,CL39,CL45,CL51,CL57,CL63,CL69,CL75,CL81,CL87,CL93,CL99,CL105,CL111)</f>
      </c>
      <c r="CM8" s="714">
        <f>CL8/DT8-1</f>
      </c>
      <c r="CN8" s="41">
        <f>SUM(CN15,CN21,CN27,CN33,CN39,CN45,CN51,CN57,CN63,CN69,CN75,CN81,CN87,CN93,CN99,CN105,CN111)</f>
      </c>
      <c r="CO8" s="714">
        <f>CN8/DU8-1</f>
      </c>
      <c r="CP8" s="41">
        <f>SUM(CP15,CP21,CP27,CP33,CP39,CP45,CP51,CP57,CP63,CP69,CP75,CP81,CP87,CP93,CP99,CP105,CP111)</f>
      </c>
      <c r="CQ8" s="714">
        <f>CP8/DV8-1</f>
      </c>
      <c r="CR8" s="41">
        <f>SUM(CR15,CR21,CR27,CR33,CR39,CR45,CR51,CR57,CR63,CR69,CR75,CR81,CR87,CR93,CR99,CR105,CR111)</f>
      </c>
      <c r="CS8" s="714">
        <f>CR8/DW8-1</f>
      </c>
      <c r="CT8" s="41">
        <f>SUM(CT15,CT21,CT27,CT33,CT39,CT45,CT51,CT57,CT63,CT69,CT75,CT81,CT87,CT93,CT99,CT105,CT111)</f>
      </c>
      <c r="CU8" s="714">
        <f>CT8/DY8-1</f>
      </c>
      <c r="CV8" s="41">
        <f>SUM(CV15,CV21,CV27,CV33,CV39,CV45,CV51,CV57,CV63,CV69,CV75,CV81,CV87,CV93,CV99,CV105,CV111)</f>
      </c>
      <c r="CW8" s="714">
        <f>CV8/DY8-1</f>
      </c>
      <c r="CX8" s="41">
        <f>BZ8+CB8+CD8+CF8+CH8+CJ8+CL8+CN8+CP8+CR8+CT8+CV8</f>
      </c>
      <c r="CY8" s="714">
        <f>CX8/SUM(DN8:DY8)-1</f>
      </c>
      <c r="CZ8" s="714"/>
      <c r="DA8" s="714">
        <f>CV8/CT8-1</f>
      </c>
      <c r="DB8" s="714">
        <f>CT8/CR8-1</f>
      </c>
      <c r="DC8" s="714">
        <f>CR8/CP8-1</f>
      </c>
      <c r="DD8" s="714">
        <f>CP8/CN8-1</f>
      </c>
      <c r="DE8" s="714">
        <f>CN8/CL8-1</f>
      </c>
      <c r="DF8" s="714">
        <f>CL8/CJ8-1</f>
      </c>
      <c r="DG8" s="714">
        <f>CJ8/CH8-1</f>
      </c>
      <c r="DH8" s="714">
        <f>CH8/CF8-1</f>
      </c>
      <c r="DI8" s="714">
        <f>CF8/CD8-1</f>
      </c>
      <c r="DJ8" s="714">
        <f>CD8/CB8-1</f>
      </c>
      <c r="DK8" s="714">
        <f>(CB8-BZ8)/BZ8</f>
      </c>
      <c r="DL8" s="714">
        <f>(BZ8-DY8)/DY8</f>
      </c>
      <c r="DM8" s="715"/>
      <c r="DN8" s="41">
        <f>SUM(DN15,DN21,DN27,DN33,DN39,DN45,DN51,DN57,DN63,DN69,DN75,DN81,DN87,DN93,DN99,DN105,DN111)</f>
      </c>
      <c r="DO8" s="41">
        <f>SUM(DO15,DO21,DO27,DO33,DO39,DO45,DO51,DO57,DO63,DO69,DO75,DO81,DO87,DO93,DO99,DO105,DO111)</f>
      </c>
      <c r="DP8" s="41">
        <f>SUM(DP15,DP21,DP27,DP33,DP39,DP45,DP51,DP57,DP63,DP69,DP75,DP81,DP87,DP93,DP99,DP105,DP111)</f>
      </c>
      <c r="DQ8" s="41">
        <f>SUM(DQ15,DQ21,DQ27,DQ33,DQ39,DQ45,DQ51,DQ57,DQ63,DQ69,DQ75,DQ81,DQ87,DQ93,DQ99,DQ105,DQ111)</f>
      </c>
      <c r="DR8" s="41">
        <f>SUM(DR15,DR21,DR27,DR33,DR39,DR45,DR51,DR57,DR63,DR69,DR75,DR81,DR87,DR93,DR99,DR105,DR111)</f>
      </c>
      <c r="DS8" s="41">
        <f>SUM(DS15,DS21,DS27,DS33,DS39,DS45,DS51,DS57,DS63,DS69,DS75,DS81,DS87,DS93,DS99,DS105,DS111)</f>
      </c>
      <c r="DT8" s="41">
        <f>SUM(DT15,DT21,DT27,DT33,DT39,DT45,DT51,DT57,DT63,DT69,DT75,DT81,DT87,DT93,DT99,DT105,DT111)</f>
      </c>
      <c r="DU8" s="41">
        <f>SUM(DU15,DU21,DU27,DU33,DU39,DU45,DU51,DU57,DU63,DU69,DU75,DU81,DU87,DU93,DU99,DU105,DU111)</f>
      </c>
      <c r="DV8" s="41">
        <f>SUM(DV15,DV21,DV27,DV33,DV39,DV45,DV51,DV57,DV63,DV69,DV75,DV81,DV87,DV93,DV99,DV105,DV111)</f>
      </c>
      <c r="DW8" s="41">
        <f>SUM(DW15,DW21,DW27,DW33,DW39,DW45,DW51,DW57,DW63,DW69,DW75,DW81,DW87,DW93,DW99,DW105,DW111)</f>
      </c>
      <c r="DX8" s="41">
        <f>SUM(DX15,DX21,DX27,DX33,DX39,DX45,DX51,DX57,DX63,DX69,DX75,DX81,DX87,DX93,DX99,DX105,DX111)</f>
      </c>
      <c r="DY8" s="41">
        <f>SUM(DY15,DY21,DY27,DY33,DY39,DY45,DY51,DY57,DY63,DY69,DY75,DY81,DY87,DY93,DY99,DY105,DY111)</f>
      </c>
      <c r="DZ8" s="714" t="n">
        <v>0.783531180045466</v>
      </c>
      <c r="EA8" s="41">
        <f>SUM(DN8:DY8)</f>
      </c>
      <c r="EB8" s="36">
        <f>IFERROR(EA8/SUM(ED8:EO8)-1,"")</f>
      </c>
      <c r="EC8" s="36">
        <f>EA8/EA6</f>
      </c>
      <c r="ED8" s="41">
        <f>SUM(ED15,ED21,ED27,ED33,ED39,ED45,ED51,ED57,ED63,ED69,ED75,ED81,ED87,ED93,ED99,ED105,ED111)</f>
      </c>
      <c r="EE8" s="41">
        <f>SUM(EE15,EE21,EE27,EE33,EE39,EE45,EE51,EE57,EE63,EE69,EE75,EE81,EE87,EE93,EE99,EE105,EE111)</f>
      </c>
      <c r="EF8" s="41">
        <f>SUM(EF15,EF21,EF27,EF33,EF39,EF45,EF51,EF57,EF63,EF69,EF75,EF81,EF87,EF93,EF99,EF105,EF111)</f>
      </c>
      <c r="EG8" s="50">
        <f>SUM(EG15,EG21,EG27,EG33,EG39,EG45,EG51,EG57,EG63,EG69,EG75,EG81,EG87,EG93,EG99,EG105,EG111)</f>
      </c>
      <c r="EH8" s="50">
        <f>SUM(EH15,EH21,EH27,EH33,EH39,EH45,EH51,EH57,EH63,EH69,EH75,EH81,EH87,EH93,EH99,EH105,EH111)</f>
      </c>
      <c r="EI8" s="50">
        <f>SUM(EI15,EI21,EI27,EI33,EI39,EI45,EI51,EI57,EI63,EI69,EI75,EI81,EI87,EI93,EI99,EI105,EI111)</f>
      </c>
      <c r="EJ8" s="50">
        <f>SUM(EJ15,EJ21,EJ27,EJ33,EJ39,EJ45,EJ51,EJ57,EJ63,EJ69,EJ75,EJ81,EJ87,EJ93,EJ99,EJ105,EJ111)</f>
      </c>
      <c r="EK8" s="50">
        <f>SUM(EK15,EK21,EK27,EK33,EK39,EK45,EK51,EK57,EK63,EK69,EK75,EK81,EK87,EK93,EK99,EK105,EK111)</f>
      </c>
      <c r="EL8" s="50">
        <f>SUM(EL15,EL21,EL27,EL33,EL39,EL45,EL51,EL57,EL63,EL69,EL75,EL81,EL87,EL93,EL99,EL105,EL111)</f>
      </c>
      <c r="EM8" s="50">
        <f>SUM(EM15,EM21,EM27,EM33,EM39,EM45,EM51,EM57,EM63,EM69,EM75,EM81,EM87,EM93,EM99,EM105,EM111)</f>
      </c>
      <c r="EN8" s="50">
        <f>SUM(EN15,EN21,EN27,EN33,EN39,EN45,EN51,EN57,EN63,EN69,EN75,EN81,EN87,EN93,EN99,EN105,EN111)</f>
      </c>
      <c r="EO8" s="50">
        <f>SUM(EO15,EO21,EO27,EO33,EO39,EO45,EO51,EO57,EO63,EO69,EO75,EO81,EO87,EO93,EO99,EO105,EO111)</f>
      </c>
      <c r="EP8" s="756">
        <f>SUM(ED8:EO8)</f>
      </c>
      <c r="EQ8" s="36"/>
    </row>
    <row r="9" s="212" customFormat="1" ht="27" customHeight="1" spans="1:146">
      <c r="A9" s="45"/>
      <c r="B9" s="698" t="s">
        <v>85</v>
      </c>
      <c r="C9" s="718">
        <v>13586.5106104432</v>
      </c>
      <c r="D9" s="36" t="n">
        <f t="shared" si="0">C9/Z9-1</f>
        <v>0.31942586075229995</v>
      </c>
      <c r="E9" s="718">
        <v>7686.5664</v>
      </c>
      <c r="F9" s="36" t="n">
        <f t="shared" si="1">E9/AB9-1</f>
        <v>-0.14864030764086478</v>
      </c>
      <c r="G9" s="718">
        <v>12483.3601017372</v>
      </c>
      <c r="H9" s="36" t="n">
        <f t="shared" si="2">G9/AD9-1</f>
        <v>-0.02721400284885045</v>
      </c>
      <c r="I9" s="718">
        <v>13347.655199574</v>
      </c>
      <c r="J9" s="36" t="n">
        <f t="shared" si="3">I9/AF9-1</f>
        <v>0.018545111860936103</v>
      </c>
      <c r="K9" s="718">
        <v>13450.7829278764</v>
      </c>
      <c r="L9" s="36" t="n">
        <f t="shared" si="4">K9/AH9-1</f>
        <v>0.05515061315750569</v>
      </c>
      <c r="M9" s="718">
        <v>12602.866717224</v>
      </c>
      <c r="N9" s="36" t="n">
        <f t="shared" si="5">M9/AJ9-1</f>
        <v>0.10831445871959722</v>
      </c>
      <c r="O9" s="718">
        <v>12530.9282413941</v>
      </c>
      <c r="P9" s="36" t="n">
        <f t="shared" si="6">O9/AL9-1</f>
        <v>0.02819987499745591</v>
      </c>
      <c r="Q9" s="718" t="n">
        <v>13223.3977</v>
      </c>
      <c r="R9" s="36" t="n">
        <f>Q9/AL9-1</f>
        <v>0.07123783629673008</v>
      </c>
      <c r="S9" s="718"/>
      <c r="T9" s="36">
        <f>S9/AN9-1</f>
      </c>
      <c r="U9" s="35">
        <f>C9+E9+G9+I9+K9+M9+O9+Q9+S9</f>
      </c>
      <c r="V9" s="36">
        <f>U9/SUM(X9,Z9,AB9,AD9,AF9,AH9,AJ9,AL9,AN9)-1</f>
      </c>
      <c r="W9" s="36"/>
      <c r="X9" s="718">
        <f>SUM(X13,X19,X25,X31,X37,X43,X49,X55,X61,X67,X73,X79,X85,X91,X97,X103,X109)</f>
      </c>
      <c r="Y9" s="36">
        <f>X9/AY9-1</f>
      </c>
      <c r="Z9" s="718">
        <f>SUM(Z13,Z19,Z25,Z31,Z37,Z43,Z49,Z55,Z61,Z67,Z73,Z79,Z85,Z91,Z97,Z103,Z109)</f>
      </c>
      <c r="AA9" s="36">
        <f>Z9/BA9-1</f>
      </c>
      <c r="AB9" s="719">
        <f>SUM(AB13,AB19,AB25,AB31,AB37,AB43,AB49,AB55,AB61,AB67,AB73,AB79,AB85,AB91,AB97,AB103,AB109)</f>
      </c>
      <c r="AC9" s="36">
        <f>AB9/BC9-1</f>
      </c>
      <c r="AD9" s="35">
        <f>SUM(AD13,AD19,AD25,AD31,AD37,AD43,AD49,AD55,AD61,AD67,AD73,AD79,AD85,AD91,AD97,AD103,AD109)</f>
      </c>
      <c r="AE9" s="36">
        <f>AD9/BE9-1</f>
      </c>
      <c r="AF9" s="35">
        <f>SUM(AF13,AF19,AF25,AF31,AF37,AF43,AF49,AF55,AF61,AF67,AF73,AF79,AF85,AF91,AF97,AF103,AF109)</f>
      </c>
      <c r="AG9" s="36">
        <f>AF9/BG9-1</f>
      </c>
      <c r="AH9" s="35">
        <f>SUM(AH13,AH19,AH25,AH31,AH37,AH43,AH49,AH55,AH61,AH67,AH73,AH79,AH85,AH91,AH97,AH103,AH109)</f>
      </c>
      <c r="AI9" s="36">
        <f>AH9/BI9-1</f>
      </c>
      <c r="AJ9" s="35">
        <f>SUM(AJ13,AJ19,AJ25,AJ31,AJ37,AJ43,AJ49,AJ55,AJ61,AJ67,AJ73,AJ79,AJ85,AJ91,AJ97,AJ103,AJ109)</f>
      </c>
      <c r="AK9" s="36">
        <f>AJ9/BK9-1</f>
      </c>
      <c r="AL9" s="35">
        <f>SUM(AL13,AL19,AL25,AL31,AL37,AL43,AL49,AL55,AL61,AL67,AL73,AL79,AL85,AL91,AL97,AL103,AL109)</f>
      </c>
      <c r="AM9" s="36">
        <f>AL9/BM9-1</f>
      </c>
      <c r="AN9" s="35">
        <f>SUM(AN13,AN19,AN25,AN31,AN37,AN43,AN49,AN55,AN61,AN67,AN73,AN79,AN85,AN91,AN97,AN103,AN109)</f>
      </c>
      <c r="AO9" s="36">
        <f>AN9/BO9-1</f>
      </c>
      <c r="AP9" s="35">
        <f>SUM(AP13,AP19,AP25,AP31,AP37,AP43,AP49,AP55,AP61,AP67,AP73,AP79,AP85,AP91,AP97,AP103,AP109)</f>
      </c>
      <c r="AQ9" s="36">
        <f>AP9/BQ9-1</f>
      </c>
      <c r="AR9" s="35">
        <f>SUM(AR13,AR19,AR25,AR31,AR37,AR43,AR49,AR55,AR61,AR67,AR73,AR79,AR85,AR91,AR97,AR103,AR109)</f>
      </c>
      <c r="AS9" s="36">
        <f>AR9/BS9-1</f>
      </c>
      <c r="AT9" s="35">
        <f>SUM(AT13,AT19,AT25,AT31,AT37,AT43,AT49,AT55,AT61,AT67,AT73,AT79,AT85,AT91,AT97,AT103,AT109)</f>
      </c>
      <c r="AU9" s="36">
        <f>AT9/BU9-1</f>
      </c>
      <c r="AV9" s="35">
        <f>X9+Z9+AB9+AD9+AF9+AH9+AJ9+AL9+AN9+AP9+AR9+AT9</f>
      </c>
      <c r="AW9" s="36">
        <f>AV9/SUM(AY9,BA9,BC9,BE9,BG9,BI9,BK9,BM9,BO9,BQ9,BS9,BU9)-1</f>
      </c>
      <c r="AX9" s="35"/>
      <c r="AY9" s="718">
        <f>SUM(AY13,AY19,AY25,AY31,AY37,AY43,AY49,AY55,AY61,AY67,AY73,AY79,AY85,AY91,AY97,AY103,AY109)</f>
      </c>
      <c r="AZ9" s="36">
        <f>AY9/BZ9-1</f>
      </c>
      <c r="BA9" s="718">
        <f>SUM(BA13,BA19,BA25,BA31,BA37,BA43,BA49,BA55,BA61,BA67,BA73,BA79,BA85,BA91,BA97,BA103,BA109)</f>
      </c>
      <c r="BB9" s="36">
        <f>BA9/CB9-1</f>
      </c>
      <c r="BC9" s="718">
        <f>SUM(BC13,BC19,BC25,BC31,BC37,BC43,BC49,BC55,BC61,BC67,BC73,BC79,BC85,BC91,BC97,BC103,BC109)</f>
      </c>
      <c r="BD9" s="36">
        <f>BC9/CD9-1</f>
      </c>
      <c r="BE9" s="35">
        <f>SUM(BE13,BE19,BE25,BE31,BE37,BE43,BE49,BE55,BE61,BE67,BE73,BE79,BE85,BE91,BE97,BE103,BE109)</f>
      </c>
      <c r="BF9" s="36">
        <f>BE9/CF9-1</f>
      </c>
      <c r="BG9" s="35">
        <f>SUM(BG13,BG19,BG25,BG31,BG37,BG43,BG49,BG55,BG61,BG67,BG73,BG79,BG85,BG91,BG97,BG103,BG109)</f>
      </c>
      <c r="BH9" s="36">
        <f>BG9/CH9-1</f>
      </c>
      <c r="BI9" s="35">
        <f>SUM(BI13,BI19,BI25,BI31,BI37,BI43,BI49,BI55,BI61,BI67,BI73,BI79,BI85,BI91,BI97,BI103,BI109)</f>
      </c>
      <c r="BJ9" s="36">
        <f>BI9/CJ9-1</f>
      </c>
      <c r="BK9" s="35">
        <f>SUM(BK13,BK19,BK25,BK31,BK37,BK43,BK49,BK55,BK61,BK67,BK73,BK79,BK85,BK91,BK97,BK103,BK109)</f>
      </c>
      <c r="BL9" s="36">
        <f>BK9/CL9-1</f>
      </c>
      <c r="BM9" s="35">
        <f>SUM(BM13,BM19,BM25,BM31,BM37,BM43,BM49,BM55,BM61,BM67,BM73,BM79,BM85,BM91,BM97,BM103,BM109)</f>
      </c>
      <c r="BN9" s="36">
        <f>BM9/CN9-1</f>
      </c>
      <c r="BO9" s="35">
        <f>SUM(BO13,BO19,BO25,BO31,BO37,BO43,BO49,BO55,BO61,BO67,BO73,BO79,BO85,BO91,BO97,BO103,BO109)</f>
      </c>
      <c r="BP9" s="36">
        <f>BO9/CP9-1</f>
      </c>
      <c r="BQ9" s="35">
        <f>SUM(BQ13,BQ19,BQ25,BQ31,BQ37,BQ43,BQ49,BQ55,BQ61,BQ67,BQ73,BQ79,BQ85,BQ91,BQ97,BQ103,BQ109)</f>
      </c>
      <c r="BR9" s="36">
        <f>BQ9/CR9-1</f>
      </c>
      <c r="BS9" s="35">
        <f>SUM(BS13,BS19,BS25,BS31,BS37,BS43,BS49,BS55,BS61,BS67,BS73,BS79,BS85,BS91,BS97,BS103,BS109)</f>
      </c>
      <c r="BT9" s="36">
        <f>BS9/CT9-1</f>
      </c>
      <c r="BU9" s="35">
        <f>SUM(BU13,BU19,BU25,BU31,BU37,BU43,BU49,BU55,BU61,BU67,BU73,BU79,BU85,BU91,BU97,BU103,BU109)</f>
      </c>
      <c r="BV9" s="36">
        <f>BU9/CV9-1</f>
      </c>
      <c r="BW9" s="35">
        <f>AY9+BA9+BC9+BE9+BG9+BI9+BK9+BM9+BO9+BQ9+BS9+BU9</f>
      </c>
      <c r="BX9" s="36">
        <f>BW9/SUM(BZ9,CB9,CD9,CF9,CH9,CJ9,CL9,CN9,CP9,CR9,CT9,CV9)-1</f>
      </c>
      <c r="BY9" s="36"/>
      <c r="BZ9" s="41">
        <f>SUM(BZ13,BZ19,BZ25,BZ31,BZ37,BZ43,BZ49,BZ55,BZ61,BZ67,BZ73,BZ79,BZ85,BZ91,BZ97,BZ103,BZ109)</f>
      </c>
      <c r="CA9" s="714">
        <f>BZ9/DN9-1</f>
      </c>
      <c r="CB9" s="41">
        <f>SUM(CB13,CB19,CB25,CB31,CB37,CB43,CB49,CB55,CB61,CB67,CB73,CB79,CB85,CB91,CB97,CB103,CB109)</f>
      </c>
      <c r="CC9" s="714">
        <f>CB9/DO9-1</f>
      </c>
      <c r="CD9" s="41">
        <f>SUM(CD13,CD19,CD25,CD31,CD37,CD43,CD49,CD55,CD61,CD67,CD73,CD79,CD85,CD91,CD97,CD103,CD109)</f>
      </c>
      <c r="CE9" s="714">
        <f>CD9/DP9-1</f>
      </c>
      <c r="CF9" s="41">
        <f>SUM(CF13,CF19,CF25,CF31,CF37,CF43,CF49,CF55,CF61,CF67,CF73,CF79,CF85,CF91,CF97,CF103,CF109)</f>
      </c>
      <c r="CG9" s="714">
        <f>CF9/DQ9-1</f>
      </c>
      <c r="CH9" s="41">
        <f>SUM(CH13,CH19,CH25,CH31,CH37,CH43,CH49,CH55,CH61,CH67,CH73,CH79,CH85,CH91,CH97,CH103,CH109)</f>
      </c>
      <c r="CI9" s="714">
        <f>CH9/DR9-1</f>
      </c>
      <c r="CJ9" s="41">
        <f>SUM(CJ13,CJ19,CJ25,CJ31,CJ37,CJ43,CJ49,CJ55,CJ61,CJ67,CJ73,CJ79,CJ85,CJ91,CJ97,CJ103,CJ109)</f>
      </c>
      <c r="CK9" s="714">
        <f>CJ9/DS9-1</f>
      </c>
      <c r="CL9" s="41">
        <f>SUM(CL13,CL19,CL25,CL31,CL37,CL43,CL49,CL55,CL61,CL67,CL73,CL79,CL85,CL91,CL97,CL103,CL109)</f>
      </c>
      <c r="CM9" s="714">
        <f>CL9/DT9-1</f>
      </c>
      <c r="CN9" s="41">
        <f>SUM(CN13,CN19,CN25,CN31,CN37,CN43,CN49,CN55,CN61,CN67,CN73,CN79,CN85,CN91,CN97,CN103,CN109)</f>
      </c>
      <c r="CO9" s="714">
        <f>CN9/DU9-1</f>
      </c>
      <c r="CP9" s="41">
        <f>SUM(CP13,CP19,CP25,CP31,CP37,CP43,CP49,CP55,CP61,CP67,CP73,CP79,CP85,CP91,CP97,CP103,CP109)</f>
      </c>
      <c r="CQ9" s="714">
        <f>CP9/DV9-1</f>
      </c>
      <c r="CR9" s="41">
        <f>SUM(CR13,CR19,CR25,CR31,CR37,CR43,CR49,CR55,CR61,CR67,CR73,CR79,CR85,CR91,CR97,CR103,CR109)</f>
      </c>
      <c r="CS9" s="714">
        <f>CR9/DW9-1</f>
      </c>
      <c r="CT9" s="41">
        <f>SUM(CT13,CT19,CT25,CT31,CT37,CT43,CT49,CT55,CT61,CT67,CT73,CT79,CT85,CT91,CT97,CT103,CT109)</f>
      </c>
      <c r="CU9" s="714">
        <f>CT9/DY9-1</f>
      </c>
      <c r="CV9" s="41">
        <f>SUM(CV13,CV19,CV25,CV31,CV37,CV43,CV49,CV55,CV61,CV67,CV73,CV79,CV85,CV91,CV97,CV103,CV109)</f>
      </c>
      <c r="CW9" s="714">
        <f>CV9/DY9-1</f>
      </c>
      <c r="CX9" s="41">
        <f>BZ9+CB9+CD9+CF9+CH9+CJ9+CL9+CN9+CP9+CR9+CT9+CV9</f>
      </c>
      <c r="CY9" s="714">
        <f>CX9/SUM(DN9:DY9)-1</f>
      </c>
      <c r="CZ9" s="714"/>
      <c r="DA9" s="714">
        <f>CV9/CT9-1</f>
      </c>
      <c r="DB9" s="714">
        <f>CT9/CR9-1</f>
      </c>
      <c r="DC9" s="714">
        <f>CR9/CP9-1</f>
      </c>
      <c r="DD9" s="714">
        <f>CP9/CN9-1</f>
      </c>
      <c r="DE9" s="714">
        <f>CN9/CL9-1</f>
      </c>
      <c r="DF9" s="714">
        <f>CL9/CJ9-1</f>
      </c>
      <c r="DG9" s="714">
        <f>CJ9/CH9-1</f>
      </c>
      <c r="DH9" s="714">
        <f>CH9/CF9-1</f>
      </c>
      <c r="DI9" s="714">
        <f>CF9/CD9-1</f>
      </c>
      <c r="DJ9" s="714">
        <f>CD9/CB9-1</f>
      </c>
      <c r="DK9" s="714">
        <f>(CB9-BZ9)/BZ9</f>
      </c>
      <c r="DL9" s="714">
        <f>(BZ9-DY9)/DY9</f>
      </c>
      <c r="DM9" s="715"/>
      <c r="DN9" s="41">
        <f>SUM(DN13,DN19,DN25,DN31,DN37,DN43,DN49,DN55,DN61,DN67,DN73,DN79,DN85,DN91,DN97,DN103,DN109)</f>
      </c>
      <c r="DO9" s="41">
        <f>SUM(DO13,DO19,DO25,DO31,DO37,DO43,DO49,DO55,DO61,DO67,DO73,DO79,DO85,DO91,DO97,DO103,DO109)</f>
      </c>
      <c r="DP9" s="41">
        <f>SUM(DP13,DP19,DP25,DP31,DP37,DP43,DP49,DP55,DP61,DP67,DP73,DP79,DP85,DP91,DP97,DP103,DP109)</f>
      </c>
      <c r="DQ9" s="41">
        <f>SUM(DQ13,DQ19,DQ25,DQ31,DQ37,DQ43,DQ49,DQ55,DQ61,DQ67,DQ73,DQ79,DQ85,DQ91,DQ97,DQ103,DQ109)</f>
      </c>
      <c r="DR9" s="41">
        <f>SUM(DR13,DR19,DR25,DR31,DR37,DR43,DR49,DR55,DR61,DR67,DR73,DR79,DR85,DR91,DR97,DR103,DR109)</f>
      </c>
      <c r="DS9" s="41">
        <f>SUM(DS13,DS19,DS25,DS31,DS37,DS43,DS49,DS55,DS61,DS67,DS73,DS79,DS85,DS91,DS97,DS103,DS109)</f>
      </c>
      <c r="DT9" s="41">
        <f>SUM(DT13,DT19,DT25,DT31,DT37,DT43,DT49,DT55,DT61,DT67,DT73,DT79,DT85,DT91,DT97,DT103,DT109)</f>
      </c>
      <c r="DU9" s="41">
        <f>SUM(DU13,DU19,DU25,DU31,DU37,DU43,DU49,DU55,DU61,DU67,DU73,DU79,DU85,DU91,DU97,DU103,DU109)</f>
      </c>
      <c r="DV9" s="41">
        <f>SUM(DV13,DV19,DV25,DV31,DV37,DV43,DV49,DV55,DV61,DV67,DV73,DV79,DV85,DV91,DV97,DV103,DV109)</f>
      </c>
      <c r="DW9" s="41">
        <f>SUM(DW13,DW19,DW25,DW31,DW37,DW43,DW49,DW55,DW61,DW67,DW73,DW79,DW85,DW91,DW97,DW103,DW109)</f>
      </c>
      <c r="DX9" s="41">
        <f>SUM(DX13,DX19,DX25,DX31,DX37,DX43,DX49,DX55,DX61,DX67,DX73,DX79,DX85,DX91,DX97,DX103,DX109)</f>
      </c>
      <c r="DY9" s="41">
        <f>SUM(DY13,DY19,DY25,DY31,DY37,DY43,DY49,DY55,DY61,DY67,DY73,DY79,DY85,DY91,DY97,DY103,DY109)</f>
      </c>
      <c r="DZ9" s="714" t="n">
        <v>-0.0877956382281053</v>
      </c>
      <c r="EA9" s="41">
        <f>SUM(DN9:DY9)</f>
      </c>
      <c r="EB9" s="36">
        <f>IFERROR(EA9/SUM(ED9:EO9)-1,"")</f>
      </c>
      <c r="EC9" s="716"/>
      <c r="ED9" s="205">
        <f>SUM(ED13,ED19,ED25,ED31,ED37,ED43,ED49,ED55,ED61,ED67,ED73,ED79,ED85,ED91,ED97,ED103,ED109)</f>
      </c>
      <c r="EE9" s="50">
        <f>SUM(EE13,EE19,EE25,EE31,EE37,EE43,EE49,EE55,EE61,EE67,EE73,EE79,EE85,EE91,EE97,EE103,EE109)</f>
      </c>
      <c r="EF9" s="50">
        <f>SUM(EF13,EF19,EF25,EF31,EF37,EF43,EF49,EF55,EF61,EF67,EF73,EF79,EF85,EF91,EF97,EF103,EF109)</f>
      </c>
      <c r="EG9" s="50">
        <f>SUM(EG13,EG19,EG25,EG31,EG37,EG43,EG49,EG55,EG61,EG67,EG73,EG79,EG85,EG91,EG97,EG103,EG109)</f>
      </c>
      <c r="EH9" s="50">
        <f>SUM(EH13,EH19,EH25,EH31,EH37,EH43,EH49,EH55,EH61,EH67,EH73,EH79,EH85,EH91,EH97,EH103,EH109)</f>
      </c>
      <c r="EI9" s="50">
        <f>SUM(EI13,EI19,EI25,EI31,EI37,EI43,EI49,EI55,EI61,EI67,EI73,EI79,EI85,EI91,EI97,EI103,EI109)</f>
      </c>
      <c r="EJ9" s="50">
        <f>SUM(EJ13,EJ19,EJ25,EJ31,EJ37,EJ43,EJ49,EJ55,EJ61,EJ67,EJ73,EJ79,EJ85,EJ91,EJ97,EJ103,EJ109)</f>
      </c>
      <c r="EK9" s="50">
        <f>SUM(EK13,EK19,EK25,EK31,EK37,EK43,EK49,EK55,EK61,EK67,EK73,EK79,EK85,EK91,EK97,EK103,EK109)</f>
      </c>
      <c r="EL9" s="50">
        <f>SUM(EL13,EL19,EL25,EL31,EL37,EL43,EL49,EL55,EL61,EL67,EL73,EL79,EL85,EL91,EL97,EL103,EL109)</f>
      </c>
      <c r="EM9" s="50">
        <f>SUM(EM13,EM19,EM25,EM31,EM37,EM43,EM49,EM55,EM61,EM67,EM73,EM79,EM85,EM91,EM97,EM103,EM109)</f>
      </c>
      <c r="EN9" s="50">
        <f>SUM(EN13,EN19,EN25,EN31,EN37,EN43,EN49,EN55,EN61,EN67,EN73,EN79,EN85,EN91,EN97,EN103,EN109)</f>
      </c>
      <c r="EO9" s="50">
        <f>SUM(EO13,EO19,EO25,EO31,EO37,EO43,EO49,EO55,EO61,EO67,EO73,EO79,EO85,EO91,EO97,EO103,EO109)</f>
      </c>
      <c r="EP9" s="757">
        <f>SUM(ED9:EO9)</f>
      </c>
      <c r="EQ9" s="36"/>
    </row>
    <row r="10" s="212" customFormat="1" ht="27" customHeight="1" spans="1:146">
      <c r="A10" s="29"/>
      <c r="B10" s="698" t="s">
        <v>86</v>
      </c>
      <c r="C10" s="35">
        <v>1672506.4418801</v>
      </c>
      <c r="D10" s="36" t="n">
        <f t="shared" si="0">C10/Z10-1</f>
        <v>0.2573508022950306</v>
      </c>
      <c r="E10" s="35">
        <v>1049671.355</v>
      </c>
      <c r="F10" s="36" t="n">
        <f t="shared" si="1">E10/AB10-1</f>
        <v>-0.1611881035963646</v>
      </c>
      <c r="G10" s="35">
        <v>1617169.0854621</v>
      </c>
      <c r="H10" s="36" t="n">
        <f t="shared" si="2">G10/AD10-1</f>
        <v>-0.04657036897883926</v>
      </c>
      <c r="I10" s="35">
        <v>1688161.481641</v>
      </c>
      <c r="J10" s="36" t="n">
        <f t="shared" si="3">I10/AF10-1</f>
        <v>7.545855465305173E-4</v>
      </c>
      <c r="K10" s="35">
        <v>1689902.87891529</v>
      </c>
      <c r="L10" s="36" t="n">
        <f t="shared" si="4">K10/AH10-1</f>
        <v>0.0063339477524939625</v>
      </c>
      <c r="M10" s="35">
        <v>1562902.79362902</v>
      </c>
      <c r="N10" s="36" t="n">
        <f t="shared" si="5">M10/AJ10-1</f>
        <v>0.04406567028631114</v>
      </c>
      <c r="O10" s="35">
        <v>1584647.07107071</v>
      </c>
      <c r="P10" s="36" t="n">
        <f t="shared" si="6">O10/AL10-1</f>
        <v>-0.011121483299206258</v>
      </c>
      <c r="Q10" s="35" t="n">
        <v>1700006.166</v>
      </c>
      <c r="R10" s="36" t="n">
        <f>Q10/AL10-1</f>
        <v>0.03264432879262125</v>
      </c>
      <c r="S10" s="35"/>
      <c r="T10" s="36">
        <f>S10/AN10-1</f>
      </c>
      <c r="U10" s="35">
        <f>C10+E10+G10+I10+K10+M10+O10+Q10+S10</f>
      </c>
      <c r="V10" s="36">
        <f>U10/SUM(X10,Z10,AB10,AD10,AF10,AH10,AJ10,AL10,AN10)-1</f>
      </c>
      <c r="W10" s="36"/>
      <c r="X10" s="35">
        <f>SUM(X16,X22,X28,X34,X40,X46,X52,X58,X64,X70,X76,X82,X88,X94,X100,X106,X112)</f>
      </c>
      <c r="Y10" s="36">
        <f>X10/AY10-1</f>
      </c>
      <c r="Z10" s="35">
        <f>SUM(Z16,Z22,Z28,Z34,Z40,Z46,Z52,Z58,Z64,Z70,Z76,Z82,Z88,Z94,Z100,Z106,Z112)</f>
      </c>
      <c r="AA10" s="36">
        <f>Z10/BA10-1</f>
      </c>
      <c r="AB10" s="719">
        <f>SUM(AB16,AB22,AB28,AB34,AB40,AB46,AB52,AB58,AB64,AB70,AB76,AB82,AB88,AB94,AB100,AB106,AB112)</f>
      </c>
      <c r="AC10" s="36">
        <f>AB10/BC10-1</f>
      </c>
      <c r="AD10" s="35">
        <f>SUM(AD16,AD22,AD28,AD34,AD40,AD46,AD52,AD58,AD64,AD70,AD76,AD82,AD88,AD94,AD100,AD106,AD112)</f>
      </c>
      <c r="AE10" s="36">
        <f>AD10/BE10-1</f>
      </c>
      <c r="AF10" s="35">
        <f>SUM(AF16,AF22,AF28,AF34,AF40,AF46,AF52,AF58,AF64,AF70,AF76,AF82,AF88,AF94,AF100,AF106,AF112)</f>
      </c>
      <c r="AG10" s="36">
        <f>AF10/BG10-1</f>
      </c>
      <c r="AH10" s="35">
        <f>SUM(AH16,AH22,AH28,AH34,AH40,AH46,AH52,AH58,AH64,AH70,AH76,AH82,AH88,AH94,AH100,AH106,AH112)</f>
      </c>
      <c r="AI10" s="36">
        <f>AH10/BI10-1</f>
      </c>
      <c r="AJ10" s="35">
        <f>SUM(AJ16,AJ22,AJ28,AJ34,AJ40,AJ46,AJ52,AJ58,AJ64,AJ70,AJ76,AJ82,AJ88,AJ94,AJ100,AJ106,AJ112)</f>
      </c>
      <c r="AK10" s="36">
        <f>AJ10/BK10-1</f>
      </c>
      <c r="AL10" s="35">
        <f>SUM(AL16,AL22,AL28,AL34,AL40,AL46,AL52,AL58,AL64,AL70,AL76,AL82,AL88,AL94,AL100,AL106,AL112)</f>
      </c>
      <c r="AM10" s="36">
        <f>AL10/BM10-1</f>
      </c>
      <c r="AN10" s="35">
        <f>SUM(AN16,AN22,AN28,AN34,AN40,AN46,AN52,AN58,AN64,AN70,AN76,AN82,AN88,AN94,AN100,AN106,AN112)</f>
      </c>
      <c r="AO10" s="36">
        <f>AN10/BO10-1</f>
      </c>
      <c r="AP10" s="35">
        <f>SUM(AP16,AP22,AP28,AP34,AP40,AP46,AP52,AP58,AP64,AP70,AP76,AP82,AP88,AP94,AP100,AP106,AP112)</f>
      </c>
      <c r="AQ10" s="36">
        <f>AP10/BQ10-1</f>
      </c>
      <c r="AR10" s="35">
        <f>SUM(AR16,AR22,AR28,AR34,AR40,AR46,AR52,AR58,AR64,AR70,AR76,AR82,AR88,AR94,AR100,AR106,AR112)</f>
      </c>
      <c r="AS10" s="36">
        <f>AR10/BS10-1</f>
      </c>
      <c r="AT10" s="35">
        <f>SUM(AT16,AT22,AT28,AT34,AT40,AT46,AT52,AT58,AT64,AT70,AT76,AT82,AT88,AT94,AT100,AT106,AT112)</f>
      </c>
      <c r="AU10" s="36">
        <f>AT10/BU10-1</f>
      </c>
      <c r="AV10" s="35">
        <f>X10+Z10+AB10+AD10+AF10+AH10+AJ10+AL10+AN10+AP10+AR10+AT10</f>
      </c>
      <c r="AW10" s="36">
        <f>AV10/SUM(AY10,BA10,BC10,BE10,BG10,BI10,BK10,BM10,BO10,BQ10,BS10,BU10)-1</f>
      </c>
      <c r="AX10" s="35"/>
      <c r="AY10" s="35">
        <f>SUM(AY16,AY22,AY28,AY34,AY40,AY46,AY52,AY58,AY64,AY70,AY76,AY82,AY88,AY94,AY100,AY106,AY112)</f>
      </c>
      <c r="AZ10" s="36">
        <f>AY10/BZ10-1</f>
      </c>
      <c r="BA10" s="35">
        <f>SUM(BA16,BA22,BA28,BA34,BA40,BA46,BA52,BA58,BA64,BA70,BA76,BA82,BA88,BA94,BA100,BA106,BA112)</f>
      </c>
      <c r="BB10" s="36">
        <f>BA10/CB10-1</f>
      </c>
      <c r="BC10" s="35">
        <f>SUM(BC16,BC22,BC28,BC34,BC40,BC46,BC52,BC58,BC64,BC70,BC76,BC82,BC88,BC94,BC100,BC106,BC112)</f>
      </c>
      <c r="BD10" s="36">
        <f>BC10/CD10-1</f>
      </c>
      <c r="BE10" s="35">
        <f>SUM(BE16,BE22,BE28,BE34,BE40,BE46,BE52,BE58,BE64,BE70,BE76,BE82,BE88,BE94,BE100,BE106,BE112)</f>
      </c>
      <c r="BF10" s="36">
        <f>BE10/CF10-1</f>
      </c>
      <c r="BG10" s="35">
        <f>SUM(BG16,BG22,BG28,BG34,BG40,BG46,BG52,BG58,BG64,BG70,BG76,BG82,BG88,BG94,BG100,BG106,BG112)</f>
      </c>
      <c r="BH10" s="36">
        <f>BG10/CH10-1</f>
      </c>
      <c r="BI10" s="35">
        <f>SUM(BI16,BI22,BI28,BI34,BI40,BI46,BI52,BI58,BI64,BI70,BI76,BI82,BI88,BI94,BI100,BI106,BI112)</f>
      </c>
      <c r="BJ10" s="36">
        <f>BI10/CJ10-1</f>
      </c>
      <c r="BK10" s="35">
        <f>SUM(BK16,BK22,BK28,BK34,BK40,BK46,BK52,BK58,BK64,BK70,BK76,BK82,BK88,BK94,BK100,BK106,BK112)</f>
      </c>
      <c r="BL10" s="36">
        <f>BK10/CL10-1</f>
      </c>
      <c r="BM10" s="35">
        <f>SUM(BM16,BM22,BM28,BM34,BM40,BM46,BM52,BM58,BM64,BM70,BM76,BM82,BM88,BM94,BM100,BM106,BM112)</f>
      </c>
      <c r="BN10" s="36">
        <f>BM10/CN10-1</f>
      </c>
      <c r="BO10" s="35">
        <f>SUM(BO16,BO22,BO28,BO34,BO40,BO46,BO52,BO58,BO64,BO70,BO76,BO82,BO88,BO94,BO100,BO106,BO112)</f>
      </c>
      <c r="BP10" s="36">
        <f>BO10/CP10-1</f>
      </c>
      <c r="BQ10" s="35">
        <f>SUM(BQ16,BQ22,BQ28,BQ34,BQ40,BQ46,BQ52,BQ58,BQ64,BQ70,BQ76,BQ82,BQ88,BQ94,BQ100,BQ106,BQ112)</f>
      </c>
      <c r="BR10" s="36">
        <f>BQ10/CR10-1</f>
      </c>
      <c r="BS10" s="35">
        <f>SUM(BS16,BS22,BS28,BS34,BS40,BS46,BS52,BS58,BS64,BS70,BS76,BS82,BS88,BS94,BS100,BS106,BS112)</f>
      </c>
      <c r="BT10" s="36">
        <f>BS10/CT10-1</f>
      </c>
      <c r="BU10" s="35">
        <f>SUM(BU16,BU22,BU28,BU34,BU40,BU46,BU52,BU58,BU64,BU70,BU76,BU82,BU88,BU94,BU100,BU106,BU112)</f>
      </c>
      <c r="BV10" s="36">
        <f>BU10/CV10-1</f>
      </c>
      <c r="BW10" s="35">
        <f>AY10+BA10+BC10+BE10+BG10+BI10+BK10+BM10+BO10+BQ10+BS10+BU10</f>
      </c>
      <c r="BX10" s="36">
        <f>BW10/SUM(BZ10,CB10,CD10,CF10,CH10,CJ10,CL10,CN10,CP10,CR10,CT10,CV10)-1</f>
      </c>
      <c r="BY10" s="36"/>
      <c r="BZ10" s="41">
        <f>SUM(BZ16,BZ22,BZ28,BZ34,BZ40,BZ46,BZ52,BZ58,BZ64,BZ70,BZ76,BZ82,BZ88,BZ94,BZ100,BZ106,BZ112)</f>
      </c>
      <c r="CA10" s="714">
        <f>BZ10/DN10-1</f>
      </c>
      <c r="CB10" s="41">
        <f>SUM(CB16,CB22,CB28,CB34,CB40,CB46,CB52,CB58,CB64,CB70,CB76,CB82,CB88,CB94,CB100,CB106,CB112)</f>
      </c>
      <c r="CC10" s="714">
        <f>CB10/DO10-1</f>
      </c>
      <c r="CD10" s="41">
        <f>SUM(CD16,CD22,CD28,CD34,CD40,CD46,CD52,CD58,CD64,CD70,CD76,CD82,CD88,CD94,CD100,CD106,CD112)</f>
      </c>
      <c r="CE10" s="714">
        <f>CD10/DP10-1</f>
      </c>
      <c r="CF10" s="41">
        <f>SUM(CF16,CF22,CF28,CF34,CF40,CF46,CF52,CF58,CF64,CF70,CF76,CF82,CF88,CF94,CF100,CF106,CF112)</f>
      </c>
      <c r="CG10" s="714">
        <f>CF10/DQ10-1</f>
      </c>
      <c r="CH10" s="41">
        <f>SUM(CH16,CH22,CH28,CH34,CH40,CH46,CH52,CH58,CH64,CH70,CH76,CH82,CH88,CH94,CH100,CH106,CH112)</f>
      </c>
      <c r="CI10" s="714">
        <f>CH10/DR10-1</f>
      </c>
      <c r="CJ10" s="41">
        <f>SUM(CJ16,CJ22,CJ28,CJ34,CJ40,CJ46,CJ52,CJ58,CJ64,CJ70,CJ76,CJ82,CJ88,CJ94,CJ100,CJ106,CJ112)</f>
      </c>
      <c r="CK10" s="714">
        <f>CJ10/DS10-1</f>
      </c>
      <c r="CL10" s="41">
        <f>SUM(CL16,CL22,CL28,CL34,CL40,CL46,CL52,CL58,CL64,CL70,CL76,CL82,CL88,CL94,CL100,CL106,CL112)</f>
      </c>
      <c r="CM10" s="714">
        <f>CL10/DT10-1</f>
      </c>
      <c r="CN10" s="41">
        <f>SUM(CN16,CN22,CN28,CN34,CN40,CN46,CN52,CN58,CN64,CN70,CN76,CN82,CN88,CN94,CN100,CN106,CN112)</f>
      </c>
      <c r="CO10" s="714">
        <f>CN10/DU10-1</f>
      </c>
      <c r="CP10" s="41">
        <f>SUM(CP16,CP22,CP28,CP34,CP40,CP46,CP52,CP58,CP64,CP70,CP76,CP82,CP88,CP94,CP100,CP106,CP112)</f>
      </c>
      <c r="CQ10" s="714">
        <f>CP10/DV10-1</f>
      </c>
      <c r="CR10" s="41">
        <f>SUM(CR16,CR22,CR28,CR34,CR40,CR46,CR52,CR58,CR64,CR70,CR76,CR82,CR88,CR94,CR100,CR106,CR112)</f>
      </c>
      <c r="CS10" s="714">
        <f>CR10/DW10-1</f>
      </c>
      <c r="CT10" s="41">
        <f>SUM(CT16,CT22,CT28,CT34,CT40,CT46,CT52,CT58,CT64,CT70,CT76,CT82,CT88,CT94,CT100,CT106,CT112)</f>
      </c>
      <c r="CU10" s="714">
        <f>CT10/DY10-1</f>
      </c>
      <c r="CV10" s="41">
        <f>SUM(CV16,CV22,CV28,CV34,CV40,CV46,CV52,CV58,CV64,CV70,CV76,CV82,CV88,CV94,CV100,CV106,CV112)</f>
      </c>
      <c r="CW10" s="714">
        <f>CV10/DY10-1</f>
      </c>
      <c r="CX10" s="41">
        <f>BZ10+CB10+CD10+CF10+CH10+CJ10+CL10+CN10+CP10+CR10+CT10+CV10</f>
      </c>
      <c r="CY10" s="714">
        <f>CX10/SUM(DN10:DY10)-1</f>
      </c>
      <c r="CZ10" s="714"/>
      <c r="DA10" s="714">
        <f>CV10/CT10-1</f>
      </c>
      <c r="DB10" s="714">
        <f>CT10/CR10-1</f>
      </c>
      <c r="DC10" s="714">
        <f>CR10/CP10-1</f>
      </c>
      <c r="DD10" s="714">
        <f>CP10/CN10-1</f>
      </c>
      <c r="DE10" s="714">
        <f>CN10/CL10-1</f>
      </c>
      <c r="DF10" s="714">
        <f>CL10/CJ10-1</f>
      </c>
      <c r="DG10" s="714">
        <f>CJ10/CH10-1</f>
      </c>
      <c r="DH10" s="714">
        <f>CH10/CF10-1</f>
      </c>
      <c r="DI10" s="714">
        <f>CF10/CD10-1</f>
      </c>
      <c r="DJ10" s="714">
        <f>CD10/CB10-1</f>
      </c>
      <c r="DK10" s="714">
        <f>(CB10-BZ10)/BZ10</f>
      </c>
      <c r="DL10" s="714">
        <f>(BZ10-DY10)/DY10</f>
      </c>
      <c r="DM10" s="136"/>
      <c r="DN10" s="720">
        <f>SUM(DN16,DN22,DN28,DN34,DN40,DN46,DN52,DN58,DN64,DN70,DN76,DN82,DN88,DN94,DN100,DN106,DN112)</f>
      </c>
      <c r="DO10" s="720">
        <f>SUM(DO16,DO22,DO28,DO34,DO40,DO46,DO52,DO58,DO64,DO70,DO76,DO82,DO88,DO94,DO100,DO106,DO112)</f>
      </c>
      <c r="DP10" s="720">
        <f>SUM(DP16,DP22,DP28,DP34,DP40,DP46,DP52,DP58,DP64,DP70,DP76,DP82,DP88,DP94,DP100,DP106,DP112)</f>
      </c>
      <c r="DQ10" s="720">
        <f>SUM(DQ16,DQ22,DQ28,DQ34,DQ40,DQ46,DQ52,DQ58,DQ64,DQ70,DQ76,DQ82,DQ88,DQ94,DQ100,DQ106,DQ112)</f>
      </c>
      <c r="DR10" s="720">
        <f>SUM(DR16,DR22,DR28,DR34,DR40,DR46,DR52,DR58,DR64,DR70,DR76,DR82,DR88,DR94,DR100,DR106,DR112)</f>
      </c>
      <c r="DS10" s="720">
        <f>SUM(DS16,DS22,DS28,DS34,DS40,DS46,DS52,DS58,DS64,DS70,DS76,DS82,DS88,DS94,DS100,DS106,DS112)</f>
      </c>
      <c r="DT10" s="720">
        <f>SUM(DT16,DT22,DT28,DT34,DT40,DT46,DT52,DT58,DT64,DT70,DT76,DT82,DT88,DT94,DT100,DT106,DT112)</f>
      </c>
      <c r="DU10" s="720">
        <f>SUM(DU16,DU22,DU28,DU34,DU40,DU46,DU52,DU58,DU64,DU70,DU76,DU82,DU88,DU94,DU100,DU106,DU112)</f>
      </c>
      <c r="DV10" s="720">
        <f>SUM(DV16,DV22,DV28,DV34,DV40,DV46,DV52,DV58,DV64,DV70,DV76,DV82,DV88,DV94,DV100,DV106,DV112)</f>
      </c>
      <c r="DW10" s="720">
        <f>SUM(DW16,DW22,DW28,DW34,DW40,DW46,DW52,DW58,DW64,DW70,DW76,DW82,DW88,DW94,DW100,DW106,DW112)</f>
      </c>
      <c r="DX10" s="720">
        <f>SUM(DX16,DX22,DX28,DX34,DX40,DX46,DX52,DX58,DX64,DX70,DX76,DX82,DX88,DX94,DX100,DX106,DX112)</f>
      </c>
      <c r="DY10" s="720">
        <f>SUM(DY16,DY22,DY28,DY34,DY40,DY46,DY52,DY58,DY64,DY70,DY76,DY82,DY88,DY94,DY100,DY106,DY112)</f>
      </c>
      <c r="DZ10" s="721" t="n">
        <v>1.89411366727787E-4</v>
      </c>
      <c r="EA10" s="720">
        <f>SUM(DN10:DY10)</f>
      </c>
      <c r="EB10" s="722">
        <f>IFERROR(EA10/SUM(ED10:EO10)-1,"")</f>
      </c>
      <c r="EC10" s="723"/>
      <c r="ED10" s="205">
        <f>SUM(ED16,ED22,ED28,ED34,ED40,ED46,ED52,ED58,ED64,ED70,ED76,ED82,ED88,ED94,ED100,ED106,ED112)</f>
      </c>
      <c r="EE10" s="50">
        <f>SUM(EE16,EE22,EE28,EE34,EE40,EE46,EE52,EE58,EE64,EE70,EE76,EE82,EE88,EE94,EE100,EE106,EE112)</f>
      </c>
      <c r="EF10" s="50">
        <f>SUM(EF16,EF22,EF28,EF34,EF40,EF46,EF52,EF58,EF64,EF70,EF76,EF82,EF88,EF94,EF100,EF106,EF112)</f>
      </c>
      <c r="EG10" s="50">
        <f>SUM(EG16,EG22,EG28,EG34,EG40,EG46,EG52,EG58,EG64,EG70,EG76,EG82,EG88,EG94,EG100,EG106,EG112)</f>
      </c>
      <c r="EH10" s="50">
        <f>SUM(EH16,EH22,EH28,EH34,EH40,EH46,EH52,EH58,EH64,EH70,EH76,EH82,EH88,EH94,EH100,EH106,EH112)</f>
      </c>
      <c r="EI10" s="50">
        <f>SUM(EI16,EI22,EI28,EI34,EI40,EI46,EI52,EI58,EI64,EI70,EI76,EI82,EI88,EI94,EI100,EI106,EI112)</f>
      </c>
      <c r="EJ10" s="50">
        <f>SUM(EJ16,EJ22,EJ28,EJ34,EJ40,EJ46,EJ52,EJ58,EJ64,EJ70,EJ76,EJ82,EJ88,EJ94,EJ100,EJ106,EJ112)</f>
      </c>
      <c r="EK10" s="50">
        <f>SUM(EK16,EK22,EK28,EK34,EK40,EK46,EK52,EK58,EK64,EK70,EK76,EK82,EK88,EK94,EK100,EK106,EK112)</f>
      </c>
      <c r="EL10" s="50">
        <f>SUM(EL16,EL22,EL28,EL34,EL40,EL46,EL52,EL58,EL64,EL70,EL76,EL82,EL88,EL94,EL100,EL106,EL112)</f>
      </c>
      <c r="EM10" s="50">
        <f>SUM(EM16,EM22,EM28,EM34,EM40,EM46,EM52,EM58,EM64,EM70,EM76,EM82,EM88,EM94,EM100,EM106,EM112)</f>
      </c>
      <c r="EN10" s="50">
        <f>SUM(EN16,EN22,EN28,EN34,EN40,EN46,EN52,EN58,EN64,EN70,EN76,EN82,EN88,EN94,EN100,EN106,EN112)</f>
      </c>
      <c r="EO10" s="50">
        <f>SUM(EO16,EO22,EO28,EO34,EO40,EO46,EO52,EO58,EO64,EO70,EO76,EO82,EO88,EO94,EO100,EO106,EO112)</f>
      </c>
      <c r="EP10" s="758">
        <f>SUM(ED10:EO10)</f>
      </c>
      <c r="EQ10" s="36"/>
    </row>
    <row r="11" s="212" customFormat="1" ht="27" customHeight="1" spans="1:146">
      <c r="A11" s="698" t="s">
        <v>87</v>
      </c>
      <c r="B11" s="698" t="s">
        <v>88</v>
      </c>
      <c r="C11" s="35">
        <v>5367.97597897092</v>
      </c>
      <c r="D11" s="36" t="n">
        <f t="shared" si="0">C11/Z11-1</f>
        <v>0.15270283405978669</v>
      </c>
      <c r="E11" s="35">
        <v>3325.22259164582</v>
      </c>
      <c r="F11" s="36" t="n">
        <f t="shared" si="1">E11/AB11-1</f>
        <v>-0.17358271640375122</v>
      </c>
      <c r="G11" s="35">
        <v>5045.50909236873</v>
      </c>
      <c r="H11" s="36" t="n">
        <f t="shared" si="2">G11/AD11-1</f>
        <v>-0.04601197158588999</v>
      </c>
      <c r="I11" s="35">
        <v>5344.91921929461</v>
      </c>
      <c r="J11" s="36" t="n">
        <f t="shared" si="3">I11/AF11-1</f>
        <v>-0.02109528937390648</v>
      </c>
      <c r="K11" s="35">
        <v>5241.13732055576</v>
      </c>
      <c r="L11" s="36" t="n">
        <f t="shared" si="4">K11/AH11-1</f>
        <v>-1.2572066489291434E-4</v>
      </c>
      <c r="M11" s="35">
        <v>5041.04223558928</v>
      </c>
      <c r="N11" s="36" t="n">
        <f t="shared" si="5">M11/AJ11-1</f>
        <v>0.03972784178471467</v>
      </c>
      <c r="O11" s="35">
        <v>4940.97151207247</v>
      </c>
      <c r="P11" s="36" t="n">
        <f t="shared" si="6">O11/AL11-1</f>
        <v>0.01282739805712052</v>
      </c>
      <c r="Q11" s="35" t="n">
        <v>5173.180210034188</v>
      </c>
      <c r="R11" s="36" t="n">
        <f>Q11/AL11-1</f>
        <v>0.05903168063524</v>
      </c>
      <c r="S11" s="35" t="n">
        <v>46266.0</v>
      </c>
      <c r="T11" s="36" t="n">
        <v>46266.0</v>
      </c>
      <c r="U11" s="35">
        <f>C11+E11+G11+I11+K11+M11+O11+Q11</f>
      </c>
      <c r="V11" s="36">
        <f>U11/SUM(X11,Z11,AB11,AD11,AF11,AH11,AJ11,AL11)-1</f>
      </c>
      <c r="W11" s="36"/>
      <c r="X11" s="35" t="n">
        <v>4656.86022482053</v>
      </c>
      <c r="Y11" s="36">
        <f>X11/AY11-1</f>
      </c>
      <c r="Z11" s="35" t="n">
        <v>4023.66051345845</v>
      </c>
      <c r="AA11" s="36">
        <f>Z11/BA11-1</f>
      </c>
      <c r="AB11" s="35" t="n">
        <v>5288.85996688688</v>
      </c>
      <c r="AC11" s="36">
        <f>AB11/BC11-1</f>
      </c>
      <c r="AD11" s="35" t="n">
        <v>5460.10164347465</v>
      </c>
      <c r="AE11" s="36">
        <f>AD11/BE11-1</f>
      </c>
      <c r="AF11" s="35" t="n">
        <v>5241.79632267468</v>
      </c>
      <c r="AG11" s="36">
        <f>AF11/BG11-1</f>
      </c>
      <c r="AH11" s="35" t="n">
        <v>4848.42478290879</v>
      </c>
      <c r="AI11" s="36">
        <f>AH11/BI11-1</f>
      </c>
      <c r="AJ11" s="35" t="n">
        <v>4878.39440515788</v>
      </c>
      <c r="AK11" s="36">
        <f>AJ11/BK11-1</f>
      </c>
      <c r="AL11" s="35" t="n">
        <v>4884.82101586532</v>
      </c>
      <c r="AM11" s="36">
        <f>AL11/BM11-1</f>
      </c>
      <c r="AN11" s="35" t="n">
        <v>5013.45555264011</v>
      </c>
      <c r="AO11" s="36">
        <f>AN11/BO11-1</f>
      </c>
      <c r="AP11" s="35" t="n">
        <v>4807.02884987137</v>
      </c>
      <c r="AQ11" s="36">
        <f>AP11/BQ11-1</f>
      </c>
      <c r="AR11" s="35" t="n">
        <v>5151.97784328582</v>
      </c>
      <c r="AS11" s="36">
        <f>AR11/BS11-1</f>
      </c>
      <c r="AT11" s="35" t="n">
        <v>5606.96890082024</v>
      </c>
      <c r="AU11" s="36">
        <f>AT11/BU11-1</f>
      </c>
      <c r="AV11" s="35">
        <f>X11+Z11+AB11+AD11+AF11+AH11+AJ11+AL11+AN11+AP11+AR11+AT11</f>
      </c>
      <c r="AW11" s="36">
        <f>AV11/SUM(AY11,BA11,BC11,BE11,BG11,BI11,BK11,BM11,BO11,BQ11,BS11,BU11)-1</f>
      </c>
      <c r="AX11" s="35"/>
      <c r="AY11" s="35" t="n">
        <v>4874.20406255955</v>
      </c>
      <c r="AZ11" s="36">
        <f>AY11/BZ11-1</f>
      </c>
      <c r="BA11" s="35" t="n">
        <v>2461.2762216563</v>
      </c>
      <c r="BB11" s="36">
        <f>BA11/CB11-1</f>
      </c>
      <c r="BC11" s="35" t="n">
        <v>4666.82474887959</v>
      </c>
      <c r="BD11" s="36">
        <f>BC11/CD11-1</f>
      </c>
      <c r="BE11" s="35" t="n">
        <v>4940.27474483678</v>
      </c>
      <c r="BF11" s="36">
        <f>BE11/CF11-1</f>
      </c>
      <c r="BG11" s="35" t="n">
        <v>4827.64327809664</v>
      </c>
      <c r="BH11" s="36">
        <f>BG11/CH11-1</f>
      </c>
      <c r="BI11" s="35" t="n">
        <v>4483.67301439095</v>
      </c>
      <c r="BJ11" s="36">
        <f>BI11/CJ11-1</f>
      </c>
      <c r="BK11" s="35" t="n">
        <v>4751.42560496728</v>
      </c>
      <c r="BL11" s="36">
        <f>BK11/CL11-1</f>
      </c>
      <c r="BM11" s="35" t="n">
        <v>4978.01582204659</v>
      </c>
      <c r="BN11" s="36">
        <f>BM11/CN11-1</f>
      </c>
      <c r="BO11" s="35" t="n">
        <v>5058.52624547774</v>
      </c>
      <c r="BP11" s="36">
        <f>BO11/CP11-1</f>
      </c>
      <c r="BQ11" s="35" t="n">
        <v>5050.76191319191</v>
      </c>
      <c r="BR11" s="36">
        <f>BQ11/CR11-1</f>
      </c>
      <c r="BS11" s="35" t="n">
        <v>5254.91431430102</v>
      </c>
      <c r="BT11" s="36">
        <f>BS11/CT11-1</f>
      </c>
      <c r="BU11" s="35" t="n">
        <v>5861.82761600474</v>
      </c>
      <c r="BV11" s="36">
        <f>BU11/CV11-1</f>
      </c>
      <c r="BW11" s="35">
        <f>AY11+BA11+BC11+BE11+BG11+BI11+BK11+BM11+BO11+BQ11+BS11+BU11</f>
      </c>
      <c r="BX11" s="36">
        <f>BW11/SUM(BZ11,CB11,CD11,CF11,CH11,CJ11,CL11,CN11,CP11,CR11,CT11,CV11)-1</f>
      </c>
      <c r="BY11" s="36"/>
      <c r="BZ11" s="41" t="n">
        <v>2984.80856322275</v>
      </c>
      <c r="CA11" s="714">
        <f>BZ11/DN11-1</f>
      </c>
      <c r="CB11" s="41" t="n">
        <v>3646.36042767365</v>
      </c>
      <c r="CC11" s="714">
        <f>CB11/DO11-1</f>
      </c>
      <c r="CD11" s="41" t="n">
        <v>4561.73147680095</v>
      </c>
      <c r="CE11" s="714">
        <f>CD11/DP11-1</f>
      </c>
      <c r="CF11" s="41" t="n">
        <v>4350.86701845251</v>
      </c>
      <c r="CG11" s="714">
        <f>CF11/DQ11-1</f>
      </c>
      <c r="CH11" s="41" t="n">
        <v>4349.67919838586</v>
      </c>
      <c r="CI11" s="714">
        <f>CH11/DR11-1</f>
      </c>
      <c r="CJ11" s="41" t="n">
        <v>4380.45030826442</v>
      </c>
      <c r="CK11" s="714">
        <f>CJ11/DS11-1</f>
      </c>
      <c r="CL11" s="724" t="n">
        <v>4482.59340050833</v>
      </c>
      <c r="CM11" s="714">
        <f>CL11/DT11-1</f>
      </c>
      <c r="CN11" s="41" t="n">
        <v>4783.59620420602</v>
      </c>
      <c r="CO11" s="714">
        <f>CN11/DU11-1</f>
      </c>
      <c r="CP11" s="41" t="n">
        <v>4811.06802858566</v>
      </c>
      <c r="CQ11" s="714">
        <f>CP11/DV11-1</f>
      </c>
      <c r="CR11" s="41" t="n">
        <v>4687.14563798825</v>
      </c>
      <c r="CS11" s="714">
        <f>CR11/DW11-1</f>
      </c>
      <c r="CT11" s="41" t="n">
        <v>4935.2178460134</v>
      </c>
      <c r="CU11" s="714">
        <f>CT11/DY11-1</f>
      </c>
      <c r="CV11" s="41" t="n">
        <v>5311.99354062139</v>
      </c>
      <c r="CW11" s="714">
        <f>CV11/DY11-1</f>
      </c>
      <c r="CX11" s="41">
        <f>BZ11+CB11+CD11+CF11+CH11+CJ11+CL11+CN11+CP11+CR11+CT11+CV11</f>
      </c>
      <c r="CY11" s="714">
        <f>CX11/SUM(DN11:DY11)-1</f>
      </c>
      <c r="CZ11" s="714"/>
      <c r="DA11" s="714">
        <f>CV11/CT11-1</f>
      </c>
      <c r="DB11" s="714">
        <f>CT11/CR11-1</f>
      </c>
      <c r="DC11" s="714"/>
      <c r="DD11" s="714"/>
      <c r="DE11" s="714"/>
      <c r="DF11" s="714"/>
      <c r="DG11" s="714"/>
      <c r="DH11" s="714"/>
      <c r="DI11" s="714"/>
      <c r="DJ11" s="714"/>
      <c r="DK11" s="714"/>
      <c r="DL11" s="714"/>
      <c r="DM11" s="725" t="s">
        <v>87</v>
      </c>
      <c r="DN11" s="726" t="n">
        <v>3527.89407360113</v>
      </c>
      <c r="DO11" s="726" t="n">
        <v>2520.982961604</v>
      </c>
      <c r="DP11" s="726" t="n">
        <v>3983.11172258367</v>
      </c>
      <c r="DQ11" s="726" t="n">
        <v>3577.37867741941</v>
      </c>
      <c r="DR11" s="726" t="n">
        <v>3687.56685730291</v>
      </c>
      <c r="DS11" s="726" t="n">
        <v>3549.347195249</v>
      </c>
      <c r="DT11" s="726" t="n">
        <v>3704.7269670231</v>
      </c>
      <c r="DU11" s="726" t="n">
        <v>3775.504653381</v>
      </c>
      <c r="DV11" s="726" t="n">
        <v>4236.55050831277</v>
      </c>
      <c r="DW11" s="726" t="n">
        <v>3935.66698044375</v>
      </c>
      <c r="DX11" s="726" t="n">
        <v>4144.25158863895</v>
      </c>
      <c r="DY11" s="726" t="n">
        <v>4334.42636773157</v>
      </c>
      <c r="DZ11" s="727" t="n">
        <v>-0.0571957893612319</v>
      </c>
      <c r="EA11" s="726">
        <f>SUM(DN11:DY11)</f>
      </c>
      <c r="EB11" s="728">
        <f>IFERROR(EA11/SUM(ED11:EO11)-1,"")</f>
      </c>
      <c r="EC11" s="729"/>
      <c r="ED11" s="50" t="n">
        <v>4863.52971437481</v>
      </c>
      <c r="EE11" s="50" t="n">
        <v>2088.32336458482</v>
      </c>
      <c r="EF11" s="50" t="n">
        <v>3828.30677668804</v>
      </c>
      <c r="EG11" s="50" t="n">
        <v>4386.97443141278</v>
      </c>
      <c r="EH11" s="50" t="n">
        <v>4073.47112694631</v>
      </c>
      <c r="EI11" s="50" t="n">
        <v>4516.89765680552</v>
      </c>
      <c r="EJ11" s="50" t="n">
        <v>4020.77262198426</v>
      </c>
      <c r="EK11" s="50" t="n">
        <v>3939.684481897</v>
      </c>
      <c r="EL11" s="50" t="n">
        <v>4321.49838179577</v>
      </c>
      <c r="EM11" s="50" t="n">
        <v>3983.34972010582</v>
      </c>
      <c r="EN11" s="50" t="n">
        <v>4732.90104242075</v>
      </c>
      <c r="EO11" s="50" t="n">
        <v>4597.37697267486</v>
      </c>
      <c r="EP11" s="759">
        <f>SUM(ED11:EO11)</f>
      </c>
      <c r="EQ11" s="36"/>
    </row>
    <row r="12" s="212" customFormat="1" ht="27" customHeight="1" spans="1:146">
      <c r="A12" s="45"/>
      <c r="B12" s="698" t="s">
        <v>89</v>
      </c>
      <c r="C12" s="35">
        <v>1068.203</v>
      </c>
      <c r="D12" s="36" t="n">
        <f t="shared" si="0">C12/Z12-1</f>
        <v>-0.36391233900602205</v>
      </c>
      <c r="E12" s="35">
        <v>1082.0457</v>
      </c>
      <c r="F12" s="36" t="n">
        <f t="shared" si="1">E12/AB12-1</f>
        <v>-0.3185418444240058</v>
      </c>
      <c r="G12" s="35">
        <v>1315.4117</v>
      </c>
      <c r="H12" s="36" t="n">
        <f t="shared" si="2">G12/AD12-1</f>
        <v>-0.2069931441748878</v>
      </c>
      <c r="I12" s="35">
        <v>1395.7514</v>
      </c>
      <c r="J12" s="36" t="n">
        <f t="shared" si="3">I12/AF12-1</f>
        <v>-0.18348528321083624</v>
      </c>
      <c r="K12" s="35">
        <v>1404.6304</v>
      </c>
      <c r="L12" s="36" t="n">
        <f t="shared" si="4">K12/AH12-1</f>
        <v>-0.1664690688445687</v>
      </c>
      <c r="M12" s="35">
        <v>1411.5586</v>
      </c>
      <c r="N12" s="36" t="n">
        <f t="shared" si="5">M12/AJ12-1</f>
        <v>-0.14816827271870348</v>
      </c>
      <c r="O12" s="35">
        <v>1227.5499</v>
      </c>
      <c r="P12" s="36" t="n">
        <f t="shared" si="6">O12/AL12-1</f>
        <v>0.060076749027467624</v>
      </c>
      <c r="Q12" s="35" t="n">
        <v>1167.8304</v>
      </c>
      <c r="R12" s="36" t="n">
        <f>Q12/AL12-1</f>
        <v>0.10624130058307757</v>
      </c>
      <c r="S12" s="35"/>
      <c r="T12" s="36">
        <f>S12/AN12-1</f>
      </c>
      <c r="U12" s="35">
        <f>C12+E12+G12+I12+K12+M12+O12+Q12+S12</f>
      </c>
      <c r="V12" s="36">
        <f>U12/SUM(X12,Z12,AB12,AD12,AF12,AH12,AJ12,AL12,AN12)-1</f>
      </c>
      <c r="W12" s="36"/>
      <c r="X12" s="35" t="n">
        <v>1679.333</v>
      </c>
      <c r="Y12" s="36">
        <f>X12/AY12-1</f>
      </c>
      <c r="Z12" s="35" t="n">
        <v>1587.8388</v>
      </c>
      <c r="AA12" s="36">
        <f>Z12/BA12-1</f>
      </c>
      <c r="AB12" s="35" t="n">
        <v>1658.7646</v>
      </c>
      <c r="AC12" s="36">
        <f>AB12/BC12-1</f>
      </c>
      <c r="AD12" s="35" t="n">
        <v>1709.4014</v>
      </c>
      <c r="AE12" s="36">
        <f>AD12/BE12-1</f>
      </c>
      <c r="AF12" s="35" t="n">
        <v>1685.1569</v>
      </c>
      <c r="AG12" s="36">
        <f>AF12/BG12-1</f>
      </c>
      <c r="AH12" s="35" t="n">
        <v>1657.0862</v>
      </c>
      <c r="AI12" s="36">
        <f>AH12/BI12-1</f>
      </c>
      <c r="AJ12" s="35" t="n">
        <v>1157.9821</v>
      </c>
      <c r="AK12" s="36">
        <f>AJ12/BK12-1</f>
      </c>
      <c r="AL12" s="35" t="n">
        <v>1055.6742</v>
      </c>
      <c r="AM12" s="36">
        <f>AL12/BM12-1</f>
      </c>
      <c r="AN12" s="35" t="n">
        <v>1130.5905</v>
      </c>
      <c r="AO12" s="36">
        <f>AN12/BO12-1</f>
      </c>
      <c r="AP12" s="35" t="n">
        <v>1091.9593</v>
      </c>
      <c r="AQ12" s="36">
        <f>AP12/BQ12-1</f>
      </c>
      <c r="AR12" s="35" t="n">
        <v>1282.9303</v>
      </c>
      <c r="AS12" s="36">
        <f>AR12/BS12-1</f>
      </c>
      <c r="AT12" s="35" t="n">
        <v>1454.2056</v>
      </c>
      <c r="AU12" s="36">
        <f>AT12/BU12-1</f>
      </c>
      <c r="AV12" s="35">
        <f>X12+Z12+AB12+AD12+AF12+AH12+AJ12+AL12+AN12+AP12+AR12+AT12</f>
      </c>
      <c r="AW12" s="36">
        <f>AV12/SUM(AY12,BA12,BC12,BE12,BG12,BI12,BK12,BM12,BO12,BQ12,BS12,BU12)-1</f>
      </c>
      <c r="AX12" s="35"/>
      <c r="AY12" s="35" t="n">
        <v>1248.9741</v>
      </c>
      <c r="AZ12" s="36">
        <f>AY12/BZ12-1</f>
      </c>
      <c r="BA12" s="35" t="n">
        <v>890.9195</v>
      </c>
      <c r="BB12" s="36">
        <f>BA12/CB12-1</f>
      </c>
      <c r="BC12" s="35" t="n">
        <v>1150.0197</v>
      </c>
      <c r="BD12" s="36">
        <f>BC12/CD12-1</f>
      </c>
      <c r="BE12" s="35" t="n">
        <v>1396.8088</v>
      </c>
      <c r="BF12" s="36">
        <f>BE12/CF12-1</f>
      </c>
      <c r="BG12" s="35" t="n">
        <v>1336.3589</v>
      </c>
      <c r="BH12" s="36">
        <f>BG12/CH12-1</f>
      </c>
      <c r="BI12" s="35" t="n">
        <v>1364.4821</v>
      </c>
      <c r="BJ12" s="36">
        <f>BI12/CJ12-1</f>
      </c>
      <c r="BK12" s="35" t="n">
        <v>1466.8122</v>
      </c>
      <c r="BL12" s="36">
        <f>BK12/CL12-1</f>
      </c>
      <c r="BM12" s="35" t="n">
        <v>1537.9002</v>
      </c>
      <c r="BN12" s="36">
        <f>BM12/CN12-1</f>
      </c>
      <c r="BO12" s="35" t="n">
        <v>1482.234</v>
      </c>
      <c r="BP12" s="36">
        <f>BO12/CP12-1</f>
      </c>
      <c r="BQ12" s="35" t="n">
        <v>1501.2086</v>
      </c>
      <c r="BR12" s="36">
        <f>BQ12/CR12-1</f>
      </c>
      <c r="BS12" s="35" t="n">
        <v>1603.2823</v>
      </c>
      <c r="BT12" s="36">
        <f>BS12/CT12-1</f>
      </c>
      <c r="BU12" s="35" t="n">
        <v>1826.6492</v>
      </c>
      <c r="BV12" s="36">
        <f>BU12/CV12-1</f>
      </c>
      <c r="BW12" s="35">
        <f>AY12+BA12+BC12+BE12+BG12+BI12+BK12+BM12+BO12+BQ12+BS12+BU12</f>
      </c>
      <c r="BX12" s="36">
        <f>BW12/SUM(BZ12,CB12,CD12,CF12,CH12,CJ12,CL12,CN12,CP12,CR12,CT12,CV12)-1</f>
      </c>
      <c r="BY12" s="36"/>
      <c r="BZ12" s="41" t="n">
        <v>502.8711</v>
      </c>
      <c r="CA12" s="714">
        <f>BZ12/DN12-1</f>
      </c>
      <c r="CB12" s="41" t="n">
        <v>574.5986</v>
      </c>
      <c r="CC12" s="714">
        <f>CB12/DO12-1</f>
      </c>
      <c r="CD12" s="41" t="n">
        <v>663.6102</v>
      </c>
      <c r="CE12" s="714">
        <f>CD12/DP12-1</f>
      </c>
      <c r="CF12" s="41" t="n">
        <v>709.1734</v>
      </c>
      <c r="CG12" s="714">
        <f>CF12/DQ12-1</f>
      </c>
      <c r="CH12" s="41" t="n">
        <v>728.7535</v>
      </c>
      <c r="CI12" s="714">
        <f>CH12/DR12-1</f>
      </c>
      <c r="CJ12" s="41" t="n">
        <v>704.4881</v>
      </c>
      <c r="CK12" s="714">
        <f>CJ12/DS12-1</f>
      </c>
      <c r="CL12" s="724" t="n">
        <v>781.3303</v>
      </c>
      <c r="CM12" s="714">
        <f>CL12/DT12-1</f>
      </c>
      <c r="CN12" s="41" t="n">
        <v>819.1662</v>
      </c>
      <c r="CO12" s="714">
        <f>CN12/DU12-1</f>
      </c>
      <c r="CP12" s="41" t="n">
        <v>816.3959</v>
      </c>
      <c r="CQ12" s="714">
        <f>CP12/DV12-1</f>
      </c>
      <c r="CR12" s="41" t="n">
        <v>865.0056</v>
      </c>
      <c r="CS12" s="714">
        <f>CR12/DW12-1</f>
      </c>
      <c r="CT12" s="41" t="n">
        <v>875.7366</v>
      </c>
      <c r="CU12" s="714">
        <f>CT12/DY12-1</f>
      </c>
      <c r="CV12" s="41" t="n">
        <v>911.8235</v>
      </c>
      <c r="CW12" s="714">
        <f>CV12/DY12-1</f>
      </c>
      <c r="CX12" s="41">
        <f>BZ12+CB12+CD12+CF12+CH12+CJ12+CL12+CN12+CP12+CR12+CT12+CV12</f>
      </c>
      <c r="CY12" s="714">
        <f>CX12/SUM(DN12:DY12)-1</f>
      </c>
      <c r="CZ12" s="714"/>
      <c r="DA12" s="714">
        <f>CV12/CT12-1</f>
      </c>
      <c r="DB12" s="714">
        <f>CT12/CR12-1</f>
      </c>
      <c r="DC12" s="714"/>
      <c r="DD12" s="714"/>
      <c r="DE12" s="714"/>
      <c r="DF12" s="714"/>
      <c r="DG12" s="714"/>
      <c r="DH12" s="714"/>
      <c r="DI12" s="714"/>
      <c r="DJ12" s="714"/>
      <c r="DK12" s="714"/>
      <c r="DL12" s="714"/>
      <c r="DM12" s="730"/>
      <c r="DN12" s="726" t="n">
        <v>197.5861</v>
      </c>
      <c r="DO12" s="726" t="n">
        <v>170.6634</v>
      </c>
      <c r="DP12" s="726" t="n">
        <v>202.72</v>
      </c>
      <c r="DQ12" s="726" t="n">
        <v>173.4475</v>
      </c>
      <c r="DR12" s="726" t="n">
        <v>175.6111</v>
      </c>
      <c r="DS12" s="726" t="n">
        <v>179.1164</v>
      </c>
      <c r="DT12" s="726" t="n">
        <v>195.5276</v>
      </c>
      <c r="DU12" s="726" t="n">
        <v>181.8021</v>
      </c>
      <c r="DV12" s="726" t="n">
        <v>185.9725</v>
      </c>
      <c r="DW12" s="726" t="n">
        <v>175.8374</v>
      </c>
      <c r="DX12" s="726" t="n">
        <v>156.2715</v>
      </c>
      <c r="DY12" s="726" t="n">
        <v>191.4624</v>
      </c>
      <c r="DZ12" s="727" t="n">
        <v>-0.171014535423682</v>
      </c>
      <c r="EA12" s="726">
        <f>SUM(DN12:DY12)</f>
      </c>
      <c r="EB12" s="728">
        <f>IFERROR(EA12/SUM(ED12:EO12)-1,"")</f>
      </c>
      <c r="EC12" s="728"/>
      <c r="ED12" s="50" t="n">
        <v>281.7984</v>
      </c>
      <c r="EE12" s="50" t="n">
        <v>158.6914</v>
      </c>
      <c r="EF12" s="50" t="n">
        <v>244.86636</v>
      </c>
      <c r="EG12" s="50" t="n">
        <v>240.82636</v>
      </c>
      <c r="EH12" s="50" t="n">
        <v>236.0501</v>
      </c>
      <c r="EI12" s="50" t="n">
        <v>226.246</v>
      </c>
      <c r="EJ12" s="50" t="n">
        <v>223.3899</v>
      </c>
      <c r="EK12" s="50" t="n">
        <v>183.2319</v>
      </c>
      <c r="EL12" s="50" t="n">
        <v>195.7</v>
      </c>
      <c r="EM12" s="50" t="n">
        <v>209.6869</v>
      </c>
      <c r="EN12" s="50" t="n">
        <v>221.6277</v>
      </c>
      <c r="EO12" s="50" t="n">
        <v>230.9599</v>
      </c>
      <c r="EP12" s="760">
        <f>SUM(ED12:EO12)</f>
      </c>
      <c r="EQ12" s="36"/>
    </row>
    <row r="13" s="212" customFormat="1" ht="27" customHeight="1" spans="1:146">
      <c r="A13" s="45"/>
      <c r="B13" s="698" t="s">
        <v>90</v>
      </c>
      <c r="C13" s="35">
        <v>4299.77297897092</v>
      </c>
      <c r="D13" s="36" t="n">
        <f t="shared" si="0">C13/Z13-1</f>
        <v>0.4440751181477738</v>
      </c>
      <c r="E13" s="35">
        <v>2243.17689164582</v>
      </c>
      <c r="F13" s="36" t="n">
        <f t="shared" si="1">E13/AB13-1</f>
        <v>-0.07908822749556133</v>
      </c>
      <c r="G13" s="35">
        <v>3730.09739236873</v>
      </c>
      <c r="H13" s="36" t="n">
        <f t="shared" si="2">G13/AD13-1</f>
        <v>0.027548043611760553</v>
      </c>
      <c r="I13" s="35">
        <v>3949.16781929461</v>
      </c>
      <c r="J13" s="36" t="n">
        <f t="shared" si="3">I13/AF13-1</f>
        <v>0.052914806019288774</v>
      </c>
      <c r="K13" s="35">
        <v>3836.50692055576</v>
      </c>
      <c r="L13" s="36" t="n">
        <f t="shared" si="4">K13/AH13-1</f>
        <v>0.07868874648828261</v>
      </c>
      <c r="M13" s="35">
        <v>3629.48363558928</v>
      </c>
      <c r="N13" s="36" t="n">
        <f t="shared" si="5">M13/AJ13-1</f>
        <v>0.13729193606312262</v>
      </c>
      <c r="O13" s="35">
        <v>3713.42161207247</v>
      </c>
      <c r="P13" s="36" t="n">
        <f t="shared" si="6">O13/AL13-1</f>
        <v>-0.0018790103117652945</v>
      </c>
      <c r="Q13" s="35" t="n">
        <v>4005.3498100341885</v>
      </c>
      <c r="R13" s="36" t="n">
        <f>Q13/AL13-1</f>
        <v>0.04601625444049495</v>
      </c>
      <c r="S13" s="35"/>
      <c r="T13" s="36">
        <f>S13/AN13-1</f>
      </c>
      <c r="U13" s="35">
        <f>C13+E13+G13+I13+K13+M13+O13+Q13+S13</f>
      </c>
      <c r="V13" s="36">
        <f>U13/SUM(X13,Z13,AB13,AD13,AF13,AH13,AJ13,AL13,AN13)-1</f>
      </c>
      <c r="W13" s="36"/>
      <c r="X13" s="35" t="n">
        <v>2977.52722482053</v>
      </c>
      <c r="Y13" s="36">
        <f>X13/AY13-1</f>
      </c>
      <c r="Z13" s="35" t="n">
        <v>2435.82171345845</v>
      </c>
      <c r="AA13" s="36">
        <f>Z13/BA13-1</f>
      </c>
      <c r="AB13" s="35" t="n">
        <v>3630.09536688688</v>
      </c>
      <c r="AC13" s="36">
        <f>AB13/BC13-1</f>
      </c>
      <c r="AD13" s="35" t="n">
        <v>3750.70024347465</v>
      </c>
      <c r="AE13" s="36">
        <f>AD13/BE13-1</f>
      </c>
      <c r="AF13" s="35" t="n">
        <v>3556.63942267468</v>
      </c>
      <c r="AG13" s="36">
        <f>AF13/BG13-1</f>
      </c>
      <c r="AH13" s="35" t="n">
        <v>3191.33858290879</v>
      </c>
      <c r="AI13" s="36">
        <f>AH13/BI13-1</f>
      </c>
      <c r="AJ13" s="35" t="n">
        <v>3720.41230515788</v>
      </c>
      <c r="AK13" s="36">
        <f>AJ13/BK13-1</f>
      </c>
      <c r="AL13" s="35" t="n">
        <v>3829.14681586532</v>
      </c>
      <c r="AM13" s="36">
        <f>AL13/BM13-1</f>
      </c>
      <c r="AN13" s="35" t="n">
        <v>3882.86505264011</v>
      </c>
      <c r="AO13" s="36">
        <f>AN13/BO13-1</f>
      </c>
      <c r="AP13" s="35" t="n">
        <v>3715.06954987137</v>
      </c>
      <c r="AQ13" s="36">
        <f>AP13/BQ13-1</f>
      </c>
      <c r="AR13" s="35" t="n">
        <v>3869.04754328582</v>
      </c>
      <c r="AS13" s="36">
        <f>AR13/BS13-1</f>
      </c>
      <c r="AT13" s="35" t="n">
        <v>4152.76330082024</v>
      </c>
      <c r="AU13" s="36">
        <f>AT13/BU13-1</f>
      </c>
      <c r="AV13" s="35">
        <f>X13+Z13+AB13+AD13+AF13+AH13+AJ13+AL13+AN13+AP13+AR13+AT13</f>
      </c>
      <c r="AW13" s="36">
        <f>AV13/SUM(AY13,BA13,BC13,BE13,BG13,BI13,BK13,BM13,BO13,BQ13,BS13,BU13)-1</f>
      </c>
      <c r="AX13" s="35"/>
      <c r="AY13" s="35" t="n">
        <v>3625.22996255955</v>
      </c>
      <c r="AZ13" s="36">
        <f>AY13/BZ13-1</f>
      </c>
      <c r="BA13" s="35" t="n">
        <v>1570.3567216563</v>
      </c>
      <c r="BB13" s="36">
        <f>BA13/CB13-1</f>
      </c>
      <c r="BC13" s="35" t="n">
        <v>3516.80504887959</v>
      </c>
      <c r="BD13" s="36">
        <f>BC13/CD13-1</f>
      </c>
      <c r="BE13" s="35" t="n">
        <v>3543.46594483678</v>
      </c>
      <c r="BF13" s="36">
        <f>BE13/CF13-1</f>
      </c>
      <c r="BG13" s="35" t="n">
        <v>3491.28437809664</v>
      </c>
      <c r="BH13" s="36">
        <f>BG13/CH13-1</f>
      </c>
      <c r="BI13" s="35" t="n">
        <v>3119.19091439095</v>
      </c>
      <c r="BJ13" s="36">
        <f>BI13/CJ13-1</f>
      </c>
      <c r="BK13" s="35" t="n">
        <v>3284.61340496728</v>
      </c>
      <c r="BL13" s="36">
        <f>BK13/CL13-1</f>
      </c>
      <c r="BM13" s="35" t="n">
        <v>3440.11562204659</v>
      </c>
      <c r="BN13" s="36">
        <f>BM13/CN13-1</f>
      </c>
      <c r="BO13" s="35" t="n">
        <v>3576.29224547774</v>
      </c>
      <c r="BP13" s="36">
        <f>BO13/CP13-1</f>
      </c>
      <c r="BQ13" s="35" t="n">
        <v>3549.55331319191</v>
      </c>
      <c r="BR13" s="36">
        <f>BQ13/CR13-1</f>
      </c>
      <c r="BS13" s="35" t="n">
        <v>3651.63201430102</v>
      </c>
      <c r="BT13" s="36">
        <f>BS13/CT13-1</f>
      </c>
      <c r="BU13" s="35" t="n">
        <v>4035.17841600474</v>
      </c>
      <c r="BV13" s="36">
        <f>BU13/CV13-1</f>
      </c>
      <c r="BW13" s="35">
        <f>AY13+BA13+BC13+BE13+BG13+BI13+BK13+BM13+BO13+BQ13+BS13+BU13</f>
      </c>
      <c r="BX13" s="36">
        <f>BW13/SUM(BZ13,CB13,CD13,CF13,CH13,CJ13,CL13,CN13,CP13,CR13,CT13,CV13)-1</f>
      </c>
      <c r="BY13" s="36"/>
      <c r="BZ13" s="41" t="n">
        <v>2481.93746322275</v>
      </c>
      <c r="CA13" s="714">
        <f>BZ13/DN13-1</f>
      </c>
      <c r="CB13" s="41" t="n">
        <v>3071.76182767365</v>
      </c>
      <c r="CC13" s="714">
        <f>CB13/DO13-1</f>
      </c>
      <c r="CD13" s="41" t="n">
        <v>3898.12127680095</v>
      </c>
      <c r="CE13" s="714">
        <f>CD13/DP13-1</f>
      </c>
      <c r="CF13" s="41" t="n">
        <v>3641.69361845251</v>
      </c>
      <c r="CG13" s="714">
        <f>CF13/DQ13-1</f>
      </c>
      <c r="CH13" s="41" t="n">
        <v>3620.92569838586</v>
      </c>
      <c r="CI13" s="714">
        <f>CH13/DR13-1</f>
      </c>
      <c r="CJ13" s="41" t="n">
        <v>3675.96220826442</v>
      </c>
      <c r="CK13" s="714">
        <f>CJ13/DS13-1</f>
      </c>
      <c r="CL13" s="724" t="n">
        <v>3701.26310050833</v>
      </c>
      <c r="CM13" s="714">
        <f>CL13/DT13-1</f>
      </c>
      <c r="CN13" s="41" t="n">
        <v>3964.43000420602</v>
      </c>
      <c r="CO13" s="714">
        <f>CN13/DU13-1</f>
      </c>
      <c r="CP13" s="41" t="n">
        <v>3994.67212858566</v>
      </c>
      <c r="CQ13" s="714">
        <f>CP13/DV13-1</f>
      </c>
      <c r="CR13" s="41" t="n">
        <v>3822.14003798825</v>
      </c>
      <c r="CS13" s="714">
        <f>CR13/DW13-1</f>
      </c>
      <c r="CT13" s="41" t="n">
        <v>4059.4812460134</v>
      </c>
      <c r="CU13" s="714">
        <f>CT13/DY13-1</f>
      </c>
      <c r="CV13" s="41" t="n">
        <v>4400.17004062139</v>
      </c>
      <c r="CW13" s="714">
        <f>CV13/DY13-1</f>
      </c>
      <c r="CX13" s="41">
        <f>BZ13+CB13+CD13+CF13+CH13+CJ13+CL13+CN13+CP13+CR13+CT13+CV13</f>
      </c>
      <c r="CY13" s="714">
        <f>CX13/SUM(DN13:DY13)-1</f>
      </c>
      <c r="CZ13" s="714"/>
      <c r="DA13" s="714">
        <f>CV13/CT13-1</f>
      </c>
      <c r="DB13" s="714">
        <f>CT13/CR13-1</f>
      </c>
      <c r="DC13" s="714"/>
      <c r="DD13" s="714"/>
      <c r="DE13" s="714"/>
      <c r="DF13" s="714"/>
      <c r="DG13" s="714"/>
      <c r="DH13" s="714"/>
      <c r="DI13" s="714"/>
      <c r="DJ13" s="714"/>
      <c r="DK13" s="714"/>
      <c r="DL13" s="714"/>
      <c r="DM13" s="730"/>
      <c r="DN13" s="726" t="n">
        <v>3330.30797360113</v>
      </c>
      <c r="DO13" s="726" t="n">
        <v>2350.319561604</v>
      </c>
      <c r="DP13" s="726" t="n">
        <v>3780.39172258367</v>
      </c>
      <c r="DQ13" s="726" t="n">
        <v>3403.93117741941</v>
      </c>
      <c r="DR13" s="726" t="n">
        <v>3511.95575730291</v>
      </c>
      <c r="DS13" s="726" t="n">
        <v>3370.230795249</v>
      </c>
      <c r="DT13" s="726" t="n">
        <v>3509.1993670231</v>
      </c>
      <c r="DU13" s="726" t="n">
        <v>3593.702553381</v>
      </c>
      <c r="DV13" s="726" t="n">
        <v>4050.57800831277</v>
      </c>
      <c r="DW13" s="726" t="n">
        <v>3759.82958044375</v>
      </c>
      <c r="DX13" s="726" t="n">
        <v>3987.98008863895</v>
      </c>
      <c r="DY13" s="726" t="n">
        <v>4142.96396773157</v>
      </c>
      <c r="DZ13" s="727" t="n">
        <v>-0.0511753919115204</v>
      </c>
      <c r="EA13" s="726">
        <f>SUM(DN13:DY13)</f>
      </c>
      <c r="EB13" s="728">
        <f>IFERROR(EA13/SUM(ED13:EO13)-1,"")</f>
      </c>
      <c r="EC13" s="728"/>
      <c r="ED13" s="50" t="n">
        <v>4581.73131437481</v>
      </c>
      <c r="EE13" s="50" t="n">
        <v>1929.63196458482</v>
      </c>
      <c r="EF13" s="50" t="n">
        <v>3583.44041668804</v>
      </c>
      <c r="EG13" s="50" t="n">
        <v>4146.14807141278</v>
      </c>
      <c r="EH13" s="50" t="n">
        <v>3837.42102694631</v>
      </c>
      <c r="EI13" s="50" t="n">
        <v>4290.65165680552</v>
      </c>
      <c r="EJ13" s="50" t="n">
        <v>3797.38272198426</v>
      </c>
      <c r="EK13" s="50" t="n">
        <v>3756.452581897</v>
      </c>
      <c r="EL13" s="50" t="n">
        <v>4125.79838179577</v>
      </c>
      <c r="EM13" s="50" t="n">
        <v>3773.66282010582</v>
      </c>
      <c r="EN13" s="50" t="n">
        <v>4511.27334242075</v>
      </c>
      <c r="EO13" s="50" t="n">
        <v>4366.41707267486</v>
      </c>
      <c r="EP13" s="761">
        <f>SUM(ED13:EO13)</f>
      </c>
      <c r="EQ13" s="36"/>
    </row>
    <row r="14" s="212" customFormat="1" ht="27" customHeight="1" spans="1:146">
      <c r="A14" s="45"/>
      <c r="B14" s="698" t="s">
        <v>91</v>
      </c>
      <c r="C14" s="35" t="n">
        <f>C15+C16</f>
        <v>687807.493350917</v>
      </c>
      <c r="D14" s="36" t="n">
        <f t="shared" si="0">C14/Z14-1</f>
        <v>0.11512202825875639</v>
      </c>
      <c r="E14" s="35" t="n">
        <f>E15+E16</f>
        <v>459304.081667124</v>
      </c>
      <c r="F14" s="36" t="n">
        <f t="shared" si="1">E14/AB14-1</f>
        <v>-0.17744663877555722</v>
      </c>
      <c r="G14" s="35" t="n">
        <f>G15+G16</f>
        <v>675053.05606927</v>
      </c>
      <c r="H14" s="36" t="n">
        <f t="shared" si="2">G14/AD14-1</f>
        <v>-0.0431021283182077</v>
      </c>
      <c r="I14" s="35" t="n">
        <f>I15+I16</f>
        <v>704560.760791763</v>
      </c>
      <c r="J14" s="36" t="n">
        <f t="shared" si="3">I14/AF14-1</f>
        <v>-0.015545996170358345</v>
      </c>
      <c r="K14" s="35" t="n">
        <f>K15+K16</f>
        <v>714138.902067599</v>
      </c>
      <c r="L14" s="36" t="n">
        <f t="shared" si="4">K14/AH14-1</f>
        <v>-0.012854581305649537</v>
      </c>
      <c r="M14" s="35" t="n">
        <f>M15+M16</f>
        <v>687103.884526924</v>
      </c>
      <c r="N14" s="36" t="n">
        <f t="shared" si="5">M14/AJ14-1</f>
        <v>0.013855721218233752</v>
      </c>
      <c r="O14" s="35" t="n">
        <f>O15+O16</f>
        <v>667561.3738886</v>
      </c>
      <c r="P14" s="36" t="n">
        <f t="shared" si="6">O14/AL14-1</f>
        <v>0.007630684013147926</v>
      </c>
      <c r="Q14" s="35" t="n">
        <f>Q15+Q16</f>
        <v>696690.1354860907</v>
      </c>
      <c r="R14" s="36" t="n">
        <f>Q14/AL14-1</f>
        <v>0.05639204286651589</v>
      </c>
      <c r="S14" s="35">
        <f>S15+S16</f>
      </c>
      <c r="T14" s="36">
        <f>S14/AN14-1</f>
      </c>
      <c r="U14" s="35">
        <f>C14+E14+G14+I14+K14+M14+O14+Q14+S14</f>
      </c>
      <c r="V14" s="36">
        <f>U14/SUM(X14,Z14,AB14,AD14,AF14,AH14,AJ14,AL14,AN14)-1</f>
      </c>
      <c r="W14" s="36"/>
      <c r="X14" s="35">
        <f>X15+X16</f>
      </c>
      <c r="Y14" s="36">
        <f>X14/AY14-1</f>
      </c>
      <c r="Z14" s="35">
        <f>Z15+Z16</f>
      </c>
      <c r="AA14" s="36">
        <f>Z14/BA14-1</f>
      </c>
      <c r="AB14" s="35">
        <f>AB15+AB16</f>
      </c>
      <c r="AC14" s="36">
        <f>AB14/BC14-1</f>
      </c>
      <c r="AD14" s="35">
        <f>AD15+AD16</f>
      </c>
      <c r="AE14" s="36">
        <f>AD14/BE14-1</f>
      </c>
      <c r="AF14" s="35">
        <f>AF15+AF16</f>
      </c>
      <c r="AG14" s="36">
        <f>AF14/BG14-1</f>
      </c>
      <c r="AH14" s="35">
        <f>AH15+AH16</f>
      </c>
      <c r="AI14" s="36">
        <f>AH14/BI14-1</f>
      </c>
      <c r="AJ14" s="35">
        <f>AJ15+AJ16</f>
      </c>
      <c r="AK14" s="36">
        <f>AJ14/BK14-1</f>
      </c>
      <c r="AL14" s="35">
        <f>AL15+AL16</f>
      </c>
      <c r="AM14" s="36">
        <f>AL14/BM14-1</f>
      </c>
      <c r="AN14" s="35">
        <f>AN15+AN16</f>
      </c>
      <c r="AO14" s="36">
        <f>AN14/BO14-1</f>
      </c>
      <c r="AP14" s="35">
        <f>AP15+AP16</f>
      </c>
      <c r="AQ14" s="36">
        <f>AP14/BQ14-1</f>
      </c>
      <c r="AR14" s="35">
        <f>AR15+AR16</f>
      </c>
      <c r="AS14" s="36">
        <f>AR14/BS14-1</f>
      </c>
      <c r="AT14" s="35">
        <f>AT15+AT16</f>
      </c>
      <c r="AU14" s="36">
        <f>AT14/BU14-1</f>
      </c>
      <c r="AV14" s="35">
        <f>X14+Z14+AB14+AD14+AF14+AH14+AJ14+AL14+AN14+AP14+AR14+AT14</f>
      </c>
      <c r="AW14" s="36">
        <f>AV14/SUM(AY14,BA14,BC14,BE14,BG14,BI14,BK14,BM14,BO14,BQ14,BS14,BU14)-1</f>
      </c>
      <c r="AX14" s="35"/>
      <c r="AY14" s="35">
        <f>AY15+AY16</f>
      </c>
      <c r="AZ14" s="36">
        <f>AY14/BZ14-1</f>
      </c>
      <c r="BA14" s="35">
        <f>BA15+BA16</f>
      </c>
      <c r="BB14" s="36">
        <f>BA14/CB14-1</f>
      </c>
      <c r="BC14" s="35">
        <f>BC15+BC16</f>
      </c>
      <c r="BD14" s="36">
        <f>BC14/CD14-1</f>
      </c>
      <c r="BE14" s="35">
        <f>BE15+BE16</f>
      </c>
      <c r="BF14" s="36">
        <f>BE14/CF14-1</f>
      </c>
      <c r="BG14" s="35">
        <f>BG15+BG16</f>
      </c>
      <c r="BH14" s="36">
        <f>BG14/CH14-1</f>
      </c>
      <c r="BI14" s="35">
        <f>BI15+BI16</f>
      </c>
      <c r="BJ14" s="36">
        <f>BI14/CJ14-1</f>
      </c>
      <c r="BK14" s="35">
        <f>BK15+BK16</f>
      </c>
      <c r="BL14" s="36">
        <f>BK14/CL14-1</f>
      </c>
      <c r="BM14" s="35">
        <f>BM15+BM16</f>
      </c>
      <c r="BN14" s="36">
        <f>BM14/CN14-1</f>
      </c>
      <c r="BO14" s="35">
        <f>BO15+BO16</f>
      </c>
      <c r="BP14" s="36">
        <f>BO14/CP14-1</f>
      </c>
      <c r="BQ14" s="35">
        <f>BQ15+BQ16</f>
      </c>
      <c r="BR14" s="36">
        <f>BQ14/CR14-1</f>
      </c>
      <c r="BS14" s="35">
        <f>BS15+BS16</f>
      </c>
      <c r="BT14" s="36">
        <f>BS14/CT14-1</f>
      </c>
      <c r="BU14" s="35">
        <f>BU15+BU16</f>
      </c>
      <c r="BV14" s="36">
        <f>BU14/CV14-1</f>
      </c>
      <c r="BW14" s="35">
        <f>AY14+BA14+BC14+BE14+BG14+BI14+BK14+BM14+BO14+BQ14+BS14+BU14</f>
      </c>
      <c r="BX14" s="36">
        <f>BW14/SUM(BZ14,CB14,CD14,CF14,CH14,CJ14,CL14,CN14,CP14,CR14,CT14,CV14)-1</f>
      </c>
      <c r="BY14" s="36"/>
      <c r="BZ14" s="41">
        <f>BZ15+BZ16</f>
      </c>
      <c r="CA14" s="714">
        <f>BZ14/DN14-1</f>
      </c>
      <c r="CB14" s="41">
        <f>CB15+CB16</f>
      </c>
      <c r="CC14" s="714">
        <f>CB14/DO14-1</f>
      </c>
      <c r="CD14" s="731">
        <f>SUM(CD15:CD16)</f>
      </c>
      <c r="CE14" s="714">
        <f>CD14/DP14-1</f>
      </c>
      <c r="CF14" s="41" t="n">
        <v>597187.856783914</v>
      </c>
      <c r="CG14" s="714">
        <f>CF14/DQ14-1</f>
      </c>
      <c r="CH14" s="41" t="n">
        <v>612547.125764687</v>
      </c>
      <c r="CI14" s="714">
        <f>CH14/DR14-1</f>
      </c>
      <c r="CJ14" s="41">
        <f>CJ15+CJ16</f>
      </c>
      <c r="CK14" s="714">
        <f>CJ14/DS14-1</f>
      </c>
      <c r="CL14" s="41">
        <f>CL15+CL16</f>
      </c>
      <c r="CM14" s="714">
        <f>CL14/DT14-1</f>
      </c>
      <c r="CN14" s="41" t="n">
        <v>656799.191593871</v>
      </c>
      <c r="CO14" s="714">
        <f>CN14/DU14-1</f>
      </c>
      <c r="CP14" s="41">
        <f>SUM(CP15:CP16)</f>
      </c>
      <c r="CQ14" s="714">
        <f>CP14/DV14-1</f>
      </c>
      <c r="CR14" s="41">
        <f>SUM(CR15:CR16)</f>
      </c>
      <c r="CS14" s="714">
        <f>CR14/DW14-1</f>
      </c>
      <c r="CT14" s="41">
        <f>CT15+CT16</f>
      </c>
      <c r="CU14" s="714">
        <f>CT14/DY14-1</f>
      </c>
      <c r="CV14" s="41">
        <f>CV15+CV16</f>
      </c>
      <c r="CW14" s="714">
        <f>CV14/DY14-1</f>
      </c>
      <c r="CX14" s="41">
        <f>BZ14+CB14+CD14+CF14+CH14+CJ14+CL14+CN14+CP14+CR14+CT14+CV14</f>
      </c>
      <c r="CY14" s="714">
        <f>CX14/SUM(DN14:DY14)-1</f>
      </c>
      <c r="CZ14" s="714"/>
      <c r="DA14" s="714">
        <f>CV14/CT14-1</f>
      </c>
      <c r="DB14" s="714">
        <f>CT14/CR14-1</f>
      </c>
      <c r="DC14" s="714"/>
      <c r="DD14" s="714"/>
      <c r="DE14" s="714">
        <f>CX7/CX5</f>
      </c>
      <c r="DF14" s="714"/>
      <c r="DG14" s="714"/>
      <c r="DH14" s="714"/>
      <c r="DI14" s="714"/>
      <c r="DJ14" s="714"/>
      <c r="DK14" s="714"/>
      <c r="DL14" s="714"/>
      <c r="DM14" s="730"/>
      <c r="DN14" s="41" t="n">
        <v>519815.509881217</v>
      </c>
      <c r="DO14" s="41" t="n">
        <v>360327.364796016</v>
      </c>
      <c r="DP14" s="41" t="n">
        <v>527130.310455202</v>
      </c>
      <c r="DQ14" s="41" t="n">
        <v>504396.572789787</v>
      </c>
      <c r="DR14" s="41" t="n">
        <v>515752.50169256</v>
      </c>
      <c r="DS14" s="41" t="n">
        <v>492083.408654912</v>
      </c>
      <c r="DT14" s="41" t="n">
        <v>509065.591669255</v>
      </c>
      <c r="DU14" s="41" t="n">
        <v>520493.098751739</v>
      </c>
      <c r="DV14" s="41" t="n">
        <v>594403.785384516</v>
      </c>
      <c r="DW14" s="41" t="n">
        <v>586210.208423374</v>
      </c>
      <c r="DX14" s="41" t="n">
        <v>591294.481343296</v>
      </c>
      <c r="DY14" s="41" t="n">
        <v>608823.495390257</v>
      </c>
      <c r="DZ14" s="714" t="n">
        <v>0.0161124044732983</v>
      </c>
      <c r="EA14" s="41">
        <f>SUM(DN14:DY14)</f>
      </c>
      <c r="EB14" s="36">
        <f>IFERROR(EA14/SUM(ED14:EO14)-1,"")</f>
      </c>
      <c r="EC14" s="36"/>
      <c r="ED14" s="732">
        <f>ED15+ED16</f>
      </c>
      <c r="EE14" s="732">
        <f>EE15+EE16</f>
      </c>
      <c r="EF14" s="732">
        <f>EF15+EF16</f>
      </c>
      <c r="EG14" s="732">
        <f>EG15+EG16</f>
      </c>
      <c r="EH14" s="732">
        <f>EH15+EH16</f>
      </c>
      <c r="EI14" s="732">
        <f>EI15+EI16</f>
      </c>
      <c r="EJ14" s="732">
        <f>EJ15+EJ16</f>
      </c>
      <c r="EK14" s="732">
        <f>EK15+EK16</f>
      </c>
      <c r="EL14" s="732">
        <f>EL15+EL16</f>
      </c>
      <c r="EM14" s="732">
        <f>EM15+EM16</f>
      </c>
      <c r="EN14" s="50">
        <f>EN15+EN16</f>
      </c>
      <c r="EO14" s="50">
        <f>EO15+EO16</f>
      </c>
      <c r="EP14" s="762">
        <f>SUM(ED14:EO14)</f>
      </c>
      <c r="EQ14" s="36"/>
      <c r="ER14" s="733"/>
    </row>
    <row r="15" s="212" customFormat="1" ht="27" customHeight="1" spans="1:146">
      <c r="A15" s="45"/>
      <c r="B15" s="698" t="s">
        <v>92</v>
      </c>
      <c r="C15" s="35">
        <v>165332.6054</v>
      </c>
      <c r="D15" s="36" t="n">
        <f t="shared" si="0">C15/Z15-1</f>
        <v>-0.2611453688254568</v>
      </c>
      <c r="E15" s="35">
        <v>149830.2083</v>
      </c>
      <c r="F15" s="36" t="n">
        <f t="shared" si="1">E15/AB15-1</f>
        <v>-0.30555906403600464</v>
      </c>
      <c r="G15" s="35">
        <v>212998.4307</v>
      </c>
      <c r="H15" s="36" t="n">
        <f t="shared" si="2">G15/AD15-1</f>
        <v>-0.06592850065719258</v>
      </c>
      <c r="I15" s="35">
        <v>227544.8264</v>
      </c>
      <c r="J15" s="36" t="n">
        <f t="shared" si="3">I15/AF15-1</f>
        <v>-0.0164408628078756</v>
      </c>
      <c r="K15" s="35">
        <v>238395.1236</v>
      </c>
      <c r="L15" s="36" t="n">
        <f t="shared" si="4">K15/AH15-1</f>
        <v>0.013506731647681791</v>
      </c>
      <c r="M15" s="35">
        <v>241659.5295</v>
      </c>
      <c r="N15" s="36" t="n">
        <f t="shared" si="5">M15/AJ15-1</f>
        <v>-0.007722422060533196</v>
      </c>
      <c r="O15" s="35">
        <v>204809.5633</v>
      </c>
      <c r="P15" s="36" t="n">
        <f t="shared" si="6">O15/AL15-1</f>
        <v>0.22325108649159042</v>
      </c>
      <c r="Q15" s="35" t="n">
        <v>192320.5226</v>
      </c>
      <c r="R15" s="36" t="n">
        <f>Q15/AL15-1</f>
        <v>0.3334642531154999</v>
      </c>
      <c r="S15" s="35"/>
      <c r="T15" s="36">
        <f>S15/AN15-1</f>
      </c>
      <c r="U15" s="35">
        <f>C15+E15+G15+I15+K15+M15+O15+Q15+S15</f>
      </c>
      <c r="V15" s="36">
        <f>U15/SUM(X15,Z15,AB15,AD15,AF15,AH15,AJ15,AL15,AN15)-1</f>
      </c>
      <c r="W15" s="36"/>
      <c r="X15" s="35" t="n">
        <v>223768.7881</v>
      </c>
      <c r="Y15" s="36">
        <f>X15/AY15-1</f>
      </c>
      <c r="Z15" s="35" t="n">
        <v>215756.59</v>
      </c>
      <c r="AA15" s="36">
        <f>Z15/BA15-1</f>
      </c>
      <c r="AB15" s="35" t="n">
        <v>228032.2554</v>
      </c>
      <c r="AC15" s="36">
        <f>AB15/BC15-1</f>
      </c>
      <c r="AD15" s="35" t="n">
        <v>231348.3936</v>
      </c>
      <c r="AE15" s="36">
        <f>AD15/BE15-1</f>
      </c>
      <c r="AF15" s="35" t="n">
        <v>235218.0959</v>
      </c>
      <c r="AG15" s="36">
        <f>AF15/BG15-1</f>
      </c>
      <c r="AH15" s="35" t="n">
        <v>243540.2501</v>
      </c>
      <c r="AI15" s="36">
        <f>AH15/BI15-1</f>
      </c>
      <c r="AJ15" s="35" t="n">
        <v>167430.5182</v>
      </c>
      <c r="AK15" s="36">
        <f>AJ15/BK15-1</f>
      </c>
      <c r="AL15" s="35" t="n">
        <v>144226.2304</v>
      </c>
      <c r="AM15" s="36">
        <f>AL15/BM15-1</f>
      </c>
      <c r="AN15" s="35" t="n">
        <v>162619.787</v>
      </c>
      <c r="AO15" s="36">
        <f>AN15/BO15-1</f>
      </c>
      <c r="AP15" s="35" t="n">
        <v>154248.884</v>
      </c>
      <c r="AQ15" s="36">
        <f>AP15/BQ15-1</f>
      </c>
      <c r="AR15" s="35" t="n">
        <v>189963.8819</v>
      </c>
      <c r="AS15" s="36">
        <f>AR15/BS15-1</f>
      </c>
      <c r="AT15" s="35" t="n">
        <v>228375.0976</v>
      </c>
      <c r="AU15" s="36">
        <f>AT15/BU15-1</f>
      </c>
      <c r="AV15" s="35">
        <f>X15+Z15+AB15+AD15+AF15+AH15+AJ15+AL15+AN15+AP15+AR15+AT15</f>
      </c>
      <c r="AW15" s="36">
        <f>AV15/SUM(AY15,BA15,BC15,BE15,BG15,BI15,BK15,BM15,BO15,BQ15,BS15,BU15)-1</f>
      </c>
      <c r="AX15" s="35"/>
      <c r="AY15" s="35" t="n">
        <v>180170.6004</v>
      </c>
      <c r="AZ15" s="36">
        <f>AY15/BZ15-1</f>
      </c>
      <c r="BA15" s="35" t="n">
        <v>129426.4827</v>
      </c>
      <c r="BB15" s="36">
        <f>BA15/CB15-1</f>
      </c>
      <c r="BC15" s="35" t="n">
        <v>159012.9413</v>
      </c>
      <c r="BD15" s="36">
        <f>BC15/CD15-1</f>
      </c>
      <c r="BE15" s="35" t="n">
        <v>173812.196</v>
      </c>
      <c r="BF15" s="36">
        <f>BE15/CF15-1</f>
      </c>
      <c r="BG15" s="35" t="n">
        <v>173696.4344</v>
      </c>
      <c r="BH15" s="36">
        <f>BG15/CH15-1</f>
      </c>
      <c r="BI15" s="35" t="n">
        <v>179078.9019</v>
      </c>
      <c r="BJ15" s="36">
        <f>BI15/CJ15-1</f>
      </c>
      <c r="BK15" s="35" t="n">
        <v>202542.1087</v>
      </c>
      <c r="BL15" s="36">
        <f>BK15/CL15-1</f>
      </c>
      <c r="BM15" s="35" t="n">
        <v>205470.0872</v>
      </c>
      <c r="BN15" s="36">
        <f>BM15/CN15-1</f>
      </c>
      <c r="BO15" s="35" t="n">
        <v>205997.133</v>
      </c>
      <c r="BP15" s="36">
        <f>BO15/CP15-1</f>
      </c>
      <c r="BQ15" s="35" t="n">
        <v>203771.5826</v>
      </c>
      <c r="BR15" s="36">
        <f>BQ15/CR15-1</f>
      </c>
      <c r="BS15" s="35" t="n">
        <v>221023.4892</v>
      </c>
      <c r="BT15" s="36">
        <f>BS15/CT15-1</f>
      </c>
      <c r="BU15" s="35" t="n">
        <v>294139.9908</v>
      </c>
      <c r="BV15" s="36">
        <f>BU15/CV15-1</f>
      </c>
      <c r="BW15" s="35">
        <f>AY15+BA15+BC15+BE15+BG15+BI15+BK15+BM15+BO15+BQ15+BS15+BU15</f>
      </c>
      <c r="BX15" s="36">
        <f>BW15/SUM(BZ15,CB15,CD15,CF15,CH15,CJ15,CL15,CN15,CP15,CR15,CT15,CV15)-1</f>
      </c>
      <c r="BY15" s="36"/>
      <c r="BZ15" s="41" t="n">
        <v>82056.6389</v>
      </c>
      <c r="CA15" s="714">
        <f>BZ15/DN15-1</f>
      </c>
      <c r="CB15" s="41" t="n">
        <v>83946.7101</v>
      </c>
      <c r="CC15" s="714">
        <f>CB15/DO15-1</f>
      </c>
      <c r="CD15" s="41" t="n">
        <v>95454.9596</v>
      </c>
      <c r="CE15" s="714">
        <f>CD15/DP15-1</f>
      </c>
      <c r="CF15" s="41" t="n">
        <v>102624.0382</v>
      </c>
      <c r="CG15" s="714">
        <f>CF15/DQ15-1</f>
      </c>
      <c r="CH15" s="41" t="n">
        <v>109978.6266</v>
      </c>
      <c r="CI15" s="714">
        <f>CH15/DR15-1</f>
      </c>
      <c r="CJ15" s="724" t="n">
        <v>119972.1129</v>
      </c>
      <c r="CK15" s="714">
        <f>CJ15/DS15-1</f>
      </c>
      <c r="CL15" s="724" t="n">
        <v>131297.0651</v>
      </c>
      <c r="CM15" s="714">
        <f>CL15/DT15-1</f>
      </c>
      <c r="CN15" s="41" t="n">
        <v>135080.9857</v>
      </c>
      <c r="CO15" s="714">
        <f>CN15/DU15-1</f>
      </c>
      <c r="CP15" s="41" t="n">
        <v>137003.9135</v>
      </c>
      <c r="CQ15" s="714">
        <f>CP15/DV15-1</f>
      </c>
      <c r="CR15" s="41" t="n">
        <v>140386.4511</v>
      </c>
      <c r="CS15" s="714">
        <f>CR15/DW15-1</f>
      </c>
      <c r="CT15" s="41" t="n">
        <v>145724.5566</v>
      </c>
      <c r="CU15" s="714">
        <f>CT15/DY15-1</f>
      </c>
      <c r="CV15" s="41" t="n">
        <v>155520.7783</v>
      </c>
      <c r="CW15" s="714">
        <f>CV15/DY15-1</f>
      </c>
      <c r="CX15" s="41">
        <f>BZ15+CB15+CD15+CF15+CH15+CJ15+CL15+CN15+CP15+CR15+CT15+CV15</f>
      </c>
      <c r="CY15" s="714">
        <f>CX15/SUM(DN15:DY15)-1</f>
      </c>
      <c r="CZ15" s="714"/>
      <c r="DA15" s="714">
        <f>CV15/CT15-1</f>
      </c>
      <c r="DB15" s="714">
        <f>CT15/CR15-1</f>
      </c>
      <c r="DC15" s="714"/>
      <c r="DD15" s="714"/>
      <c r="DE15" s="714">
        <f>CX8/CX6</f>
      </c>
      <c r="DF15" s="714"/>
      <c r="DG15" s="714"/>
      <c r="DH15" s="714"/>
      <c r="DI15" s="714"/>
      <c r="DJ15" s="714"/>
      <c r="DK15" s="714"/>
      <c r="DL15" s="714"/>
      <c r="DM15" s="730"/>
      <c r="DN15" s="41" t="n">
        <v>31664.3689</v>
      </c>
      <c r="DO15" s="41" t="n">
        <v>29056.0038</v>
      </c>
      <c r="DP15" s="41" t="n">
        <v>31802.2241</v>
      </c>
      <c r="DQ15" s="41" t="n">
        <v>26432.653</v>
      </c>
      <c r="DR15" s="41" t="n">
        <v>28521.5185</v>
      </c>
      <c r="DS15" s="41" t="n">
        <v>28991.7201</v>
      </c>
      <c r="DT15" s="41" t="n">
        <v>30005.4489</v>
      </c>
      <c r="DU15" s="41" t="n">
        <v>28472.1261</v>
      </c>
      <c r="DV15" s="41" t="n">
        <v>28179.3639</v>
      </c>
      <c r="DW15" s="41" t="n">
        <v>27965.4313</v>
      </c>
      <c r="DX15" s="41" t="n">
        <v>24611.3597</v>
      </c>
      <c r="DY15" s="41" t="n">
        <v>30880.4989</v>
      </c>
      <c r="DZ15" s="714" t="n">
        <v>-0.0895901546143402</v>
      </c>
      <c r="EA15" s="41">
        <f>SUM(DN15:DY15)</f>
      </c>
      <c r="EB15" s="36">
        <f>IFERROR(EA15/SUM(ED15:EO15)-1,"")</f>
      </c>
      <c r="EC15" s="36"/>
      <c r="ED15" s="50" t="n">
        <v>43194.1216</v>
      </c>
      <c r="EE15" s="50" t="n">
        <v>28235.5302</v>
      </c>
      <c r="EF15" s="50" t="n">
        <v>37322.58674</v>
      </c>
      <c r="EG15" s="50" t="n">
        <v>35839.14931</v>
      </c>
      <c r="EH15" s="50" t="n">
        <v>34720.0172</v>
      </c>
      <c r="EI15" s="50" t="n">
        <v>34634.9805</v>
      </c>
      <c r="EJ15" s="50" t="n">
        <v>33474.0041</v>
      </c>
      <c r="EK15" s="50" t="n">
        <v>31149.2318</v>
      </c>
      <c r="EL15" s="50" t="n">
        <v>32160.2299</v>
      </c>
      <c r="EM15" s="50" t="n">
        <v>32968.4788</v>
      </c>
      <c r="EN15" s="50" t="n">
        <v>34644.5338</v>
      </c>
      <c r="EO15" s="50" t="n">
        <v>33919.3376</v>
      </c>
      <c r="EP15" s="763">
        <f>SUM(ED15:EO15)</f>
      </c>
      <c r="EQ15" s="36"/>
    </row>
    <row r="16" s="212" customFormat="1" ht="27" customHeight="1" spans="1:146">
      <c r="A16" s="29"/>
      <c r="B16" s="698" t="s">
        <v>93</v>
      </c>
      <c r="C16" s="35">
        <v>522474.887950917</v>
      </c>
      <c r="D16" s="36" t="n">
        <f t="shared" si="0">C16/Z16-1</f>
        <v>0.3293463784366777</v>
      </c>
      <c r="E16" s="35">
        <v>309473.873367124</v>
      </c>
      <c r="F16" s="36" t="n">
        <f t="shared" si="1">E16/AB16-1</f>
        <v>-0.09677369413863068</v>
      </c>
      <c r="G16" s="35">
        <v>462054.62536927</v>
      </c>
      <c r="H16" s="36" t="n">
        <f t="shared" si="2">G16/AD16-1</f>
        <v>-0.03219963981991658</v>
      </c>
      <c r="I16" s="35">
        <v>477015.934391763</v>
      </c>
      <c r="J16" s="36" t="n">
        <f t="shared" si="3">I16/AF16-1</f>
        <v>-0.015118555468843775</v>
      </c>
      <c r="K16" s="35">
        <v>475743.778467599</v>
      </c>
      <c r="L16" s="36" t="n">
        <f t="shared" si="4">K16/AH16-1</f>
        <v>-0.02555511380871689</v>
      </c>
      <c r="M16" s="35">
        <v>445444.355026924</v>
      </c>
      <c r="N16" s="36" t="n">
        <f t="shared" si="5">M16/AJ16-1</f>
        <v>0.02595951692731946</v>
      </c>
      <c r="O16" s="35">
        <v>462751.8105886</v>
      </c>
      <c r="P16" s="36" t="n">
        <f t="shared" si="6">O16/AL16-1</f>
        <v>-0.0652903897474102</v>
      </c>
      <c r="Q16" s="35" t="n">
        <v>504369.61288609065</v>
      </c>
      <c r="R16" s="36" t="n">
        <f>Q16/AL16-1</f>
        <v>-0.02116112088431965</v>
      </c>
      <c r="S16" s="35"/>
      <c r="T16" s="36">
        <f>S16/AN16-1</f>
      </c>
      <c r="U16" s="35">
        <f>C16+E16+G16+I16+K16+M16+O16+Q16+S16</f>
      </c>
      <c r="V16" s="36">
        <f>U16/SUM(X16,Z16,AB16,AD16,AF16,AH16,AJ16,AL16,AN16)-1</f>
      </c>
      <c r="W16" s="36"/>
      <c r="X16" s="35" t="n">
        <v>393031.414856188</v>
      </c>
      <c r="Y16" s="36">
        <f>X16/AY16-1</f>
      </c>
      <c r="Z16" s="35" t="n">
        <v>342631.598923585</v>
      </c>
      <c r="AA16" s="36">
        <f>Z16/BA16-1</f>
      </c>
      <c r="AB16" s="35" t="n">
        <v>477427.622865622</v>
      </c>
      <c r="AC16" s="36">
        <f>AB16/BC16-1</f>
      </c>
      <c r="AD16" s="35" t="n">
        <v>484338.431839217</v>
      </c>
      <c r="AE16" s="36">
        <f>AD16/BE16-1</f>
      </c>
      <c r="AF16" s="35" t="n">
        <v>488220.303897424</v>
      </c>
      <c r="AG16" s="36">
        <f>AF16/BG16-1</f>
      </c>
      <c r="AH16" s="35" t="n">
        <v>434173.422710674</v>
      </c>
      <c r="AI16" s="36">
        <f>AH16/BI16-1</f>
      </c>
      <c r="AJ16" s="35" t="n">
        <v>495075.481746196</v>
      </c>
      <c r="AK16" s="36">
        <f>AJ16/BK16-1</f>
      </c>
      <c r="AL16" s="35" t="n">
        <v>515273.375064298</v>
      </c>
      <c r="AM16" s="36">
        <f>AL16/BM16-1</f>
      </c>
      <c r="AN16" s="35" t="n">
        <v>529763.847176939</v>
      </c>
      <c r="AO16" s="36">
        <f>AN16/BO16-1</f>
      </c>
      <c r="AP16" s="35" t="n">
        <v>489544.506952201</v>
      </c>
      <c r="AQ16" s="36">
        <f>AP16/BQ16-1</f>
      </c>
      <c r="AR16" s="35" t="n">
        <v>476161.559209964</v>
      </c>
      <c r="AS16" s="36">
        <f>AR16/BS16-1</f>
      </c>
      <c r="AT16" s="35" t="n">
        <v>493249.499994126</v>
      </c>
      <c r="AU16" s="36">
        <f>AT16/BU16-1</f>
      </c>
      <c r="AV16" s="35">
        <f>X16+Z16+AB16+AD16+AF16+AH16+AJ16+AL16+AN16+AP16+AR16+AT16</f>
      </c>
      <c r="AW16" s="36">
        <f>AV16/SUM(AY16,BA16,BC16,BE16,BG16,BI16,BK16,BM16,BO16,BQ16,BS16,BU16)-1</f>
      </c>
      <c r="AX16" s="35"/>
      <c r="AY16" s="35" t="n">
        <v>456907.855686507</v>
      </c>
      <c r="AZ16" s="36">
        <f>AY16/BZ16-1</f>
      </c>
      <c r="BA16" s="35" t="n">
        <v>233539.541604102</v>
      </c>
      <c r="BB16" s="36">
        <f>BA16/CB16-1</f>
      </c>
      <c r="BC16" s="35" t="n">
        <v>460898.080529049</v>
      </c>
      <c r="BD16" s="36">
        <f>BC16/CD16-1</f>
      </c>
      <c r="BE16" s="35" t="n">
        <v>460477.126567975</v>
      </c>
      <c r="BF16" s="36">
        <f>BE16/CF16-1</f>
      </c>
      <c r="BG16" s="35" t="n">
        <v>472875.680773368</v>
      </c>
      <c r="BH16" s="36">
        <f>BG16/CH16-1</f>
      </c>
      <c r="BI16" s="35" t="n">
        <v>421365.247774724</v>
      </c>
      <c r="BJ16" s="36">
        <f>BI16/CJ16-1</f>
      </c>
      <c r="BK16" s="35" t="n">
        <v>435988.407820395</v>
      </c>
      <c r="BL16" s="36">
        <f>BK16/CL16-1</f>
      </c>
      <c r="BM16" s="35" t="n">
        <v>457113.693288714</v>
      </c>
      <c r="BN16" s="36">
        <f>BM16/CN16-1</f>
      </c>
      <c r="BO16" s="35" t="n">
        <v>478400.847243042</v>
      </c>
      <c r="BP16" s="36">
        <f>BO16/CP16-1</f>
      </c>
      <c r="BQ16" s="35" t="n">
        <v>481074.922481168</v>
      </c>
      <c r="BR16" s="36">
        <f>BQ16/CR16-1</f>
      </c>
      <c r="BS16" s="35" t="n">
        <v>473778.505968977</v>
      </c>
      <c r="BT16" s="36">
        <f>BS16/CT16-1</f>
      </c>
      <c r="BU16" s="35" t="n">
        <v>495292.452585744</v>
      </c>
      <c r="BV16" s="36">
        <f>BU16/CV16-1</f>
      </c>
      <c r="BW16" s="35">
        <f>AY16+BA16+BC16+BE16+BG16+BI16+BK16+BM16+BO16+BQ16+BS16+BU16</f>
      </c>
      <c r="BX16" s="36">
        <f>BW16/SUM(BZ16,CB16,CD16,CF16,CH16,CJ16,CL16,CN16,CP16,CR16,CT16,CV16)-1</f>
      </c>
      <c r="BY16" s="36"/>
      <c r="BZ16" s="41" t="n">
        <v>378334.746694551</v>
      </c>
      <c r="CA16" s="714">
        <f>BZ16/DN16-1</f>
      </c>
      <c r="CB16" s="41" t="n">
        <v>438823.73830157</v>
      </c>
      <c r="CC16" s="714">
        <f>CB16/DO16-1</f>
      </c>
      <c r="CD16" s="41" t="n">
        <v>525538.102340745</v>
      </c>
      <c r="CE16" s="714">
        <f>CD16/DP16-1</f>
      </c>
      <c r="CF16" s="41" t="n">
        <v>494563.818583914</v>
      </c>
      <c r="CG16" s="714">
        <f>CF16/DQ16-1</f>
      </c>
      <c r="CH16" s="41" t="n">
        <v>502568.499164687</v>
      </c>
      <c r="CI16" s="714">
        <f>CH16/DR16-1</f>
      </c>
      <c r="CJ16" s="734" t="n">
        <v>487501.570543933</v>
      </c>
      <c r="CK16" s="714">
        <f>CJ16/DS16-1</f>
      </c>
      <c r="CL16" s="724" t="n">
        <v>489756.403048399</v>
      </c>
      <c r="CM16" s="714">
        <f>CL16/DT16-1</f>
      </c>
      <c r="CN16" s="41" t="n">
        <v>521718.205893871</v>
      </c>
      <c r="CO16" s="714">
        <f>CN16/DU16-1</f>
      </c>
      <c r="CP16" s="41" t="n">
        <v>542958.292131874</v>
      </c>
      <c r="CQ16" s="714">
        <f>CP16/DV16-1</f>
      </c>
      <c r="CR16" s="41" t="n">
        <v>515928.642177775</v>
      </c>
      <c r="CS16" s="714">
        <f>CR16/DW16-1</f>
      </c>
      <c r="CT16" s="41" t="n">
        <v>528159.162641934</v>
      </c>
      <c r="CU16" s="714">
        <f>CT16/DY16-1</f>
      </c>
      <c r="CV16" s="41" t="n">
        <v>563216.533049975</v>
      </c>
      <c r="CW16" s="714">
        <f>CV16/DY16-1</f>
      </c>
      <c r="CX16" s="41">
        <f>BZ16+CB16+CD16+CF16+CH16+CJ16+CL16+CN16+CP16+CR16+CT16+CV16</f>
      </c>
      <c r="CY16" s="714">
        <f>CX16/SUM(DN16:DY16)-1</f>
      </c>
      <c r="CZ16" s="714"/>
      <c r="DA16" s="714">
        <f>CV16/CT16-1</f>
      </c>
      <c r="DB16" s="714">
        <f>CT16/CR16-1</f>
      </c>
      <c r="DC16" s="714"/>
      <c r="DD16" s="714"/>
      <c r="DE16" s="714"/>
      <c r="DF16" s="714"/>
      <c r="DG16" s="714"/>
      <c r="DH16" s="714"/>
      <c r="DI16" s="714"/>
      <c r="DJ16" s="714"/>
      <c r="DK16" s="714"/>
      <c r="DL16" s="714"/>
      <c r="DM16" s="735"/>
      <c r="DN16" s="720" t="n">
        <v>488151.140981217</v>
      </c>
      <c r="DO16" s="720" t="n">
        <v>331271.360996016</v>
      </c>
      <c r="DP16" s="720" t="n">
        <v>495328.086355202</v>
      </c>
      <c r="DQ16" s="720" t="n">
        <v>477963.919789787</v>
      </c>
      <c r="DR16" s="720" t="n">
        <v>487230.98319256</v>
      </c>
      <c r="DS16" s="720" t="n">
        <v>463091.688554912</v>
      </c>
      <c r="DT16" s="720" t="n">
        <v>479060.142769255</v>
      </c>
      <c r="DU16" s="720" t="n">
        <v>492020.972651739</v>
      </c>
      <c r="DV16" s="720" t="n">
        <v>566224.421484516</v>
      </c>
      <c r="DW16" s="720" t="n">
        <v>558244.777123374</v>
      </c>
      <c r="DX16" s="720" t="n">
        <v>566683.121643296</v>
      </c>
      <c r="DY16" s="720" t="n">
        <v>577942.996490257</v>
      </c>
      <c r="DZ16" s="714" t="n">
        <v>0.0224553680618242</v>
      </c>
      <c r="EA16" s="41">
        <f>SUM(DN16:DY16)</f>
      </c>
      <c r="EB16" s="36">
        <f>IFERROR(EA16/SUM(ED16:EO16)-1,"")</f>
      </c>
      <c r="EC16" s="36"/>
      <c r="ED16" s="50" t="n">
        <v>639269.429970996</v>
      </c>
      <c r="EE16" s="50" t="n">
        <v>322682.260403341</v>
      </c>
      <c r="EF16" s="50" t="n">
        <v>470399.432177142</v>
      </c>
      <c r="EG16" s="50" t="n">
        <v>528325.345218167</v>
      </c>
      <c r="EH16" s="50" t="n">
        <v>505694.095987904</v>
      </c>
      <c r="EI16" s="50" t="n">
        <v>548627.74078622</v>
      </c>
      <c r="EJ16" s="50" t="n">
        <v>492049.947839922</v>
      </c>
      <c r="EK16" s="50" t="n">
        <v>526394.096002838</v>
      </c>
      <c r="EL16" s="50" t="n">
        <v>569654.952691016</v>
      </c>
      <c r="EM16" s="50" t="n">
        <v>504832.074504963</v>
      </c>
      <c r="EN16" s="50" t="n">
        <v>593432.624586566</v>
      </c>
      <c r="EO16" s="50" t="n">
        <v>565250.097503826</v>
      </c>
      <c r="EP16" s="764">
        <f>SUM(ED16:EO16)</f>
      </c>
      <c r="EQ16" s="36"/>
      <c r="ER16" s="736"/>
    </row>
    <row r="17" s="212" customFormat="1" ht="27" customHeight="1" spans="1:146">
      <c r="A17" s="698" t="s">
        <v>94</v>
      </c>
      <c r="B17" s="698" t="s">
        <v>88</v>
      </c>
      <c r="C17" s="35">
        <v>569.935094193716</v>
      </c>
      <c r="D17" s="36" t="n">
        <f t="shared" si="0">C17/Z17-1</f>
        <v>0.18580126650627182</v>
      </c>
      <c r="E17" s="35">
        <v>411.124605233779</v>
      </c>
      <c r="F17" s="36" t="n">
        <f t="shared" si="1">E17/AB17-1</f>
        <v>-0.15805594313464943</v>
      </c>
      <c r="G17" s="35">
        <v>559.374527154556</v>
      </c>
      <c r="H17" s="36" t="n">
        <f t="shared" si="2">G17/AD17-1</f>
        <v>-0.04054536303026157</v>
      </c>
      <c r="I17" s="35">
        <v>632.222428019848</v>
      </c>
      <c r="J17" s="36" t="n">
        <f t="shared" si="3">I17/AF17-1</f>
        <v>-0.013942318431618639</v>
      </c>
      <c r="K17" s="35">
        <v>628.247636541029</v>
      </c>
      <c r="L17" s="36" t="n">
        <f t="shared" si="4">K17/AH17-1</f>
        <v>-0.002048489261133213</v>
      </c>
      <c r="M17" s="35">
        <v>601.695258034897</v>
      </c>
      <c r="N17" s="36" t="n">
        <f t="shared" si="5">M17/AJ17-1</f>
        <v>0.04322768792297427</v>
      </c>
      <c r="O17" s="35">
        <v>560.586938725796</v>
      </c>
      <c r="P17" s="36" t="n">
        <f t="shared" si="6">O17/AL17-1</f>
        <v>0.004247329193915128</v>
      </c>
      <c r="Q17" s="35" t="n">
        <v>589.5829991177886</v>
      </c>
      <c r="R17" s="36" t="n">
        <f>Q17/AL17-1</f>
        <v>0.030799630708379544</v>
      </c>
      <c r="S17" s="35"/>
      <c r="T17" s="36">
        <f>S17/AN17-1</f>
      </c>
      <c r="U17" s="35">
        <f>C17+E17+G17+I17+K17+M17+O17+Q17+S17</f>
      </c>
      <c r="V17" s="36">
        <f>U17/SUM(X17,Z17,AB17,AD17,AF17,AH17,AJ17,AL17,AN17)-1</f>
      </c>
      <c r="W17" s="36"/>
      <c r="X17" s="35" t="n">
        <v>480.632893800929</v>
      </c>
      <c r="Y17" s="36">
        <f>X17/AY17-1</f>
      </c>
      <c r="Z17" s="35" t="n">
        <v>488.303945946766</v>
      </c>
      <c r="AA17" s="36">
        <f>Z17/BA17-1</f>
      </c>
      <c r="AB17" s="35" t="n">
        <v>583.013000928567</v>
      </c>
      <c r="AC17" s="36">
        <f>AB17/BC17-1</f>
      </c>
      <c r="AD17" s="35" t="n">
        <v>641.16170872911</v>
      </c>
      <c r="AE17" s="36">
        <f>AD17/BE17-1</f>
      </c>
      <c r="AF17" s="35" t="n">
        <v>629.537236810118</v>
      </c>
      <c r="AG17" s="36">
        <f>AF17/BG17-1</f>
      </c>
      <c r="AH17" s="35" t="n">
        <v>576.763121800236</v>
      </c>
      <c r="AI17" s="36">
        <f>AH17/BI17-1</f>
      </c>
      <c r="AJ17" s="35" t="n">
        <v>558.216011563372</v>
      </c>
      <c r="AK17" s="36">
        <f>AJ17/BK17-1</f>
      </c>
      <c r="AL17" s="35" t="n">
        <v>571.966637893166</v>
      </c>
      <c r="AM17" s="36">
        <f>AL17/BM17-1</f>
      </c>
      <c r="AN17" s="35" t="n">
        <v>580.20960356184</v>
      </c>
      <c r="AO17" s="36">
        <f>AN17/BO17-1</f>
      </c>
      <c r="AP17" s="35" t="n">
        <v>557.143534730297</v>
      </c>
      <c r="AQ17" s="36">
        <f>AP17/BQ17-1</f>
      </c>
      <c r="AR17" s="35" t="n">
        <v>582.431204756063</v>
      </c>
      <c r="AS17" s="36">
        <f>AR17/BS17-1</f>
      </c>
      <c r="AT17" s="35" t="n">
        <v>592.654852053529</v>
      </c>
      <c r="AU17" s="36">
        <f>AT17/BU17-1</f>
      </c>
      <c r="AV17" s="35">
        <f>X17+Z17+AB17+AD17+AF17+AH17+AJ17+AL17+AN17+AP17+AR17+AT17</f>
      </c>
      <c r="AW17" s="36">
        <f>AV17/SUM(AY17,BA17,BC17,BE17,BG17,BI17,BK17,BM17,BO17,BQ17,BS17,BU17)-1</f>
      </c>
      <c r="AX17" s="35"/>
      <c r="AY17" s="35" t="n">
        <v>525.214266201601</v>
      </c>
      <c r="AZ17" s="36">
        <f>AY17/BZ17-1</f>
      </c>
      <c r="BA17" s="35" t="n">
        <v>324.712088524461</v>
      </c>
      <c r="BB17" s="36">
        <f>BA17/CB17-1</f>
      </c>
      <c r="BC17" s="35" t="n">
        <v>525.918060150439</v>
      </c>
      <c r="BD17" s="36">
        <f>BC17/CD17-1</f>
      </c>
      <c r="BE17" s="35" t="n">
        <v>604.234374000554</v>
      </c>
      <c r="BF17" s="36">
        <f>BE17/CF17-1</f>
      </c>
      <c r="BG17" s="35" t="n">
        <v>613.671491727133</v>
      </c>
      <c r="BH17" s="36">
        <f>BG17/CH17-1</f>
      </c>
      <c r="BI17" s="35" t="n">
        <v>553.291033231137</v>
      </c>
      <c r="BJ17" s="36">
        <f>BI17/CJ17-1</f>
      </c>
      <c r="BK17" s="35" t="n">
        <v>547.757750111617</v>
      </c>
      <c r="BL17" s="36">
        <f>BK17/CL17-1</f>
      </c>
      <c r="BM17" s="35" t="n">
        <v>575.350115406178</v>
      </c>
      <c r="BN17" s="36">
        <f>BM17/CN17-1</f>
      </c>
      <c r="BO17" s="35" t="n">
        <v>563.305859359827</v>
      </c>
      <c r="BP17" s="36">
        <f>BO17/CP17-1</f>
      </c>
      <c r="BQ17" s="35" t="n">
        <v>557.877396750725</v>
      </c>
      <c r="BR17" s="36">
        <f>BQ17/CR17-1</f>
      </c>
      <c r="BS17" s="35" t="n">
        <v>564.736408064845</v>
      </c>
      <c r="BT17" s="36">
        <f>BS17/CT17-1</f>
      </c>
      <c r="BU17" s="35" t="n">
        <v>604.189238405946</v>
      </c>
      <c r="BV17" s="36">
        <f>BU17/CV17-1</f>
      </c>
      <c r="BW17" s="35">
        <f>AY17+BA17+BC17+BE17+BG17+BI17+BK17+BM17+BO17+BQ17+BS17+BU17</f>
      </c>
      <c r="BX17" s="36">
        <f>BW17/SUM(BZ17,CB17,CD17,CF17,CH17,CJ17,CL17,CN17,CP17,CR17,CT17,CV17)-1</f>
      </c>
      <c r="BY17" s="36"/>
      <c r="BZ17" s="41" t="n">
        <v>299.500321470059</v>
      </c>
      <c r="CA17" s="714">
        <f>BZ17/DN17-1</f>
      </c>
      <c r="CB17" s="41" t="n">
        <v>435.593655910389</v>
      </c>
      <c r="CC17" s="714">
        <f>CB17/DO17-1</f>
      </c>
      <c r="CD17" s="41" t="n">
        <v>504.314313682214</v>
      </c>
      <c r="CE17" s="714">
        <f>CD17/DP17-1</f>
      </c>
      <c r="CF17" s="41" t="n">
        <v>538.350254808637</v>
      </c>
      <c r="CG17" s="714">
        <f>CF17/DQ17-1</f>
      </c>
      <c r="CH17" s="41" t="n">
        <v>552.570304779605</v>
      </c>
      <c r="CI17" s="714">
        <f>CH17/DR17-1</f>
      </c>
      <c r="CJ17" s="41" t="n">
        <v>545.572506376536</v>
      </c>
      <c r="CK17" s="714">
        <f>CJ17/DS17-1</f>
      </c>
      <c r="CL17" s="724" t="n">
        <v>525.976656439635</v>
      </c>
      <c r="CM17" s="714">
        <f>CL17/DT17-1</f>
      </c>
      <c r="CN17" s="41" t="n">
        <v>564.602310662244</v>
      </c>
      <c r="CO17" s="714">
        <f>CN17/DU17-1</f>
      </c>
      <c r="CP17" s="41" t="n">
        <v>532.514587619074</v>
      </c>
      <c r="CQ17" s="714">
        <f>CP17/DV17-1</f>
      </c>
      <c r="CR17" s="41" t="n">
        <v>538.895744648934</v>
      </c>
      <c r="CS17" s="714">
        <f>CR17/DW17-1</f>
      </c>
      <c r="CT17" s="41" t="n">
        <v>551.031611936889</v>
      </c>
      <c r="CU17" s="714">
        <f>CT17/DY17-1</f>
      </c>
      <c r="CV17" s="41" t="n">
        <v>543.488856939538</v>
      </c>
      <c r="CW17" s="714">
        <f>CV17/DY17-1</f>
      </c>
      <c r="CX17" s="41">
        <f>BZ17+CB17+CD17+CF17+CH17+CJ17+CL17+CN17+CP17+CR17+CT17+CV17</f>
      </c>
      <c r="CY17" s="714">
        <f>CX17/SUM(DN17:DY17)-1</f>
      </c>
      <c r="CZ17" s="714"/>
      <c r="DA17" s="714">
        <f>CV17/CT17-1</f>
      </c>
      <c r="DB17" s="714">
        <f>CT17/CR17-1</f>
      </c>
      <c r="DC17" s="714"/>
      <c r="DD17" s="714"/>
      <c r="DE17" s="714"/>
      <c r="DF17" s="714"/>
      <c r="DG17" s="714"/>
      <c r="DH17" s="714"/>
      <c r="DI17" s="714"/>
      <c r="DJ17" s="714"/>
      <c r="DK17" s="714"/>
      <c r="DL17" s="714"/>
      <c r="DM17" s="136"/>
      <c r="DN17" s="726" t="n">
        <v>365.842154586371</v>
      </c>
      <c r="DO17" s="726" t="n">
        <v>331.689972065713</v>
      </c>
      <c r="DP17" s="726" t="n">
        <v>470.751450232216</v>
      </c>
      <c r="DQ17" s="726" t="n">
        <v>442.850365486984</v>
      </c>
      <c r="DR17" s="726" t="n">
        <v>465.292764907923</v>
      </c>
      <c r="DS17" s="726" t="n">
        <v>431.819105097235</v>
      </c>
      <c r="DT17" s="726" t="n">
        <v>446.029374704744</v>
      </c>
      <c r="DU17" s="726" t="n">
        <v>478.723019730822</v>
      </c>
      <c r="DV17" s="726" t="n">
        <v>489.068267336847</v>
      </c>
      <c r="DW17" s="726" t="n">
        <v>474.984126601276</v>
      </c>
      <c r="DX17" s="726" t="n">
        <v>496.74570333291</v>
      </c>
      <c r="DY17" s="726" t="n">
        <v>487.379207663128</v>
      </c>
      <c r="DZ17" s="714" t="n">
        <v>-0.063625183455107</v>
      </c>
      <c r="EA17" s="41">
        <f>SUM(DN17:DY17)</f>
      </c>
      <c r="EB17" s="36">
        <f>IFERROR(EA17/SUM(ED17:EO17)-1,"")</f>
      </c>
      <c r="EC17" s="729"/>
      <c r="ED17" s="50" t="n">
        <v>509.037830548022</v>
      </c>
      <c r="EE17" s="50" t="n">
        <v>283.563328091386</v>
      </c>
      <c r="EF17" s="50" t="n">
        <v>467.804069341918</v>
      </c>
      <c r="EG17" s="50" t="n">
        <v>518.026363547207</v>
      </c>
      <c r="EH17" s="50" t="n">
        <v>533.240366936193</v>
      </c>
      <c r="EI17" s="50" t="n">
        <v>581.702380760757</v>
      </c>
      <c r="EJ17" s="50" t="n">
        <v>525.403548468008</v>
      </c>
      <c r="EK17" s="50" t="n">
        <v>533.481657497139</v>
      </c>
      <c r="EL17" s="50" t="n">
        <v>516.573709398134</v>
      </c>
      <c r="EM17" s="50" t="n">
        <v>489.230750032546</v>
      </c>
      <c r="EN17" s="50" t="n">
        <v>531.033305755554</v>
      </c>
      <c r="EO17" s="50" t="n">
        <v>520.495851716193</v>
      </c>
      <c r="EP17" s="765">
        <f>SUM(ED17:EO17)</f>
      </c>
      <c r="EQ17" s="36"/>
      <c r="ER17" s="736"/>
    </row>
    <row r="18" s="212" customFormat="1" ht="27" customHeight="1" spans="1:146">
      <c r="A18" s="45"/>
      <c r="B18" s="698" t="s">
        <v>89</v>
      </c>
      <c r="C18" s="35">
        <v>146.2244</v>
      </c>
      <c r="D18" s="36" t="n">
        <f t="shared" si="0">C18/Z18-1</f>
        <v>-0.32014390830634354</v>
      </c>
      <c r="E18" s="35">
        <v>138.363</v>
      </c>
      <c r="F18" s="36" t="n">
        <f t="shared" si="1">E18/AB18-1</f>
        <v>-0.4074407485716317</v>
      </c>
      <c r="G18" s="35">
        <v>141.3944</v>
      </c>
      <c r="H18" s="36" t="n">
        <f t="shared" si="2">G18/AD18-1</f>
        <v>-0.3975752080876388</v>
      </c>
      <c r="I18" s="35">
        <v>153.0738</v>
      </c>
      <c r="J18" s="36" t="n">
        <f t="shared" si="3">I18/AF18-1</f>
        <v>-0.37347670661657983</v>
      </c>
      <c r="K18" s="35">
        <v>145.4478</v>
      </c>
      <c r="L18" s="36" t="n">
        <f t="shared" si="4">K18/AH18-1</f>
        <v>-0.3526967962790962</v>
      </c>
      <c r="M18" s="35">
        <v>152.4682</v>
      </c>
      <c r="N18" s="36" t="n">
        <f t="shared" si="5">M18/AJ18-1</f>
        <v>-0.31602140200445283</v>
      </c>
      <c r="O18" s="35">
        <v>133.0799</v>
      </c>
      <c r="P18" s="36" t="n">
        <f t="shared" si="6">O18/AL18-1</f>
        <v>-0.32456077130467265</v>
      </c>
      <c r="Q18" s="35" t="n">
        <v>130.9953</v>
      </c>
      <c r="R18" s="36" t="n">
        <f>Q18/AL18-1</f>
        <v>-0.34590391333265424</v>
      </c>
      <c r="S18" s="35"/>
      <c r="T18" s="36">
        <f>S18/AN18-1</f>
      </c>
      <c r="U18" s="35">
        <f>C18+E18+G18+I18+K18+M18+O18+Q18+S18</f>
      </c>
      <c r="V18" s="36">
        <f>U18/SUM(X18,Z18,AB18,AD18,AF18,AH18,AJ18,AL18,AN18)-1</f>
      </c>
      <c r="W18" s="36"/>
      <c r="X18" s="35" t="n">
        <v>215.0814</v>
      </c>
      <c r="Y18" s="36">
        <f>X18/AY18-1</f>
      </c>
      <c r="Z18" s="35" t="n">
        <v>233.5007</v>
      </c>
      <c r="AA18" s="36">
        <f>Z18/BA18-1</f>
      </c>
      <c r="AB18" s="35" t="n">
        <v>234.7088</v>
      </c>
      <c r="AC18" s="36">
        <f>AB18/BC18-1</f>
      </c>
      <c r="AD18" s="35" t="n">
        <v>244.3226</v>
      </c>
      <c r="AE18" s="36">
        <f>AD18/BE18-1</f>
      </c>
      <c r="AF18" s="35" t="n">
        <v>224.6981</v>
      </c>
      <c r="AG18" s="36">
        <f>AF18/BG18-1</f>
      </c>
      <c r="AH18" s="35" t="n">
        <v>222.9137</v>
      </c>
      <c r="AI18" s="36">
        <f>AH18/BI18-1</f>
      </c>
      <c r="AJ18" s="35" t="n">
        <v>197.0272</v>
      </c>
      <c r="AK18" s="36">
        <f>AJ18/BK18-1</f>
      </c>
      <c r="AL18" s="35" t="n">
        <v>200.2692</v>
      </c>
      <c r="AM18" s="36">
        <f>AL18/BM18-1</f>
      </c>
      <c r="AN18" s="35" t="n">
        <v>237.2793</v>
      </c>
      <c r="AO18" s="36">
        <f>AN18/BO18-1</f>
      </c>
      <c r="AP18" s="35" t="n">
        <v>226.4434</v>
      </c>
      <c r="AQ18" s="36">
        <f>AP18/BQ18-1</f>
      </c>
      <c r="AR18" s="35" t="n">
        <v>232.4916</v>
      </c>
      <c r="AS18" s="36">
        <f>AR18/BS18-1</f>
      </c>
      <c r="AT18" s="35" t="n">
        <v>247.7827</v>
      </c>
      <c r="AU18" s="36">
        <f>AT18/BU18-1</f>
      </c>
      <c r="AV18" s="35">
        <f>X18+Z18+AB18+AD18+AF18+AH18+AJ18+AL18+AN18+AP18+AR18+AT18</f>
      </c>
      <c r="AW18" s="36">
        <f>AV18/SUM(AY18,BA18,BC18,BE18,BG18,BI18,BK18,BM18,BO18,BQ18,BS18,BU18)-1</f>
      </c>
      <c r="AX18" s="35"/>
      <c r="AY18" s="35" t="n">
        <v>199.5413</v>
      </c>
      <c r="AZ18" s="36">
        <f>AY18/BZ18-1</f>
      </c>
      <c r="BA18" s="35" t="n">
        <v>184.107</v>
      </c>
      <c r="BB18" s="36">
        <f>BA18/CB18-1</f>
      </c>
      <c r="BC18" s="35" t="n">
        <v>213.7702</v>
      </c>
      <c r="BD18" s="36">
        <f>BC18/CD18-1</f>
      </c>
      <c r="BE18" s="35" t="n">
        <v>240.6408</v>
      </c>
      <c r="BF18" s="36">
        <f>BE18/CF18-1</f>
      </c>
      <c r="BG18" s="35" t="n">
        <v>242.6287</v>
      </c>
      <c r="BH18" s="36">
        <f>BG18/CH18-1</f>
      </c>
      <c r="BI18" s="35" t="n">
        <v>232.4824</v>
      </c>
      <c r="BJ18" s="36">
        <f>BI18/CJ18-1</f>
      </c>
      <c r="BK18" s="35" t="n">
        <v>228.5154</v>
      </c>
      <c r="BL18" s="36">
        <f>BK18/CL18-1</f>
      </c>
      <c r="BM18" s="35" t="n">
        <v>241.4792</v>
      </c>
      <c r="BN18" s="36">
        <f>BM18/CN18-1</f>
      </c>
      <c r="BO18" s="35" t="n">
        <v>236.1798</v>
      </c>
      <c r="BP18" s="36">
        <f>BO18/CP18-1</f>
      </c>
      <c r="BQ18" s="35" t="n">
        <v>220.3632</v>
      </c>
      <c r="BR18" s="36">
        <f>BQ18/CR18-1</f>
      </c>
      <c r="BS18" s="35" t="n">
        <v>208.6072</v>
      </c>
      <c r="BT18" s="36">
        <f>BS18/CT18-1</f>
      </c>
      <c r="BU18" s="35" t="n">
        <v>235.3121</v>
      </c>
      <c r="BV18" s="36">
        <f>BU18/CV18-1</f>
      </c>
      <c r="BW18" s="35">
        <f>AY18+BA18+BC18+BE18+BG18+BI18+BK18+BM18+BO18+BQ18+BS18+BU18</f>
      </c>
      <c r="BX18" s="36">
        <f>BW18/SUM(BZ18,CB18,CD18,CF18,CH18,CJ18,CL18,CN18,CP18,CR18,CT18,CV18)-1</f>
      </c>
      <c r="BY18" s="36"/>
      <c r="BZ18" s="41" t="n">
        <v>91.1304</v>
      </c>
      <c r="CA18" s="714">
        <f>BZ18/DN18-1</f>
      </c>
      <c r="CB18" s="41" t="n">
        <v>101.3522</v>
      </c>
      <c r="CC18" s="714">
        <f>CB18/DO18-1</f>
      </c>
      <c r="CD18" s="41" t="n">
        <v>107.9145</v>
      </c>
      <c r="CE18" s="714">
        <f>CD18/DP18-1</f>
      </c>
      <c r="CF18" s="41" t="n">
        <v>230.7812</v>
      </c>
      <c r="CG18" s="714">
        <f>CF18/DQ18-1</f>
      </c>
      <c r="CH18" s="41" t="n">
        <v>271.097</v>
      </c>
      <c r="CI18" s="714">
        <f>CH18/DR18-1</f>
      </c>
      <c r="CJ18" s="41" t="n">
        <v>290.1972</v>
      </c>
      <c r="CK18" s="714">
        <f>CJ18/DS18-1</f>
      </c>
      <c r="CL18" s="724" t="n">
        <v>199.9823</v>
      </c>
      <c r="CM18" s="714">
        <f>CL18/DT18-1</f>
      </c>
      <c r="CN18" s="41" t="n">
        <v>173.726</v>
      </c>
      <c r="CO18" s="714">
        <f>CN18/DU18-1</f>
      </c>
      <c r="CP18" s="41" t="n">
        <v>167.6153</v>
      </c>
      <c r="CQ18" s="714">
        <f>CP18/DV18-1</f>
      </c>
      <c r="CR18" s="41" t="n">
        <v>151.216</v>
      </c>
      <c r="CS18" s="714">
        <f>CR18/DW18-1</f>
      </c>
      <c r="CT18" s="41" t="n">
        <v>171.5616</v>
      </c>
      <c r="CU18" s="714">
        <f>CT18/DY18-1</f>
      </c>
      <c r="CV18" s="41" t="n">
        <v>196.8561</v>
      </c>
      <c r="CW18" s="714">
        <f>CV18/DY18-1</f>
      </c>
      <c r="CX18" s="41">
        <f>BZ18+CB18+CD18+CF18+CH18+CJ18+CL18+CN18+CP18+CR18+CT18+CV18</f>
      </c>
      <c r="CY18" s="714">
        <f>CX18/SUM(DN18:DY18)-1</f>
      </c>
      <c r="CZ18" s="714"/>
      <c r="DA18" s="714">
        <f>CV18/CT18-1</f>
      </c>
      <c r="DB18" s="714">
        <f>CT18/CR18-1</f>
      </c>
      <c r="DC18" s="714"/>
      <c r="DD18" s="714"/>
      <c r="DE18" s="714"/>
      <c r="DF18" s="714"/>
      <c r="DG18" s="714"/>
      <c r="DH18" s="714"/>
      <c r="DI18" s="714"/>
      <c r="DJ18" s="714"/>
      <c r="DK18" s="714"/>
      <c r="DL18" s="714"/>
      <c r="DM18" s="737" t="s">
        <v>94</v>
      </c>
      <c r="DN18" s="726" t="n">
        <v>33.4348</v>
      </c>
      <c r="DO18" s="726" t="n">
        <v>33.8666</v>
      </c>
      <c r="DP18" s="726" t="n">
        <v>30.4508</v>
      </c>
      <c r="DQ18" s="726" t="n">
        <v>36.1481</v>
      </c>
      <c r="DR18" s="726" t="n">
        <v>28.6769</v>
      </c>
      <c r="DS18" s="726" t="n">
        <v>30.1699</v>
      </c>
      <c r="DT18" s="726" t="n">
        <v>38.1869</v>
      </c>
      <c r="DU18" s="726" t="n">
        <v>26.6693</v>
      </c>
      <c r="DV18" s="726" t="n">
        <v>53.1762</v>
      </c>
      <c r="DW18" s="726" t="n">
        <v>41.4342</v>
      </c>
      <c r="DX18" s="726" t="n">
        <v>105.6138</v>
      </c>
      <c r="DY18" s="726" t="n">
        <v>49.1234</v>
      </c>
      <c r="DZ18" s="714" t="n">
        <v>-0.463265397546183</v>
      </c>
      <c r="EA18" s="41">
        <f>SUM(DN18:DY18)</f>
      </c>
      <c r="EB18" s="36">
        <f>IFERROR(EA18/SUM(ED18:EO18)-1,"")</f>
      </c>
      <c r="EC18" s="36"/>
      <c r="ED18" s="50" t="n">
        <v>116.4564</v>
      </c>
      <c r="EE18" s="50" t="n">
        <v>111.7571</v>
      </c>
      <c r="EF18" s="50" t="n">
        <v>134.45383</v>
      </c>
      <c r="EG18" s="50" t="n">
        <v>130.23113</v>
      </c>
      <c r="EH18" s="50" t="n">
        <v>127.0119</v>
      </c>
      <c r="EI18" s="50" t="n">
        <v>131.2854</v>
      </c>
      <c r="EJ18" s="50" t="n">
        <v>126.5023</v>
      </c>
      <c r="EK18" s="50" t="n">
        <v>126.1601</v>
      </c>
      <c r="EL18" s="50" t="n">
        <v>125.5644</v>
      </c>
      <c r="EM18" s="50" t="n">
        <v>123.4414</v>
      </c>
      <c r="EN18" s="50" t="n">
        <v>91.2912</v>
      </c>
      <c r="EO18" s="50" t="n">
        <v>91.5227</v>
      </c>
      <c r="EP18" s="766">
        <f>SUM(ED18:EO18)</f>
      </c>
      <c r="EQ18" s="36"/>
      <c r="ER18" s="736"/>
    </row>
    <row r="19" s="212" customFormat="1" ht="27" customHeight="1" spans="1:146">
      <c r="A19" s="45"/>
      <c r="B19" s="698" t="s">
        <v>90</v>
      </c>
      <c r="C19" s="35">
        <v>423.710694193716</v>
      </c>
      <c r="D19" s="36" t="n">
        <f t="shared" si="0">C19/Z19-1</f>
        <v>0.5955876885834852</v>
      </c>
      <c r="E19" s="35">
        <v>272.761605233779</v>
      </c>
      <c r="F19" s="36" t="n">
        <f t="shared" si="1">E19/AB19-1</f>
        <v>0.07047931913224104</v>
      </c>
      <c r="G19" s="35">
        <v>417.980127154556</v>
      </c>
      <c r="H19" s="36" t="n">
        <f t="shared" si="2">G19/AD19-1</f>
        <v>0.20004331282894494</v>
      </c>
      <c r="I19" s="35">
        <v>479.148628019848</v>
      </c>
      <c r="J19" s="36" t="n">
        <f t="shared" si="3">I19/AF19-1</f>
        <v>0.20741282167056796</v>
      </c>
      <c r="K19" s="35">
        <v>482.799836541029</v>
      </c>
      <c r="L19" s="36" t="n">
        <f t="shared" si="4">K19/AH19-1</f>
        <v>0.19257204317051246</v>
      </c>
      <c r="M19" s="35">
        <v>449.227058034897</v>
      </c>
      <c r="N19" s="36" t="n">
        <f t="shared" si="5">M19/AJ19-1</f>
        <v>0.2695430043361946</v>
      </c>
      <c r="O19" s="35">
        <v>427.507038725796</v>
      </c>
      <c r="P19" s="36" t="n">
        <f t="shared" si="6">O19/AL19-1</f>
        <v>0.18361096755841277</v>
      </c>
      <c r="Q19" s="35" t="n">
        <v>458.58769911778865</v>
      </c>
      <c r="R19" s="36" t="n">
        <f>Q19/AL19-1</f>
        <v>0.23376610212093296</v>
      </c>
      <c r="S19" s="35"/>
      <c r="T19" s="36">
        <f>S19/AN19-1</f>
      </c>
      <c r="U19" s="35">
        <f>C19+E19+G19+I19+K19+M19+O19+Q19+S19</f>
      </c>
      <c r="V19" s="36">
        <f>U19/SUM(X19,Z19,AB19,AD19,AF19,AH19,AJ19,AL19,AN19)-1</f>
      </c>
      <c r="W19" s="36"/>
      <c r="X19" s="35" t="n">
        <v>265.551493800929</v>
      </c>
      <c r="Y19" s="36">
        <f>X19/AY19-1</f>
      </c>
      <c r="Z19" s="35" t="n">
        <v>254.803245946766</v>
      </c>
      <c r="AA19" s="36">
        <f>Z19/BA19-1</f>
      </c>
      <c r="AB19" s="35" t="n">
        <v>348.304200928567</v>
      </c>
      <c r="AC19" s="36">
        <f>AB19/BC19-1</f>
      </c>
      <c r="AD19" s="35" t="n">
        <v>396.83910872911</v>
      </c>
      <c r="AE19" s="36">
        <f>AD19/BE19-1</f>
      </c>
      <c r="AF19" s="35" t="n">
        <v>404.839136810118</v>
      </c>
      <c r="AG19" s="36">
        <f>AF19/BG19-1</f>
      </c>
      <c r="AH19" s="35" t="n">
        <v>353.849421800236</v>
      </c>
      <c r="AI19" s="36">
        <f>AH19/BI19-1</f>
      </c>
      <c r="AJ19" s="35" t="n">
        <v>361.188811563372</v>
      </c>
      <c r="AK19" s="36">
        <f>AJ19/BK19-1</f>
      </c>
      <c r="AL19" s="35" t="n">
        <v>371.697437893166</v>
      </c>
      <c r="AM19" s="36">
        <f>AL19/BM19-1</f>
      </c>
      <c r="AN19" s="35" t="n">
        <v>342.93030356184</v>
      </c>
      <c r="AO19" s="36">
        <f>AN19/BO19-1</f>
      </c>
      <c r="AP19" s="35" t="n">
        <v>330.700134730297</v>
      </c>
      <c r="AQ19" s="36">
        <f>AP19/BQ19-1</f>
      </c>
      <c r="AR19" s="35" t="n">
        <v>349.939604756063</v>
      </c>
      <c r="AS19" s="36">
        <f>AR19/BS19-1</f>
      </c>
      <c r="AT19" s="35" t="n">
        <v>344.872152053529</v>
      </c>
      <c r="AU19" s="36">
        <f>AT19/BU19-1</f>
      </c>
      <c r="AV19" s="35">
        <f>X19+Z19+AB19+AD19+AF19+AH19+AJ19+AL19+AN19+AP19+AR19+AT19</f>
      </c>
      <c r="AW19" s="36">
        <f>AV19/SUM(AY19,BA19,BC19,BE19,BG19,BI19,BK19,BM19,BO19,BQ19,BS19,BU19)-1</f>
      </c>
      <c r="AX19" s="35"/>
      <c r="AY19" s="35" t="n">
        <v>325.672966201601</v>
      </c>
      <c r="AZ19" s="36">
        <f>AY19/BZ19-1</f>
      </c>
      <c r="BA19" s="35" t="n">
        <v>140.605088524461</v>
      </c>
      <c r="BB19" s="36">
        <f>BA19/CB19-1</f>
      </c>
      <c r="BC19" s="35" t="n">
        <v>312.147860150439</v>
      </c>
      <c r="BD19" s="36">
        <f>BC19/CD19-1</f>
      </c>
      <c r="BE19" s="35" t="n">
        <v>363.593574000554</v>
      </c>
      <c r="BF19" s="36">
        <f>BE19/CF19-1</f>
      </c>
      <c r="BG19" s="35" t="n">
        <v>371.042791727133</v>
      </c>
      <c r="BH19" s="36">
        <f>BG19/CH19-1</f>
      </c>
      <c r="BI19" s="35" t="n">
        <v>320.808633231137</v>
      </c>
      <c r="BJ19" s="36">
        <f>BI19/CJ19-1</f>
      </c>
      <c r="BK19" s="35" t="n">
        <v>319.242350111617</v>
      </c>
      <c r="BL19" s="36">
        <f>BK19/CL19-1</f>
      </c>
      <c r="BM19" s="35" t="n">
        <v>333.870915406178</v>
      </c>
      <c r="BN19" s="36">
        <f>BM19/CN19-1</f>
      </c>
      <c r="BO19" s="35" t="n">
        <v>327.126059359827</v>
      </c>
      <c r="BP19" s="36">
        <f>BO19/CP19-1</f>
      </c>
      <c r="BQ19" s="35" t="n">
        <v>337.514196750725</v>
      </c>
      <c r="BR19" s="36">
        <f>BQ19/CR19-1</f>
      </c>
      <c r="BS19" s="35" t="n">
        <v>356.129208064845</v>
      </c>
      <c r="BT19" s="36">
        <f>BS19/CT19-1</f>
      </c>
      <c r="BU19" s="35" t="n">
        <v>368.877138405946</v>
      </c>
      <c r="BV19" s="36">
        <f>BU19/CV19-1</f>
      </c>
      <c r="BW19" s="35">
        <f>AY19+BA19+BC19+BE19+BG19+BI19+BK19+BM19+BO19+BQ19+BS19+BU19</f>
      </c>
      <c r="BX19" s="36">
        <f>BW19/SUM(BZ19,CB19,CD19,CF19,CH19,CJ19,CL19,CN19,CP19,CR19,CT19,CV19)-1</f>
      </c>
      <c r="BY19" s="36"/>
      <c r="BZ19" s="41" t="n">
        <v>208.369921470059</v>
      </c>
      <c r="CA19" s="714">
        <f>BZ19/DN19-1</f>
      </c>
      <c r="CB19" s="41" t="n">
        <v>334.241455910389</v>
      </c>
      <c r="CC19" s="714">
        <f>CB19/DO19-1</f>
      </c>
      <c r="CD19" s="41" t="n">
        <v>396.399813682214</v>
      </c>
      <c r="CE19" s="714">
        <f>CD19/DP19-1</f>
      </c>
      <c r="CF19" s="41" t="n">
        <v>307.569054808637</v>
      </c>
      <c r="CG19" s="714">
        <f>CF19/DQ19-1</f>
      </c>
      <c r="CH19" s="41" t="n">
        <v>281.473304779605</v>
      </c>
      <c r="CI19" s="714">
        <f>CH19/DR19-1</f>
      </c>
      <c r="CJ19" s="41" t="n">
        <v>255.375306376536</v>
      </c>
      <c r="CK19" s="714">
        <f>CJ19/DS19-1</f>
      </c>
      <c r="CL19" s="724" t="n">
        <v>325.994356439635</v>
      </c>
      <c r="CM19" s="714">
        <f>CL19/DT19-1</f>
      </c>
      <c r="CN19" s="41" t="n">
        <v>390.876310662244</v>
      </c>
      <c r="CO19" s="714">
        <f>CN19/DU19-1</f>
      </c>
      <c r="CP19" s="41" t="n">
        <v>364.899287619074</v>
      </c>
      <c r="CQ19" s="714">
        <f>CP19/DV19-1</f>
      </c>
      <c r="CR19" s="41" t="n">
        <v>387.679744648934</v>
      </c>
      <c r="CS19" s="714">
        <f>CR19/DW19-1</f>
      </c>
      <c r="CT19" s="41" t="n">
        <v>379.470011936889</v>
      </c>
      <c r="CU19" s="714">
        <f>CT19/DY19-1</f>
      </c>
      <c r="CV19" s="41" t="n">
        <v>346.632756939538</v>
      </c>
      <c r="CW19" s="714">
        <f>CV19/DY19-1</f>
      </c>
      <c r="CX19" s="41">
        <f>BZ19+CB19+CD19+CF19+CH19+CJ19+CL19+CN19+CP19+CR19+CT19+CV19</f>
      </c>
      <c r="CY19" s="714">
        <f>CX19/SUM(DN19:DY19)-1</f>
      </c>
      <c r="CZ19" s="714"/>
      <c r="DA19" s="714">
        <f>CV19/CT19-1</f>
      </c>
      <c r="DB19" s="714">
        <f>CT19/CR19-1</f>
      </c>
      <c r="DC19" s="714"/>
      <c r="DD19" s="714"/>
      <c r="DE19" s="714"/>
      <c r="DF19" s="714"/>
      <c r="DG19" s="714"/>
      <c r="DH19" s="714"/>
      <c r="DI19" s="714"/>
      <c r="DJ19" s="714"/>
      <c r="DK19" s="714"/>
      <c r="DL19" s="714"/>
      <c r="DM19" s="212"/>
      <c r="DN19" s="726" t="n">
        <v>332.407354586371</v>
      </c>
      <c r="DO19" s="726" t="n">
        <v>297.823372065713</v>
      </c>
      <c r="DP19" s="726" t="n">
        <v>440.300650232216</v>
      </c>
      <c r="DQ19" s="726" t="n">
        <v>406.702265486984</v>
      </c>
      <c r="DR19" s="726" t="n">
        <v>436.615864907923</v>
      </c>
      <c r="DS19" s="726" t="n">
        <v>401.649205097235</v>
      </c>
      <c r="DT19" s="726" t="n">
        <v>407.842474704744</v>
      </c>
      <c r="DU19" s="726" t="n">
        <v>452.053719730822</v>
      </c>
      <c r="DV19" s="726" t="n">
        <v>435.892067336847</v>
      </c>
      <c r="DW19" s="726" t="n">
        <v>433.549926601276</v>
      </c>
      <c r="DX19" s="726" t="n">
        <v>391.13190333291</v>
      </c>
      <c r="DY19" s="726" t="n">
        <v>438.255807663128</v>
      </c>
      <c r="DZ19" s="714" t="n">
        <v>0.0216392469081057</v>
      </c>
      <c r="EA19" s="41">
        <f>SUM(DN19:DY19)</f>
      </c>
      <c r="EB19" s="36">
        <f>IFERROR(EA19/SUM(ED19:EO19)-1,"")</f>
      </c>
      <c r="EC19" s="728"/>
      <c r="ED19" s="50" t="n">
        <v>392.581430548022</v>
      </c>
      <c r="EE19" s="50" t="n">
        <v>171.806228091386</v>
      </c>
      <c r="EF19" s="50" t="n">
        <v>333.350239341918</v>
      </c>
      <c r="EG19" s="50" t="n">
        <v>387.795233547207</v>
      </c>
      <c r="EH19" s="50" t="n">
        <v>406.228466936193</v>
      </c>
      <c r="EI19" s="50" t="n">
        <v>450.416980760757</v>
      </c>
      <c r="EJ19" s="50" t="n">
        <v>398.901248468008</v>
      </c>
      <c r="EK19" s="50" t="n">
        <v>407.321557497139</v>
      </c>
      <c r="EL19" s="50" t="n">
        <v>391.009309398134</v>
      </c>
      <c r="EM19" s="50" t="n">
        <v>365.789350032546</v>
      </c>
      <c r="EN19" s="50" t="n">
        <v>439.742105755554</v>
      </c>
      <c r="EO19" s="50" t="n">
        <v>428.973151716193</v>
      </c>
      <c r="EP19" s="767">
        <f>SUM(ED19:EO19)</f>
      </c>
      <c r="EQ19" s="36"/>
      <c r="ER19" s="736"/>
    </row>
    <row r="20" s="212" customFormat="1" ht="27" customHeight="1" spans="1:146">
      <c r="A20" s="45"/>
      <c r="B20" s="698" t="s">
        <v>91</v>
      </c>
      <c r="C20" s="35" t="n">
        <f>C21+C22</f>
        <v>47508.234511550894</v>
      </c>
      <c r="D20" s="36" t="n">
        <f t="shared" si="0">C20/Z20-1</f>
        <v>0.14093891569450578</v>
      </c>
      <c r="E20" s="35" t="n">
        <f>E21+E22</f>
        <v>35950.6220346529</v>
      </c>
      <c r="F20" s="36" t="n">
        <f t="shared" si="1">E20/AB20-1</f>
        <v>-0.1414378532154501</v>
      </c>
      <c r="G20" s="35" t="n">
        <f>G21+G22</f>
        <v>49150.0587512181</v>
      </c>
      <c r="H20" s="36" t="n">
        <f t="shared" si="2">G20/AD20-1</f>
        <v>-0.025322547256760086</v>
      </c>
      <c r="I20" s="35" t="n">
        <f>I21+I22</f>
        <v>51334.8447117424</v>
      </c>
      <c r="J20" s="36" t="n">
        <f t="shared" si="3">I20/AF20-1</f>
        <v>-0.006994856177574116</v>
      </c>
      <c r="K20" s="35" t="n">
        <f>K21+K22</f>
        <v>50815.384569716094</v>
      </c>
      <c r="L20" s="36" t="n">
        <f t="shared" si="4">K20/AH20-1</f>
        <v>-0.018464990999021325</v>
      </c>
      <c r="M20" s="35" t="n">
        <f>M21+M22</f>
        <v>49166.9694871561</v>
      </c>
      <c r="N20" s="36" t="n">
        <f t="shared" si="5">M20/AJ20-1</f>
        <v>0.012578912221989036</v>
      </c>
      <c r="O20" s="35" t="n">
        <f>O21+O22</f>
        <v>46579.004920571504</v>
      </c>
      <c r="P20" s="36" t="n">
        <f t="shared" si="6">O20/AL20-1</f>
        <v>0.022476408270143633</v>
      </c>
      <c r="Q20" s="35" t="n">
        <f>Q21+Q22</f>
        <v>49699.17588919378</v>
      </c>
      <c r="R20" s="36" t="n">
        <f>Q20/AL20-1</f>
        <v>0.06342328692131516</v>
      </c>
      <c r="S20" s="35">
        <f>S21+S22</f>
      </c>
      <c r="T20" s="36">
        <f>S20/AN20-1</f>
      </c>
      <c r="U20" s="35">
        <f>C20+E20+G20+I20+K20+M20+O20+Q20+S20</f>
      </c>
      <c r="V20" s="36">
        <f>U20/SUM(X20,Z20,AB20,AD20,AF20,AH20,AJ20,AL20,AN20)-1</f>
      </c>
      <c r="W20" s="36"/>
      <c r="X20" s="35">
        <f>X21+X22</f>
      </c>
      <c r="Y20" s="36">
        <f>X20/AY20-1</f>
      </c>
      <c r="Z20" s="35">
        <f>Z21+Z22</f>
      </c>
      <c r="AA20" s="36">
        <f>Z20/BA20-1</f>
      </c>
      <c r="AB20" s="35">
        <f>AB21+AB22</f>
      </c>
      <c r="AC20" s="36">
        <f>AB20/BC20-1</f>
      </c>
      <c r="AD20" s="35">
        <f>AD21+AD22</f>
      </c>
      <c r="AE20" s="36">
        <f>AD20/BE20-1</f>
      </c>
      <c r="AF20" s="35">
        <f>AF21+AF22</f>
      </c>
      <c r="AG20" s="36">
        <f>AF20/BG20-1</f>
      </c>
      <c r="AH20" s="35">
        <f>AH21+AH22</f>
      </c>
      <c r="AI20" s="36">
        <f>AH20/BI20-1</f>
      </c>
      <c r="AJ20" s="35">
        <f>AJ21+AJ22</f>
      </c>
      <c r="AK20" s="36">
        <f>AJ20/BK20-1</f>
      </c>
      <c r="AL20" s="35">
        <f>AL21+AL22</f>
      </c>
      <c r="AM20" s="36">
        <f>AL20/BM20-1</f>
      </c>
      <c r="AN20" s="35">
        <f>AN21+AN22</f>
      </c>
      <c r="AO20" s="36">
        <f>AN20/BO20-1</f>
      </c>
      <c r="AP20" s="35">
        <f>AP21+AP22</f>
      </c>
      <c r="AQ20" s="36">
        <f>AP20/BQ20-1</f>
      </c>
      <c r="AR20" s="35">
        <f>AR21+AR22</f>
      </c>
      <c r="AS20" s="36">
        <f>AR20/BS20-1</f>
      </c>
      <c r="AT20" s="35">
        <f>AT21+AT22</f>
      </c>
      <c r="AU20" s="36">
        <f>AT20/BU20-1</f>
      </c>
      <c r="AV20" s="35">
        <f>X20+Z20+AB20+AD20+AF20+AH20+AJ20+AL20+AN20+AP20+AR20+AT20</f>
      </c>
      <c r="AW20" s="36">
        <f>AV20/SUM(AY20,BA20,BC20,BE20,BG20,BI20,BK20,BM20,BO20,BQ20,BS20,BU20)-1</f>
      </c>
      <c r="AX20" s="35"/>
      <c r="AY20" s="35">
        <f>AY21+AY22</f>
      </c>
      <c r="AZ20" s="36">
        <f>AY20/BZ20-1</f>
      </c>
      <c r="BA20" s="35">
        <f>BA21+BA22</f>
      </c>
      <c r="BB20" s="36">
        <f>BA20/CB20-1</f>
      </c>
      <c r="BC20" s="35">
        <f>BC21+BC22</f>
      </c>
      <c r="BD20" s="36">
        <f>BC20/CD20-1</f>
      </c>
      <c r="BE20" s="35">
        <f>BE21+BE22</f>
      </c>
      <c r="BF20" s="36">
        <f>BE20/CF20-1</f>
      </c>
      <c r="BG20" s="35">
        <f>BG21+BG22</f>
      </c>
      <c r="BH20" s="36">
        <f>BG20/CH20-1</f>
      </c>
      <c r="BI20" s="35">
        <f>BI21+BI22</f>
      </c>
      <c r="BJ20" s="36">
        <f>BI20/CJ20-1</f>
      </c>
      <c r="BK20" s="35">
        <f>BK21+BK22</f>
      </c>
      <c r="BL20" s="36">
        <f>BK20/CL20-1</f>
      </c>
      <c r="BM20" s="35">
        <f>BM21+BM22</f>
      </c>
      <c r="BN20" s="36">
        <f>BM20/CN20-1</f>
      </c>
      <c r="BO20" s="35">
        <f>BO21+BO22</f>
      </c>
      <c r="BP20" s="36">
        <f>BO20/CP20-1</f>
      </c>
      <c r="BQ20" s="35">
        <f>BQ21+BQ22</f>
      </c>
      <c r="BR20" s="36">
        <f>BQ20/CR20-1</f>
      </c>
      <c r="BS20" s="35">
        <f>BS21+BS22</f>
      </c>
      <c r="BT20" s="36">
        <f>BS20/CT20-1</f>
      </c>
      <c r="BU20" s="35">
        <f>BU21+BU22</f>
      </c>
      <c r="BV20" s="36">
        <f>BU20/CV20-1</f>
      </c>
      <c r="BW20" s="35">
        <f>AY20+BA20+BC20+BE20+BG20+BI20+BK20+BM20+BO20+BQ20+BS20+BU20</f>
      </c>
      <c r="BX20" s="36">
        <f>BW20/SUM(BZ20,CB20,CD20,CF20,CH20,CJ20,CL20,CN20,CP20,CR20,CT20,CV20)-1</f>
      </c>
      <c r="BY20" s="36"/>
      <c r="BZ20" s="41">
        <f>BZ21+BZ22</f>
      </c>
      <c r="CA20" s="714">
        <f>BZ20/DN20-1</f>
      </c>
      <c r="CB20" s="41">
        <f>CB21+CB22</f>
      </c>
      <c r="CC20" s="714">
        <f>CB20/DO20-1</f>
      </c>
      <c r="CD20" s="41">
        <f>SUM(CD21:CD22)</f>
      </c>
      <c r="CE20" s="714">
        <f>CD20/DP20-1</f>
      </c>
      <c r="CF20" s="41" t="n">
        <v>44439.4386328218</v>
      </c>
      <c r="CG20" s="714">
        <f>CF20/DQ20-1</f>
      </c>
      <c r="CH20" s="41" t="n">
        <v>44693.3389568102</v>
      </c>
      <c r="CI20" s="714">
        <f>CH20/DR20-1</f>
      </c>
      <c r="CJ20" s="41">
        <f>CJ21+CJ22</f>
      </c>
      <c r="CK20" s="714">
        <f>CJ20/DS20-1</f>
      </c>
      <c r="CL20" s="41">
        <f>CL21+CL22</f>
      </c>
      <c r="CM20" s="714">
        <f>CL20/DT20-1</f>
      </c>
      <c r="CN20" s="41" t="n">
        <v>48643.4849071618</v>
      </c>
      <c r="CO20" s="714">
        <f>CN20/DU20-1</f>
      </c>
      <c r="CP20" s="41">
        <f>SUM(CP21:CP22)</f>
      </c>
      <c r="CQ20" s="714">
        <f>CP20/DV20-1</f>
      </c>
      <c r="CR20" s="41">
        <f>SUM(CR21:CR22)</f>
      </c>
      <c r="CS20" s="714">
        <f>CR20/DW20-1</f>
      </c>
      <c r="CT20" s="41">
        <f>CT21+CT22</f>
      </c>
      <c r="CU20" s="714">
        <f>CT20/DY20-1</f>
      </c>
      <c r="CV20" s="41">
        <f>CV21+CV22</f>
      </c>
      <c r="CW20" s="714">
        <f>CV20/DY20-1</f>
      </c>
      <c r="CX20" s="41">
        <f>BZ20+CB20+CD20+CF20+CH20+CJ20+CL20+CN20+CP20+CR20+CT20+CV20</f>
      </c>
      <c r="CY20" s="714">
        <f>CX20/SUM(DN20:DY20)-1</f>
      </c>
      <c r="CZ20" s="714"/>
      <c r="DA20" s="714">
        <f>CV20/CT20-1</f>
      </c>
      <c r="DB20" s="714">
        <f>CT20/CR20-1</f>
      </c>
      <c r="DC20" s="714"/>
      <c r="DD20" s="714"/>
      <c r="DE20" s="714"/>
      <c r="DF20" s="714"/>
      <c r="DG20" s="714"/>
      <c r="DH20" s="714"/>
      <c r="DI20" s="714"/>
      <c r="DJ20" s="714"/>
      <c r="DK20" s="714"/>
      <c r="DL20" s="714"/>
      <c r="DM20" s="212"/>
      <c r="DN20" s="41" t="n">
        <v>31655.8781727246</v>
      </c>
      <c r="DO20" s="41" t="n">
        <v>24237.2098342053</v>
      </c>
      <c r="DP20" s="41" t="n">
        <v>36150.3688065085</v>
      </c>
      <c r="DQ20" s="41" t="n">
        <v>36799.0511980949</v>
      </c>
      <c r="DR20" s="41" t="n">
        <v>37354.0136427093</v>
      </c>
      <c r="DS20" s="41" t="n">
        <v>35048.9977750122</v>
      </c>
      <c r="DT20" s="41" t="n">
        <v>36920.0045182444</v>
      </c>
      <c r="DU20" s="41" t="n">
        <v>39932.1305741686</v>
      </c>
      <c r="DV20" s="41" t="n">
        <v>40249.7092671876</v>
      </c>
      <c r="DW20" s="41" t="n">
        <v>41678.1636674854</v>
      </c>
      <c r="DX20" s="41" t="n">
        <v>48866.702022169</v>
      </c>
      <c r="DY20" s="41" t="n">
        <v>45136.9463204856</v>
      </c>
      <c r="DZ20" s="714" t="n">
        <v>0.0893762922074715</v>
      </c>
      <c r="EA20" s="41">
        <f>SUM(DN20:DY20)</f>
      </c>
      <c r="EB20" s="36">
        <f>IFERROR(EA20/SUM(ED20:EO20)-1,"")</f>
      </c>
      <c r="EC20" s="36"/>
      <c r="ED20" s="732">
        <f>ED21+ED22</f>
      </c>
      <c r="EE20" s="732">
        <f>EE21+EE22</f>
      </c>
      <c r="EF20" s="732">
        <f>EF21+EF22</f>
      </c>
      <c r="EG20" s="732">
        <f>EG21+EG22</f>
      </c>
      <c r="EH20" s="732">
        <f>EH21+EH22</f>
      </c>
      <c r="EI20" s="732">
        <f>EI21+EI22</f>
      </c>
      <c r="EJ20" s="732">
        <f>EJ21+EJ22</f>
      </c>
      <c r="EK20" s="732">
        <f>EK21+EK22</f>
      </c>
      <c r="EL20" s="732">
        <f>EL21+EL22</f>
      </c>
      <c r="EM20" s="732">
        <f>EM21+EM22</f>
      </c>
      <c r="EN20" s="50">
        <f>EN21+EN22</f>
      </c>
      <c r="EO20" s="50">
        <f>EO21+EO22</f>
      </c>
      <c r="EP20" s="768">
        <f>SUM(ED20:EO20)</f>
      </c>
      <c r="EQ20" s="36"/>
      <c r="ER20" s="733"/>
    </row>
    <row r="21" s="212" customFormat="1" ht="27" customHeight="1" spans="1:146">
      <c r="A21" s="45"/>
      <c r="B21" s="698" t="s">
        <v>92</v>
      </c>
      <c r="C21" s="35">
        <v>18790.8307</v>
      </c>
      <c r="D21" s="36" t="n">
        <f t="shared" si="0">C21/Z21-1</f>
        <v>-0.17961934570973248</v>
      </c>
      <c r="E21" s="35">
        <v>18331.5023</v>
      </c>
      <c r="F21" s="36" t="n">
        <f t="shared" si="1">E21/AB21-1</f>
        <v>-0.17939930595315146</v>
      </c>
      <c r="G21" s="35">
        <v>17686.3439</v>
      </c>
      <c r="H21" s="36" t="n">
        <f t="shared" si="2">G21/AD21-1</f>
        <v>-0.1307393982716274</v>
      </c>
      <c r="I21" s="35">
        <v>16648.4081</v>
      </c>
      <c r="J21" s="36" t="n">
        <f t="shared" si="3">I21/AF21-1</f>
        <v>-0.2137607267695273</v>
      </c>
      <c r="K21" s="35">
        <v>15402.9278</v>
      </c>
      <c r="L21" s="36" t="n">
        <f t="shared" si="4">K21/AH21-1</f>
        <v>-0.23087367532499514</v>
      </c>
      <c r="M21" s="35">
        <v>16044.5999</v>
      </c>
      <c r="N21" s="36" t="n">
        <f t="shared" si="5">M21/AJ21-1</f>
        <v>-0.20906344012634948</v>
      </c>
      <c r="O21" s="35">
        <v>15366.3263</v>
      </c>
      <c r="P21" s="36" t="n">
        <f t="shared" si="6">O21/AL21-1</f>
        <v>0.10305925977121344</v>
      </c>
      <c r="Q21" s="35" t="n">
        <v>15945.6109</v>
      </c>
      <c r="R21" s="36" t="n">
        <f>Q21/AL21-1</f>
        <v>0.2133765434574193</v>
      </c>
      <c r="S21" s="35"/>
      <c r="T21" s="36">
        <f>S21/AN21-1</f>
      </c>
      <c r="U21" s="35">
        <f>C21+E21+G21+I21+K21+M21+O21+Q21+S21</f>
      </c>
      <c r="V21" s="36">
        <f>U21/SUM(X21,Z21,AB21,AD21,AF21,AH21,AJ21,AL21,AN21)-1</f>
      </c>
      <c r="W21" s="36"/>
      <c r="X21" s="35" t="n">
        <v>22905.0144</v>
      </c>
      <c r="Y21" s="36">
        <f>X21/AY21-1</f>
      </c>
      <c r="Z21" s="35" t="n">
        <v>22339.126</v>
      </c>
      <c r="AA21" s="36">
        <f>Z21/BA21-1</f>
      </c>
      <c r="AB21" s="35" t="n">
        <v>20346.423</v>
      </c>
      <c r="AC21" s="36">
        <f>AB21/BC21-1</f>
      </c>
      <c r="AD21" s="35" t="n">
        <v>21174.7348</v>
      </c>
      <c r="AE21" s="36">
        <f>AD21/BE21-1</f>
      </c>
      <c r="AF21" s="35" t="n">
        <v>20026.5253</v>
      </c>
      <c r="AG21" s="36">
        <f>AF21/BG21-1</f>
      </c>
      <c r="AH21" s="35" t="n">
        <v>20285.5712</v>
      </c>
      <c r="AI21" s="36">
        <f>AH21/BI21-1</f>
      </c>
      <c r="AJ21" s="35" t="n">
        <v>13930.6444</v>
      </c>
      <c r="AK21" s="36">
        <f>AJ21/BK21-1</f>
      </c>
      <c r="AL21" s="35" t="n">
        <v>13141.519</v>
      </c>
      <c r="AM21" s="36">
        <f>AL21/BM21-1</f>
      </c>
      <c r="AN21" s="35" t="n">
        <v>21230.2923</v>
      </c>
      <c r="AO21" s="36">
        <f>AN21/BO21-1</f>
      </c>
      <c r="AP21" s="35" t="n">
        <v>20153.559</v>
      </c>
      <c r="AQ21" s="36">
        <f>AP21/BQ21-1</f>
      </c>
      <c r="AR21" s="35" t="n">
        <v>21854.1204</v>
      </c>
      <c r="AS21" s="36">
        <f>AR21/BS21-1</f>
      </c>
      <c r="AT21" s="35" t="n">
        <v>27481.3758</v>
      </c>
      <c r="AU21" s="36">
        <f>AT21/BU21-1</f>
      </c>
      <c r="AV21" s="35">
        <f>X21+Z21+AB21+AD21+AF21+AH21+AJ21+AL21+AN21+AP21+AR21+AT21</f>
      </c>
      <c r="AW21" s="36">
        <f>AV21/SUM(AY21,BA21,BC21,BE21,BG21,BI21,BK21,BM21,BO21,BQ21,BS21,BU21)-1</f>
      </c>
      <c r="AX21" s="35"/>
      <c r="AY21" s="35" t="n">
        <v>18013.8743</v>
      </c>
      <c r="AZ21" s="36">
        <f>AY21/BZ21-1</f>
      </c>
      <c r="BA21" s="35" t="n">
        <v>17155.5151</v>
      </c>
      <c r="BB21" s="36">
        <f>BA21/CB21-1</f>
      </c>
      <c r="BC21" s="35" t="n">
        <v>16803.094</v>
      </c>
      <c r="BD21" s="36">
        <f>BC21/CD21-1</f>
      </c>
      <c r="BE21" s="35" t="n">
        <v>18398.7056</v>
      </c>
      <c r="BF21" s="36">
        <f>BE21/CF21-1</f>
      </c>
      <c r="BG21" s="35" t="n">
        <v>19155.9186</v>
      </c>
      <c r="BH21" s="36">
        <f>BG21/CH21-1</f>
      </c>
      <c r="BI21" s="35" t="n">
        <v>19802.7276</v>
      </c>
      <c r="BJ21" s="36">
        <f>BI21/CJ21-1</f>
      </c>
      <c r="BK21" s="35" t="n">
        <v>19628.9607</v>
      </c>
      <c r="BL21" s="36">
        <f>BK21/CL21-1</f>
      </c>
      <c r="BM21" s="35" t="n">
        <v>20414.9049</v>
      </c>
      <c r="BN21" s="36">
        <f>BM21/CN21-1</f>
      </c>
      <c r="BO21" s="35" t="n">
        <v>20784.8011</v>
      </c>
      <c r="BP21" s="36">
        <f>BO21/CP21-1</f>
      </c>
      <c r="BQ21" s="35" t="n">
        <v>20338.527</v>
      </c>
      <c r="BR21" s="36">
        <f>BQ21/CR21-1</f>
      </c>
      <c r="BS21" s="35" t="n">
        <v>21475.4677</v>
      </c>
      <c r="BT21" s="36">
        <f>BS21/CT21-1</f>
      </c>
      <c r="BU21" s="35" t="n">
        <v>26731.013</v>
      </c>
      <c r="BV21" s="36">
        <f>BU21/CV21-1</f>
      </c>
      <c r="BW21" s="35">
        <f>AY21+BA21+BC21+BE21+BG21+BI21+BK21+BM21+BO21+BQ21+BS21+BU21</f>
      </c>
      <c r="BX21" s="36">
        <f>BW21/SUM(BZ21,CB21,CD21,CF21,CH21,CJ21,CL21,CN21,CP21,CR21,CT21,CV21)-1</f>
      </c>
      <c r="BY21" s="36"/>
      <c r="BZ21" s="41" t="n">
        <v>8511.501</v>
      </c>
      <c r="CA21" s="714">
        <f>BZ21/DN21-1</f>
      </c>
      <c r="CB21" s="41" t="n">
        <v>8928.2693</v>
      </c>
      <c r="CC21" s="714">
        <f>CB21/DO21-1</f>
      </c>
      <c r="CD21" s="41" t="n">
        <v>12760.3798</v>
      </c>
      <c r="CE21" s="714">
        <f>CD21/DP21-1</f>
      </c>
      <c r="CF21" s="41" t="n">
        <v>13801.1836</v>
      </c>
      <c r="CG21" s="714">
        <f>CF21/DQ21-1</f>
      </c>
      <c r="CH21" s="41" t="n">
        <v>14540.7765</v>
      </c>
      <c r="CI21" s="714">
        <f>CH21/DR21-1</f>
      </c>
      <c r="CJ21" s="41" t="n">
        <v>17440.8595</v>
      </c>
      <c r="CK21" s="714">
        <f>CJ21/DS21-1</f>
      </c>
      <c r="CL21" s="724" t="n">
        <v>12763.7246</v>
      </c>
      <c r="CM21" s="714">
        <f>CL21/DT21-1</f>
      </c>
      <c r="CN21" s="731" t="n">
        <v>13734.3007</v>
      </c>
      <c r="CO21" s="714">
        <f>CN21/DU21-1</f>
      </c>
      <c r="CP21" s="724" t="n">
        <v>14269.3964</v>
      </c>
      <c r="CQ21" s="714">
        <f>CP21/DV21-1</f>
      </c>
      <c r="CR21" s="724" t="n">
        <v>15619.7052</v>
      </c>
      <c r="CS21" s="714">
        <f>CR21/DW21-1</f>
      </c>
      <c r="CT21" s="50" t="n">
        <v>16459.2401</v>
      </c>
      <c r="CU21" s="714">
        <f>CT21/DY21-1</f>
      </c>
      <c r="CV21" s="50" t="n">
        <v>19582.0148</v>
      </c>
      <c r="CW21" s="714">
        <f>CV21/DY21-1</f>
      </c>
      <c r="CX21" s="41">
        <f>BZ21+CB21+CD21+CF21+CH21+CJ21+CL21+CN21+CP21+CR21+CT21+CV21</f>
      </c>
      <c r="CY21" s="714">
        <f>CX21/SUM(DN21:DY21)-1</f>
      </c>
      <c r="CZ21" s="714"/>
      <c r="DA21" s="714">
        <f>CV21/CT21-1</f>
      </c>
      <c r="DB21" s="714">
        <f>CT21/CR21-1</f>
      </c>
      <c r="DC21" s="714"/>
      <c r="DD21" s="714"/>
      <c r="DE21" s="714"/>
      <c r="DF21" s="714"/>
      <c r="DG21" s="714"/>
      <c r="DH21" s="714"/>
      <c r="DI21" s="714"/>
      <c r="DJ21" s="714"/>
      <c r="DK21" s="714"/>
      <c r="DL21" s="714"/>
      <c r="DM21" s="212"/>
      <c r="DN21" s="41" t="n">
        <v>1903.2883</v>
      </c>
      <c r="DO21" s="41" t="n">
        <v>2130.2988</v>
      </c>
      <c r="DP21" s="41" t="n">
        <v>1725.3818</v>
      </c>
      <c r="DQ21" s="41" t="n">
        <v>1976.1608</v>
      </c>
      <c r="DR21" s="41" t="n">
        <v>1849.8676</v>
      </c>
      <c r="DS21" s="41" t="n">
        <v>1818.547</v>
      </c>
      <c r="DT21" s="41" t="n">
        <v>2126.2045</v>
      </c>
      <c r="DU21" s="41" t="n">
        <v>1708.7346</v>
      </c>
      <c r="DV21" s="41" t="n">
        <v>2944.0374</v>
      </c>
      <c r="DW21" s="41" t="n">
        <v>3141.7798</v>
      </c>
      <c r="DX21" s="41" t="n">
        <v>15333.3286</v>
      </c>
      <c r="DY21" s="41" t="n">
        <v>3794.4287</v>
      </c>
      <c r="DZ21" s="714" t="n">
        <v>0.551427655092732</v>
      </c>
      <c r="EA21" s="41">
        <f>SUM(DN21:DY21)</f>
      </c>
      <c r="EB21" s="36">
        <f>IFERROR(EA21/SUM(ED21:EO21)-1,"")</f>
      </c>
      <c r="EC21" s="36"/>
      <c r="ED21" s="50" t="n">
        <v>3237.998</v>
      </c>
      <c r="EE21" s="50" t="n">
        <v>3002.1352</v>
      </c>
      <c r="EF21" s="50" t="n">
        <v>3766.60466</v>
      </c>
      <c r="EG21" s="50" t="n">
        <v>3609.6626</v>
      </c>
      <c r="EH21" s="50" t="n">
        <v>3346.6557</v>
      </c>
      <c r="EI21" s="50" t="n">
        <v>3182.3725</v>
      </c>
      <c r="EJ21" s="50" t="n">
        <v>2933.6125</v>
      </c>
      <c r="EK21" s="50" t="n">
        <v>2950.7339</v>
      </c>
      <c r="EL21" s="50" t="n">
        <v>2918.4024</v>
      </c>
      <c r="EM21" s="50" t="n">
        <v>2923.2801</v>
      </c>
      <c r="EN21" s="50" t="n">
        <v>2444.1137</v>
      </c>
      <c r="EO21" s="50" t="n">
        <v>2445.7658</v>
      </c>
      <c r="EP21" s="769">
        <f>SUM(ED21:EO21)</f>
      </c>
      <c r="EQ21" s="36"/>
      <c r="ER21" s="736"/>
    </row>
    <row r="22" s="212" customFormat="1" ht="27" customHeight="1" spans="1:146">
      <c r="A22" s="29"/>
      <c r="B22" s="698" t="s">
        <v>93</v>
      </c>
      <c r="C22" s="35">
        <v>28717.4038115509</v>
      </c>
      <c r="D22" s="36" t="n">
        <f t="shared" si="0">C22/Z22-1</f>
        <v>0.5328554310087077</v>
      </c>
      <c r="E22" s="35">
        <v>17619.1197346529</v>
      </c>
      <c r="F22" s="36" t="n">
        <f t="shared" si="1">E22/AB22-1</f>
        <v>-0.09802489862620922</v>
      </c>
      <c r="G22" s="35">
        <v>31463.7148512181</v>
      </c>
      <c r="H22" s="36" t="n">
        <f t="shared" si="2">G22/AD22-1</f>
        <v>0.04598113574143303</v>
      </c>
      <c r="I22" s="35">
        <v>34686.4366117424</v>
      </c>
      <c r="J22" s="36" t="n">
        <f t="shared" si="3">I22/AF22-1</f>
        <v>0.13645094550806824</v>
      </c>
      <c r="K22" s="35">
        <v>35412.4567697161</v>
      </c>
      <c r="L22" s="36" t="n">
        <f t="shared" si="4">K22/AH22-1</f>
        <v>0.11553508655184008</v>
      </c>
      <c r="M22" s="35">
        <v>33122.3695871561</v>
      </c>
      <c r="N22" s="36" t="n">
        <f t="shared" si="5">M22/AJ22-1</f>
        <v>0.1716183187610698</v>
      </c>
      <c r="O22" s="35">
        <v>31212.6786205715</v>
      </c>
      <c r="P22" s="36" t="n">
        <f t="shared" si="6">O22/AL22-1</f>
        <v>-0.013020531630991594</v>
      </c>
      <c r="Q22" s="35" t="n">
        <v>33753.56498919378</v>
      </c>
      <c r="R22" s="36" t="n">
        <f>Q22/AL22-1</f>
        <v>0.004762837772867012</v>
      </c>
      <c r="S22" s="35"/>
      <c r="T22" s="36">
        <f>S22/AN22-1</f>
      </c>
      <c r="U22" s="35">
        <f>C22+E22+G22+I22+K22+M22+O22+Q22+S22</f>
      </c>
      <c r="V22" s="36">
        <f>U22/SUM(X22,Z22,AB22,AD22,AF22,AH22,AJ22,AL22,AN22)-1</f>
      </c>
      <c r="W22" s="36"/>
      <c r="X22" s="35" t="n">
        <v>18734.5807247153</v>
      </c>
      <c r="Y22" s="36">
        <f>X22/AY22-1</f>
      </c>
      <c r="Z22" s="35" t="n">
        <v>19533.9313777258</v>
      </c>
      <c r="AA22" s="36">
        <f>Z22/BA22-1</f>
      </c>
      <c r="AB22" s="35" t="n">
        <v>30080.5758116425</v>
      </c>
      <c r="AC22" s="36">
        <f>AB22/BC22-1</f>
      </c>
      <c r="AD22" s="35" t="n">
        <v>30521.7191721683</v>
      </c>
      <c r="AE22" s="36">
        <f>AD22/BE22-1</f>
      </c>
      <c r="AF22" s="35" t="n">
        <v>31744.8166325071</v>
      </c>
      <c r="AG22" s="36">
        <f>AF22/BG22-1</f>
      </c>
      <c r="AH22" s="35" t="n">
        <v>28270.6142920174</v>
      </c>
      <c r="AI22" s="36">
        <f>AH22/BI22-1</f>
      </c>
      <c r="AJ22" s="35" t="n">
        <v>31624.4457163336</v>
      </c>
      <c r="AK22" s="36">
        <f>AJ22/BK22-1</f>
      </c>
      <c r="AL22" s="35" t="n">
        <v>33593.5642922574</v>
      </c>
      <c r="AM22" s="36">
        <f>AL22/BM22-1</f>
      </c>
      <c r="AN22" s="35" t="n">
        <v>28085.3019555778</v>
      </c>
      <c r="AO22" s="36">
        <f>AN22/BO22-1</f>
      </c>
      <c r="AP22" s="35" t="n">
        <v>27470.6158756874</v>
      </c>
      <c r="AQ22" s="36">
        <f>AP22/BQ22-1</f>
      </c>
      <c r="AR22" s="35" t="n">
        <v>29272.7337243882</v>
      </c>
      <c r="AS22" s="36">
        <f>AR22/BS22-1</f>
      </c>
      <c r="AT22" s="35" t="n">
        <v>26023.5750172985</v>
      </c>
      <c r="AU22" s="36">
        <f>AT22/BU22-1</f>
      </c>
      <c r="AV22" s="35">
        <f>X22+Z22+AB22+AD22+AF22+AH22+AJ22+AL22+AN22+AP22+AR22+AT22</f>
      </c>
      <c r="AW22" s="36">
        <f>AV22/SUM(AY22,BA22,BC22,BE22,BG22,BI22,BK22,BM22,BO22,BQ22,BS22,BU22)-1</f>
      </c>
      <c r="AX22" s="35"/>
      <c r="AY22" s="35" t="n">
        <v>26345.8184136669</v>
      </c>
      <c r="AZ22" s="36">
        <f>AY22/BZ22-1</f>
      </c>
      <c r="BA22" s="35" t="n">
        <v>11831.0282297769</v>
      </c>
      <c r="BB22" s="36">
        <f>BA22/CB22-1</f>
      </c>
      <c r="BC22" s="35" t="n">
        <v>29401.011886476</v>
      </c>
      <c r="BD22" s="36">
        <f>BC22/CD22-1</f>
      </c>
      <c r="BE22" s="35" t="n">
        <v>30096.7109032531</v>
      </c>
      <c r="BF22" s="36">
        <f>BE22/CF22-1</f>
      </c>
      <c r="BG22" s="35" t="n">
        <v>30042.3069464773</v>
      </c>
      <c r="BH22" s="36">
        <f>BG22/CH22-1</f>
      </c>
      <c r="BI22" s="35" t="n">
        <v>25493.7443246541</v>
      </c>
      <c r="BJ22" s="36">
        <f>BI22/CJ22-1</f>
      </c>
      <c r="BK22" s="35" t="n">
        <v>25909.5778470937</v>
      </c>
      <c r="BL22" s="36">
        <f>BK22/CL22-1</f>
      </c>
      <c r="BM22" s="35" t="n">
        <v>28227.3282937975</v>
      </c>
      <c r="BN22" s="36">
        <f>BM22/CN22-1</f>
      </c>
      <c r="BO22" s="35" t="n">
        <v>27064.1046070804</v>
      </c>
      <c r="BP22" s="36">
        <f>BO22/CP22-1</f>
      </c>
      <c r="BQ22" s="35" t="n">
        <v>28700.7272622607</v>
      </c>
      <c r="BR22" s="36">
        <f>BQ22/CR22-1</f>
      </c>
      <c r="BS22" s="35" t="n">
        <v>30677.8061817532</v>
      </c>
      <c r="BT22" s="36">
        <f>BS22/CT22-1</f>
      </c>
      <c r="BU22" s="35" t="n">
        <v>30339.0329458671</v>
      </c>
      <c r="BV22" s="36">
        <f>BU22/CV22-1</f>
      </c>
      <c r="BW22" s="35">
        <f>AY22+BA22+BC22+BE22+BG22+BI22+BK22+BM22+BO22+BQ22+BS22+BU22</f>
      </c>
      <c r="BX22" s="36">
        <f>BW22/SUM(BZ22,CB22,CD22,CF22,CH22,CJ22,CL22,CN22,CP22,CR22,CT22,CV22)-1</f>
      </c>
      <c r="BY22" s="36"/>
      <c r="BZ22" s="41" t="n">
        <v>20456.6672344888</v>
      </c>
      <c r="CA22" s="714">
        <f>BZ22/DN22-1</f>
      </c>
      <c r="CB22" s="41" t="n">
        <v>27133.4483384883</v>
      </c>
      <c r="CC22" s="714">
        <f>CB22/DO22-1</f>
      </c>
      <c r="CD22" s="41" t="n">
        <v>31691.2094579794</v>
      </c>
      <c r="CE22" s="714">
        <f>CD22/DP22-1</f>
      </c>
      <c r="CF22" s="41" t="n">
        <v>30638.2550328218</v>
      </c>
      <c r="CG22" s="714">
        <f>CF22/DQ22-1</f>
      </c>
      <c r="CH22" s="41" t="n">
        <v>30152.5624568102</v>
      </c>
      <c r="CI22" s="714">
        <f>CH22/DR22-1</f>
      </c>
      <c r="CJ22" s="734" t="n">
        <v>27131.1773788574</v>
      </c>
      <c r="CK22" s="714">
        <f>CJ22/DS22-1</f>
      </c>
      <c r="CL22" s="724" t="n">
        <v>31570.20300338</v>
      </c>
      <c r="CM22" s="714">
        <f>CL22/DT22-1</f>
      </c>
      <c r="CN22" s="41" t="n">
        <v>34909.1842071618</v>
      </c>
      <c r="CO22" s="714">
        <f>CN22/DU22-1</f>
      </c>
      <c r="CP22" s="41" t="n">
        <v>32022.8106578515</v>
      </c>
      <c r="CQ22" s="714">
        <f>CP22/DV22-1</f>
      </c>
      <c r="CR22" s="41" t="n">
        <v>32120.6684307582</v>
      </c>
      <c r="CS22" s="714">
        <f>CR22/DW22-1</f>
      </c>
      <c r="CT22" s="41" t="n">
        <v>36173.8483005169</v>
      </c>
      <c r="CU22" s="714">
        <f>CT22/DY22-1</f>
      </c>
      <c r="CV22" s="41" t="n">
        <v>32513.2808996563</v>
      </c>
      <c r="CW22" s="714">
        <f>CV22/DY22-1</f>
      </c>
      <c r="CX22" s="41">
        <f>BZ22+CB22+CD22+CF22+CH22+CJ22+CL22+CN22+CP22+CR22+CT22+CV22</f>
      </c>
      <c r="CY22" s="714">
        <f>CX22/SUM(DN22:DY22)-1</f>
      </c>
      <c r="CZ22" s="714"/>
      <c r="DA22" s="714">
        <f>CV22/CT22-1</f>
      </c>
      <c r="DB22" s="714">
        <f>CT22/CR22-1</f>
      </c>
      <c r="DC22" s="714"/>
      <c r="DD22" s="714"/>
      <c r="DE22" s="714"/>
      <c r="DF22" s="714"/>
      <c r="DG22" s="714"/>
      <c r="DH22" s="714"/>
      <c r="DI22" s="714"/>
      <c r="DJ22" s="714"/>
      <c r="DK22" s="714"/>
      <c r="DL22" s="714"/>
      <c r="DM22" s="21"/>
      <c r="DN22" s="720" t="n">
        <v>29752.5898727246</v>
      </c>
      <c r="DO22" s="720" t="n">
        <v>22106.9110342053</v>
      </c>
      <c r="DP22" s="720" t="n">
        <v>34424.9870065085</v>
      </c>
      <c r="DQ22" s="720" t="n">
        <v>34822.8903980949</v>
      </c>
      <c r="DR22" s="720" t="n">
        <v>35504.1460427093</v>
      </c>
      <c r="DS22" s="720" t="n">
        <v>33230.4507750122</v>
      </c>
      <c r="DT22" s="720" t="n">
        <v>34793.8000182444</v>
      </c>
      <c r="DU22" s="720" t="n">
        <v>38223.3959741686</v>
      </c>
      <c r="DV22" s="720" t="n">
        <v>37305.6718671876</v>
      </c>
      <c r="DW22" s="720" t="n">
        <v>38536.3838674854</v>
      </c>
      <c r="DX22" s="720" t="n">
        <v>33533.373422169</v>
      </c>
      <c r="DY22" s="720" t="n">
        <v>41342.5176204856</v>
      </c>
      <c r="DZ22" s="721" t="n">
        <v>0.0603912239142903</v>
      </c>
      <c r="EA22" s="720">
        <f>SUM(DN22:DY22)</f>
      </c>
      <c r="EB22" s="722">
        <f>IFERROR(EA22/SUM(ED22:EO22)-1,"")</f>
      </c>
      <c r="EC22" s="738"/>
      <c r="ED22" s="50" t="n">
        <v>37063.6140501098</v>
      </c>
      <c r="EE22" s="50" t="n">
        <v>18640.6820314494</v>
      </c>
      <c r="EF22" s="50" t="n">
        <v>30989.1014084087</v>
      </c>
      <c r="EG22" s="50" t="n">
        <v>35413.6733129892</v>
      </c>
      <c r="EH22" s="50" t="n">
        <v>36349.0479740651</v>
      </c>
      <c r="EI22" s="50" t="n">
        <v>39843.3670115059</v>
      </c>
      <c r="EJ22" s="50" t="n">
        <v>36457.9081622205</v>
      </c>
      <c r="EK22" s="50" t="n">
        <v>41541.1963119331</v>
      </c>
      <c r="EL22" s="50" t="n">
        <v>37898.7463079361</v>
      </c>
      <c r="EM22" s="50" t="n">
        <v>34121.8264372703</v>
      </c>
      <c r="EN22" s="50" t="n">
        <v>41390.6685718329</v>
      </c>
      <c r="EO22" s="50" t="n">
        <v>38987.9854605693</v>
      </c>
      <c r="EP22" s="770">
        <f>SUM(ED22:EO22)</f>
      </c>
      <c r="EQ22" s="36"/>
      <c r="ER22" s="736"/>
    </row>
    <row r="23" s="212" customFormat="1" ht="27" customHeight="1" spans="1:146">
      <c r="A23" s="698" t="s">
        <v>95</v>
      </c>
      <c r="B23" s="698" t="s">
        <v>88</v>
      </c>
      <c r="C23" s="35">
        <v>358.655714622378</v>
      </c>
      <c r="D23" s="36" t="n">
        <f t="shared" si="0">C23/Z23-1</f>
        <v>0.30261473605980527</v>
      </c>
      <c r="E23" s="35">
        <v>237.365433509639</v>
      </c>
      <c r="F23" s="36" t="n">
        <f t="shared" si="1">E23/AB23-1</f>
        <v>-0.085934809001174</v>
      </c>
      <c r="G23" s="35">
        <v>355.602023321228</v>
      </c>
      <c r="H23" s="36" t="n">
        <f t="shared" si="2">G23/AD23-1</f>
        <v>0.011231252758465704</v>
      </c>
      <c r="I23" s="35">
        <v>366.879747477184</v>
      </c>
      <c r="J23" s="36" t="n">
        <f t="shared" si="3">I23/AF23-1</f>
        <v>0.02208594257167351</v>
      </c>
      <c r="K23" s="35">
        <v>365.512485725102</v>
      </c>
      <c r="L23" s="36" t="n">
        <f t="shared" si="4">K23/AH23-1</f>
        <v>0.060110595983297044</v>
      </c>
      <c r="M23" s="35">
        <v>341.796576496161</v>
      </c>
      <c r="N23" s="36" t="n">
        <f t="shared" si="5">M23/AJ23-1</f>
        <v>0.11265157606277909</v>
      </c>
      <c r="O23" s="35">
        <v>325.094132817206</v>
      </c>
      <c r="P23" s="36" t="n">
        <f t="shared" si="6">O23/AL23-1</f>
        <v>0.04484326261639349</v>
      </c>
      <c r="Q23" s="35" t="n">
        <v>328.67116602549936</v>
      </c>
      <c r="R23" s="36" t="n">
        <f>Q23/AL23-1</f>
        <v>0.05531591293148663</v>
      </c>
      <c r="S23" s="35"/>
      <c r="T23" s="36">
        <f>S23/AN23-1</f>
      </c>
      <c r="U23" s="35">
        <f>C23+E23+G23+I23+K23+M23+O23+Q23+S23</f>
      </c>
      <c r="V23" s="36">
        <f>U23/SUM(X23,Z23,AB23,AD23,AF23,AH23,AJ23,AL23,AN23)-1</f>
      </c>
      <c r="W23" s="36"/>
      <c r="X23" s="35" t="n">
        <v>275.335219765172</v>
      </c>
      <c r="Y23" s="36">
        <f>X23/AY23-1</f>
      </c>
      <c r="Z23" s="35" t="n">
        <v>259.681077287565</v>
      </c>
      <c r="AA23" s="36">
        <f>Z23/BA23-1</f>
      </c>
      <c r="AB23" s="35" t="n">
        <v>351.65252493058</v>
      </c>
      <c r="AC23" s="36">
        <f>AB23/BC23-1</f>
      </c>
      <c r="AD23" s="35" t="n">
        <v>358.95195520846</v>
      </c>
      <c r="AE23" s="36">
        <f>AD23/BE23-1</f>
      </c>
      <c r="AF23" s="35" t="n">
        <v>344.787126088551</v>
      </c>
      <c r="AG23" s="36">
        <f>AF23/BG23-1</f>
      </c>
      <c r="AH23" s="35" t="n">
        <v>307.191023541835</v>
      </c>
      <c r="AI23" s="36">
        <f>AH23/BI23-1</f>
      </c>
      <c r="AJ23" s="35" t="n">
        <v>311.141531413178</v>
      </c>
      <c r="AK23" s="36">
        <f>AJ23/BK23-1</f>
      </c>
      <c r="AL23" s="35" t="n">
        <v>311.443390550709</v>
      </c>
      <c r="AM23" s="36">
        <f>AL23/BM23-1</f>
      </c>
      <c r="AN23" s="35" t="n">
        <v>329.085002313275</v>
      </c>
      <c r="AO23" s="36">
        <f>AN23/BO23-1</f>
      </c>
      <c r="AP23" s="35" t="n">
        <v>311.416027075955</v>
      </c>
      <c r="AQ23" s="36">
        <f>AP23/BQ23-1</f>
      </c>
      <c r="AR23" s="35" t="n">
        <v>351.153136547011</v>
      </c>
      <c r="AS23" s="36">
        <f>AR23/BS23-1</f>
      </c>
      <c r="AT23" s="35" t="n">
        <v>366.17130000511</v>
      </c>
      <c r="AU23" s="36">
        <f>AT23/BU23-1</f>
      </c>
      <c r="AV23" s="35">
        <f>X23+Z23+AB23+AD23+AF23+AH23+AJ23+AL23+AN23+AP23+AR23+AT23</f>
      </c>
      <c r="AW23" s="36">
        <f>AV23/SUM(AY23,BA23,BC23,BE23,BG23,BI23,BK23,BM23,BO23,BQ23,BS23,BU23)-1</f>
      </c>
      <c r="AX23" s="35"/>
      <c r="AY23" s="35" t="n">
        <v>295.961615270811</v>
      </c>
      <c r="AZ23" s="36">
        <f>AY23/BZ23-1</f>
      </c>
      <c r="BA23" s="35" t="n">
        <v>155.722200277977</v>
      </c>
      <c r="BB23" s="36">
        <f>BA23/CB23-1</f>
      </c>
      <c r="BC23" s="35" t="n">
        <v>315.539672187564</v>
      </c>
      <c r="BD23" s="36">
        <f>BC23/CD23-1</f>
      </c>
      <c r="BE23" s="35" t="n">
        <v>326.776455175812</v>
      </c>
      <c r="BF23" s="36">
        <f>BE23/CF23-1</f>
      </c>
      <c r="BG23" s="35" t="n">
        <v>324.080208152046</v>
      </c>
      <c r="BH23" s="36">
        <f>BG23/CH23-1</f>
      </c>
      <c r="BI23" s="35" t="n">
        <v>293.83546597656</v>
      </c>
      <c r="BJ23" s="36">
        <f>BI23/CJ23-1</f>
      </c>
      <c r="BK23" s="35" t="n">
        <v>294.651086990008</v>
      </c>
      <c r="BL23" s="36">
        <f>BK23/CL23-1</f>
      </c>
      <c r="BM23" s="35" t="n">
        <v>306.857251267951</v>
      </c>
      <c r="BN23" s="36">
        <f>BM23/CN23-1</f>
      </c>
      <c r="BO23" s="35" t="n">
        <v>311.518967815143</v>
      </c>
      <c r="BP23" s="36">
        <f>BO23/CP23-1</f>
      </c>
      <c r="BQ23" s="35" t="n">
        <v>311.276080793253</v>
      </c>
      <c r="BR23" s="36">
        <f>BQ23/CR23-1</f>
      </c>
      <c r="BS23" s="35" t="n">
        <v>327.560202237854</v>
      </c>
      <c r="BT23" s="36">
        <f>BS23/CT23-1</f>
      </c>
      <c r="BU23" s="35" t="n">
        <v>349.364059582759</v>
      </c>
      <c r="BV23" s="36">
        <f>BU23/CV23-1</f>
      </c>
      <c r="BW23" s="35">
        <f>AY23+BA23+BC23+BE23+BG23+BI23+BK23+BM23+BO23+BQ23+BS23+BU23</f>
      </c>
      <c r="BX23" s="36">
        <f>BW23/SUM(BZ23,CB23,CD23,CF23,CH23,CJ23,CL23,CN23,CP23,CR23,CT23,CV23)-1</f>
      </c>
      <c r="BY23" s="36"/>
      <c r="BZ23" s="41" t="n">
        <v>173.74641906005</v>
      </c>
      <c r="CA23" s="714">
        <f>BZ23/DN23-1</f>
      </c>
      <c r="CB23" s="41" t="n">
        <v>250.794489917049</v>
      </c>
      <c r="CC23" s="714">
        <f>CB23/DO23-1</f>
      </c>
      <c r="CD23" s="41" t="n">
        <v>310.496366979726</v>
      </c>
      <c r="CE23" s="714">
        <f>CD23/DP23-1</f>
      </c>
      <c r="CF23" s="41" t="n">
        <v>297.07643628885</v>
      </c>
      <c r="CG23" s="714">
        <f>CF23/DQ23-1</f>
      </c>
      <c r="CH23" s="41" t="n">
        <v>306.728435790862</v>
      </c>
      <c r="CI23" s="714">
        <f>CH23/DR23-1</f>
      </c>
      <c r="CJ23" s="41" t="n">
        <v>291.570550833039</v>
      </c>
      <c r="CK23" s="714">
        <f>CJ23/DS23-1</f>
      </c>
      <c r="CL23" s="724" t="n">
        <v>292.768414753102</v>
      </c>
      <c r="CM23" s="714">
        <f>CL23/DT23-1</f>
      </c>
      <c r="CN23" s="41" t="n">
        <v>297.116363072906</v>
      </c>
      <c r="CO23" s="714">
        <f>CN23/DU23-1</f>
      </c>
      <c r="CP23" s="41" t="n">
        <v>299.690144091385</v>
      </c>
      <c r="CQ23" s="714">
        <f>CP23/DV23-1</f>
      </c>
      <c r="CR23" s="41" t="n">
        <v>300.515151182499</v>
      </c>
      <c r="CS23" s="714">
        <f>CR23/DW23-1</f>
      </c>
      <c r="CT23" s="41" t="n">
        <v>322.940490169901</v>
      </c>
      <c r="CU23" s="714">
        <f>CT23/DY23-1</f>
      </c>
      <c r="CV23" s="41" t="n">
        <v>310.260334082022</v>
      </c>
      <c r="CW23" s="714">
        <f>CV23/DY23-1</f>
      </c>
      <c r="CX23" s="41">
        <f>BZ23+CB23+CD23+CF23+CH23+CJ23+CL23+CN23+CP23+CR23+CT23+CV23</f>
      </c>
      <c r="CY23" s="714">
        <f>CX23/SUM(DN23:DY23)-1</f>
      </c>
      <c r="CZ23" s="714"/>
      <c r="DA23" s="714">
        <f>CV23/CT23-1</f>
      </c>
      <c r="DB23" s="714">
        <f>CT23/CR23-1</f>
      </c>
      <c r="DC23" s="714"/>
      <c r="DD23" s="714"/>
      <c r="DE23" s="714"/>
      <c r="DF23" s="714"/>
      <c r="DG23" s="714"/>
      <c r="DH23" s="714"/>
      <c r="DI23" s="714"/>
      <c r="DJ23" s="714"/>
      <c r="DK23" s="714"/>
      <c r="DL23" s="714"/>
      <c r="DM23" s="136"/>
      <c r="DN23" s="726" t="n">
        <v>196.63861359107</v>
      </c>
      <c r="DO23" s="726" t="n">
        <v>172.470746089091</v>
      </c>
      <c r="DP23" s="726" t="n">
        <v>268.619851915011</v>
      </c>
      <c r="DQ23" s="726" t="n">
        <v>238.374926801485</v>
      </c>
      <c r="DR23" s="726" t="n">
        <v>251.892400671134</v>
      </c>
      <c r="DS23" s="726" t="n">
        <v>234.815015676418</v>
      </c>
      <c r="DT23" s="726" t="n">
        <v>244.677201254255</v>
      </c>
      <c r="DU23" s="726" t="n">
        <v>236.503368668832</v>
      </c>
      <c r="DV23" s="726" t="n">
        <v>270.263039393809</v>
      </c>
      <c r="DW23" s="726" t="n">
        <v>254.175853769983</v>
      </c>
      <c r="DX23" s="726" t="n">
        <v>280.127657116183</v>
      </c>
      <c r="DY23" s="726" t="n">
        <v>278.469554821766</v>
      </c>
      <c r="DZ23" s="727" t="n">
        <v>-0.0952509742697709</v>
      </c>
      <c r="EA23" s="726">
        <f>SUM(DN23:DY23)</f>
      </c>
      <c r="EB23" s="728">
        <f>IFERROR(EA23/SUM(ED23:EO23)-1,"")</f>
      </c>
      <c r="EC23" s="729"/>
      <c r="ED23" s="50" t="n">
        <v>256.785653850356</v>
      </c>
      <c r="EE23" s="50" t="n">
        <v>137.967448814949</v>
      </c>
      <c r="EF23" s="50" t="n">
        <v>258.928940889951</v>
      </c>
      <c r="EG23" s="50" t="n">
        <v>305.168431281709</v>
      </c>
      <c r="EH23" s="50" t="n">
        <v>292.642033151469</v>
      </c>
      <c r="EI23" s="50" t="n">
        <v>306.466655056217</v>
      </c>
      <c r="EJ23" s="50" t="n">
        <v>282.70761574142</v>
      </c>
      <c r="EK23" s="50" t="n">
        <v>268.347290804536</v>
      </c>
      <c r="EL23" s="50" t="n">
        <v>289.720818235616</v>
      </c>
      <c r="EM23" s="50" t="n">
        <v>276.609062278345</v>
      </c>
      <c r="EN23" s="50" t="n">
        <v>311.890559390364</v>
      </c>
      <c r="EO23" s="50" t="n">
        <v>307.78652079455</v>
      </c>
      <c r="EP23" s="771">
        <f>SUM(ED23:EO23)</f>
      </c>
      <c r="EQ23" s="36"/>
      <c r="ER23" s="736"/>
    </row>
    <row r="24" s="212" customFormat="1" ht="27" customHeight="1" spans="1:146">
      <c r="A24" s="45"/>
      <c r="B24" s="698" t="s">
        <v>89</v>
      </c>
      <c r="C24" s="35">
        <v>12.1174</v>
      </c>
      <c r="D24" s="36" t="n">
        <f t="shared" si="0">C24/Z24-1</f>
        <v>-0.029606553963690496</v>
      </c>
      <c r="E24" s="35">
        <v>9.6443</v>
      </c>
      <c r="F24" s="36" t="n">
        <f t="shared" si="1">E24/AB24-1</f>
        <v>-0.23671172597188805</v>
      </c>
      <c r="G24" s="35">
        <v>12.6232</v>
      </c>
      <c r="H24" s="36" t="n">
        <f t="shared" si="2">G24/AD24-1</f>
        <v>-0.001186877878178838</v>
      </c>
      <c r="I24" s="35">
        <v>12.4025</v>
      </c>
      <c r="J24" s="36" t="n">
        <f t="shared" si="3">I24/AF24-1</f>
        <v>-0.03690847815620679</v>
      </c>
      <c r="K24" s="35">
        <v>12.4069</v>
      </c>
      <c r="L24" s="36" t="n">
        <f t="shared" si="4">K24/AH24-1</f>
        <v>-0.039111207490764355</v>
      </c>
      <c r="M24" s="35">
        <v>12.7324</v>
      </c>
      <c r="N24" s="36" t="n">
        <f t="shared" si="5">M24/AJ24-1</f>
        <v>-0.003576431550856518</v>
      </c>
      <c r="O24" s="35">
        <v>12.3819</v>
      </c>
      <c r="P24" s="36" t="n">
        <f t="shared" si="6">O24/AL24-1</f>
        <v>-0.02375583448971863</v>
      </c>
      <c r="Q24" s="35" t="n">
        <v>12.796</v>
      </c>
      <c r="R24" s="36" t="n">
        <f>Q24/AL24-1</f>
        <v>0.014862871373507058</v>
      </c>
      <c r="S24" s="35"/>
      <c r="T24" s="36">
        <f>S24/AN24-1</f>
      </c>
      <c r="U24" s="35">
        <f>C24+E24+G24+I24+K24+M24+O24+Q24+S24</f>
      </c>
      <c r="V24" s="36">
        <f>U24/SUM(X24,Z24,AB24,AD24,AF24,AH24,AJ24,AL24,AN24)-1</f>
      </c>
      <c r="W24" s="36"/>
      <c r="X24" s="35" t="n">
        <v>12.4871</v>
      </c>
      <c r="Y24" s="36">
        <f>X24/AY24-1</f>
      </c>
      <c r="Z24" s="35" t="n">
        <v>12.6352</v>
      </c>
      <c r="AA24" s="36">
        <f>Z24/BA24-1</f>
      </c>
      <c r="AB24" s="35" t="n">
        <v>12.6382</v>
      </c>
      <c r="AC24" s="36">
        <f>AB24/BC24-1</f>
      </c>
      <c r="AD24" s="35" t="n">
        <v>12.8778</v>
      </c>
      <c r="AE24" s="36">
        <f>AD24/BE24-1</f>
      </c>
      <c r="AF24" s="35" t="n">
        <v>12.9119</v>
      </c>
      <c r="AG24" s="36">
        <f>AF24/BG24-1</f>
      </c>
      <c r="AH24" s="35" t="n">
        <v>12.7781</v>
      </c>
      <c r="AI24" s="36">
        <f>AH24/BI24-1</f>
      </c>
      <c r="AJ24" s="35" t="n">
        <v>12.6832</v>
      </c>
      <c r="AK24" s="36">
        <f>AJ24/BK24-1</f>
      </c>
      <c r="AL24" s="35" t="n">
        <v>12.6086</v>
      </c>
      <c r="AM24" s="36">
        <f>AL24/BM24-1</f>
      </c>
      <c r="AN24" s="35" t="n">
        <v>12.3113</v>
      </c>
      <c r="AO24" s="36">
        <f>AN24/BO24-1</f>
      </c>
      <c r="AP24" s="35" t="n">
        <v>11.9473</v>
      </c>
      <c r="AQ24" s="36">
        <f>AP24/BQ24-1</f>
      </c>
      <c r="AR24" s="35" t="n">
        <v>12.675</v>
      </c>
      <c r="AS24" s="36">
        <f>AR24/BS24-1</f>
      </c>
      <c r="AT24" s="35" t="n">
        <v>13.0982</v>
      </c>
      <c r="AU24" s="36">
        <f>AT24/BU24-1</f>
      </c>
      <c r="AV24" s="35">
        <f>X24+Z24+AB24+AD24+AF24+AH24+AJ24+AL24+AN24+AP24+AR24+AT24</f>
      </c>
      <c r="AW24" s="36">
        <f>AV24/SUM(AY24,BA24,BC24,BE24,BG24,BI24,BK24,BM24,BO24,BQ24,BS24,BU24)-1</f>
      </c>
      <c r="AX24" s="35"/>
      <c r="AY24" s="35" t="n">
        <v>13.4803</v>
      </c>
      <c r="AZ24" s="36">
        <f>AY24/BZ24-1</f>
      </c>
      <c r="BA24" s="35" t="n">
        <v>12.0388</v>
      </c>
      <c r="BB24" s="36">
        <f>BA24/CB24-1</f>
      </c>
      <c r="BC24" s="35" t="n">
        <v>12.9301</v>
      </c>
      <c r="BD24" s="36">
        <f>BC24/CD24-1</f>
      </c>
      <c r="BE24" s="35" t="n">
        <v>14.8633</v>
      </c>
      <c r="BF24" s="36">
        <f>BE24/CF24-1</f>
      </c>
      <c r="BG24" s="35" t="n">
        <v>14.8473</v>
      </c>
      <c r="BH24" s="36">
        <f>BG24/CH24-1</f>
      </c>
      <c r="BI24" s="35" t="n">
        <v>14.8487</v>
      </c>
      <c r="BJ24" s="36">
        <f>BI24/CJ24-1</f>
      </c>
      <c r="BK24" s="35" t="n">
        <v>15.7384</v>
      </c>
      <c r="BL24" s="36">
        <f>BK24/CL24-1</f>
      </c>
      <c r="BM24" s="35" t="n">
        <v>16.6248</v>
      </c>
      <c r="BN24" s="36">
        <f>BM24/CN24-1</f>
      </c>
      <c r="BO24" s="35" t="n">
        <v>17.5034</v>
      </c>
      <c r="BP24" s="36">
        <f>BO24/CP24-1</f>
      </c>
      <c r="BQ24" s="35" t="n">
        <v>17.6115</v>
      </c>
      <c r="BR24" s="36">
        <f>BQ24/CR24-1</f>
      </c>
      <c r="BS24" s="35" t="n">
        <v>17.3951</v>
      </c>
      <c r="BT24" s="36">
        <f>BS24/CT24-1</f>
      </c>
      <c r="BU24" s="35" t="n">
        <v>18.5355</v>
      </c>
      <c r="BV24" s="36">
        <f>BU24/CV24-1</f>
      </c>
      <c r="BW24" s="35">
        <f>AY24+BA24+BC24+BE24+BG24+BI24+BK24+BM24+BO24+BQ24+BS24+BU24</f>
      </c>
      <c r="BX24" s="36">
        <f>BW24/SUM(BZ24,CB24,CD24,CF24,CH24,CJ24,CL24,CN24,CP24,CR24,CT24,CV24)-1</f>
      </c>
      <c r="BY24" s="36"/>
      <c r="BZ24" s="41" t="n">
        <v>10.8482</v>
      </c>
      <c r="CA24" s="714">
        <f>BZ24/DN24-1</f>
      </c>
      <c r="CB24" s="41" t="n">
        <v>13.7856</v>
      </c>
      <c r="CC24" s="714">
        <f>CB24/DO24-1</f>
      </c>
      <c r="CD24" s="41" t="n">
        <v>15.8807</v>
      </c>
      <c r="CE24" s="714">
        <f>CD24/DP24-1</f>
      </c>
      <c r="CF24" s="41" t="n">
        <v>17.7147</v>
      </c>
      <c r="CG24" s="714">
        <f>CF24/DQ24-1</f>
      </c>
      <c r="CH24" s="41" t="n">
        <v>16.7663</v>
      </c>
      <c r="CI24" s="714">
        <f>CH24/DR24-1</f>
      </c>
      <c r="CJ24" s="41" t="n">
        <v>16.3111</v>
      </c>
      <c r="CK24" s="714">
        <f>CJ24/DS24-1</f>
      </c>
      <c r="CL24" s="724" t="n">
        <v>12.7632</v>
      </c>
      <c r="CM24" s="714">
        <f>CL24/DT24-1</f>
      </c>
      <c r="CN24" s="41" t="n">
        <v>17.0019</v>
      </c>
      <c r="CO24" s="714">
        <f>CN24/DU24-1</f>
      </c>
      <c r="CP24" s="41" t="n">
        <v>16.1463</v>
      </c>
      <c r="CQ24" s="714">
        <f>CP24/DV24-1</f>
      </c>
      <c r="CR24" s="41" t="n">
        <v>18.9374</v>
      </c>
      <c r="CS24" s="714">
        <f>CR24/DW24-1</f>
      </c>
      <c r="CT24" s="41" t="n">
        <v>17.2238</v>
      </c>
      <c r="CU24" s="714">
        <f>CT24/DY24-1</f>
      </c>
      <c r="CV24" s="41" t="n">
        <v>18.5078</v>
      </c>
      <c r="CW24" s="714">
        <f>CV24/DY24-1</f>
      </c>
      <c r="CX24" s="41">
        <f>BZ24+CB24+CD24+CF24+CH24+CJ24+CL24+CN24+CP24+CR24+CT24+CV24</f>
      </c>
      <c r="CY24" s="714">
        <f>CX24/SUM(DN24:DY24)-1</f>
      </c>
      <c r="CZ24" s="714"/>
      <c r="DA24" s="714">
        <f>CV24/CT24-1</f>
      </c>
      <c r="DB24" s="714">
        <f>CT24/CR24-1</f>
      </c>
      <c r="DC24" s="714"/>
      <c r="DD24" s="714"/>
      <c r="DE24" s="714"/>
      <c r="DF24" s="714"/>
      <c r="DG24" s="714"/>
      <c r="DH24" s="714"/>
      <c r="DI24" s="714"/>
      <c r="DJ24" s="714"/>
      <c r="DK24" s="714"/>
      <c r="DL24" s="714"/>
      <c r="DM24" s="737" t="s">
        <v>95</v>
      </c>
      <c r="DN24" s="726" t="n">
        <v>8.3554</v>
      </c>
      <c r="DO24" s="726" t="n">
        <v>7.173</v>
      </c>
      <c r="DP24" s="726" t="n">
        <v>8.0282</v>
      </c>
      <c r="DQ24" s="726" t="n">
        <v>8.4326</v>
      </c>
      <c r="DR24" s="726" t="n">
        <v>8.5604</v>
      </c>
      <c r="DS24" s="726" t="n">
        <v>8.1447</v>
      </c>
      <c r="DT24" s="726" t="n">
        <v>7.8214</v>
      </c>
      <c r="DU24" s="726" t="n">
        <v>7.6844</v>
      </c>
      <c r="DV24" s="726" t="n">
        <v>8.1402</v>
      </c>
      <c r="DW24" s="726" t="n">
        <v>8.1092</v>
      </c>
      <c r="DX24" s="726" t="n">
        <v>7.0922</v>
      </c>
      <c r="DY24" s="726" t="n">
        <v>7.1948</v>
      </c>
      <c r="DZ24" s="727" t="n">
        <v>-0.64883372461356</v>
      </c>
      <c r="EA24" s="726">
        <f>SUM(DN24:DY24)</f>
      </c>
      <c r="EB24" s="728">
        <f>IFERROR(EA24/SUM(ED24:EO24)-1,"")</f>
      </c>
      <c r="EC24" s="728"/>
      <c r="ED24" s="50" t="n">
        <v>7.7461</v>
      </c>
      <c r="EE24" s="50" t="n">
        <v>6.8842</v>
      </c>
      <c r="EF24" s="50" t="n">
        <v>15.74859</v>
      </c>
      <c r="EG24" s="50" t="n">
        <v>16.4857</v>
      </c>
      <c r="EH24" s="50" t="n">
        <v>17.6823</v>
      </c>
      <c r="EI24" s="50" t="n">
        <v>16.5942</v>
      </c>
      <c r="EJ24" s="50" t="n">
        <v>16.5411</v>
      </c>
      <c r="EK24" s="50" t="n">
        <v>16.6305</v>
      </c>
      <c r="EL24" s="50" t="n">
        <v>16.3572</v>
      </c>
      <c r="EM24" s="50" t="n">
        <v>16.8031</v>
      </c>
      <c r="EN24" s="50" t="n">
        <v>17.7429</v>
      </c>
      <c r="EO24" s="50" t="n">
        <v>20.4883</v>
      </c>
      <c r="EP24" s="772">
        <f>SUM(ED24:EO24)</f>
      </c>
      <c r="EQ24" s="36"/>
      <c r="ER24" s="736"/>
    </row>
    <row r="25" s="212" customFormat="1" ht="27" customHeight="1" spans="1:146">
      <c r="A25" s="45"/>
      <c r="B25" s="698" t="s">
        <v>90</v>
      </c>
      <c r="C25" s="35">
        <v>346.538314622378</v>
      </c>
      <c r="D25" s="36" t="n">
        <f t="shared" si="0">C25/Z25-1</f>
        <v>0.3183975404959132</v>
      </c>
      <c r="E25" s="35">
        <v>227.721133509639</v>
      </c>
      <c r="F25" s="36" t="n">
        <f t="shared" si="1">E25/AB25-1</f>
        <v>-0.07822330002063427</v>
      </c>
      <c r="G25" s="35">
        <v>342.978823321228</v>
      </c>
      <c r="H25" s="36" t="n">
        <f t="shared" si="2">G25/AD25-1</f>
        <v>0.011694191363329054</v>
      </c>
      <c r="I25" s="35">
        <v>354.477247477184</v>
      </c>
      <c r="J25" s="36" t="n">
        <f t="shared" si="3">I25/AF25-1</f>
        <v>0.02428118986135308</v>
      </c>
      <c r="K25" s="35">
        <v>353.105585725102</v>
      </c>
      <c r="L25" s="36" t="n">
        <f t="shared" si="4">K25/AH25-1</f>
        <v>0.06397090824395035</v>
      </c>
      <c r="M25" s="35">
        <v>329.064176496161</v>
      </c>
      <c r="N25" s="36" t="n">
        <f t="shared" si="5">M25/AJ25-1</f>
        <v>0.11769610021688526</v>
      </c>
      <c r="O25" s="35">
        <v>312.712232817206</v>
      </c>
      <c r="P25" s="36" t="n">
        <f t="shared" si="6">O25/AL25-1</f>
        <v>0.047758430252346606</v>
      </c>
      <c r="Q25" s="35" t="n">
        <v>315.87516602549937</v>
      </c>
      <c r="R25" s="36" t="n">
        <f>Q25/AL25-1</f>
        <v>0.057022729660716864</v>
      </c>
      <c r="S25" s="35"/>
      <c r="T25" s="36">
        <f>S25/AN25-1</f>
      </c>
      <c r="U25" s="35">
        <f>C25+E25+G25+I25+K25+M25+O25+Q25+S25</f>
      </c>
      <c r="V25" s="36">
        <f>U25/SUM(X25,Z25,AB25,AD25,AF25,AH25,AJ25,AL25,AN25)-1</f>
      </c>
      <c r="W25" s="36"/>
      <c r="X25" s="35" t="n">
        <v>262.848119765172</v>
      </c>
      <c r="Y25" s="36">
        <f>X25/AY25-1</f>
      </c>
      <c r="Z25" s="35" t="n">
        <v>247.045877287565</v>
      </c>
      <c r="AA25" s="36">
        <f>Z25/BA25-1</f>
      </c>
      <c r="AB25" s="35" t="n">
        <v>339.01432493058</v>
      </c>
      <c r="AC25" s="36">
        <f>AB25/BC25-1</f>
      </c>
      <c r="AD25" s="35" t="n">
        <v>346.07415520846</v>
      </c>
      <c r="AE25" s="36">
        <f>AD25/BE25-1</f>
      </c>
      <c r="AF25" s="35" t="n">
        <v>331.875226088551</v>
      </c>
      <c r="AG25" s="36">
        <f>AF25/BG25-1</f>
      </c>
      <c r="AH25" s="35" t="n">
        <v>294.412923541835</v>
      </c>
      <c r="AI25" s="36">
        <f>AH25/BI25-1</f>
      </c>
      <c r="AJ25" s="35" t="n">
        <v>298.458331413178</v>
      </c>
      <c r="AK25" s="36">
        <f>AJ25/BK25-1</f>
      </c>
      <c r="AL25" s="35" t="n">
        <v>298.834790550709</v>
      </c>
      <c r="AM25" s="36">
        <f>AL25/BM25-1</f>
      </c>
      <c r="AN25" s="35" t="n">
        <v>316.773702313275</v>
      </c>
      <c r="AO25" s="36">
        <f>AN25/BO25-1</f>
      </c>
      <c r="AP25" s="35" t="n">
        <v>299.468727075955</v>
      </c>
      <c r="AQ25" s="36">
        <f>AP25/BQ25-1</f>
      </c>
      <c r="AR25" s="35" t="n">
        <v>338.478136547011</v>
      </c>
      <c r="AS25" s="36">
        <f>AR25/BS25-1</f>
      </c>
      <c r="AT25" s="35" t="n">
        <v>353.07310000511</v>
      </c>
      <c r="AU25" s="36">
        <f>AT25/BU25-1</f>
      </c>
      <c r="AV25" s="35">
        <f>X25+Z25+AB25+AD25+AF25+AH25+AJ25+AL25+AN25+AP25+AR25+AT25</f>
      </c>
      <c r="AW25" s="36">
        <f>AV25/SUM(AY25,BA25,BC25,BE25,BG25,BI25,BK25,BM25,BO25,BQ25,BS25,BU25)-1</f>
      </c>
      <c r="AX25" s="35"/>
      <c r="AY25" s="35" t="n">
        <v>282.481315270811</v>
      </c>
      <c r="AZ25" s="36">
        <f>AY25/BZ25-1</f>
      </c>
      <c r="BA25" s="35" t="n">
        <v>143.683400277977</v>
      </c>
      <c r="BB25" s="36">
        <f>BA25/CB25-1</f>
      </c>
      <c r="BC25" s="35" t="n">
        <v>302.609572187564</v>
      </c>
      <c r="BD25" s="36">
        <f>BC25/CD25-1</f>
      </c>
      <c r="BE25" s="35" t="n">
        <v>311.913155175812</v>
      </c>
      <c r="BF25" s="36">
        <f>BE25/CF25-1</f>
      </c>
      <c r="BG25" s="35" t="n">
        <v>309.232908152046</v>
      </c>
      <c r="BH25" s="36">
        <f>BG25/CH25-1</f>
      </c>
      <c r="BI25" s="35" t="n">
        <v>278.98676597656</v>
      </c>
      <c r="BJ25" s="36">
        <f>BI25/CJ25-1</f>
      </c>
      <c r="BK25" s="35" t="n">
        <v>278.912686990008</v>
      </c>
      <c r="BL25" s="36">
        <f>BK25/CL25-1</f>
      </c>
      <c r="BM25" s="35" t="n">
        <v>290.232451267951</v>
      </c>
      <c r="BN25" s="36">
        <f>BM25/CN25-1</f>
      </c>
      <c r="BO25" s="35" t="n">
        <v>294.015567815143</v>
      </c>
      <c r="BP25" s="36">
        <f>BO25/CP25-1</f>
      </c>
      <c r="BQ25" s="35" t="n">
        <v>293.664580793253</v>
      </c>
      <c r="BR25" s="36">
        <f>BQ25/CR25-1</f>
      </c>
      <c r="BS25" s="35" t="n">
        <v>310.165102237854</v>
      </c>
      <c r="BT25" s="36">
        <f>BS25/CT25-1</f>
      </c>
      <c r="BU25" s="35" t="n">
        <v>330.828559582759</v>
      </c>
      <c r="BV25" s="36">
        <f>BU25/CV25-1</f>
      </c>
      <c r="BW25" s="35">
        <f>AY25+BA25+BC25+BE25+BG25+BI25+BK25+BM25+BO25+BQ25+BS25+BU25</f>
      </c>
      <c r="BX25" s="36">
        <f>BW25/SUM(BZ25,CB25,CD25,CF25,CH25,CJ25,CL25,CN25,CP25,CR25,CT25,CV25)-1</f>
      </c>
      <c r="BY25" s="36"/>
      <c r="BZ25" s="41" t="n">
        <v>162.89821906005</v>
      </c>
      <c r="CA25" s="714">
        <f>BZ25/DN25-1</f>
      </c>
      <c r="CB25" s="41" t="n">
        <v>237.008889917049</v>
      </c>
      <c r="CC25" s="714">
        <f>CB25/DO25-1</f>
      </c>
      <c r="CD25" s="41" t="n">
        <v>294.615666979726</v>
      </c>
      <c r="CE25" s="714">
        <f>CD25/DP25-1</f>
      </c>
      <c r="CF25" s="41" t="n">
        <v>279.36173628885</v>
      </c>
      <c r="CG25" s="714">
        <f>CF25/DQ25-1</f>
      </c>
      <c r="CH25" s="41" t="n">
        <v>289.962135790862</v>
      </c>
      <c r="CI25" s="714">
        <f>CH25/DR25-1</f>
      </c>
      <c r="CJ25" s="41" t="n">
        <v>275.259450833039</v>
      </c>
      <c r="CK25" s="714">
        <f>CJ25/DS25-1</f>
      </c>
      <c r="CL25" s="724" t="n">
        <v>280.005214753102</v>
      </c>
      <c r="CM25" s="714">
        <f>CL25/DT25-1</f>
      </c>
      <c r="CN25" s="41" t="n">
        <v>280.114463072906</v>
      </c>
      <c r="CO25" s="714">
        <f>CN25/DU25-1</f>
      </c>
      <c r="CP25" s="41" t="n">
        <v>283.543844091385</v>
      </c>
      <c r="CQ25" s="714">
        <f>CP25/DV25-1</f>
      </c>
      <c r="CR25" s="41" t="n">
        <v>281.577751182499</v>
      </c>
      <c r="CS25" s="714">
        <f>CR25/DW25-1</f>
      </c>
      <c r="CT25" s="41" t="n">
        <v>305.716690169901</v>
      </c>
      <c r="CU25" s="714">
        <f>CT25/DY25-1</f>
      </c>
      <c r="CV25" s="41" t="n">
        <v>291.752534082022</v>
      </c>
      <c r="CW25" s="714">
        <f>CV25/DY25-1</f>
      </c>
      <c r="CX25" s="41">
        <f>BZ25+CB25+CD25+CF25+CH25+CJ25+CL25+CN25+CP25+CR25+CT25+CV25</f>
      </c>
      <c r="CY25" s="714">
        <f>CX25/SUM(DN25:DY25)-1</f>
      </c>
      <c r="CZ25" s="714"/>
      <c r="DA25" s="714">
        <f>CV25/CT25-1</f>
      </c>
      <c r="DB25" s="714">
        <f>CT25/CR25-1</f>
      </c>
      <c r="DC25" s="714"/>
      <c r="DD25" s="714"/>
      <c r="DE25" s="714"/>
      <c r="DF25" s="714"/>
      <c r="DG25" s="714"/>
      <c r="DH25" s="714"/>
      <c r="DI25" s="714"/>
      <c r="DJ25" s="714"/>
      <c r="DK25" s="714"/>
      <c r="DL25" s="714"/>
      <c r="DM25" s="212"/>
      <c r="DN25" s="726" t="n">
        <v>188.28321359107</v>
      </c>
      <c r="DO25" s="726" t="n">
        <v>165.297746089091</v>
      </c>
      <c r="DP25" s="726" t="n">
        <v>260.591651915011</v>
      </c>
      <c r="DQ25" s="726" t="n">
        <v>229.942326801485</v>
      </c>
      <c r="DR25" s="726" t="n">
        <v>243.332000671134</v>
      </c>
      <c r="DS25" s="726" t="n">
        <v>226.670315676418</v>
      </c>
      <c r="DT25" s="726" t="n">
        <v>236.855801254255</v>
      </c>
      <c r="DU25" s="726" t="n">
        <v>228.818968668832</v>
      </c>
      <c r="DV25" s="726" t="n">
        <v>262.122839393809</v>
      </c>
      <c r="DW25" s="726" t="n">
        <v>246.066653769983</v>
      </c>
      <c r="DX25" s="726" t="n">
        <v>273.035457116183</v>
      </c>
      <c r="DY25" s="726" t="n">
        <v>271.274754821766</v>
      </c>
      <c r="DZ25" s="727" t="n">
        <v>-0.0557729384068916</v>
      </c>
      <c r="EA25" s="726">
        <f>SUM(DN25:DY25)</f>
      </c>
      <c r="EB25" s="728">
        <f>IFERROR(EA25/SUM(ED25:EO25)-1,"")</f>
      </c>
      <c r="EC25" s="728"/>
      <c r="ED25" s="50" t="n">
        <v>249.039553850356</v>
      </c>
      <c r="EE25" s="50" t="n">
        <v>131.083248814949</v>
      </c>
      <c r="EF25" s="50" t="n">
        <v>243.180350889951</v>
      </c>
      <c r="EG25" s="50" t="n">
        <v>288.682731281709</v>
      </c>
      <c r="EH25" s="50" t="n">
        <v>274.959733151469</v>
      </c>
      <c r="EI25" s="50" t="n">
        <v>289.872455056217</v>
      </c>
      <c r="EJ25" s="50" t="n">
        <v>266.16651574142</v>
      </c>
      <c r="EK25" s="50" t="n">
        <v>251.716790804536</v>
      </c>
      <c r="EL25" s="50" t="n">
        <v>273.363618235616</v>
      </c>
      <c r="EM25" s="50" t="n">
        <v>259.805962278345</v>
      </c>
      <c r="EN25" s="50" t="n">
        <v>294.147659390364</v>
      </c>
      <c r="EO25" s="50" t="n">
        <v>287.29822079455</v>
      </c>
      <c r="EP25" s="773">
        <f>SUM(ED25:EO25)</f>
      </c>
      <c r="EQ25" s="36"/>
      <c r="ER25" s="736"/>
    </row>
    <row r="26" s="212" customFormat="1" ht="27" customHeight="1" spans="1:146">
      <c r="A26" s="45"/>
      <c r="B26" s="698" t="s">
        <v>91</v>
      </c>
      <c r="C26" s="35" t="n">
        <f>C27+C28</f>
        <v>48698.5287425237</v>
      </c>
      <c r="D26" s="36" t="n">
        <f t="shared" si="0">C26/Z26-1</f>
        <v>0.21243644081700963</v>
      </c>
      <c r="E26" s="35" t="n">
        <f>E27+E28</f>
        <v>34422.3784077009</v>
      </c>
      <c r="F26" s="36" t="n">
        <f t="shared" si="1">E26/AB26-1</f>
        <v>-0.11398392132175572</v>
      </c>
      <c r="G26" s="35" t="n">
        <f>G27+G28</f>
        <v>49380.8345870572</v>
      </c>
      <c r="H26" s="36" t="n">
        <f t="shared" si="2">G26/AD26-1</f>
        <v>-0.017121958840634832</v>
      </c>
      <c r="I26" s="35" t="n">
        <f>I27+I28</f>
        <v>49924.576102276595</v>
      </c>
      <c r="J26" s="36" t="n">
        <f t="shared" si="3">I26/AF26-1</f>
        <v>-0.002210560748713064</v>
      </c>
      <c r="K26" s="35" t="n">
        <f>K27+K28</f>
        <v>49674.8849033406</v>
      </c>
      <c r="L26" s="36" t="n">
        <f t="shared" si="4">K26/AH26-1</f>
        <v>-0.012611426111078461</v>
      </c>
      <c r="M26" s="35" t="n">
        <f>M27+M28</f>
        <v>45341.5345224794</v>
      </c>
      <c r="N26" s="36" t="n">
        <f t="shared" si="5">M26/AJ26-1</f>
        <v>0.021824882906872123</v>
      </c>
      <c r="O26" s="35" t="n">
        <f>O27+O28</f>
        <v>43908.836822500605</v>
      </c>
      <c r="P26" s="36" t="n">
        <f t="shared" si="6">O26/AL26-1</f>
        <v>0.00522579539226431</v>
      </c>
      <c r="Q26" s="35" t="n">
        <f>Q27+Q28</f>
        <v>46020.22416675505</v>
      </c>
      <c r="R26" s="36" t="n">
        <f>Q26/AL26-1</f>
        <v>0.040232255914893544</v>
      </c>
      <c r="S26" s="35">
        <f>S27+S28</f>
      </c>
      <c r="T26" s="36">
        <f>S26/AN26-1</f>
      </c>
      <c r="U26" s="35">
        <f>C26+E26+G26+I26+K26+M26+O26+Q26+S26</f>
      </c>
      <c r="V26" s="36">
        <f>U26/SUM(X26,Z26,AB26,AD26,AF26,AH26,AJ26,AL26,AN26)-1</f>
      </c>
      <c r="W26" s="36"/>
      <c r="X26" s="35">
        <f>X27+X28</f>
      </c>
      <c r="Y26" s="36">
        <f>X26/AY26-1</f>
      </c>
      <c r="Z26" s="35">
        <f>Z27+Z28</f>
      </c>
      <c r="AA26" s="36">
        <f>Z26/BA26-1</f>
      </c>
      <c r="AB26" s="35">
        <f>AB27+AB28</f>
      </c>
      <c r="AC26" s="36">
        <f>AB26/BC26-1</f>
      </c>
      <c r="AD26" s="35">
        <f>AD27+AD28</f>
      </c>
      <c r="AE26" s="36">
        <f>AD26/BE26-1</f>
      </c>
      <c r="AF26" s="35">
        <f>AF27+AF28</f>
      </c>
      <c r="AG26" s="36">
        <f>AF26/BG26-1</f>
      </c>
      <c r="AH26" s="35">
        <f>AH27+AH28</f>
      </c>
      <c r="AI26" s="36">
        <f>AH26/BI26-1</f>
      </c>
      <c r="AJ26" s="35">
        <f>AJ27+AJ28</f>
      </c>
      <c r="AK26" s="36">
        <f>AJ26/BK26-1</f>
      </c>
      <c r="AL26" s="35">
        <f>AL27+AL28</f>
      </c>
      <c r="AM26" s="36">
        <f>AL26/BM26-1</f>
      </c>
      <c r="AN26" s="35">
        <f>AN27+AN28</f>
      </c>
      <c r="AO26" s="36">
        <f>AN26/BO26-1</f>
      </c>
      <c r="AP26" s="35">
        <f>AP27+AP28</f>
      </c>
      <c r="AQ26" s="36">
        <f>AP26/BQ26-1</f>
      </c>
      <c r="AR26" s="35">
        <f>AR27+AR28</f>
      </c>
      <c r="AS26" s="36">
        <f>AR26/BS26-1</f>
      </c>
      <c r="AT26" s="35">
        <f>AT27+AT28</f>
      </c>
      <c r="AU26" s="36">
        <f>AT26/BU26-1</f>
      </c>
      <c r="AV26" s="35">
        <f>X26+Z26+AB26+AD26+AF26+AH26+AJ26+AL26+AN26+AP26+AR26+AT26</f>
      </c>
      <c r="AW26" s="36">
        <f>AV26/SUM(AY26,BA26,BC26,BE26,BG26,BI26,BK26,BM26,BO26,BQ26,BS26,BU26)-1</f>
      </c>
      <c r="AX26" s="35"/>
      <c r="AY26" s="35">
        <f>AY27+AY28</f>
      </c>
      <c r="AZ26" s="36">
        <f>AY26/BZ26-1</f>
      </c>
      <c r="BA26" s="35">
        <f>BA27+BA28</f>
      </c>
      <c r="BB26" s="36">
        <f>BA26/CB26-1</f>
      </c>
      <c r="BC26" s="35">
        <f>BC27+BC28</f>
      </c>
      <c r="BD26" s="36">
        <f>BC26/CD26-1</f>
      </c>
      <c r="BE26" s="35">
        <f>BE27+BE28</f>
      </c>
      <c r="BF26" s="36">
        <f>BE26/CF26-1</f>
      </c>
      <c r="BG26" s="35">
        <f>BG27+BG28</f>
      </c>
      <c r="BH26" s="36">
        <f>BG26/CH26-1</f>
      </c>
      <c r="BI26" s="35">
        <f>BI27+BI28</f>
      </c>
      <c r="BJ26" s="36">
        <f>BI26/CJ26-1</f>
      </c>
      <c r="BK26" s="35">
        <f>BK27+BK28</f>
      </c>
      <c r="BL26" s="36">
        <f>BK26/CL26-1</f>
      </c>
      <c r="BM26" s="35">
        <f>BM27+BM28</f>
      </c>
      <c r="BN26" s="36">
        <f>BM26/CN26-1</f>
      </c>
      <c r="BO26" s="35">
        <f>BO27+BO28</f>
      </c>
      <c r="BP26" s="36">
        <f>BO26/CP26-1</f>
      </c>
      <c r="BQ26" s="35">
        <f>BQ27+BQ28</f>
      </c>
      <c r="BR26" s="36">
        <f>BQ26/CR26-1</f>
      </c>
      <c r="BS26" s="35">
        <f>BS27+BS28</f>
      </c>
      <c r="BT26" s="36">
        <f>BS26/CT26-1</f>
      </c>
      <c r="BU26" s="35">
        <f>BU27+BU28</f>
      </c>
      <c r="BV26" s="36">
        <f>BU26/CV26-1</f>
      </c>
      <c r="BW26" s="35">
        <f>AY26+BA26+BC26+BE26+BG26+BI26+BK26+BM26+BO26+BQ26+BS26+BU26</f>
      </c>
      <c r="BX26" s="36">
        <f>BW26/SUM(BZ26,CB26,CD26,CF26,CH26,CJ26,CL26,CN26,CP26,CR26,CT26,CV26)-1</f>
      </c>
      <c r="BY26" s="36"/>
      <c r="BZ26" s="41">
        <f>BZ27+BZ28</f>
      </c>
      <c r="CA26" s="714">
        <f>BZ26/DN26-1</f>
      </c>
      <c r="CB26" s="41">
        <f>CB27+CB28</f>
      </c>
      <c r="CC26" s="714">
        <f>CB26/DO26-1</f>
      </c>
      <c r="CD26" s="41">
        <f>SUM(CD27:CD28)</f>
      </c>
      <c r="CE26" s="714">
        <f>CD26/DP26-1</f>
      </c>
      <c r="CF26" s="41" t="n">
        <v>43111.5577919064</v>
      </c>
      <c r="CG26" s="714">
        <f>CF26/DQ26-1</f>
      </c>
      <c r="CH26" s="41" t="n">
        <v>43747.5547258889</v>
      </c>
      <c r="CI26" s="714">
        <f>CH26/DR26-1</f>
      </c>
      <c r="CJ26" s="41">
        <f>CJ27+CJ28</f>
      </c>
      <c r="CK26" s="714">
        <f>CJ26/DS26-1</f>
      </c>
      <c r="CL26" s="41">
        <f>CL27+CL28</f>
      </c>
      <c r="CM26" s="714">
        <f>CL26/DT26-1</f>
      </c>
      <c r="CN26" s="41" t="n">
        <v>42207.062013367</v>
      </c>
      <c r="CO26" s="714">
        <f>CN26/DU26-1</f>
      </c>
      <c r="CP26" s="41">
        <f>SUM(CP27:CP28)</f>
      </c>
      <c r="CQ26" s="714">
        <f>CP26/DV26-1</f>
      </c>
      <c r="CR26" s="41">
        <f>SUM(CR27:CR28)</f>
      </c>
      <c r="CS26" s="714">
        <f>CR26/DW26-1</f>
      </c>
      <c r="CT26" s="41">
        <f>CT27+CT28</f>
      </c>
      <c r="CU26" s="714">
        <f>CT26/DY26-1</f>
      </c>
      <c r="CV26" s="41">
        <f>CV27+CV28</f>
      </c>
      <c r="CW26" s="714">
        <f>CV26/DY26-1</f>
      </c>
      <c r="CX26" s="41">
        <f>BZ26+CB26+CD26+CF26+CH26+CJ26+CL26+CN26+CP26+CR26+CT26+CV26</f>
      </c>
      <c r="CY26" s="714">
        <f>CX26/SUM(DN26:DY26)-1</f>
      </c>
      <c r="CZ26" s="714"/>
      <c r="DA26" s="714">
        <f>CV26/CT26-1</f>
      </c>
      <c r="DB26" s="714">
        <f>CT26/CR26-1</f>
      </c>
      <c r="DC26" s="714"/>
      <c r="DD26" s="714"/>
      <c r="DE26" s="714"/>
      <c r="DF26" s="714"/>
      <c r="DG26" s="714"/>
      <c r="DH26" s="714"/>
      <c r="DI26" s="714"/>
      <c r="DJ26" s="714"/>
      <c r="DK26" s="714"/>
      <c r="DL26" s="714"/>
      <c r="DM26" s="212"/>
      <c r="DN26" s="41" t="n">
        <v>32252.3677949709</v>
      </c>
      <c r="DO26" s="41" t="n">
        <v>26037.3312560821</v>
      </c>
      <c r="DP26" s="41" t="n">
        <v>38353.7211723053</v>
      </c>
      <c r="DQ26" s="41" t="n">
        <v>36162.3720667415</v>
      </c>
      <c r="DR26" s="41" t="n">
        <v>35714.7268580189</v>
      </c>
      <c r="DS26" s="41" t="n">
        <v>32964.8574299652</v>
      </c>
      <c r="DT26" s="41" t="n">
        <v>34898.0249014754</v>
      </c>
      <c r="DU26" s="41" t="n">
        <v>34120.3890715798</v>
      </c>
      <c r="DV26" s="41" t="n">
        <v>39453.9177053875</v>
      </c>
      <c r="DW26" s="41" t="n">
        <v>39129.0147399967</v>
      </c>
      <c r="DX26" s="41" t="n">
        <v>43091.274248541</v>
      </c>
      <c r="DY26" s="41" t="n">
        <v>41721.8654462678</v>
      </c>
      <c r="DZ26" s="714" t="n">
        <v>0.0264916888316449</v>
      </c>
      <c r="EA26" s="41">
        <f>SUM(DN26:DY26)</f>
      </c>
      <c r="EB26" s="36">
        <f>IFERROR(EA26/SUM(ED26:EO26)-1,"")</f>
      </c>
      <c r="EC26" s="36"/>
      <c r="ED26" s="732">
        <f>ED27+ED28</f>
      </c>
      <c r="EE26" s="732">
        <f>EE27+EE28</f>
      </c>
      <c r="EF26" s="732">
        <f>EF27+EF28</f>
      </c>
      <c r="EG26" s="732">
        <f>EG27+EG28</f>
      </c>
      <c r="EH26" s="732">
        <f>EH27+EH28</f>
      </c>
      <c r="EI26" s="732">
        <f>EI27+EI28</f>
      </c>
      <c r="EJ26" s="732">
        <f>EJ27+EJ28</f>
      </c>
      <c r="EK26" s="732">
        <f>EK27+EK28</f>
      </c>
      <c r="EL26" s="732">
        <f>EL27+EL28</f>
      </c>
      <c r="EM26" s="732">
        <f>EM27+EM28</f>
      </c>
      <c r="EN26" s="50">
        <f>EN27+EN28</f>
      </c>
      <c r="EO26" s="50">
        <f>EO27+EO28</f>
      </c>
      <c r="EP26" s="774">
        <f>SUM(ED26:EO26)</f>
      </c>
      <c r="EQ26" s="36"/>
      <c r="ER26" s="733"/>
    </row>
    <row r="27" s="212" customFormat="1" ht="27" customHeight="1" spans="1:146">
      <c r="A27" s="45"/>
      <c r="B27" s="698" t="s">
        <v>92</v>
      </c>
      <c r="C27" s="35">
        <v>3888.2247</v>
      </c>
      <c r="D27" s="36" t="n">
        <f t="shared" si="0">C27/Z27-1</f>
        <v>-0.08797375711705269</v>
      </c>
      <c r="E27" s="35">
        <v>3250.6985</v>
      </c>
      <c r="F27" s="36" t="n">
        <f t="shared" si="1">E27/AB27-1</f>
        <v>-0.21283607855273357</v>
      </c>
      <c r="G27" s="35">
        <v>3958.8157</v>
      </c>
      <c r="H27" s="36" t="n">
        <f t="shared" si="2">G27/AD27-1</f>
        <v>-0.06574254965795356</v>
      </c>
      <c r="I27" s="35">
        <v>4024.9189</v>
      </c>
      <c r="J27" s="36" t="n">
        <f t="shared" si="3">I27/AF27-1</f>
        <v>-5.260939338160853E-4</v>
      </c>
      <c r="K27" s="35">
        <v>4033.1107</v>
      </c>
      <c r="L27" s="36" t="n">
        <f t="shared" si="4">K27/AH27-1</f>
        <v>-0.0699194945519026</v>
      </c>
      <c r="M27" s="35">
        <v>3953.8801</v>
      </c>
      <c r="N27" s="36" t="n">
        <f t="shared" si="5">M27/AJ27-1</f>
        <v>-0.014454138847333042</v>
      </c>
      <c r="O27" s="35">
        <v>3944.1367</v>
      </c>
      <c r="P27" s="36" t="n">
        <f t="shared" si="6">O27/AL27-1</f>
        <v>-0.053137571029625796</v>
      </c>
      <c r="Q27" s="35" t="n">
        <v>4129.8199</v>
      </c>
      <c r="R27" s="36" t="n">
        <f>Q27/AL27-1</f>
        <v>0.006072337660591343</v>
      </c>
      <c r="S27" s="35"/>
      <c r="T27" s="36">
        <f>S27/AN27-1</f>
      </c>
      <c r="U27" s="35">
        <f>C27+E27+G27+I27+K27+M27+O27+Q27+S27</f>
      </c>
      <c r="V27" s="36">
        <f>U27/SUM(X27,Z27,AB27,AD27,AF27,AH27,AJ27,AL27,AN27)-1</f>
      </c>
      <c r="W27" s="36"/>
      <c r="X27" s="35" t="n">
        <v>4263.2816</v>
      </c>
      <c r="Y27" s="36">
        <f>X27/AY27-1</f>
      </c>
      <c r="Z27" s="35" t="n">
        <v>4129.6335</v>
      </c>
      <c r="AA27" s="36">
        <f>Z27/BA27-1</f>
      </c>
      <c r="AB27" s="35" t="n">
        <v>4237.3927</v>
      </c>
      <c r="AC27" s="36">
        <f>AB27/BC27-1</f>
      </c>
      <c r="AD27" s="35" t="n">
        <v>4027.0375</v>
      </c>
      <c r="AE27" s="36">
        <f>AD27/BE27-1</f>
      </c>
      <c r="AF27" s="35" t="n">
        <v>4336.3028</v>
      </c>
      <c r="AG27" s="36">
        <f>AF27/BG27-1</f>
      </c>
      <c r="AH27" s="35" t="n">
        <v>4011.8682</v>
      </c>
      <c r="AI27" s="36">
        <f>AH27/BI27-1</f>
      </c>
      <c r="AJ27" s="35" t="n">
        <v>4165.4802</v>
      </c>
      <c r="AK27" s="36">
        <f>AJ27/BK27-1</f>
      </c>
      <c r="AL27" s="35" t="n">
        <v>4104.8936</v>
      </c>
      <c r="AM27" s="36">
        <f>AL27/BM27-1</f>
      </c>
      <c r="AN27" s="35" t="n">
        <v>4157.138</v>
      </c>
      <c r="AO27" s="36">
        <f>AN27/BO27-1</f>
      </c>
      <c r="AP27" s="35" t="n">
        <v>4213.3321</v>
      </c>
      <c r="AQ27" s="36">
        <f>AP27/BQ27-1</f>
      </c>
      <c r="AR27" s="35" t="n">
        <v>4146.2456</v>
      </c>
      <c r="AS27" s="36">
        <f>AR27/BS27-1</f>
      </c>
      <c r="AT27" s="35" t="n">
        <v>4367.2385</v>
      </c>
      <c r="AU27" s="36">
        <f>AT27/BU27-1</f>
      </c>
      <c r="AV27" s="35">
        <f>X27+Z27+AB27+AD27+AF27+AH27+AJ27+AL27+AN27+AP27+AR27+AT27</f>
      </c>
      <c r="AW27" s="36">
        <f>AV27/SUM(AY27,BA27,BC27,BE27,BG27,BI27,BK27,BM27,BO27,BQ27,BS27,BU27)-1</f>
      </c>
      <c r="AX27" s="35"/>
      <c r="AY27" s="35" t="n">
        <v>4597.0914</v>
      </c>
      <c r="AZ27" s="36">
        <f>AY27/BZ27-1</f>
      </c>
      <c r="BA27" s="35" t="n">
        <v>3957.433</v>
      </c>
      <c r="BB27" s="36">
        <f>BA27/CB27-1</f>
      </c>
      <c r="BC27" s="35" t="n">
        <v>4869.2748</v>
      </c>
      <c r="BD27" s="36">
        <f>BC27/CD27-1</f>
      </c>
      <c r="BE27" s="35" t="n">
        <v>4983.0262</v>
      </c>
      <c r="BF27" s="36">
        <f>BE27/CF27-1</f>
      </c>
      <c r="BG27" s="35" t="n">
        <v>4742.6742</v>
      </c>
      <c r="BH27" s="36">
        <f>BG27/CH27-1</f>
      </c>
      <c r="BI27" s="35" t="n">
        <v>4761.9082</v>
      </c>
      <c r="BJ27" s="36">
        <f>BI27/CJ27-1</f>
      </c>
      <c r="BK27" s="35" t="n">
        <v>4498.1439</v>
      </c>
      <c r="BL27" s="36">
        <f>BK27/CL27-1</f>
      </c>
      <c r="BM27" s="35" t="n">
        <v>4773.7821</v>
      </c>
      <c r="BN27" s="36">
        <f>BM27/CN27-1</f>
      </c>
      <c r="BO27" s="35" t="n">
        <v>4997.3242</v>
      </c>
      <c r="BP27" s="36">
        <f>BO27/CP27-1</f>
      </c>
      <c r="BQ27" s="35" t="n">
        <v>5066.0712</v>
      </c>
      <c r="BR27" s="36">
        <f>BQ27/CR27-1</f>
      </c>
      <c r="BS27" s="35" t="n">
        <v>5197.0568</v>
      </c>
      <c r="BT27" s="36">
        <f>BS27/CT27-1</f>
      </c>
      <c r="BU27" s="35" t="n">
        <v>5805.6462</v>
      </c>
      <c r="BV27" s="36">
        <f>BU27/CV27-1</f>
      </c>
      <c r="BW27" s="35">
        <f>AY27+BA27+BC27+BE27+BG27+BI27+BK27+BM27+BO27+BQ27+BS27+BU27</f>
      </c>
      <c r="BX27" s="36">
        <f>BW27/SUM(BZ27,CB27,CD27,CF27,CH27,CJ27,CL27,CN27,CP27,CR27,CT27,CV27)-1</f>
      </c>
      <c r="BY27" s="36"/>
      <c r="BZ27" s="41" t="n">
        <v>3163.1775</v>
      </c>
      <c r="CA27" s="714">
        <f>BZ27/DN27-1</f>
      </c>
      <c r="CB27" s="41" t="n">
        <v>3824.1159</v>
      </c>
      <c r="CC27" s="714">
        <f>CB27/DO27-1</f>
      </c>
      <c r="CD27" s="41" t="n">
        <v>4149.9164</v>
      </c>
      <c r="CE27" s="714">
        <f>CD27/DP27-1</f>
      </c>
      <c r="CF27" s="41" t="n">
        <v>4417.6687</v>
      </c>
      <c r="CG27" s="714">
        <f>CF27/DQ27-1</f>
      </c>
      <c r="CH27" s="41" t="n">
        <v>4235.1466</v>
      </c>
      <c r="CI27" s="714">
        <f>CH27/DR27-1</f>
      </c>
      <c r="CJ27" s="41" t="n">
        <v>4332.2195</v>
      </c>
      <c r="CK27" s="714">
        <f>CJ27/DS27-1</f>
      </c>
      <c r="CL27" s="724" t="n">
        <v>3381.4382</v>
      </c>
      <c r="CM27" s="714">
        <f>CL27/DT27-1</f>
      </c>
      <c r="CN27" s="41" t="n">
        <v>4414.7295</v>
      </c>
      <c r="CO27" s="714">
        <f>CN27/DU27-1</f>
      </c>
      <c r="CP27" s="724" t="n">
        <v>4598.8966</v>
      </c>
      <c r="CQ27" s="714">
        <f>CP27/DV27-1</f>
      </c>
      <c r="CR27" s="724" t="n">
        <v>5789.1614</v>
      </c>
      <c r="CS27" s="714">
        <f>CR27/DW27-1</f>
      </c>
      <c r="CT27" s="50" t="n">
        <v>5154.3399</v>
      </c>
      <c r="CU27" s="714">
        <f>CT27/DY27-1</f>
      </c>
      <c r="CV27" s="50" t="n">
        <v>5523.6119</v>
      </c>
      <c r="CW27" s="714">
        <f>CV27/DY27-1</f>
      </c>
      <c r="CX27" s="41">
        <f>BZ27+CB27+CD27+CF27+CH27+CJ27+CL27+CN27+CP27+CR27+CT27+CV27</f>
      </c>
      <c r="CY27" s="714">
        <f>CX27/SUM(DN27:DY27)-1</f>
      </c>
      <c r="CZ27" s="714"/>
      <c r="DA27" s="714">
        <f>CV27/CT27-1</f>
      </c>
      <c r="DB27" s="714">
        <f>CT27/CR27-1</f>
      </c>
      <c r="DC27" s="714"/>
      <c r="DD27" s="714"/>
      <c r="DE27" s="714"/>
      <c r="DF27" s="714"/>
      <c r="DG27" s="714"/>
      <c r="DH27" s="714"/>
      <c r="DI27" s="714"/>
      <c r="DJ27" s="714"/>
      <c r="DK27" s="714"/>
      <c r="DL27" s="714"/>
      <c r="DM27" s="212"/>
      <c r="DN27" s="41" t="n">
        <v>1686.2727</v>
      </c>
      <c r="DO27" s="41" t="n">
        <v>1521.0217</v>
      </c>
      <c r="DP27" s="41" t="n">
        <v>1718.0772</v>
      </c>
      <c r="DQ27" s="41" t="n">
        <v>1838.4845</v>
      </c>
      <c r="DR27" s="41" t="n">
        <v>1925.3972</v>
      </c>
      <c r="DS27" s="41" t="n">
        <v>1909.3124</v>
      </c>
      <c r="DT27" s="41" t="n">
        <v>1852.1719</v>
      </c>
      <c r="DU27" s="41" t="n">
        <v>1809.4231</v>
      </c>
      <c r="DV27" s="41" t="n">
        <v>1992.534</v>
      </c>
      <c r="DW27" s="41" t="n">
        <v>2807.9884</v>
      </c>
      <c r="DX27" s="41" t="n">
        <v>2090.102</v>
      </c>
      <c r="DY27" s="41" t="n">
        <v>2131.7149</v>
      </c>
      <c r="DZ27" s="714" t="n">
        <v>0.234021724349943</v>
      </c>
      <c r="EA27" s="41">
        <f>SUM(DN27:DY27)</f>
      </c>
      <c r="EB27" s="36">
        <f>IFERROR(EA27/SUM(ED27:EO27)-1,"")</f>
      </c>
      <c r="EC27" s="36"/>
      <c r="ED27" s="50" t="n">
        <v>1486.3346</v>
      </c>
      <c r="EE27" s="50" t="n">
        <v>1524.0044</v>
      </c>
      <c r="EF27" s="50" t="n">
        <v>1860.79964</v>
      </c>
      <c r="EG27" s="50" t="n">
        <v>1868.9434</v>
      </c>
      <c r="EH27" s="50" t="n">
        <v>2211.0663</v>
      </c>
      <c r="EI27" s="50" t="n">
        <v>1870.4187</v>
      </c>
      <c r="EJ27" s="50" t="n">
        <v>1736.8293</v>
      </c>
      <c r="EK27" s="50" t="n">
        <v>1735.9292</v>
      </c>
      <c r="EL27" s="50" t="n">
        <v>1769.9264</v>
      </c>
      <c r="EM27" s="50" t="n">
        <v>1819.6756</v>
      </c>
      <c r="EN27" s="50" t="n">
        <v>1723.9032</v>
      </c>
      <c r="EO27" s="50" t="n">
        <v>1727.4533</v>
      </c>
      <c r="EP27" s="775">
        <f>SUM(ED27:EO27)</f>
      </c>
      <c r="EQ27" s="36"/>
      <c r="ER27" s="736"/>
    </row>
    <row r="28" s="212" customFormat="1" ht="27" customHeight="1" spans="1:146">
      <c r="A28" s="29"/>
      <c r="B28" s="698" t="s">
        <v>93</v>
      </c>
      <c r="C28" s="35">
        <v>44810.3040425237</v>
      </c>
      <c r="D28" s="36" t="n">
        <f t="shared" si="0">C28/Z28-1</f>
        <v>0.24810891952720637</v>
      </c>
      <c r="E28" s="35">
        <v>31171.6799077009</v>
      </c>
      <c r="F28" s="36" t="n">
        <f t="shared" si="1">E28/AB28-1</f>
        <v>-0.10222671521796789</v>
      </c>
      <c r="G28" s="35">
        <v>45422.0188870572</v>
      </c>
      <c r="H28" s="36" t="n">
        <f t="shared" si="2">G28/AD28-1</f>
        <v>-0.01264352160018234</v>
      </c>
      <c r="I28" s="35">
        <v>45899.6572022766</v>
      </c>
      <c r="J28" s="36" t="n">
        <f t="shared" si="3">I28/AF28-1</f>
        <v>-0.002358000101416069</v>
      </c>
      <c r="K28" s="35">
        <v>45641.7742033406</v>
      </c>
      <c r="L28" s="36" t="n">
        <f t="shared" si="4">K28/AH28-1</f>
        <v>-0.007205974190314546</v>
      </c>
      <c r="M28" s="35">
        <v>41387.6544224794</v>
      </c>
      <c r="N28" s="36" t="n">
        <f t="shared" si="5">M28/AJ28-1</f>
        <v>0.025430983574936006</v>
      </c>
      <c r="O28" s="35">
        <v>39964.7001225006</v>
      </c>
      <c r="P28" s="36" t="n">
        <f t="shared" si="6">O28/AL28-1</f>
        <v>0.011378165075017765</v>
      </c>
      <c r="Q28" s="35" t="n">
        <v>41890.404266755046</v>
      </c>
      <c r="R28" s="36" t="n">
        <f>Q28/AL28-1</f>
        <v>0.04372599667415966</v>
      </c>
      <c r="S28" s="35"/>
      <c r="T28" s="36">
        <f>S28/AN28-1</f>
      </c>
      <c r="U28" s="35">
        <f>C28+E28+G28+I28+K28+M28+O28+Q28+S28</f>
      </c>
      <c r="V28" s="36">
        <f>U28/SUM(X28,Z28,AB28,AD28,AF28,AH28,AJ28,AL28,AN28)-1</f>
      </c>
      <c r="W28" s="36"/>
      <c r="X28" s="35" t="n">
        <v>35902.5589365215</v>
      </c>
      <c r="Y28" s="36">
        <f>X28/AY28-1</f>
      </c>
      <c r="Z28" s="35" t="n">
        <v>34721.1043546133</v>
      </c>
      <c r="AA28" s="36">
        <f>Z28/BA28-1</f>
      </c>
      <c r="AB28" s="35" t="n">
        <v>46003.6672475897</v>
      </c>
      <c r="AC28" s="36">
        <f>AB28/BC28-1</f>
      </c>
      <c r="AD28" s="35" t="n">
        <v>46008.1444114648</v>
      </c>
      <c r="AE28" s="36">
        <f>AD28/BE28-1</f>
      </c>
      <c r="AF28" s="35" t="n">
        <v>45973.0548500399</v>
      </c>
      <c r="AG28" s="36">
        <f>AF28/BG28-1</f>
      </c>
      <c r="AH28" s="35" t="n">
        <v>40361.2286788825</v>
      </c>
      <c r="AI28" s="36">
        <f>AH28/BI28-1</f>
      </c>
      <c r="AJ28" s="35" t="n">
        <v>39515.0908953391</v>
      </c>
      <c r="AK28" s="36">
        <f>AJ28/BK28-1</f>
      </c>
      <c r="AL28" s="35" t="n">
        <v>40135.4420606932</v>
      </c>
      <c r="AM28" s="36">
        <f>AL28/BM28-1</f>
      </c>
      <c r="AN28" s="35" t="n">
        <v>42548.889019491</v>
      </c>
      <c r="AO28" s="36">
        <f>AN28/BO28-1</f>
      </c>
      <c r="AP28" s="35" t="n">
        <v>39559.8024958988</v>
      </c>
      <c r="AQ28" s="36">
        <f>AP28/BQ28-1</f>
      </c>
      <c r="AR28" s="35" t="n">
        <v>42601.712389812</v>
      </c>
      <c r="AS28" s="36">
        <f>AR28/BS28-1</f>
      </c>
      <c r="AT28" s="35" t="n">
        <v>44392.2628476958</v>
      </c>
      <c r="AU28" s="36">
        <f>AT28/BU28-1</f>
      </c>
      <c r="AV28" s="35">
        <f>X28+Z28+AB28+AD28+AF28+AH28+AJ28+AL28+AN28+AP28+AR28+AT28</f>
      </c>
      <c r="AW28" s="36">
        <f>AV28/SUM(AY28,BA28,BC28,BE28,BG28,BI28,BK28,BM28,BO28,BQ28,BS28,BU28)-1</f>
      </c>
      <c r="AX28" s="35"/>
      <c r="AY28" s="35" t="n">
        <v>37908.1544077076</v>
      </c>
      <c r="AZ28" s="36">
        <f>AY28/BZ28-1</f>
      </c>
      <c r="BA28" s="35" t="n">
        <v>21206.9591227766</v>
      </c>
      <c r="BB28" s="36">
        <f>BA28/CB28-1</f>
      </c>
      <c r="BC28" s="35" t="n">
        <v>41077.5142202102</v>
      </c>
      <c r="BD28" s="36">
        <f>BC28/CD28-1</f>
      </c>
      <c r="BE28" s="35" t="n">
        <v>40236.9286125327</v>
      </c>
      <c r="BF28" s="36">
        <f>BE28/CF28-1</f>
      </c>
      <c r="BG28" s="35" t="n">
        <v>40809.7981367342</v>
      </c>
      <c r="BH28" s="36">
        <f>BG28/CH28-1</f>
      </c>
      <c r="BI28" s="35" t="n">
        <v>35997.7254071165</v>
      </c>
      <c r="BJ28" s="36">
        <f>BI28/CJ28-1</f>
      </c>
      <c r="BK28" s="35" t="n">
        <v>36769.4261416083</v>
      </c>
      <c r="BL28" s="36">
        <f>BK28/CL28-1</f>
      </c>
      <c r="BM28" s="35" t="n">
        <v>38296.0749319086</v>
      </c>
      <c r="BN28" s="36">
        <f>BM28/CN28-1</f>
      </c>
      <c r="BO28" s="35" t="n">
        <v>39313.1877303609</v>
      </c>
      <c r="BP28" s="36">
        <f>BO28/CP28-1</f>
      </c>
      <c r="BQ28" s="35" t="n">
        <v>39458.1511531166</v>
      </c>
      <c r="BR28" s="36">
        <f>BQ28/CR28-1</f>
      </c>
      <c r="BS28" s="35" t="n">
        <v>41193.1921700873</v>
      </c>
      <c r="BT28" s="36">
        <f>BS28/CT28-1</f>
      </c>
      <c r="BU28" s="35" t="n">
        <v>44588.1611774254</v>
      </c>
      <c r="BV28" s="36">
        <f>BU28/CV28-1</f>
      </c>
      <c r="BW28" s="35">
        <f>AY28+BA28+BC28+BE28+BG28+BI28+BK28+BM28+BO28+BQ28+BS28+BU28</f>
      </c>
      <c r="BX28" s="36">
        <f>BW28/SUM(BZ28,CB28,CD28,CF28,CH28,CJ28,CL28,CN28,CP28,CR28,CT28,CV28)-1</f>
      </c>
      <c r="BY28" s="36"/>
      <c r="BZ28" s="41" t="n">
        <v>26528.1305988827</v>
      </c>
      <c r="CA28" s="714">
        <f>BZ28/DN28-1</f>
      </c>
      <c r="CB28" s="41" t="n">
        <v>33733.1074317769</v>
      </c>
      <c r="CC28" s="714">
        <f>CB28/DO28-1</f>
      </c>
      <c r="CD28" s="41" t="n">
        <v>40454.9924653936</v>
      </c>
      <c r="CE28" s="714">
        <f>CD28/DP28-1</f>
      </c>
      <c r="CF28" s="41" t="n">
        <v>38693.8890919064</v>
      </c>
      <c r="CG28" s="714">
        <f>CF28/DQ28-1</f>
      </c>
      <c r="CH28" s="41" t="n">
        <v>39512.4081258889</v>
      </c>
      <c r="CI28" s="714">
        <f>CH28/DR28-1</f>
      </c>
      <c r="CJ28" s="41" t="n">
        <v>36343.8833283866</v>
      </c>
      <c r="CK28" s="714">
        <f>CJ28/DS28-1</f>
      </c>
      <c r="CL28" s="724" t="n">
        <v>37756.3627052019</v>
      </c>
      <c r="CM28" s="714">
        <f>CL28/DT28-1</f>
      </c>
      <c r="CN28" s="41" t="n">
        <v>37792.332513367</v>
      </c>
      <c r="CO28" s="714">
        <f>CN28/DU28-1</f>
      </c>
      <c r="CP28" s="41" t="n">
        <v>38786.5462633344</v>
      </c>
      <c r="CQ28" s="714">
        <f>CP28/DV28-1</f>
      </c>
      <c r="CR28" s="41" t="n">
        <v>37213.7568439739</v>
      </c>
      <c r="CS28" s="714">
        <f>CR28/DW28-1</f>
      </c>
      <c r="CT28" s="41" t="n">
        <v>41255.2729106346</v>
      </c>
      <c r="CU28" s="714">
        <f>CT28/DY28-1</f>
      </c>
      <c r="CV28" s="41" t="n">
        <v>40323.3754574264</v>
      </c>
      <c r="CW28" s="714">
        <f>CV28/DY28-1</f>
      </c>
      <c r="CX28" s="41">
        <f>BZ28+CB28+CD28+CF28+CH28+CJ28+CL28+CN28+CP28+CR28+CT28+CV28</f>
      </c>
      <c r="CY28" s="714">
        <f>CX28/SUM(DN28:DY28)-1</f>
      </c>
      <c r="CZ28" s="714"/>
      <c r="DA28" s="714">
        <f>CV28/CT28-1</f>
      </c>
      <c r="DB28" s="714">
        <f>CT28/CR28-1</f>
      </c>
      <c r="DC28" s="714"/>
      <c r="DD28" s="714"/>
      <c r="DE28" s="714"/>
      <c r="DF28" s="714"/>
      <c r="DG28" s="714"/>
      <c r="DH28" s="714"/>
      <c r="DI28" s="714"/>
      <c r="DJ28" s="714"/>
      <c r="DK28" s="714"/>
      <c r="DL28" s="714"/>
      <c r="DM28" s="21"/>
      <c r="DN28" s="720" t="n">
        <v>30566.0950949709</v>
      </c>
      <c r="DO28" s="720" t="n">
        <v>24516.3095560821</v>
      </c>
      <c r="DP28" s="720" t="n">
        <v>36635.6439723053</v>
      </c>
      <c r="DQ28" s="720" t="n">
        <v>34323.8875667415</v>
      </c>
      <c r="DR28" s="720" t="n">
        <v>33789.3296580189</v>
      </c>
      <c r="DS28" s="720" t="n">
        <v>31055.5450299652</v>
      </c>
      <c r="DT28" s="720" t="n">
        <v>33045.8530014754</v>
      </c>
      <c r="DU28" s="720" t="n">
        <v>32310.9659715798</v>
      </c>
      <c r="DV28" s="720" t="n">
        <v>37461.3837053875</v>
      </c>
      <c r="DW28" s="720" t="n">
        <v>36321.0263399967</v>
      </c>
      <c r="DX28" s="720" t="n">
        <v>41001.172248541</v>
      </c>
      <c r="DY28" s="720" t="n">
        <v>39590.1505462678</v>
      </c>
      <c r="DZ28" s="721" t="n">
        <v>0.0172799712080498</v>
      </c>
      <c r="EA28" s="720">
        <f>SUM(DN28:DY28)</f>
      </c>
      <c r="EB28" s="722">
        <f>IFERROR(EA28/SUM(ED28:EO28)-1,"")</f>
      </c>
      <c r="EC28" s="738"/>
      <c r="ED28" s="50" t="n">
        <v>38775.2781390385</v>
      </c>
      <c r="EE28" s="50" t="n">
        <v>22948.8596556584</v>
      </c>
      <c r="EF28" s="50" t="n">
        <v>35369.7134803178</v>
      </c>
      <c r="EG28" s="50" t="n">
        <v>39934.489487924</v>
      </c>
      <c r="EH28" s="50" t="n">
        <v>36568.5815083899</v>
      </c>
      <c r="EI28" s="50" t="n">
        <v>37157.4845136075</v>
      </c>
      <c r="EJ28" s="50" t="n">
        <v>34810.4466324459</v>
      </c>
      <c r="EK28" s="50" t="n">
        <v>35932.9231602519</v>
      </c>
      <c r="EL28" s="50" t="n">
        <v>38302.1550185714</v>
      </c>
      <c r="EM28" s="50" t="n">
        <v>34726.2338678099</v>
      </c>
      <c r="EN28" s="50" t="n">
        <v>40192.6168093217</v>
      </c>
      <c r="EO28" s="50" t="n">
        <v>38917.6545953749</v>
      </c>
      <c r="EP28" s="776">
        <f>SUM(ED28:EO28)</f>
      </c>
      <c r="EQ28" s="36"/>
      <c r="ER28" s="736"/>
    </row>
    <row r="29" s="212" customFormat="1" ht="27" customHeight="1" spans="1:146">
      <c r="A29" s="698" t="s">
        <v>96</v>
      </c>
      <c r="B29" s="698" t="s">
        <v>88</v>
      </c>
      <c r="C29" s="35">
        <v>1215.47720217844</v>
      </c>
      <c r="D29" s="36" t="n">
        <f t="shared" si="0">C29/Z29-1</f>
        <v>0.19722390509166599</v>
      </c>
      <c r="E29" s="35">
        <v>839.280671751213</v>
      </c>
      <c r="F29" s="36" t="n">
        <f t="shared" si="1">E29/AB29-1</f>
        <v>-0.14902789196617394</v>
      </c>
      <c r="G29" s="35">
        <v>1325.11024232163</v>
      </c>
      <c r="H29" s="36" t="n">
        <f t="shared" si="2">G29/AD29-1</f>
        <v>-0.030452187572422074</v>
      </c>
      <c r="I29" s="35">
        <v>1386.63719376435</v>
      </c>
      <c r="J29" s="36" t="n">
        <f t="shared" si="3">I29/AF29-1</f>
        <v>-0.020520920227330763</v>
      </c>
      <c r="K29" s="35">
        <v>1388.58119390263</v>
      </c>
      <c r="L29" s="36" t="n">
        <f t="shared" si="4">K29/AH29-1</f>
        <v>-0.026419722375727428</v>
      </c>
      <c r="M29" s="35">
        <v>1320.51912567044</v>
      </c>
      <c r="N29" s="36" t="n">
        <f t="shared" si="5">M29/AJ29-1</f>
        <v>0.020984182369184312</v>
      </c>
      <c r="O29" s="35">
        <v>1291.66549600708</v>
      </c>
      <c r="P29" s="36" t="n">
        <f t="shared" si="6">O29/AL29-1</f>
        <v>0.014360773443762076</v>
      </c>
      <c r="Q29" s="35" t="n">
        <v>1411.3316005237982</v>
      </c>
      <c r="R29" s="36" t="n">
        <f>Q29/AL29-1</f>
        <v>0.04239916284018985</v>
      </c>
      <c r="S29" s="35"/>
      <c r="T29" s="36">
        <f>S29/AN29-1</f>
      </c>
      <c r="U29" s="35">
        <f>C29+E29+G29+I29+K29+M29+O29+Q29+S29</f>
      </c>
      <c r="V29" s="36">
        <f>U29/SUM(X29,Z29,AB29,AD29,AF29,AH29,AJ29,AL29,AN29)-1</f>
      </c>
      <c r="W29" s="36"/>
      <c r="X29" s="35" t="n">
        <v>1015.24635200579</v>
      </c>
      <c r="Y29" s="36">
        <f>X29/AY29-1</f>
      </c>
      <c r="Z29" s="35" t="n">
        <v>986.261081682658</v>
      </c>
      <c r="AA29" s="36">
        <f>Z29/BA29-1</f>
      </c>
      <c r="AB29" s="35" t="n">
        <v>1366.73016568805</v>
      </c>
      <c r="AC29" s="36">
        <f>AB29/BC29-1</f>
      </c>
      <c r="AD29" s="35" t="n">
        <v>1415.68842295864</v>
      </c>
      <c r="AE29" s="36">
        <f>AD29/BE29-1</f>
      </c>
      <c r="AF29" s="35" t="n">
        <v>1426.26265734454</v>
      </c>
      <c r="AG29" s="36">
        <f>AF29/BG29-1</f>
      </c>
      <c r="AH29" s="35" t="n">
        <v>1293.37863257214</v>
      </c>
      <c r="AI29" s="36">
        <f>AH29/BI29-1</f>
      </c>
      <c r="AJ29" s="35" t="n">
        <v>1273.37879167179</v>
      </c>
      <c r="AK29" s="36">
        <f>AJ29/BK29-1</f>
      </c>
      <c r="AL29" s="35" t="n">
        <v>1353.92626052998</v>
      </c>
      <c r="AM29" s="36">
        <f>AL29/BM29-1</f>
      </c>
      <c r="AN29" s="35" t="n">
        <v>1448.55990375901</v>
      </c>
      <c r="AO29" s="36">
        <f>AN29/BO29-1</f>
      </c>
      <c r="AP29" s="35" t="n">
        <v>1385.08700133771</v>
      </c>
      <c r="AQ29" s="36">
        <f>AP29/BQ29-1</f>
      </c>
      <c r="AR29" s="35" t="n">
        <v>1553.08517004397</v>
      </c>
      <c r="AS29" s="36">
        <f>AR29/BS29-1</f>
      </c>
      <c r="AT29" s="35" t="n">
        <v>1476.8100328184</v>
      </c>
      <c r="AU29" s="36">
        <f>AT29/BU29-1</f>
      </c>
      <c r="AV29" s="35">
        <f>X29+Z29+AB29+AD29+AF29+AH29+AJ29+AL29+AN29+AP29+AR29+AT29</f>
      </c>
      <c r="AW29" s="36">
        <f>AV29/SUM(AY29,BA29,BC29,BE29,BG29,BI29,BK29,BM29,BO29,BQ29,BS29,BU29)-1</f>
      </c>
      <c r="AX29" s="35"/>
      <c r="AY29" s="35" t="n">
        <v>1062.17282090179</v>
      </c>
      <c r="AZ29" s="36">
        <f>AY29/BZ29-1</f>
      </c>
      <c r="BA29" s="35" t="n">
        <v>596.267153042099</v>
      </c>
      <c r="BB29" s="36">
        <f>BA29/CB29-1</f>
      </c>
      <c r="BC29" s="35" t="n">
        <v>1211.33753613332</v>
      </c>
      <c r="BD29" s="36">
        <f>BC29/CD29-1</f>
      </c>
      <c r="BE29" s="35" t="n">
        <v>1287.21079044387</v>
      </c>
      <c r="BF29" s="36">
        <f>BE29/CF29-1</f>
      </c>
      <c r="BG29" s="35" t="n">
        <v>1300.24515483853</v>
      </c>
      <c r="BH29" s="36">
        <f>BG29/CH29-1</f>
      </c>
      <c r="BI29" s="35" t="n">
        <v>1200.94462131014</v>
      </c>
      <c r="BJ29" s="36">
        <f>BI29/CJ29-1</f>
      </c>
      <c r="BK29" s="35" t="n">
        <v>1220.5526640621</v>
      </c>
      <c r="BL29" s="36">
        <f>BK29/CL29-1</f>
      </c>
      <c r="BM29" s="35" t="n">
        <v>1321.81216217203</v>
      </c>
      <c r="BN29" s="36">
        <f>BM29/CN29-1</f>
      </c>
      <c r="BO29" s="35" t="n">
        <v>1351.37541530513</v>
      </c>
      <c r="BP29" s="36">
        <f>BO29/CP29-1</f>
      </c>
      <c r="BQ29" s="35" t="n">
        <v>1360.869907637</v>
      </c>
      <c r="BR29" s="36">
        <f>BQ29/CR29-1</f>
      </c>
      <c r="BS29" s="35" t="n">
        <v>1446.23633030843</v>
      </c>
      <c r="BT29" s="36">
        <f>BS29/CT29-1</f>
      </c>
      <c r="BU29" s="35" t="n">
        <v>1427.9825702726</v>
      </c>
      <c r="BV29" s="36">
        <f>BU29/CV29-1</f>
      </c>
      <c r="BW29" s="35">
        <f>AY29+BA29+BC29+BE29+BG29+BI29+BK29+BM29+BO29+BQ29+BS29+BU29</f>
      </c>
      <c r="BX29" s="36">
        <f>BW29/SUM(BZ29,CB29,CD29,CF29,CH29,CJ29,CL29,CN29,CP29,CR29,CT29,CV29)-1</f>
      </c>
      <c r="BY29" s="36"/>
      <c r="BZ29" s="50" t="n">
        <v>598.357938455312</v>
      </c>
      <c r="CA29" s="714">
        <f>BZ29/DN29-1</f>
      </c>
      <c r="CB29" s="50" t="n">
        <v>837.881677065598</v>
      </c>
      <c r="CC29" s="714">
        <f>CB29/DO29-1</f>
      </c>
      <c r="CD29" s="41" t="n">
        <v>1072.34309956578</v>
      </c>
      <c r="CE29" s="714">
        <f>CD29/DP29-1</f>
      </c>
      <c r="CF29" s="41" t="n">
        <v>1085.50491337608</v>
      </c>
      <c r="CG29" s="714">
        <f>CF29/DQ29-1</f>
      </c>
      <c r="CH29" s="41" t="n">
        <v>1156.97345332661</v>
      </c>
      <c r="CI29" s="714">
        <f>CH29/DR29-1</f>
      </c>
      <c r="CJ29" s="50" t="n">
        <v>1136.27099556668</v>
      </c>
      <c r="CK29" s="714">
        <f>CJ29/DS29-1</f>
      </c>
      <c r="CL29" s="724" t="n">
        <v>1138.83398332806</v>
      </c>
      <c r="CM29" s="714">
        <f>CL29/DT29-1</f>
      </c>
      <c r="CN29" s="41" t="n">
        <v>1271.97031261375</v>
      </c>
      <c r="CO29" s="714">
        <f>CN29/DU29-1</f>
      </c>
      <c r="CP29" s="41" t="n">
        <v>1243.93513798227</v>
      </c>
      <c r="CQ29" s="714">
        <f>CP29/DV29-1</f>
      </c>
      <c r="CR29" s="41" t="n">
        <v>1257.96522810988</v>
      </c>
      <c r="CS29" s="714">
        <f>CR29/DW29-1</f>
      </c>
      <c r="CT29" s="41" t="n">
        <v>1390.22373160145</v>
      </c>
      <c r="CU29" s="714">
        <f>CT29/DY29-1</f>
      </c>
      <c r="CV29" s="41" t="n">
        <v>1290.26165112096</v>
      </c>
      <c r="CW29" s="714">
        <f>CV29/DY29-1</f>
      </c>
      <c r="CX29" s="41">
        <f>BZ29+CB29+CD29+CF29+CH29+CJ29+CL29+CN29+CP29+CR29+CT29+CV29</f>
      </c>
      <c r="CY29" s="714">
        <f>CX29/SUM(DN29:DY29)-1</f>
      </c>
      <c r="CZ29" s="714"/>
      <c r="DA29" s="714">
        <f>CV29/CT29-1</f>
      </c>
      <c r="DB29" s="714">
        <f>CT29/CR29-1</f>
      </c>
      <c r="DC29" s="714"/>
      <c r="DD29" s="714"/>
      <c r="DE29" s="714"/>
      <c r="DF29" s="714"/>
      <c r="DG29" s="714"/>
      <c r="DH29" s="714"/>
      <c r="DI29" s="714"/>
      <c r="DJ29" s="714"/>
      <c r="DK29" s="714"/>
      <c r="DL29" s="714"/>
      <c r="DM29" s="228"/>
      <c r="DN29" s="739" t="n">
        <v>669.101987429748</v>
      </c>
      <c r="DO29" s="739" t="n">
        <v>523.172719499018</v>
      </c>
      <c r="DP29" s="726" t="n">
        <v>840.611533045778</v>
      </c>
      <c r="DQ29" s="726" t="n">
        <v>797.450596458194</v>
      </c>
      <c r="DR29" s="726" t="n">
        <v>876.344699836585</v>
      </c>
      <c r="DS29" s="726" t="n">
        <v>817.934568867552</v>
      </c>
      <c r="DT29" s="726" t="n">
        <v>854.478856489576</v>
      </c>
      <c r="DU29" s="726" t="n">
        <v>920.184550922743</v>
      </c>
      <c r="DV29" s="726" t="n">
        <v>998.10524212646</v>
      </c>
      <c r="DW29" s="726" t="n">
        <v>934.917048391638</v>
      </c>
      <c r="DX29" s="726" t="n">
        <v>1044.79276912366</v>
      </c>
      <c r="DY29" s="726" t="n">
        <v>1026.74008448195</v>
      </c>
      <c r="DZ29" s="727" t="n">
        <v>0.0299630286877179</v>
      </c>
      <c r="EA29" s="726">
        <f>SUM(DN29:DY29)</f>
      </c>
      <c r="EB29" s="728">
        <f>IFERROR(EA29/SUM(ED29:EO29)-1,"")</f>
      </c>
      <c r="EC29" s="740"/>
      <c r="ED29" s="35" t="n">
        <v>905.361279044735</v>
      </c>
      <c r="EE29" s="35" t="n">
        <v>413.828704909473</v>
      </c>
      <c r="EF29" s="35" t="n">
        <v>724.511299669607</v>
      </c>
      <c r="EG29" s="35" t="n">
        <v>905.079017044255</v>
      </c>
      <c r="EH29" s="35" t="n">
        <v>944.524871147812</v>
      </c>
      <c r="EI29" s="35" t="n">
        <v>1000.20975011383</v>
      </c>
      <c r="EJ29" s="35" t="n">
        <v>925.33341821588</v>
      </c>
      <c r="EK29" s="35" t="n">
        <v>980.759494206032</v>
      </c>
      <c r="EL29" s="35" t="n">
        <v>1019.92063017864</v>
      </c>
      <c r="EM29" s="35" t="n">
        <v>946.322537366755</v>
      </c>
      <c r="EN29" s="35" t="n">
        <v>1089.3944282657</v>
      </c>
      <c r="EO29" s="35" t="n">
        <v>996.870815635126</v>
      </c>
      <c r="EP29" s="777">
        <f>SUM(ED29:EO29)</f>
      </c>
      <c r="EQ29" s="36"/>
      <c r="ER29" s="736"/>
    </row>
    <row r="30" ht="27" customHeight="1" spans="1:146">
      <c r="A30" s="45"/>
      <c r="B30" s="698" t="s">
        <v>89</v>
      </c>
      <c r="C30" s="35">
        <v>745.1372</v>
      </c>
      <c r="D30" s="36" t="n">
        <f t="shared" si="0">C30/Z30-1</f>
        <v>0.3046514604415844</v>
      </c>
      <c r="E30" s="35">
        <v>602.0208</v>
      </c>
      <c r="F30" s="36" t="n">
        <f t="shared" si="1">E30/AB30-1</f>
        <v>-0.015996371407673182</v>
      </c>
      <c r="G30" s="35">
        <v>905.9963</v>
      </c>
      <c r="H30" s="36" t="n">
        <f t="shared" si="2">G30/AD30-1</f>
        <v>0.1196283263663167</v>
      </c>
      <c r="I30" s="35">
        <v>795.8832</v>
      </c>
      <c r="J30" s="36" t="n">
        <f t="shared" si="3">I30/AF30-1</f>
        <v>-0.020484357879421378</v>
      </c>
      <c r="K30" s="35">
        <v>687.2748</v>
      </c>
      <c r="L30" s="36" t="n">
        <f t="shared" si="4">K30/AH30-1</f>
        <v>-0.15923825881437603</v>
      </c>
      <c r="M30" s="35">
        <v>730.8846</v>
      </c>
      <c r="N30" s="36" t="n">
        <f t="shared" si="5">M30/AJ30-1</f>
        <v>-0.06366734983195876</v>
      </c>
      <c r="O30" s="35">
        <v>696.23</v>
      </c>
      <c r="P30" s="36" t="n">
        <f t="shared" si="6">O30/AL30-1</f>
        <v>0.0962572191694091</v>
      </c>
      <c r="Q30" s="35" t="n">
        <v>761.8832</v>
      </c>
      <c r="R30" s="36" t="n">
        <f>Q30/AL30-1</f>
        <v>0.054798539281555536</v>
      </c>
      <c r="S30" s="35"/>
      <c r="T30" s="36">
        <f>S30/AN30-1</f>
      </c>
      <c r="U30" s="35">
        <f>C30+E30+G30+I30+K30+M30+O30+Q30+S30</f>
      </c>
      <c r="V30" s="36">
        <f>U30/SUM(X30,Z30,AB30,AD30,AF30,AH30,AJ30,AL30,AN30)-1</f>
      </c>
      <c r="W30" s="36"/>
      <c r="X30" s="35" t="n">
        <v>571.1389</v>
      </c>
      <c r="Y30" s="36">
        <f>X30/AY30-1</f>
      </c>
      <c r="Z30" s="35" t="n">
        <v>611.8075</v>
      </c>
      <c r="AA30" s="36">
        <f>Z30/BA30-1</f>
      </c>
      <c r="AB30" s="35" t="n">
        <v>809.1938</v>
      </c>
      <c r="AC30" s="36">
        <f>AB30/BC30-1</f>
      </c>
      <c r="AD30" s="35" t="n">
        <v>812.5273</v>
      </c>
      <c r="AE30" s="36">
        <f>AD30/BE30-1</f>
      </c>
      <c r="AF30" s="35" t="n">
        <v>817.443</v>
      </c>
      <c r="AG30" s="36">
        <f>AF30/BG30-1</f>
      </c>
      <c r="AH30" s="35" t="n">
        <v>780.5822</v>
      </c>
      <c r="AI30" s="36">
        <f>AH30/BI30-1</f>
      </c>
      <c r="AJ30" s="35" t="n">
        <v>635.0973</v>
      </c>
      <c r="AK30" s="36">
        <f>AJ30/BK30-1</f>
      </c>
      <c r="AL30" s="35" t="n">
        <v>722.3021</v>
      </c>
      <c r="AM30" s="36">
        <f>AL30/BM30-1</f>
      </c>
      <c r="AN30" s="35" t="n">
        <v>807.5782</v>
      </c>
      <c r="AO30" s="36">
        <f>AN30/BO30-1</f>
      </c>
      <c r="AP30" s="35" t="n">
        <v>818.5038</v>
      </c>
      <c r="AQ30" s="36">
        <f>AP30/BQ30-1</f>
      </c>
      <c r="AR30" s="35" t="n">
        <v>833.4438</v>
      </c>
      <c r="AS30" s="36">
        <f>AR30/BS30-1</f>
      </c>
      <c r="AT30" s="35" t="n">
        <v>763.6925</v>
      </c>
      <c r="AU30" s="36">
        <f>AT30/BU30-1</f>
      </c>
      <c r="AV30" s="35">
        <f>X30+Z30+AB30+AD30+AF30+AH30+AJ30+AL30+AN30+AP30+AR30+AT30</f>
      </c>
      <c r="AW30" s="36">
        <f>AV30/SUM(AY30,BA30,BC30,BE30,BG30,BI30,BK30,BM30,BO30,BQ30,BS30,BU30)-1</f>
      </c>
      <c r="AX30" s="35"/>
      <c r="AY30" s="35" t="n">
        <v>464.0114</v>
      </c>
      <c r="AZ30" s="36">
        <f>AY30/BZ30-1</f>
      </c>
      <c r="BA30" s="35" t="n">
        <v>325.4829</v>
      </c>
      <c r="BB30" s="36">
        <f>BA30/CB30-1</f>
      </c>
      <c r="BC30" s="35" t="n">
        <v>646.622</v>
      </c>
      <c r="BD30" s="36">
        <f>BC30/CD30-1</f>
      </c>
      <c r="BE30" s="35" t="n">
        <v>734.8284</v>
      </c>
      <c r="BF30" s="36">
        <f>BE30/CF30-1</f>
      </c>
      <c r="BG30" s="35" t="n">
        <v>650.3393</v>
      </c>
      <c r="BH30" s="36">
        <f>BG30/CH30-1</f>
      </c>
      <c r="BI30" s="35" t="n">
        <v>676.0751</v>
      </c>
      <c r="BJ30" s="36">
        <f>BI30/CJ30-1</f>
      </c>
      <c r="BK30" s="35" t="n">
        <v>632.2575</v>
      </c>
      <c r="BL30" s="36">
        <f>BK30/CL30-1</f>
      </c>
      <c r="BM30" s="35" t="n">
        <v>656.3214</v>
      </c>
      <c r="BN30" s="36">
        <f>BM30/CN30-1</f>
      </c>
      <c r="BO30" s="35" t="n">
        <v>719.0556</v>
      </c>
      <c r="BP30" s="36">
        <f>BO30/CP30-1</f>
      </c>
      <c r="BQ30" s="35" t="n">
        <v>706.8331</v>
      </c>
      <c r="BR30" s="36">
        <f>BQ30/CR30-1</f>
      </c>
      <c r="BS30" s="35" t="n">
        <v>668.3651</v>
      </c>
      <c r="BT30" s="36">
        <f>BS30/CT30-1</f>
      </c>
      <c r="BU30" s="35" t="n">
        <v>671.8194</v>
      </c>
      <c r="BV30" s="36">
        <f>BU30/CV30-1</f>
      </c>
      <c r="BW30" s="35">
        <f>AY30+BA30+BC30+BE30+BG30+BI30+BK30+BM30+BO30+BQ30+BS30+BU30</f>
      </c>
      <c r="BX30" s="36">
        <f>BW30/SUM(BZ30,CB30,CD30,CF30,CH30,CJ30,CL30,CN30,CP30,CR30,CT30,CV30)-1</f>
      </c>
      <c r="BY30" s="36"/>
      <c r="BZ30" s="50" t="n">
        <v>133.2574</v>
      </c>
      <c r="CA30" s="714">
        <f>BZ30/DN30-1</f>
      </c>
      <c r="CB30" s="50" t="n">
        <v>249.2374</v>
      </c>
      <c r="CC30" s="714">
        <f>CB30/DO30-1</f>
      </c>
      <c r="CD30" s="41" t="n">
        <v>341.3346</v>
      </c>
      <c r="CE30" s="714">
        <f>CD30/DP30-1</f>
      </c>
      <c r="CF30" s="41" t="n">
        <v>388.4431</v>
      </c>
      <c r="CG30" s="714">
        <f>CF30/DQ30-1</f>
      </c>
      <c r="CH30" s="41" t="n">
        <v>373.631</v>
      </c>
      <c r="CI30" s="714">
        <f>CH30/DR30-1</f>
      </c>
      <c r="CJ30" s="50" t="n">
        <v>390.3425</v>
      </c>
      <c r="CK30" s="714">
        <f>CJ30/DS30-1</f>
      </c>
      <c r="CL30" s="724" t="n">
        <v>324.9011</v>
      </c>
      <c r="CM30" s="714">
        <f>CL30/DT30-1</f>
      </c>
      <c r="CN30" s="41" t="n">
        <v>369.6202</v>
      </c>
      <c r="CO30" s="714">
        <f>CN30/DU30-1</f>
      </c>
      <c r="CP30" s="41" t="n">
        <v>362.3661</v>
      </c>
      <c r="CQ30" s="714">
        <f>CP30/DV30-1</f>
      </c>
      <c r="CR30" s="41" t="n">
        <v>375.6669</v>
      </c>
      <c r="CS30" s="714">
        <f>CR30/DW30-1</f>
      </c>
      <c r="CT30" s="41" t="n">
        <v>411.7986</v>
      </c>
      <c r="CU30" s="714">
        <f>CT30/DY30-1</f>
      </c>
      <c r="CV30" s="41" t="n">
        <v>341.8814</v>
      </c>
      <c r="CW30" s="714">
        <f>CV30/DY30-1</f>
      </c>
      <c r="CX30" s="41">
        <f>BZ30+CB30+CD30+CF30+CH30+CJ30+CL30+CN30+CP30+CR30+CT30+CV30</f>
      </c>
      <c r="CY30" s="714">
        <f>CX30/SUM(DN30:DY30)-1</f>
      </c>
      <c r="CZ30" s="714"/>
      <c r="DA30" s="714">
        <f>CV30/CT30-1</f>
      </c>
      <c r="DB30" s="714">
        <f>CT30/CR30-1</f>
      </c>
      <c r="DC30" s="714"/>
      <c r="DD30" s="714"/>
      <c r="DE30" s="714"/>
      <c r="DF30" s="714"/>
      <c r="DG30" s="714"/>
      <c r="DH30" s="714"/>
      <c r="DI30" s="714"/>
      <c r="DJ30" s="714"/>
      <c r="DK30" s="714"/>
      <c r="DL30" s="714"/>
      <c r="DM30" s="737" t="s">
        <v>96</v>
      </c>
      <c r="DN30" s="739" t="n">
        <v>39.4696</v>
      </c>
      <c r="DO30" s="739" t="n">
        <v>44.4071</v>
      </c>
      <c r="DP30" s="726" t="n">
        <v>69.8136</v>
      </c>
      <c r="DQ30" s="726" t="n">
        <v>67.4619</v>
      </c>
      <c r="DR30" s="726" t="n">
        <v>86.6807</v>
      </c>
      <c r="DS30" s="726" t="n">
        <v>78.8463</v>
      </c>
      <c r="DT30" s="726" t="n">
        <v>76.0137</v>
      </c>
      <c r="DU30" s="726" t="n">
        <v>62.8643</v>
      </c>
      <c r="DV30" s="726" t="n">
        <v>74.3606</v>
      </c>
      <c r="DW30" s="726" t="n">
        <v>91.1907</v>
      </c>
      <c r="DX30" s="726" t="n">
        <v>221.0291</v>
      </c>
      <c r="DY30" s="726" t="n">
        <v>291.9962</v>
      </c>
      <c r="DZ30" s="727" t="n">
        <v>4.65818315699725</v>
      </c>
      <c r="EA30" s="726">
        <f>SUM(DN30:DY30)</f>
      </c>
      <c r="EB30" s="728">
        <f>IFERROR(EA30/SUM(ED30:EO30)-1,"")</f>
      </c>
      <c r="EC30" s="728"/>
      <c r="ED30" s="35" t="n">
        <v>44.168</v>
      </c>
      <c r="EE30" s="35" t="n">
        <v>34.7348</v>
      </c>
      <c r="EF30" s="35" t="n">
        <v>53.47846</v>
      </c>
      <c r="EG30" s="35" t="n">
        <v>48.74774</v>
      </c>
      <c r="EH30" s="35" t="n">
        <v>53.5033</v>
      </c>
      <c r="EI30" s="35" t="n">
        <v>51.2957</v>
      </c>
      <c r="EJ30" s="35" t="n">
        <v>41.9926</v>
      </c>
      <c r="EK30" s="35" t="n">
        <v>46.9933</v>
      </c>
      <c r="EL30" s="35" t="n">
        <v>47.945</v>
      </c>
      <c r="EM30" s="35" t="n">
        <v>50.2436</v>
      </c>
      <c r="EN30" s="35" t="n">
        <v>50.6366</v>
      </c>
      <c r="EO30" s="35" t="n">
        <v>51.606</v>
      </c>
      <c r="EP30" s="778">
        <f>SUM(ED30:EO30)</f>
      </c>
      <c r="EQ30" s="36"/>
      <c r="ER30" s="736"/>
    </row>
    <row r="31" s="212" customFormat="1" ht="27" customHeight="1" spans="1:146">
      <c r="A31" s="45"/>
      <c r="B31" s="698" t="s">
        <v>90</v>
      </c>
      <c r="C31" s="35">
        <v>470.34000217844</v>
      </c>
      <c r="D31" s="36" t="n">
        <f t="shared" si="0">C31/Z31-1</f>
        <v>0.05906802521365484</v>
      </c>
      <c r="E31" s="35">
        <v>237.259871751213</v>
      </c>
      <c r="F31" s="36" t="n">
        <f t="shared" si="1">E31/AB31-1</f>
        <v>-0.36638375660594946</v>
      </c>
      <c r="G31" s="35">
        <v>419.11394232163</v>
      </c>
      <c r="H31" s="36" t="n">
        <f t="shared" si="2">G31/AD31-1</f>
        <v>-0.24827514738988243</v>
      </c>
      <c r="I31" s="35">
        <v>590.75399376435</v>
      </c>
      <c r="J31" s="36" t="n">
        <f t="shared" si="3">I31/AF31-1</f>
        <v>-0.02057017390880611</v>
      </c>
      <c r="K31" s="35">
        <v>701.30639390263</v>
      </c>
      <c r="L31" s="36" t="n">
        <f t="shared" si="4">K31/AH31-1</f>
        <v>0.1519115479310984</v>
      </c>
      <c r="M31" s="35">
        <v>589.63452567044</v>
      </c>
      <c r="N31" s="36" t="n">
        <f t="shared" si="5">M31/AJ31-1</f>
        <v>0.14984131756316477</v>
      </c>
      <c r="O31" s="35">
        <v>595.43549600708</v>
      </c>
      <c r="P31" s="36" t="n">
        <f t="shared" si="6">O31/AL31-1</f>
        <v>-0.06712711589441134</v>
      </c>
      <c r="Q31" s="35" t="n">
        <v>649.4484005237982</v>
      </c>
      <c r="R31" s="36" t="n">
        <f>Q31/AL31-1</f>
        <v>0.02821969314609829</v>
      </c>
      <c r="S31" s="35"/>
      <c r="T31" s="36">
        <f>S31/AN31-1</f>
      </c>
      <c r="U31" s="35">
        <f>C31+E31+G31+I31+K31+M31+O31+Q31+S31</f>
      </c>
      <c r="V31" s="36">
        <f>U31/SUM(X31,Z31,AB31,AD31,AF31,AH31,AJ31,AL31,AN31)-1</f>
      </c>
      <c r="W31" s="36"/>
      <c r="X31" s="35" t="n">
        <v>444.10745200579</v>
      </c>
      <c r="Y31" s="36">
        <f>X31/AY31-1</f>
      </c>
      <c r="Z31" s="35" t="n">
        <v>374.453581682658</v>
      </c>
      <c r="AA31" s="36">
        <f>Z31/BA31-1</f>
      </c>
      <c r="AB31" s="35" t="n">
        <v>557.53636568805</v>
      </c>
      <c r="AC31" s="36">
        <f>AB31/BC31-1</f>
      </c>
      <c r="AD31" s="35" t="n">
        <v>603.16112295864</v>
      </c>
      <c r="AE31" s="36">
        <f>AD31/BE31-1</f>
      </c>
      <c r="AF31" s="35" t="n">
        <v>608.81965734454</v>
      </c>
      <c r="AG31" s="36">
        <f>AF31/BG31-1</f>
      </c>
      <c r="AH31" s="35" t="n">
        <v>512.79643257214</v>
      </c>
      <c r="AI31" s="36">
        <f>AH31/BI31-1</f>
      </c>
      <c r="AJ31" s="35" t="n">
        <v>638.28149167179</v>
      </c>
      <c r="AK31" s="36">
        <f>AJ31/BK31-1</f>
      </c>
      <c r="AL31" s="35" t="n">
        <v>631.62416052998</v>
      </c>
      <c r="AM31" s="36">
        <f>AL31/BM31-1</f>
      </c>
      <c r="AN31" s="35" t="n">
        <v>640.98170375901</v>
      </c>
      <c r="AO31" s="36">
        <f>AN31/BO31-1</f>
      </c>
      <c r="AP31" s="35" t="n">
        <v>566.58320133771</v>
      </c>
      <c r="AQ31" s="36">
        <f>AP31/BQ31-1</f>
      </c>
      <c r="AR31" s="35" t="n">
        <v>719.64137004397</v>
      </c>
      <c r="AS31" s="36">
        <f>AR31/BS31-1</f>
      </c>
      <c r="AT31" s="35" t="n">
        <v>713.1175328184</v>
      </c>
      <c r="AU31" s="36">
        <f>AT31/BU31-1</f>
      </c>
      <c r="AV31" s="35">
        <f>X31+Z31+AB31+AD31+AF31+AH31+AJ31+AL31+AN31+AP31+AR31+AT31</f>
      </c>
      <c r="AW31" s="36">
        <f>AV31/SUM(AY31,BA31,BC31,BE31,BG31,BI31,BK31,BM31,BO31,BQ31,BS31,BU31)-1</f>
      </c>
      <c r="AX31" s="35"/>
      <c r="AY31" s="35" t="n">
        <v>598.16142090179</v>
      </c>
      <c r="AZ31" s="36">
        <f>AY31/BZ31-1</f>
      </c>
      <c r="BA31" s="35" t="n">
        <v>270.784253042099</v>
      </c>
      <c r="BB31" s="36">
        <f>BA31/CB31-1</f>
      </c>
      <c r="BC31" s="35" t="n">
        <v>564.71553613332</v>
      </c>
      <c r="BD31" s="36">
        <f>BC31/CD31-1</f>
      </c>
      <c r="BE31" s="35" t="n">
        <v>552.38239044387</v>
      </c>
      <c r="BF31" s="36">
        <f>BE31/CF31-1</f>
      </c>
      <c r="BG31" s="35" t="n">
        <v>649.90585483853</v>
      </c>
      <c r="BH31" s="36">
        <f>BG31/CH31-1</f>
      </c>
      <c r="BI31" s="35" t="n">
        <v>524.86952131014</v>
      </c>
      <c r="BJ31" s="36">
        <f>BI31/CJ31-1</f>
      </c>
      <c r="BK31" s="35" t="n">
        <v>588.2951640621</v>
      </c>
      <c r="BL31" s="36">
        <f>BK31/CL31-1</f>
      </c>
      <c r="BM31" s="35" t="n">
        <v>665.49076217203</v>
      </c>
      <c r="BN31" s="36">
        <f>BM31/CN31-1</f>
      </c>
      <c r="BO31" s="35" t="n">
        <v>632.31981530513</v>
      </c>
      <c r="BP31" s="36">
        <f>BO31/CP31-1</f>
      </c>
      <c r="BQ31" s="35" t="n">
        <v>654.036807637</v>
      </c>
      <c r="BR31" s="36">
        <f>BQ31/CR31-1</f>
      </c>
      <c r="BS31" s="35" t="n">
        <v>777.87123030843</v>
      </c>
      <c r="BT31" s="36">
        <f>BS31/CT31-1</f>
      </c>
      <c r="BU31" s="35" t="n">
        <v>756.1631702726</v>
      </c>
      <c r="BV31" s="36">
        <f>BU31/CV31-1</f>
      </c>
      <c r="BW31" s="35">
        <f>AY31+BA31+BC31+BE31+BG31+BI31+BK31+BM31+BO31+BQ31+BS31+BU31</f>
      </c>
      <c r="BX31" s="36">
        <f>BW31/SUM(BZ31,CB31,CD31,CF31,CH31,CJ31,CL31,CN31,CP31,CR31,CT31,CV31)-1</f>
      </c>
      <c r="BY31" s="36"/>
      <c r="BZ31" s="50" t="n">
        <v>465.100538455312</v>
      </c>
      <c r="CA31" s="714">
        <f>BZ31/DN31-1</f>
      </c>
      <c r="CB31" s="50" t="n">
        <v>588.644277065598</v>
      </c>
      <c r="CC31" s="714">
        <f>CB31/DO31-1</f>
      </c>
      <c r="CD31" s="41" t="n">
        <v>731.00849956578</v>
      </c>
      <c r="CE31" s="714">
        <f>CD31/DP31-1</f>
      </c>
      <c r="CF31" s="41" t="n">
        <v>697.06181337608</v>
      </c>
      <c r="CG31" s="714">
        <f>CF31/DQ31-1</f>
      </c>
      <c r="CH31" s="41" t="n">
        <v>783.34245332661</v>
      </c>
      <c r="CI31" s="714">
        <f>CH31/DR31-1</f>
      </c>
      <c r="CJ31" s="50" t="n">
        <v>745.92849556668</v>
      </c>
      <c r="CK31" s="714">
        <f>CJ31/DS31-1</f>
      </c>
      <c r="CL31" s="724" t="n">
        <v>813.93288332806</v>
      </c>
      <c r="CM31" s="714">
        <f>CL31/DT31-1</f>
      </c>
      <c r="CN31" s="41" t="n">
        <v>902.35011261375</v>
      </c>
      <c r="CO31" s="714">
        <f>CN31/DU31-1</f>
      </c>
      <c r="CP31" s="41" t="n">
        <v>881.56903798227</v>
      </c>
      <c r="CQ31" s="714">
        <f>CP31/DV31-1</f>
      </c>
      <c r="CR31" s="41" t="n">
        <v>882.29832810988</v>
      </c>
      <c r="CS31" s="714">
        <f>CR31/DW31-1</f>
      </c>
      <c r="CT31" s="41" t="n">
        <v>978.42513160145</v>
      </c>
      <c r="CU31" s="714">
        <f>CT31/DY31-1</f>
      </c>
      <c r="CV31" s="41" t="n">
        <v>948.38025112096</v>
      </c>
      <c r="CW31" s="714">
        <f>CV31/DY31-1</f>
      </c>
      <c r="CX31" s="41">
        <f>BZ31+CB31+CD31+CF31+CH31+CJ31+CL31+CN31+CP31+CR31+CT31+CV31</f>
      </c>
      <c r="CY31" s="714">
        <f>CX31/SUM(DN31:DY31)-1</f>
      </c>
      <c r="CZ31" s="714"/>
      <c r="DA31" s="714">
        <f>CV31/CT31-1</f>
      </c>
      <c r="DB31" s="714">
        <f>CT31/CR31-1</f>
      </c>
      <c r="DC31" s="714"/>
      <c r="DD31" s="714"/>
      <c r="DE31" s="714"/>
      <c r="DF31" s="714"/>
      <c r="DG31" s="714"/>
      <c r="DH31" s="714"/>
      <c r="DI31" s="714"/>
      <c r="DJ31" s="714"/>
      <c r="DK31" s="714"/>
      <c r="DL31" s="714"/>
      <c r="DM31" s="212"/>
      <c r="DN31" s="739" t="n">
        <v>629.632387429748</v>
      </c>
      <c r="DO31" s="739" t="n">
        <v>478.765619499018</v>
      </c>
      <c r="DP31" s="726" t="n">
        <v>770.797933045778</v>
      </c>
      <c r="DQ31" s="726" t="n">
        <v>729.988696458194</v>
      </c>
      <c r="DR31" s="726" t="n">
        <v>789.663999836585</v>
      </c>
      <c r="DS31" s="726" t="n">
        <v>739.088268867552</v>
      </c>
      <c r="DT31" s="726" t="n">
        <v>778.465156489576</v>
      </c>
      <c r="DU31" s="726" t="n">
        <v>857.320250922743</v>
      </c>
      <c r="DV31" s="726" t="n">
        <v>923.74464212646</v>
      </c>
      <c r="DW31" s="726" t="n">
        <v>843.726348391638</v>
      </c>
      <c r="DX31" s="726" t="n">
        <v>823.76366912366</v>
      </c>
      <c r="DY31" s="726" t="n">
        <v>734.74388448195</v>
      </c>
      <c r="DZ31" s="727" t="n">
        <v>-0.222711062202952</v>
      </c>
      <c r="EA31" s="726">
        <f>SUM(DN31:DY31)</f>
      </c>
      <c r="EB31" s="728">
        <f>IFERROR(EA31/SUM(ED31:EO31)-1,"")</f>
      </c>
      <c r="EC31" s="728"/>
      <c r="ED31" s="35" t="n">
        <v>861.193279044735</v>
      </c>
      <c r="EE31" s="35" t="n">
        <v>379.093904909473</v>
      </c>
      <c r="EF31" s="35" t="n">
        <v>671.032839669607</v>
      </c>
      <c r="EG31" s="35" t="n">
        <v>856.331277044255</v>
      </c>
      <c r="EH31" s="35" t="n">
        <v>891.021571147812</v>
      </c>
      <c r="EI31" s="35" t="n">
        <v>948.91405011383</v>
      </c>
      <c r="EJ31" s="35" t="n">
        <v>883.34081821588</v>
      </c>
      <c r="EK31" s="35" t="n">
        <v>933.766194206032</v>
      </c>
      <c r="EL31" s="35" t="n">
        <v>971.97563017864</v>
      </c>
      <c r="EM31" s="35" t="n">
        <v>896.078937366755</v>
      </c>
      <c r="EN31" s="35" t="n">
        <v>1038.7578282657</v>
      </c>
      <c r="EO31" s="35" t="n">
        <v>945.264815635126</v>
      </c>
      <c r="EP31" s="779">
        <f>SUM(ED31:EO31)</f>
      </c>
      <c r="EQ31" s="36"/>
      <c r="ER31" s="736"/>
    </row>
    <row r="32" ht="27" customHeight="1" spans="1:146">
      <c r="A32" s="45"/>
      <c r="B32" s="698" t="s">
        <v>91</v>
      </c>
      <c r="C32" s="35" t="n">
        <f>C33+C34</f>
        <v>104923.0095164262</v>
      </c>
      <c r="D32" s="36" t="n">
        <f t="shared" si="0">C32/Z32-1</f>
        <v>0.13716401271756018</v>
      </c>
      <c r="E32" s="35" t="n">
        <f>E33+E34</f>
        <v>79232.3987389898</v>
      </c>
      <c r="F32" s="36" t="n">
        <f t="shared" si="1">E32/AB32-1</f>
        <v>-0.14235003705425464</v>
      </c>
      <c r="G32" s="35" t="n">
        <f>G33+G34</f>
        <v>126115.2868385415</v>
      </c>
      <c r="H32" s="36" t="n">
        <f t="shared" si="2">G32/AD32-1</f>
        <v>-0.030479512258353658</v>
      </c>
      <c r="I32" s="35" t="n">
        <f>I33+I34</f>
        <v>127911.69000781089</v>
      </c>
      <c r="J32" s="36" t="n">
        <f t="shared" si="3">I32/AF32-1</f>
        <v>-0.01728364684464201</v>
      </c>
      <c r="K32" s="35" t="n">
        <f>K33+K34</f>
        <v>131817.9173452723</v>
      </c>
      <c r="L32" s="36" t="n">
        <f t="shared" si="4">K32/AH32-1</f>
        <v>-0.022139187929749782</v>
      </c>
      <c r="M32" s="35" t="n">
        <f>M33+M34</f>
        <v>125778.9766485416</v>
      </c>
      <c r="N32" s="36" t="n">
        <f t="shared" si="5">M32/AJ32-1</f>
        <v>0.005265488307924171</v>
      </c>
      <c r="O32" s="35" t="n">
        <f>O33+O34</f>
        <v>118603.8088130783</v>
      </c>
      <c r="P32" s="36" t="n">
        <f t="shared" si="6">O32/AL32-1</f>
        <v>0.01806147333316499</v>
      </c>
      <c r="Q32" s="35" t="n">
        <f>Q33+Q34</f>
        <v>129759.57601235344</v>
      </c>
      <c r="R32" s="36" t="n">
        <f>Q32/AL32-1</f>
        <v>0.05275208005708909</v>
      </c>
      <c r="S32" s="35">
        <f>S33+S34</f>
      </c>
      <c r="T32" s="36">
        <f>S32/AN32-1</f>
      </c>
      <c r="U32" s="35">
        <f>C32+E32+G32+I32+K32+M32+O32+Q32+S32</f>
      </c>
      <c r="V32" s="36">
        <f>U32/SUM(X32,Z32,AB32,AD32,AF32,AH32,AJ32,AL32,AN32)-1</f>
      </c>
      <c r="W32" s="36"/>
      <c r="X32" s="35">
        <f>X33+X34</f>
      </c>
      <c r="Y32" s="36">
        <f>X32/AY32-1</f>
      </c>
      <c r="Z32" s="35">
        <f>Z33+Z34</f>
      </c>
      <c r="AA32" s="36">
        <f>Z32/BA32-1</f>
      </c>
      <c r="AB32" s="35">
        <f>AB33+AB34</f>
      </c>
      <c r="AC32" s="36">
        <f>AB32/BC32-1</f>
      </c>
      <c r="AD32" s="35">
        <f>AD33+AD34</f>
      </c>
      <c r="AE32" s="36">
        <f>AD32/BE32-1</f>
      </c>
      <c r="AF32" s="35">
        <f>AF33+AF34</f>
      </c>
      <c r="AG32" s="36">
        <f>AF32/BG32-1</f>
      </c>
      <c r="AH32" s="35">
        <f>AH33+AH34</f>
      </c>
      <c r="AI32" s="36">
        <f>AH32/BI32-1</f>
      </c>
      <c r="AJ32" s="35">
        <f>AJ33+AJ34</f>
      </c>
      <c r="AK32" s="36">
        <f>AJ32/BK32-1</f>
      </c>
      <c r="AL32" s="35">
        <f>AL33+AL34</f>
      </c>
      <c r="AM32" s="36">
        <f>AL32/BM32-1</f>
      </c>
      <c r="AN32" s="35">
        <f>AN33+AN34</f>
      </c>
      <c r="AO32" s="36">
        <f>AN32/BO32-1</f>
      </c>
      <c r="AP32" s="35">
        <f>AP33+AP34</f>
      </c>
      <c r="AQ32" s="36">
        <f>AP32/BQ32-1</f>
      </c>
      <c r="AR32" s="35">
        <f>AR33+AR34</f>
      </c>
      <c r="AS32" s="36">
        <f>AR32/BS32-1</f>
      </c>
      <c r="AT32" s="35">
        <f>AT33+AT34</f>
      </c>
      <c r="AU32" s="36">
        <f>AT32/BU32-1</f>
      </c>
      <c r="AV32" s="35">
        <f>X32+Z32+AB32+AD32+AF32+AH32+AJ32+AL32+AN32+AP32+AR32+AT32</f>
      </c>
      <c r="AW32" s="36">
        <f>AV32/SUM(AY32,BA32,BC32,BE32,BG32,BI32,BK32,BM32,BO32,BQ32,BS32,BU32)-1</f>
      </c>
      <c r="AX32" s="35"/>
      <c r="AY32" s="35">
        <f>AY33+AY34</f>
      </c>
      <c r="AZ32" s="36">
        <f>AY32/BZ32-1</f>
      </c>
      <c r="BA32" s="35">
        <f>BA33+BA34</f>
      </c>
      <c r="BB32" s="36">
        <f>BA32/CB32-1</f>
      </c>
      <c r="BC32" s="35">
        <f>BC33+BC34</f>
      </c>
      <c r="BD32" s="36">
        <f>BC32/CD32-1</f>
      </c>
      <c r="BE32" s="35">
        <f>BE33+BE34</f>
      </c>
      <c r="BF32" s="36">
        <f>BE32/CF32-1</f>
      </c>
      <c r="BG32" s="35">
        <f>BG33+BG34</f>
      </c>
      <c r="BH32" s="36">
        <f>BG32/CH32-1</f>
      </c>
      <c r="BI32" s="35">
        <f>BI33+BI34</f>
      </c>
      <c r="BJ32" s="36">
        <f>BI32/CJ32-1</f>
      </c>
      <c r="BK32" s="35">
        <f>BK33+BK34</f>
      </c>
      <c r="BL32" s="36">
        <f>BK32/CL32-1</f>
      </c>
      <c r="BM32" s="35">
        <f>BM33+BM34</f>
      </c>
      <c r="BN32" s="36">
        <f>BM32/CN32-1</f>
      </c>
      <c r="BO32" s="35">
        <f>BO33+BO34</f>
      </c>
      <c r="BP32" s="36">
        <f>BO32/CP32-1</f>
      </c>
      <c r="BQ32" s="35">
        <f>BQ33+BQ34</f>
      </c>
      <c r="BR32" s="36">
        <f>BQ32/CR32-1</f>
      </c>
      <c r="BS32" s="35">
        <f>BS33+BS34</f>
      </c>
      <c r="BT32" s="36">
        <f>BS32/CT32-1</f>
      </c>
      <c r="BU32" s="35">
        <f>BU33+BU34</f>
      </c>
      <c r="BV32" s="36">
        <f>BU32/CV32-1</f>
      </c>
      <c r="BW32" s="35">
        <f>AY32+BA32+BC32+BE32+BG32+BI32+BK32+BM32+BO32+BQ32+BS32+BU32</f>
      </c>
      <c r="BX32" s="36">
        <f>BW32/SUM(BZ32,CB32,CD32,CF32,CH32,CJ32,CL32,CN32,CP32,CR32,CT32,CV32)-1</f>
      </c>
      <c r="BY32" s="36"/>
      <c r="BZ32" s="41">
        <f>BZ33+BZ34</f>
      </c>
      <c r="CA32" s="714">
        <f>BZ32/DN32-1</f>
      </c>
      <c r="CB32" s="41">
        <f>CB33+CB34</f>
      </c>
      <c r="CC32" s="714">
        <f>CB32/DO32-1</f>
      </c>
      <c r="CD32" s="41">
        <f>SUM(CD33:CD34)</f>
      </c>
      <c r="CE32" s="714">
        <f>CD32/DP32-1</f>
      </c>
      <c r="CF32" s="41" t="n">
        <v>107703.476033681</v>
      </c>
      <c r="CG32" s="714">
        <f>CF32/DQ32-1</f>
      </c>
      <c r="CH32" s="41" t="n">
        <v>113928.546695934</v>
      </c>
      <c r="CI32" s="714">
        <f>CH32/DR32-1</f>
      </c>
      <c r="CJ32" s="41">
        <f>CJ33+CJ34</f>
      </c>
      <c r="CK32" s="714">
        <f>CJ32/DS32-1</f>
      </c>
      <c r="CL32" s="41">
        <f>CL33+CL34</f>
      </c>
      <c r="CM32" s="714">
        <f>CL32/DT32-1</f>
      </c>
      <c r="CN32" s="41" t="n">
        <v>121482.380935382</v>
      </c>
      <c r="CO32" s="714">
        <f>CN32/DU32-1</f>
      </c>
      <c r="CP32" s="41">
        <f>SUM(CP33:CP34)</f>
      </c>
      <c r="CQ32" s="714">
        <f>CP32/DV32-1</f>
      </c>
      <c r="CR32" s="41">
        <f>SUM(CR33:CR34)</f>
      </c>
      <c r="CS32" s="714">
        <f>CR32/DW32-1</f>
      </c>
      <c r="CT32" s="41">
        <f>CT33+CT34</f>
      </c>
      <c r="CU32" s="714">
        <f>CT32/DY32-1</f>
      </c>
      <c r="CV32" s="41">
        <f>CV33+CV34</f>
      </c>
      <c r="CW32" s="714">
        <f>CV32/DY32-1</f>
      </c>
      <c r="CX32" s="41">
        <f>BZ32+CB32+CD32+CF32+CH32+CJ32+CL32+CN32+CP32+CR32+CT32+CV32</f>
      </c>
      <c r="CY32" s="714">
        <f>CX32/SUM(DN32:DY32)-1</f>
      </c>
      <c r="CZ32" s="714"/>
      <c r="DA32" s="714">
        <f>CV32/CT32-1</f>
      </c>
      <c r="DB32" s="714">
        <f>CT32/CR32-1</f>
      </c>
      <c r="DC32" s="714"/>
      <c r="DD32" s="714"/>
      <c r="DE32" s="714"/>
      <c r="DF32" s="714"/>
      <c r="DG32" s="714"/>
      <c r="DH32" s="714"/>
      <c r="DI32" s="714"/>
      <c r="DJ32" s="714"/>
      <c r="DK32" s="714"/>
      <c r="DL32" s="714"/>
      <c r="DM32" s="41"/>
      <c r="DN32" s="41" t="n">
        <v>71967.727035756</v>
      </c>
      <c r="DO32" s="41" t="n">
        <v>51654.9016378659</v>
      </c>
      <c r="DP32" s="41" t="n">
        <v>81369.0071013341</v>
      </c>
      <c r="DQ32" s="41" t="n">
        <v>80633.1240244867</v>
      </c>
      <c r="DR32" s="41" t="n">
        <v>85622.0107656137</v>
      </c>
      <c r="DS32" s="41" t="n">
        <v>79782.7880771817</v>
      </c>
      <c r="DT32" s="41" t="n">
        <v>83011.3624182414</v>
      </c>
      <c r="DU32" s="41" t="n">
        <v>91017.8890964442</v>
      </c>
      <c r="DV32" s="41" t="n">
        <v>98564.3693908559</v>
      </c>
      <c r="DW32" s="41" t="n">
        <v>107094.507865316</v>
      </c>
      <c r="DX32" s="41" t="n">
        <v>111347.238380207</v>
      </c>
      <c r="DY32" s="41" t="n">
        <v>114421.850370052</v>
      </c>
      <c r="DZ32" s="714" t="n">
        <v>0.192172818947346</v>
      </c>
      <c r="EA32" s="41">
        <f>SUM(DN32:DY32)</f>
      </c>
      <c r="EB32" s="36">
        <f>IFERROR(EA32/SUM(ED32:EO32)-1,"")</f>
      </c>
      <c r="EC32" s="36"/>
      <c r="ED32" s="732">
        <f>ED33+ED34</f>
      </c>
      <c r="EE32" s="732">
        <f>EE33+EE34</f>
      </c>
      <c r="EF32" s="732">
        <f>EF33+EF34</f>
      </c>
      <c r="EG32" s="732">
        <f>EG33+EG34</f>
      </c>
      <c r="EH32" s="732">
        <f>EH33+EH34</f>
      </c>
      <c r="EI32" s="732">
        <f>EI33+EI34</f>
      </c>
      <c r="EJ32" s="732">
        <f>EJ33+EJ34</f>
      </c>
      <c r="EK32" s="732">
        <f>EK33+EK34</f>
      </c>
      <c r="EL32" s="732">
        <f>EL33+EL34</f>
      </c>
      <c r="EM32" s="732">
        <f>EM33+EM34</f>
      </c>
      <c r="EN32" s="50">
        <f>EN33+EN34</f>
      </c>
      <c r="EO32" s="50">
        <f>EO33+EO34</f>
      </c>
      <c r="EP32" s="780">
        <f>SUM(ED32:EO32)</f>
      </c>
      <c r="EQ32" s="36"/>
      <c r="ER32" s="733"/>
    </row>
    <row r="33" ht="27" customHeight="1" spans="1:146">
      <c r="A33" s="45"/>
      <c r="B33" s="698" t="s">
        <v>92</v>
      </c>
      <c r="C33" s="35">
        <v>55934.4839</v>
      </c>
      <c r="D33" s="36" t="n">
        <f t="shared" si="0">C33/Z33-1</f>
        <v>0.15721427628672013</v>
      </c>
      <c r="E33" s="35">
        <v>49820.7383</v>
      </c>
      <c r="F33" s="36" t="n">
        <f t="shared" si="1">E33/AB33-1</f>
        <v>0.1069895794962421</v>
      </c>
      <c r="G33" s="35">
        <v>81458.5712</v>
      </c>
      <c r="H33" s="36" t="n">
        <f t="shared" si="2">G33/AD33-1</f>
        <v>0.18913184905227198</v>
      </c>
      <c r="I33" s="35">
        <v>68707.2603</v>
      </c>
      <c r="J33" s="36" t="n">
        <f t="shared" si="3">I33/AF33-1</f>
        <v>0.013032904163675862</v>
      </c>
      <c r="K33" s="35">
        <v>69708.7174</v>
      </c>
      <c r="L33" s="36" t="n">
        <f t="shared" si="4">K33/AH33-1</f>
        <v>6.249219292573382E-4</v>
      </c>
      <c r="M33" s="35">
        <v>69260.8685</v>
      </c>
      <c r="N33" s="36" t="n">
        <f t="shared" si="5">M33/AJ33-1</f>
        <v>0.0021293447839292323</v>
      </c>
      <c r="O33" s="35">
        <v>63308.348</v>
      </c>
      <c r="P33" s="36" t="n">
        <f t="shared" si="6">O33/AL33-1</f>
        <v>0.2490100114167939</v>
      </c>
      <c r="Q33" s="35" t="n">
        <v>66503.7843</v>
      </c>
      <c r="R33" s="36" t="n">
        <f>Q33/AL33-1</f>
        <v>0.19563601686117615</v>
      </c>
      <c r="S33" s="35"/>
      <c r="T33" s="36">
        <f>S33/AN33-1</f>
      </c>
      <c r="U33" s="35">
        <f>C33+E33+G33+I33+K33+M33+O33+Q33+S33</f>
      </c>
      <c r="V33" s="36">
        <f>U33/SUM(X33,Z33,AB33,AD33,AF33,AH33,AJ33,AL33,AN33)-1</f>
      </c>
      <c r="W33" s="36"/>
      <c r="X33" s="35" t="n">
        <v>48335.4596</v>
      </c>
      <c r="Y33" s="36">
        <f>X33/AY33-1</f>
      </c>
      <c r="Z33" s="35" t="n">
        <v>45005.6073</v>
      </c>
      <c r="AA33" s="36">
        <f>Z33/BA33-1</f>
      </c>
      <c r="AB33" s="35" t="n">
        <v>68502.5561</v>
      </c>
      <c r="AC33" s="36">
        <f>AB33/BC33-1</f>
      </c>
      <c r="AD33" s="35" t="n">
        <v>67823.3254</v>
      </c>
      <c r="AE33" s="36">
        <f>AD33/BE33-1</f>
      </c>
      <c r="AF33" s="35" t="n">
        <v>69665.1821</v>
      </c>
      <c r="AG33" s="36">
        <f>AF33/BG33-1</f>
      </c>
      <c r="AH33" s="35" t="n">
        <v>69113.7016</v>
      </c>
      <c r="AI33" s="36">
        <f>AH33/BI33-1</f>
      </c>
      <c r="AJ33" s="35" t="n">
        <v>50686.8219</v>
      </c>
      <c r="AK33" s="36">
        <f>AJ33/BK33-1</f>
      </c>
      <c r="AL33" s="35" t="n">
        <v>55622.0985</v>
      </c>
      <c r="AM33" s="36">
        <f>AL33/BM33-1</f>
      </c>
      <c r="AN33" s="35" t="n">
        <v>57908.3408</v>
      </c>
      <c r="AO33" s="36">
        <f>AN33/BO33-1</f>
      </c>
      <c r="AP33" s="35" t="n">
        <v>62774.5944</v>
      </c>
      <c r="AQ33" s="36">
        <f>AP33/BQ33-1</f>
      </c>
      <c r="AR33" s="35" t="n">
        <v>63596.0423</v>
      </c>
      <c r="AS33" s="36">
        <f>AR33/BS33-1</f>
      </c>
      <c r="AT33" s="35" t="n">
        <v>62339.1809</v>
      </c>
      <c r="AU33" s="36">
        <f>AT33/BU33-1</f>
      </c>
      <c r="AV33" s="35">
        <f>X33+Z33+AB33+AD33+AF33+AH33+AJ33+AL33+AN33+AP33+AR33+AT33</f>
      </c>
      <c r="AW33" s="36">
        <f>AV33/SUM(AY33,BA33,BC33,BE33,BG33,BI33,BK33,BM33,BO33,BQ33,BS33,BU33)-1</f>
      </c>
      <c r="AX33" s="35"/>
      <c r="AY33" s="35" t="n">
        <v>31393.9599</v>
      </c>
      <c r="AZ33" s="36">
        <f>AY33/BZ33-1</f>
      </c>
      <c r="BA33" s="35" t="n">
        <v>23903.2942</v>
      </c>
      <c r="BB33" s="36">
        <f>BA33/CB33-1</f>
      </c>
      <c r="BC33" s="35" t="n">
        <v>66773.3366</v>
      </c>
      <c r="BD33" s="36">
        <f>BC33/CD33-1</f>
      </c>
      <c r="BE33" s="35" t="n">
        <v>56074.9851</v>
      </c>
      <c r="BF33" s="36">
        <f>BE33/CF33-1</f>
      </c>
      <c r="BG33" s="35" t="n">
        <v>56466.5156</v>
      </c>
      <c r="BH33" s="36">
        <f>BG33/CH33-1</f>
      </c>
      <c r="BI33" s="35" t="n">
        <v>58076.9819</v>
      </c>
      <c r="BJ33" s="36">
        <f>BI33/CJ33-1</f>
      </c>
      <c r="BK33" s="35" t="n">
        <v>55240.9512</v>
      </c>
      <c r="BL33" s="36">
        <f>BK33/CL33-1</f>
      </c>
      <c r="BM33" s="35" t="n">
        <v>52360.1457</v>
      </c>
      <c r="BN33" s="36">
        <f>BM33/CN33-1</f>
      </c>
      <c r="BO33" s="35" t="n">
        <v>58251.5675</v>
      </c>
      <c r="BP33" s="36">
        <f>BO33/CP33-1</f>
      </c>
      <c r="BQ33" s="35" t="n">
        <v>59642.5819</v>
      </c>
      <c r="BR33" s="36">
        <f>BQ33/CR33-1</f>
      </c>
      <c r="BS33" s="35" t="n">
        <v>58624.2947</v>
      </c>
      <c r="BT33" s="36">
        <f>BS33/CT33-1</f>
      </c>
      <c r="BU33" s="35" t="n">
        <v>59222.4251</v>
      </c>
      <c r="BV33" s="36">
        <f>BU33/CV33-1</f>
      </c>
      <c r="BW33" s="35">
        <f>AY33+BA33+BC33+BE33+BG33+BI33+BK33+BM33+BO33+BQ33+BS33+BU33</f>
      </c>
      <c r="BX33" s="36">
        <f>BW33/SUM(BZ33,CB33,CD33,CF33,CH33,CJ33,CL33,CN33,CP33,CR33,CT33,CV33)-1</f>
      </c>
      <c r="BY33" s="36"/>
      <c r="BZ33" s="50" t="n">
        <v>14439.0739</v>
      </c>
      <c r="CA33" s="714">
        <f>BZ33/DN33-1</f>
      </c>
      <c r="CB33" s="50" t="n">
        <v>33049.3927</v>
      </c>
      <c r="CC33" s="714">
        <f>CB33/DO33-1</f>
      </c>
      <c r="CD33" s="41" t="n">
        <v>44374.1075</v>
      </c>
      <c r="CE33" s="714">
        <f>CD33/DP33-1</f>
      </c>
      <c r="CF33" s="41" t="n">
        <v>41600.2528</v>
      </c>
      <c r="CG33" s="714">
        <f>CF33/DQ33-1</f>
      </c>
      <c r="CH33" s="41" t="n">
        <v>40750.262</v>
      </c>
      <c r="CI33" s="714">
        <f>CH33/DR33-1</f>
      </c>
      <c r="CJ33" s="724" t="n">
        <v>45306.6416</v>
      </c>
      <c r="CK33" s="714">
        <f>CJ33/DS33-1</f>
      </c>
      <c r="CL33" s="724" t="n">
        <v>33064.3963</v>
      </c>
      <c r="CM33" s="714">
        <f>CL33/DT33-1</f>
      </c>
      <c r="CN33" s="41" t="n">
        <v>37262.7375</v>
      </c>
      <c r="CO33" s="714">
        <f>CN33/DU33-1</f>
      </c>
      <c r="CP33" s="724" t="n">
        <v>39399.4247</v>
      </c>
      <c r="CQ33" s="714">
        <f>CP33/DV33-1</f>
      </c>
      <c r="CR33" s="724" t="n">
        <v>40575.413</v>
      </c>
      <c r="CS33" s="714">
        <f>CR33/DW33-1</f>
      </c>
      <c r="CT33" s="50" t="n">
        <v>40266.0958</v>
      </c>
      <c r="CU33" s="714">
        <f>CT33/DY33-1</f>
      </c>
      <c r="CV33" s="50" t="n">
        <v>39764.9646</v>
      </c>
      <c r="CW33" s="714">
        <f>CV33/DY33-1</f>
      </c>
      <c r="CX33" s="41">
        <f>BZ33+CB33+CD33+CF33+CH33+CJ33+CL33+CN33+CP33+CR33+CT33+CV33</f>
      </c>
      <c r="CY33" s="714">
        <f>CX33/SUM(DN33:DY33)-1</f>
      </c>
      <c r="CZ33" s="714"/>
      <c r="DA33" s="714">
        <f>CV33/CT33-1</f>
      </c>
      <c r="DB33" s="714">
        <f>CT33/CR33-1</f>
      </c>
      <c r="DC33" s="714"/>
      <c r="DD33" s="714"/>
      <c r="DE33" s="714"/>
      <c r="DF33" s="714"/>
      <c r="DG33" s="714"/>
      <c r="DH33" s="714"/>
      <c r="DI33" s="714"/>
      <c r="DJ33" s="714"/>
      <c r="DK33" s="714"/>
      <c r="DL33" s="714"/>
      <c r="DM33" s="50"/>
      <c r="DN33" s="50" t="n">
        <v>6883.2587</v>
      </c>
      <c r="DO33" s="50" t="n">
        <v>7092.5499</v>
      </c>
      <c r="DP33" s="41" t="n">
        <v>10424.5855</v>
      </c>
      <c r="DQ33" s="41" t="n">
        <v>9619.3644</v>
      </c>
      <c r="DR33" s="41" t="n">
        <v>12539.6497</v>
      </c>
      <c r="DS33" s="41" t="n">
        <v>10509.9392</v>
      </c>
      <c r="DT33" s="41" t="n">
        <v>9345.7025</v>
      </c>
      <c r="DU33" s="41" t="n">
        <v>9106.8498</v>
      </c>
      <c r="DV33" s="41" t="n">
        <v>11914.9704</v>
      </c>
      <c r="DW33" s="41" t="n">
        <v>14784.2867</v>
      </c>
      <c r="DX33" s="41" t="n">
        <v>21945.2378</v>
      </c>
      <c r="DY33" s="41" t="n">
        <v>36126.4751</v>
      </c>
      <c r="DZ33" s="714" t="n">
        <v>2.67054820561465</v>
      </c>
      <c r="EA33" s="41">
        <f>SUM(DN33:DY33)</f>
      </c>
      <c r="EB33" s="36">
        <f>IFERROR(EA33/SUM(ED33:EO33)-1,"")</f>
      </c>
      <c r="EC33" s="36"/>
      <c r="ED33" s="35" t="n">
        <v>9393.4327</v>
      </c>
      <c r="EE33" s="35" t="n">
        <v>7047.9617</v>
      </c>
      <c r="EF33" s="35" t="n">
        <v>9063.729</v>
      </c>
      <c r="EG33" s="35" t="n">
        <v>8784.38506</v>
      </c>
      <c r="EH33" s="35" t="n">
        <v>9409.6691</v>
      </c>
      <c r="EI33" s="35" t="n">
        <v>9088.7772</v>
      </c>
      <c r="EJ33" s="35" t="n">
        <v>8211.5924</v>
      </c>
      <c r="EK33" s="35" t="n">
        <v>9562.8517</v>
      </c>
      <c r="EL33" s="35" t="n">
        <v>9184.8753</v>
      </c>
      <c r="EM33" s="35" t="n">
        <v>9849.0128</v>
      </c>
      <c r="EN33" s="35" t="n">
        <v>9256.1635</v>
      </c>
      <c r="EO33" s="35" t="n">
        <v>9842.256</v>
      </c>
      <c r="EP33" s="781">
        <f>SUM(ED33:EO33)</f>
      </c>
      <c r="EQ33" s="36"/>
      <c r="ER33" s="736"/>
    </row>
    <row r="34" ht="27" customHeight="1" spans="1:146">
      <c r="A34" s="29"/>
      <c r="B34" s="698" t="s">
        <v>93</v>
      </c>
      <c r="C34" s="35">
        <v>48988.5256164262</v>
      </c>
      <c r="D34" s="36" t="n">
        <f t="shared" si="0">C34/Z34-1</f>
        <v>0.11510394098861276</v>
      </c>
      <c r="E34" s="35">
        <v>29411.6604389898</v>
      </c>
      <c r="F34" s="36" t="n">
        <f t="shared" si="1">E34/AB34-1</f>
        <v>-0.3792066151824056</v>
      </c>
      <c r="G34" s="35">
        <v>44656.7156385415</v>
      </c>
      <c r="H34" s="36" t="n">
        <f t="shared" si="2">G34/AD34-1</f>
        <v>-0.2747885168931371</v>
      </c>
      <c r="I34" s="35">
        <v>59204.4297078109</v>
      </c>
      <c r="J34" s="36" t="n">
        <f t="shared" si="3">I34/AF34-1</f>
        <v>-0.050267836234432095</v>
      </c>
      <c r="K34" s="35">
        <v>62109.1999452723</v>
      </c>
      <c r="L34" s="36" t="n">
        <f t="shared" si="4">K34/AH34-1</f>
        <v>-0.04648575319068271</v>
      </c>
      <c r="M34" s="35">
        <v>56518.1081485416</v>
      </c>
      <c r="N34" s="36" t="n">
        <f t="shared" si="5">M34/AJ34-1</f>
        <v>0.009135586541840102</v>
      </c>
      <c r="O34" s="35">
        <v>55295.4608130783</v>
      </c>
      <c r="P34" s="36" t="n">
        <f t="shared" si="6">O34/AL34-1</f>
        <v>-0.15980729702495722</v>
      </c>
      <c r="Q34" s="35" t="n">
        <v>63255.79171235344</v>
      </c>
      <c r="R34" s="36" t="n">
        <f>Q34/AL34-1</f>
        <v>-0.06475303911172481</v>
      </c>
      <c r="S34" s="35"/>
      <c r="T34" s="36">
        <f>S34/AN34-1</f>
      </c>
      <c r="U34" s="35">
        <f>C34+E34+G34+I34+K34+M34+O34+Q34+S34</f>
      </c>
      <c r="V34" s="36">
        <f>U34/SUM(X34,Z34,AB34,AD34,AF34,AH34,AJ34,AL34,AN34)-1</f>
      </c>
      <c r="W34" s="36"/>
      <c r="X34" s="35" t="n">
        <v>43931.8020641149</v>
      </c>
      <c r="Y34" s="36">
        <f>X34/AY34-1</f>
      </c>
      <c r="Z34" s="35" t="n">
        <v>47377.5351965642</v>
      </c>
      <c r="AA34" s="36">
        <f>Z34/BA34-1</f>
      </c>
      <c r="AB34" s="35" t="n">
        <v>61577.5076357432</v>
      </c>
      <c r="AC34" s="36">
        <f>AB34/BC34-1</f>
      </c>
      <c r="AD34" s="35" t="n">
        <v>62338.0274635249</v>
      </c>
      <c r="AE34" s="36">
        <f>AD34/BE34-1</f>
      </c>
      <c r="AF34" s="35" t="n">
        <v>65137.1493956218</v>
      </c>
      <c r="AG34" s="36">
        <f>AF34/BG34-1</f>
      </c>
      <c r="AH34" s="35" t="n">
        <v>56006.4563199291</v>
      </c>
      <c r="AI34" s="36">
        <f>AH34/BI34-1</f>
      </c>
      <c r="AJ34" s="35" t="n">
        <v>65812.8315293412</v>
      </c>
      <c r="AK34" s="36">
        <f>AJ34/BK34-1</f>
      </c>
      <c r="AL34" s="35" t="n">
        <v>67635.3886809475</v>
      </c>
      <c r="AM34" s="36">
        <f>AL34/BM34-1</f>
      </c>
      <c r="AN34" s="35" t="n">
        <v>72488.3272176215</v>
      </c>
      <c r="AO34" s="36">
        <f>AN34/BO34-1</f>
      </c>
      <c r="AP34" s="35" t="n">
        <v>64825.3059136825</v>
      </c>
      <c r="AQ34" s="36">
        <f>AP34/BQ34-1</f>
      </c>
      <c r="AR34" s="35" t="n">
        <v>69813.907638361</v>
      </c>
      <c r="AS34" s="36">
        <f>AR34/BS34-1</f>
      </c>
      <c r="AT34" s="35" t="n">
        <v>74773.8812727861</v>
      </c>
      <c r="AU34" s="36">
        <f>AT34/BU34-1</f>
      </c>
      <c r="AV34" s="35">
        <f>X34+Z34+AB34+AD34+AF34+AH34+AJ34+AL34+AN34+AP34+AR34+AT34</f>
      </c>
      <c r="AW34" s="36">
        <f>AV34/SUM(AY34,BA34,BC34,BE34,BG34,BI34,BK34,BM34,BO34,BQ34,BS34,BU34)-1</f>
      </c>
      <c r="AX34" s="35"/>
      <c r="AY34" s="35" t="n">
        <v>61674.7813791834</v>
      </c>
      <c r="AZ34" s="36">
        <f>AY34/BZ34-1</f>
      </c>
      <c r="BA34" s="35" t="n">
        <v>34862.3951016361</v>
      </c>
      <c r="BB34" s="36">
        <f>BA34/CB34-1</f>
      </c>
      <c r="BC34" s="35" t="n">
        <v>51978.3247361592</v>
      </c>
      <c r="BD34" s="36">
        <f>BC34/CD34-1</f>
      </c>
      <c r="BE34" s="35" t="n">
        <v>60225.8826735945</v>
      </c>
      <c r="BF34" s="36">
        <f>BE34/CF34-1</f>
      </c>
      <c r="BG34" s="35" t="n">
        <v>64915.1207242829</v>
      </c>
      <c r="BH34" s="36">
        <f>BG34/CH34-1</f>
      </c>
      <c r="BI34" s="35" t="n">
        <v>54733.8977701796</v>
      </c>
      <c r="BJ34" s="36">
        <f>BI34/CJ34-1</f>
      </c>
      <c r="BK34" s="35" t="n">
        <v>57512.9552213646</v>
      </c>
      <c r="BL34" s="36">
        <f>BK34/CL34-1</f>
      </c>
      <c r="BM34" s="35" t="n">
        <v>67795.6422875937</v>
      </c>
      <c r="BN34" s="36">
        <f>BM34/CN34-1</f>
      </c>
      <c r="BO34" s="35" t="n">
        <v>66262.5659630507</v>
      </c>
      <c r="BP34" s="36">
        <f>BO34/CP34-1</f>
      </c>
      <c r="BQ34" s="35" t="n">
        <v>71060.3457725502</v>
      </c>
      <c r="BR34" s="36">
        <f>BQ34/CR34-1</f>
      </c>
      <c r="BS34" s="35" t="n">
        <v>75353.1449488926</v>
      </c>
      <c r="BT34" s="36">
        <f>BS34/CT34-1</f>
      </c>
      <c r="BU34" s="35" t="n">
        <v>81620.0978596632</v>
      </c>
      <c r="BV34" s="36">
        <f>BU34/CV34-1</f>
      </c>
      <c r="BW34" s="35">
        <f>AY34+BA34+BC34+BE34+BG34+BI34+BK34+BM34+BO34+BQ34+BS34+BU34</f>
      </c>
      <c r="BX34" s="36">
        <f>BW34/SUM(BZ34,CB34,CD34,CF34,CH34,CJ34,CL34,CN34,CP34,CR34,CT34,CV34)-1</f>
      </c>
      <c r="BY34" s="36"/>
      <c r="BZ34" s="50" t="n">
        <v>50138.772163684</v>
      </c>
      <c r="CA34" s="714">
        <f>BZ34/DN34-1</f>
      </c>
      <c r="CB34" s="50" t="n">
        <v>53488.5391904624</v>
      </c>
      <c r="CC34" s="714">
        <f>CB34/DO34-1</f>
      </c>
      <c r="CD34" s="41" t="n">
        <v>64932.4960204997</v>
      </c>
      <c r="CE34" s="714">
        <f>CD34/DP34-1</f>
      </c>
      <c r="CF34" s="41" t="n">
        <v>66103.2232336808</v>
      </c>
      <c r="CG34" s="714">
        <f>CF34/DQ34-1</f>
      </c>
      <c r="CH34" s="41" t="n">
        <v>73178.2846959337</v>
      </c>
      <c r="CI34" s="714">
        <f>CH34/DR34-1</f>
      </c>
      <c r="CJ34" s="50" t="n">
        <v>66134.1450485937</v>
      </c>
      <c r="CK34" s="714">
        <f>CJ34/DS34-1</f>
      </c>
      <c r="CL34" s="724" t="n">
        <v>75786.5213909228</v>
      </c>
      <c r="CM34" s="714">
        <f>CL34/DT34-1</f>
      </c>
      <c r="CN34" s="41" t="n">
        <v>84219.6434353816</v>
      </c>
      <c r="CO34" s="714">
        <f>CN34/DU34-1</f>
      </c>
      <c r="CP34" s="41" t="n">
        <v>82938.9792634515</v>
      </c>
      <c r="CQ34" s="714">
        <f>CP34/DV34-1</f>
      </c>
      <c r="CR34" s="41" t="n">
        <v>87692.6409803693</v>
      </c>
      <c r="CS34" s="714">
        <f>CR34/DW34-1</f>
      </c>
      <c r="CT34" s="41" t="n">
        <v>93122.3428272281</v>
      </c>
      <c r="CU34" s="714">
        <f>CT34/DY34-1</f>
      </c>
      <c r="CV34" s="41" t="n">
        <v>94457.5576567397</v>
      </c>
      <c r="CW34" s="714">
        <f>CV34/DY34-1</f>
      </c>
      <c r="CX34" s="41">
        <f>BZ34+CB34+CD34+CF34+CH34+CJ34+CL34+CN34+CP34+CR34+CT34+CV34</f>
      </c>
      <c r="CY34" s="714">
        <f>CX34/SUM(DN34:DY34)-1</f>
      </c>
      <c r="CZ34" s="714"/>
      <c r="DA34" s="714">
        <f>CV34/CT34-1</f>
      </c>
      <c r="DB34" s="714">
        <f>CT34/CR34-1</f>
      </c>
      <c r="DC34" s="714"/>
      <c r="DD34" s="714"/>
      <c r="DE34" s="714"/>
      <c r="DF34" s="714"/>
      <c r="DG34" s="714"/>
      <c r="DH34" s="714"/>
      <c r="DI34" s="714"/>
      <c r="DJ34" s="714"/>
      <c r="DK34" s="714"/>
      <c r="DL34" s="714"/>
      <c r="DM34" s="21"/>
      <c r="DN34" s="742" t="n">
        <v>65084.468335756</v>
      </c>
      <c r="DO34" s="742" t="n">
        <v>44562.3517378659</v>
      </c>
      <c r="DP34" s="720" t="n">
        <v>70944.4216013341</v>
      </c>
      <c r="DQ34" s="720" t="n">
        <v>71013.7596244867</v>
      </c>
      <c r="DR34" s="720" t="n">
        <v>73082.3610656137</v>
      </c>
      <c r="DS34" s="720" t="n">
        <v>69272.8488771817</v>
      </c>
      <c r="DT34" s="720" t="n">
        <v>73665.6599182414</v>
      </c>
      <c r="DU34" s="720" t="n">
        <v>81911.0392964442</v>
      </c>
      <c r="DV34" s="720" t="n">
        <v>86649.3989908559</v>
      </c>
      <c r="DW34" s="720" t="n">
        <v>92310.2211653158</v>
      </c>
      <c r="DX34" s="720" t="n">
        <v>89402.0005802071</v>
      </c>
      <c r="DY34" s="720" t="n">
        <v>78295.3752700524</v>
      </c>
      <c r="DZ34" s="721" t="n">
        <v>-0.091018869134903</v>
      </c>
      <c r="EA34" s="720">
        <f>SUM(DN34:DY34)</f>
      </c>
      <c r="EB34" s="722">
        <f>IFERROR(EA34/SUM(ED34:EO34)-1,"")</f>
      </c>
      <c r="EC34" s="738"/>
      <c r="ED34" s="35" t="n">
        <v>87025.2681252612</v>
      </c>
      <c r="EE34" s="35" t="n">
        <v>41048.9428090024</v>
      </c>
      <c r="EF34" s="35" t="n">
        <v>64505.0361607894</v>
      </c>
      <c r="EG34" s="35" t="n">
        <v>79109.0744723417</v>
      </c>
      <c r="EH34" s="35" t="n">
        <v>80142.4180551686</v>
      </c>
      <c r="EI34" s="35" t="n">
        <v>83332.6982397248</v>
      </c>
      <c r="EJ34" s="35" t="n">
        <v>77629.7474085572</v>
      </c>
      <c r="EK34" s="35" t="n">
        <v>90252.6042874332</v>
      </c>
      <c r="EL34" s="35" t="n">
        <v>90445.7704498804</v>
      </c>
      <c r="EM34" s="35" t="n">
        <v>83221.3457942541</v>
      </c>
      <c r="EN34" s="35" t="n">
        <v>98771.0408165959</v>
      </c>
      <c r="EO34" s="35" t="n">
        <v>86135.3141572224</v>
      </c>
      <c r="EP34" s="782">
        <f>SUM(ED34:EO34)</f>
      </c>
      <c r="EQ34" s="36"/>
      <c r="ER34" s="736"/>
    </row>
    <row r="35" s="212" customFormat="1" ht="27" customHeight="1" spans="1:146">
      <c r="A35" s="698" t="s">
        <v>97</v>
      </c>
      <c r="B35" s="698" t="s">
        <v>88</v>
      </c>
      <c r="C35" s="35">
        <v>3028.38201706372</v>
      </c>
      <c r="D35" s="36" t="n">
        <f t="shared" si="0">C35/Z35-1</f>
        <v>0.1937736924468505</v>
      </c>
      <c r="E35" s="35">
        <v>2004.50136670592</v>
      </c>
      <c r="F35" s="36" t="n">
        <f t="shared" si="1">E35/AB35-1</f>
        <v>-0.17021141816893315</v>
      </c>
      <c r="G35" s="35">
        <v>3124.43260524716</v>
      </c>
      <c r="H35" s="36" t="n">
        <f t="shared" si="2">G35/AD35-1</f>
        <v>-0.04797038097588757</v>
      </c>
      <c r="I35" s="35">
        <v>3141.06374549537</v>
      </c>
      <c r="J35" s="36" t="n">
        <f t="shared" si="3">I35/AF35-1</f>
        <v>-0.020621576166965916</v>
      </c>
      <c r="K35" s="35">
        <v>3188.78094587013</v>
      </c>
      <c r="L35" s="36" t="n">
        <f t="shared" si="4">K35/AH35-1</f>
        <v>-0.009691335954673197</v>
      </c>
      <c r="M35" s="35">
        <v>3051.09537237318</v>
      </c>
      <c r="N35" s="36" t="n">
        <f t="shared" si="5">M35/AJ35-1</f>
        <v>0.03339220550823718</v>
      </c>
      <c r="O35" s="35">
        <v>2923.44414209697</v>
      </c>
      <c r="P35" s="36" t="n">
        <f t="shared" si="6">O35/AL35-1</f>
        <v>0.006315873615000189</v>
      </c>
      <c r="Q35" s="35" t="n">
        <v>3004.0028867038523</v>
      </c>
      <c r="R35" s="36" t="n">
        <f>Q35/AL35-1</f>
        <v>0.03768206478607494</v>
      </c>
      <c r="S35" s="35"/>
      <c r="T35" s="36">
        <f>S35/AN35-1</f>
      </c>
      <c r="U35" s="35">
        <f>C35+E35+G35+I35+K35+M35+O35+Q35+S35</f>
      </c>
      <c r="V35" s="36">
        <f>U35/SUM(X35,Z35,AB35,AD35,AF35,AH35,AJ35,AL35,AN35)-1</f>
      </c>
      <c r="W35" s="36"/>
      <c r="X35" s="35" t="n">
        <v>2536.81416856868</v>
      </c>
      <c r="Y35" s="36">
        <f>X35/AY35-1</f>
      </c>
      <c r="Z35" s="35" t="n">
        <v>2415.67721055242</v>
      </c>
      <c r="AA35" s="36">
        <f>Z35/BA35-1</f>
      </c>
      <c r="AB35" s="35" t="n">
        <v>3281.86491555787</v>
      </c>
      <c r="AC35" s="36">
        <f>AB35/BC35-1</f>
      </c>
      <c r="AD35" s="35" t="n">
        <v>3207.20129120474</v>
      </c>
      <c r="AE35" s="36">
        <f>AD35/BE35-1</f>
      </c>
      <c r="AF35" s="35" t="n">
        <v>3219.98692089013</v>
      </c>
      <c r="AG35" s="36">
        <f>AF35/BG35-1</f>
      </c>
      <c r="AH35" s="35" t="n">
        <v>2952.50472774043</v>
      </c>
      <c r="AI35" s="36">
        <f>AH35/BI35-1</f>
      </c>
      <c r="AJ35" s="35" t="n">
        <v>2905.09592340529</v>
      </c>
      <c r="AK35" s="36">
        <f>AJ35/BK35-1</f>
      </c>
      <c r="AL35" s="35" t="n">
        <v>2894.91645721288</v>
      </c>
      <c r="AM35" s="36">
        <f>AL35/BM35-1</f>
      </c>
      <c r="AN35" s="35" t="n">
        <v>2911.49789558364</v>
      </c>
      <c r="AO35" s="36">
        <f>AN35/BO35-1</f>
      </c>
      <c r="AP35" s="35" t="n">
        <v>2788.64522946265</v>
      </c>
      <c r="AQ35" s="36">
        <f>AP35/BQ35-1</f>
      </c>
      <c r="AR35" s="35" t="n">
        <v>3042.37113075798</v>
      </c>
      <c r="AS35" s="36">
        <f>AR35/BS35-1</f>
      </c>
      <c r="AT35" s="35" t="n">
        <v>3198.31629487258</v>
      </c>
      <c r="AU35" s="36">
        <f>AT35/BU35-1</f>
      </c>
      <c r="AV35" s="35">
        <f>X35+Z35+AB35+AD35+AF35+AH35+AJ35+AL35+AN35+AP35+AR35+AT35</f>
      </c>
      <c r="AW35" s="36">
        <f>AV35/SUM(AY35,BA35,BC35,BE35,BG35,BI35,BK35,BM35,BO35,BQ35,BS35,BU35)-1</f>
      </c>
      <c r="AX35" s="35"/>
      <c r="AY35" s="35" t="n">
        <v>2778.51428817661</v>
      </c>
      <c r="AZ35" s="36">
        <f>AY35/BZ35-1</f>
      </c>
      <c r="BA35" s="35" t="n">
        <v>1473.69352501084</v>
      </c>
      <c r="BB35" s="36">
        <f>BA35/CB35-1</f>
      </c>
      <c r="BC35" s="35" t="n">
        <v>3046.77154199586</v>
      </c>
      <c r="BD35" s="36">
        <f>BC35/CD35-1</f>
      </c>
      <c r="BE35" s="35" t="n">
        <v>2912.09374840794</v>
      </c>
      <c r="BF35" s="36">
        <f>BE35/CF35-1</f>
      </c>
      <c r="BG35" s="35" t="n">
        <v>3015.6643812516</v>
      </c>
      <c r="BH35" s="36">
        <f>BG35/CH35-1</f>
      </c>
      <c r="BI35" s="35" t="n">
        <v>2789.71028669781</v>
      </c>
      <c r="BJ35" s="36">
        <f>BI35/CJ35-1</f>
      </c>
      <c r="BK35" s="35" t="n">
        <v>2784.77816502778</v>
      </c>
      <c r="BL35" s="36">
        <f>BK35/CL35-1</f>
      </c>
      <c r="BM35" s="35" t="n">
        <v>2840.41145694275</v>
      </c>
      <c r="BN35" s="36">
        <f>BM35/CN35-1</f>
      </c>
      <c r="BO35" s="35" t="n">
        <v>2860.61775925181</v>
      </c>
      <c r="BP35" s="36">
        <f>BO35/CP35-1</f>
      </c>
      <c r="BQ35" s="35" t="n">
        <v>2893.82599715657</v>
      </c>
      <c r="BR35" s="36">
        <f>BQ35/CR35-1</f>
      </c>
      <c r="BS35" s="35" t="n">
        <v>3052.03648373383</v>
      </c>
      <c r="BT35" s="36">
        <f>BS35/CT35-1</f>
      </c>
      <c r="BU35" s="35" t="n">
        <v>3305.10683780332</v>
      </c>
      <c r="BV35" s="36">
        <f>BU35/CV35-1</f>
      </c>
      <c r="BW35" s="35">
        <f>AY35+BA35+BC35+BE35+BG35+BI35+BK35+BM35+BO35+BQ35+BS35+BU35</f>
      </c>
      <c r="BX35" s="36">
        <f>BW35/SUM(BZ35,CB35,CD35,CF35,CH35,CJ35,CL35,CN35,CP35,CR35,CT35,CV35)-1</f>
      </c>
      <c r="BY35" s="36"/>
      <c r="BZ35" s="50" t="n">
        <v>1670.97360965064</v>
      </c>
      <c r="CA35" s="714">
        <f>BZ35/DN35-1</f>
      </c>
      <c r="CB35" s="50" t="n">
        <v>2360.90390918224</v>
      </c>
      <c r="CC35" s="714">
        <f>CB35/DO35-1</f>
      </c>
      <c r="CD35" s="41" t="n">
        <v>2855.26908247889</v>
      </c>
      <c r="CE35" s="714">
        <f>CD35/DP35-1</f>
      </c>
      <c r="CF35" s="41" t="n">
        <v>2678.57254090519</v>
      </c>
      <c r="CG35" s="714">
        <f>CF35/DQ35-1</f>
      </c>
      <c r="CH35" s="41" t="n">
        <v>2843.59409469755</v>
      </c>
      <c r="CI35" s="714">
        <f>CH35/DR35-1</f>
      </c>
      <c r="CJ35" s="50" t="n">
        <v>2796.06699148851</v>
      </c>
      <c r="CK35" s="714">
        <f>CJ35/DS35-1</f>
      </c>
      <c r="CL35" s="724" t="n">
        <v>2772.71992758958</v>
      </c>
      <c r="CM35" s="714">
        <f>CL35/DT35-1</f>
      </c>
      <c r="CN35" s="41" t="n">
        <v>2850.2591309193</v>
      </c>
      <c r="CO35" s="714">
        <f>CN35/DU35-1</f>
      </c>
      <c r="CP35" s="41" t="n">
        <v>2729.02830518831</v>
      </c>
      <c r="CQ35" s="714">
        <f>CP35/DV35-1</f>
      </c>
      <c r="CR35" s="41" t="n">
        <v>2805.90175969889</v>
      </c>
      <c r="CS35" s="714">
        <f>CR35/DW35-1</f>
      </c>
      <c r="CT35" s="41" t="n">
        <v>2967.40126072616</v>
      </c>
      <c r="CU35" s="714">
        <f>CT35/DY35-1</f>
      </c>
      <c r="CV35" s="41" t="n">
        <v>3035.37038850367</v>
      </c>
      <c r="CW35" s="714">
        <f>CV35/DY35-1</f>
      </c>
      <c r="CX35" s="41">
        <f>BZ35+CB35+CD35+CF35+CH35+CJ35+CL35+CN35+CP35+CR35+CT35+CV35</f>
      </c>
      <c r="CY35" s="714">
        <f>CX35/SUM(DN35:DY35)-1</f>
      </c>
      <c r="CZ35" s="714"/>
      <c r="DA35" s="714">
        <f>CV35/CT35-1</f>
      </c>
      <c r="DB35" s="714">
        <f>CT35/CR35-1</f>
      </c>
      <c r="DC35" s="714"/>
      <c r="DD35" s="714"/>
      <c r="DE35" s="714"/>
      <c r="DF35" s="714"/>
      <c r="DG35" s="714"/>
      <c r="DH35" s="714"/>
      <c r="DI35" s="714"/>
      <c r="DJ35" s="714"/>
      <c r="DK35" s="714"/>
      <c r="DL35" s="714"/>
      <c r="DM35" s="228"/>
      <c r="DN35" s="739" t="n">
        <v>1890.22416111531</v>
      </c>
      <c r="DO35" s="739" t="n">
        <v>1553.03192537174</v>
      </c>
      <c r="DP35" s="726" t="n">
        <v>2409.9687020965</v>
      </c>
      <c r="DQ35" s="726" t="n">
        <v>2141.19439009876</v>
      </c>
      <c r="DR35" s="726" t="n">
        <v>2494.49967676089</v>
      </c>
      <c r="DS35" s="726" t="n">
        <v>2290.52361876583</v>
      </c>
      <c r="DT35" s="726" t="n">
        <v>2265.60048654745</v>
      </c>
      <c r="DU35" s="726" t="n">
        <v>2197.97299507224</v>
      </c>
      <c r="DV35" s="726" t="n">
        <v>2342.80632967001</v>
      </c>
      <c r="DW35" s="726" t="n">
        <v>2255.18518413578</v>
      </c>
      <c r="DX35" s="726" t="n">
        <v>2270.84921586744</v>
      </c>
      <c r="DY35" s="726" t="n">
        <v>2462.08521985536</v>
      </c>
      <c r="DZ35" s="727" t="n">
        <v>-0.127108516749669</v>
      </c>
      <c r="EA35" s="726">
        <f>SUM(DN35:DY35)</f>
      </c>
      <c r="EB35" s="728">
        <f>IFERROR(EA35/SUM(ED35:EO35)-1,"")</f>
      </c>
      <c r="EC35" s="740"/>
      <c r="ED35" s="35" t="n">
        <v>2696.87908434695</v>
      </c>
      <c r="EE35" s="732" t="n">
        <v>1250.6138777513</v>
      </c>
      <c r="EF35" s="732" t="n">
        <v>2289.17115477665</v>
      </c>
      <c r="EG35" s="732" t="n">
        <v>2822.29014653925</v>
      </c>
      <c r="EH35" s="732" t="n">
        <v>2890.39332162065</v>
      </c>
      <c r="EI35" s="732" t="n">
        <v>2996.77814579438</v>
      </c>
      <c r="EJ35" s="732" t="n">
        <v>2629.02695865643</v>
      </c>
      <c r="EK35" s="732" t="n">
        <v>2477.1876991097</v>
      </c>
      <c r="EL35" s="732" t="n">
        <v>2656.8849564941</v>
      </c>
      <c r="EM35" s="732" t="n">
        <v>2554.75556208109</v>
      </c>
      <c r="EN35" s="732" t="n">
        <v>2870.80515583477</v>
      </c>
      <c r="EO35" s="732" t="n">
        <v>2820.60859465308</v>
      </c>
      <c r="EP35" s="783">
        <f>SUM(ED35:EO35)</f>
      </c>
      <c r="EQ35" s="36"/>
      <c r="ER35" s="736"/>
    </row>
    <row r="36" ht="27" customHeight="1" spans="1:146">
      <c r="A36" s="45"/>
      <c r="B36" s="698" t="s">
        <v>89</v>
      </c>
      <c r="C36" s="35">
        <v>348.675</v>
      </c>
      <c r="D36" s="36" t="n">
        <f t="shared" si="0">C36/Z36-1</f>
        <v>-0.15915713868173786</v>
      </c>
      <c r="E36" s="35">
        <v>303.525</v>
      </c>
      <c r="F36" s="36" t="n">
        <f t="shared" si="1">E36/AB36-1</f>
        <v>-0.188745146903881</v>
      </c>
      <c r="G36" s="35">
        <v>271.9212</v>
      </c>
      <c r="H36" s="36" t="n">
        <f t="shared" si="2">G36/AD36-1</f>
        <v>-0.32320299390258167</v>
      </c>
      <c r="I36" s="35">
        <v>292.4452</v>
      </c>
      <c r="J36" s="36" t="n">
        <f t="shared" si="3">I36/AF36-1</f>
        <v>-0.3164846188401387</v>
      </c>
      <c r="K36" s="35">
        <v>305.8056</v>
      </c>
      <c r="L36" s="36" t="n">
        <f t="shared" si="4">K36/AH36-1</f>
        <v>-0.3760062683899298</v>
      </c>
      <c r="M36" s="35">
        <v>335.2829</v>
      </c>
      <c r="N36" s="36" t="n">
        <f t="shared" si="5">M36/AJ36-1</f>
        <v>-0.2992322303568099</v>
      </c>
      <c r="O36" s="35">
        <v>344.5188</v>
      </c>
      <c r="P36" s="36" t="n">
        <f t="shared" si="6">O36/AL36-1</f>
        <v>-0.2356261743702247</v>
      </c>
      <c r="Q36" s="35" t="n">
        <v>326.6098</v>
      </c>
      <c r="R36" s="36" t="n">
        <f>Q36/AL36-1</f>
        <v>-0.22832760739356217</v>
      </c>
      <c r="S36" s="35"/>
      <c r="T36" s="36">
        <f>S36/AN36-1</f>
      </c>
      <c r="U36" s="35">
        <f>C36+E36+G36+I36+K36+M36+O36+Q36+S36</f>
      </c>
      <c r="V36" s="36">
        <f>U36/SUM(X36,Z36,AB36,AD36,AF36,AH36,AJ36,AL36,AN36)-1</f>
      </c>
      <c r="W36" s="36"/>
      <c r="X36" s="35" t="n">
        <v>414.6732</v>
      </c>
      <c r="Y36" s="36">
        <f>X36/AY36-1</f>
      </c>
      <c r="Z36" s="35" t="n">
        <v>374.1426</v>
      </c>
      <c r="AA36" s="36">
        <f>Z36/BA36-1</f>
      </c>
      <c r="AB36" s="35" t="n">
        <v>401.7766</v>
      </c>
      <c r="AC36" s="36">
        <f>AB36/BC36-1</f>
      </c>
      <c r="AD36" s="35" t="n">
        <v>427.8546</v>
      </c>
      <c r="AE36" s="36">
        <f>AD36/BE36-1</f>
      </c>
      <c r="AF36" s="35" t="n">
        <v>490.078</v>
      </c>
      <c r="AG36" s="36">
        <f>AF36/BG36-1</f>
      </c>
      <c r="AH36" s="35" t="n">
        <v>478.4508</v>
      </c>
      <c r="AI36" s="36">
        <f>AH36/BI36-1</f>
      </c>
      <c r="AJ36" s="35" t="n">
        <v>450.7203</v>
      </c>
      <c r="AK36" s="36">
        <f>AJ36/BK36-1</f>
      </c>
      <c r="AL36" s="35" t="n">
        <v>423.2493</v>
      </c>
      <c r="AM36" s="36">
        <f>AL36/BM36-1</f>
      </c>
      <c r="AN36" s="35" t="n">
        <v>413.3566</v>
      </c>
      <c r="AO36" s="36">
        <f>AN36/BO36-1</f>
      </c>
      <c r="AP36" s="35" t="n">
        <v>448.0272</v>
      </c>
      <c r="AQ36" s="36">
        <f>AP36/BQ36-1</f>
      </c>
      <c r="AR36" s="35" t="n">
        <v>445.1043</v>
      </c>
      <c r="AS36" s="36">
        <f>AR36/BS36-1</f>
      </c>
      <c r="AT36" s="35" t="n">
        <v>468.898</v>
      </c>
      <c r="AU36" s="36">
        <f>AT36/BU36-1</f>
      </c>
      <c r="AV36" s="35">
        <f>X36+Z36+AB36+AD36+AF36+AH36+AJ36+AL36+AN36+AP36+AR36+AT36</f>
      </c>
      <c r="AW36" s="36">
        <f>AV36/SUM(AY36,BA36,BC36,BE36,BG36,BI36,BK36,BM36,BO36,BQ36,BS36,BU36)-1</f>
      </c>
      <c r="AX36" s="35"/>
      <c r="AY36" s="35" t="n">
        <v>384.2016</v>
      </c>
      <c r="AZ36" s="36">
        <f>AY36/BZ36-1</f>
      </c>
      <c r="BA36" s="35" t="n">
        <v>287.101</v>
      </c>
      <c r="BB36" s="36">
        <f>BA36/CB36-1</f>
      </c>
      <c r="BC36" s="35" t="n">
        <v>390.5686</v>
      </c>
      <c r="BD36" s="36">
        <f>BC36/CD36-1</f>
      </c>
      <c r="BE36" s="35" t="n">
        <v>405.1349</v>
      </c>
      <c r="BF36" s="36">
        <f>BE36/CF36-1</f>
      </c>
      <c r="BG36" s="35" t="n">
        <v>410.3729</v>
      </c>
      <c r="BH36" s="36">
        <f>BG36/CH36-1</f>
      </c>
      <c r="BI36" s="35" t="n">
        <v>440.1308</v>
      </c>
      <c r="BJ36" s="36">
        <f>BI36/CJ36-1</f>
      </c>
      <c r="BK36" s="35" t="n">
        <v>426.9251</v>
      </c>
      <c r="BL36" s="36">
        <f>BK36/CL36-1</f>
      </c>
      <c r="BM36" s="35" t="n">
        <v>438.6066</v>
      </c>
      <c r="BN36" s="36">
        <f>BM36/CN36-1</f>
      </c>
      <c r="BO36" s="35" t="n">
        <v>443.9875</v>
      </c>
      <c r="BP36" s="36">
        <f>BO36/CP36-1</f>
      </c>
      <c r="BQ36" s="35" t="n">
        <v>444.7728</v>
      </c>
      <c r="BR36" s="36">
        <f>BQ36/CR36-1</f>
      </c>
      <c r="BS36" s="35" t="n">
        <v>457.3229</v>
      </c>
      <c r="BT36" s="36">
        <f>BS36/CT36-1</f>
      </c>
      <c r="BU36" s="35" t="n">
        <v>553.0448</v>
      </c>
      <c r="BV36" s="36">
        <f>BU36/CV36-1</f>
      </c>
      <c r="BW36" s="35">
        <f>AY36+BA36+BC36+BE36+BG36+BI36+BK36+BM36+BO36+BQ36+BS36+BU36</f>
      </c>
      <c r="BX36" s="36">
        <f>BW36/SUM(BZ36,CB36,CD36,CF36,CH36,CJ36,CL36,CN36,CP36,CR36,CT36,CV36)-1</f>
      </c>
      <c r="BY36" s="36"/>
      <c r="BZ36" s="50" t="n">
        <v>220.9675</v>
      </c>
      <c r="CA36" s="714">
        <f>BZ36/DN36-1</f>
      </c>
      <c r="CB36" s="50" t="n">
        <v>257.3013</v>
      </c>
      <c r="CC36" s="714">
        <f>CB36/DO36-1</f>
      </c>
      <c r="CD36" s="41" t="n">
        <v>303.2571</v>
      </c>
      <c r="CE36" s="714">
        <f>CD36/DP36-1</f>
      </c>
      <c r="CF36" s="41" t="n">
        <v>305.4569</v>
      </c>
      <c r="CG36" s="714">
        <f>CF36/DQ36-1</f>
      </c>
      <c r="CH36" s="41" t="n">
        <v>260.8824</v>
      </c>
      <c r="CI36" s="714">
        <f>CH36/DR36-1</f>
      </c>
      <c r="CJ36" s="50" t="n">
        <v>300.3693</v>
      </c>
      <c r="CK36" s="714">
        <f>CJ36/DS36-1</f>
      </c>
      <c r="CL36" s="724" t="n">
        <v>315.7155</v>
      </c>
      <c r="CM36" s="714">
        <f>CL36/DT36-1</f>
      </c>
      <c r="CN36" s="41" t="n">
        <v>318.5073</v>
      </c>
      <c r="CO36" s="714">
        <f>CN36/DU36-1</f>
      </c>
      <c r="CP36" s="41" t="n">
        <v>312.1218</v>
      </c>
      <c r="CQ36" s="714">
        <f>CP36/DV36-1</f>
      </c>
      <c r="CR36" s="41" t="n">
        <v>323.8673</v>
      </c>
      <c r="CS36" s="714">
        <f>CR36/DW36-1</f>
      </c>
      <c r="CT36" s="41" t="n">
        <v>368.9892</v>
      </c>
      <c r="CU36" s="714">
        <f>CT36/DY36-1</f>
      </c>
      <c r="CV36" s="41" t="n">
        <v>396.4574</v>
      </c>
      <c r="CW36" s="714">
        <f>CV36/DY36-1</f>
      </c>
      <c r="CX36" s="41">
        <f>BZ36+CB36+CD36+CF36+CH36+CJ36+CL36+CN36+CP36+CR36+CT36+CV36</f>
      </c>
      <c r="CY36" s="714">
        <f>CX36/SUM(DN36:DY36)-1</f>
      </c>
      <c r="CZ36" s="714"/>
      <c r="DA36" s="714">
        <f>CV36/CT36-1</f>
      </c>
      <c r="DB36" s="714">
        <f>CT36/CR36-1</f>
      </c>
      <c r="DC36" s="714"/>
      <c r="DD36" s="714"/>
      <c r="DE36" s="714"/>
      <c r="DF36" s="714"/>
      <c r="DG36" s="714"/>
      <c r="DH36" s="714"/>
      <c r="DI36" s="714"/>
      <c r="DJ36" s="714"/>
      <c r="DK36" s="714"/>
      <c r="DL36" s="714"/>
      <c r="DM36" s="737" t="s">
        <v>97</v>
      </c>
      <c r="DN36" s="739" t="n">
        <v>40.7015</v>
      </c>
      <c r="DO36" s="739" t="n">
        <v>42.1227</v>
      </c>
      <c r="DP36" s="726" t="n">
        <v>43.0398</v>
      </c>
      <c r="DQ36" s="726" t="n">
        <v>51.8451</v>
      </c>
      <c r="DR36" s="726" t="n">
        <v>58.5454</v>
      </c>
      <c r="DS36" s="726" t="n">
        <v>47.9857</v>
      </c>
      <c r="DT36" s="726" t="n">
        <v>42.5093</v>
      </c>
      <c r="DU36" s="726" t="n">
        <v>42.131</v>
      </c>
      <c r="DV36" s="726" t="n">
        <v>42.6153</v>
      </c>
      <c r="DW36" s="726" t="n">
        <v>35.3266</v>
      </c>
      <c r="DX36" s="726" t="n">
        <v>30.0481</v>
      </c>
      <c r="DY36" s="726" t="n">
        <v>35.4847</v>
      </c>
      <c r="DZ36" s="727" t="n">
        <v>-0.449158712245281</v>
      </c>
      <c r="EA36" s="726">
        <f>SUM(DN36:DY36)</f>
      </c>
      <c r="EB36" s="728">
        <f>IFERROR(EA36/SUM(ED36:EO36)-1,"")</f>
      </c>
      <c r="EC36" s="728"/>
      <c r="ED36" s="35" t="n">
        <v>46.2984</v>
      </c>
      <c r="EE36" s="732" t="n">
        <v>32.3507</v>
      </c>
      <c r="EF36" s="732" t="n">
        <v>42.94563</v>
      </c>
      <c r="EG36" s="732" t="n">
        <v>48.38992</v>
      </c>
      <c r="EH36" s="732" t="n">
        <v>68.3686</v>
      </c>
      <c r="EI36" s="732" t="n">
        <v>47.3707</v>
      </c>
      <c r="EJ36" s="732" t="n">
        <v>46.8497</v>
      </c>
      <c r="EK36" s="732" t="n">
        <v>48.8398</v>
      </c>
      <c r="EL36" s="732" t="n">
        <v>58.6177</v>
      </c>
      <c r="EM36" s="732" t="n">
        <v>84.2941</v>
      </c>
      <c r="EN36" s="732" t="n">
        <v>67.4068</v>
      </c>
      <c r="EO36" s="732" t="n">
        <v>64.4191</v>
      </c>
      <c r="EP36" s="784">
        <f>SUM(ED36:EO36)</f>
      </c>
      <c r="EQ36" s="36"/>
      <c r="ER36" s="736"/>
    </row>
    <row r="37" s="212" customFormat="1" ht="27" customHeight="1" spans="1:146">
      <c r="A37" s="45"/>
      <c r="B37" s="698" t="s">
        <v>90</v>
      </c>
      <c r="C37" s="35">
        <v>2679.70701706372</v>
      </c>
      <c r="D37" s="36" t="n">
        <f t="shared" ref="D37:D68" si="82">C37/X37-1</f>
        <v>0.26273751685360547</v>
      </c>
      <c r="E37" s="35">
        <v>1700.97636670592</v>
      </c>
      <c r="F37" s="36" t="n">
        <f t="shared" ref="F37:F68" si="83">E37/Z37-1</f>
        <v>-0.16681482747644827</v>
      </c>
      <c r="G37" s="35">
        <v>2852.51140524716</v>
      </c>
      <c r="H37" s="36" t="n">
        <f t="shared" ref="H37:H68" si="84">G37/AB37-1</f>
        <v>-0.009575022460854066</v>
      </c>
      <c r="I37" s="35">
        <v>2848.61854549537</v>
      </c>
      <c r="J37" s="36" t="n">
        <f t="shared" ref="J37:J68" si="85">I37/AD37-1</f>
        <v>0.024923790367657794</v>
      </c>
      <c r="K37" s="35">
        <v>2882.97534587013</v>
      </c>
      <c r="L37" s="36" t="n">
        <f t="shared" ref="L37:L68" si="86">K37/AF37-1</f>
        <v>0.056070158168533446</v>
      </c>
      <c r="M37" s="35">
        <v>2715.81247237318</v>
      </c>
      <c r="N37" s="36" t="n">
        <f t="shared" ref="N37:N68" si="87">M37/AH37-1</f>
        <v>0.09771757273437842</v>
      </c>
      <c r="O37" s="35">
        <v>2578.92534209697</v>
      </c>
      <c r="P37" s="36" t="n">
        <f t="shared" ref="P37:P68" si="88">O37/AJ37-1</f>
        <v>0.05074598912405892</v>
      </c>
      <c r="Q37" s="35" t="n">
        <v>2677.393086703852</v>
      </c>
      <c r="R37" s="36" t="n">
        <f>Q37/AL37-1</f>
        <v>0.08323367039555296</v>
      </c>
      <c r="S37" s="35"/>
      <c r="T37" s="36">
        <f>S37/AN37-1</f>
      </c>
      <c r="U37" s="35">
        <f>C37+E37+G37+I37+K37+M37+O37+Q37+S37</f>
      </c>
      <c r="V37" s="36">
        <f>U37/SUM(X37,Z37,AB37,AD37,AF37,AH37,AJ37,AL37,AN37)-1</f>
      </c>
      <c r="W37" s="36"/>
      <c r="X37" s="35" t="n">
        <v>2122.14096856868</v>
      </c>
      <c r="Y37" s="36">
        <f>X37/AY37-1</f>
      </c>
      <c r="Z37" s="35" t="n">
        <v>2041.53461055242</v>
      </c>
      <c r="AA37" s="36">
        <f>Z37/BA37-1</f>
      </c>
      <c r="AB37" s="35" t="n">
        <v>2880.08831555787</v>
      </c>
      <c r="AC37" s="36">
        <f>AB37/BC37-1</f>
      </c>
      <c r="AD37" s="35" t="n">
        <v>2779.34669120474</v>
      </c>
      <c r="AE37" s="36">
        <f>AD37/BE37-1</f>
      </c>
      <c r="AF37" s="35" t="n">
        <v>2729.90892089013</v>
      </c>
      <c r="AG37" s="36">
        <f>AF37/BG37-1</f>
      </c>
      <c r="AH37" s="35" t="n">
        <v>2474.05392774043</v>
      </c>
      <c r="AI37" s="36">
        <f>AH37/BI37-1</f>
      </c>
      <c r="AJ37" s="35" t="n">
        <v>2454.37562340529</v>
      </c>
      <c r="AK37" s="36">
        <f>AJ37/BK37-1</f>
      </c>
      <c r="AL37" s="35" t="n">
        <v>2471.66715721288</v>
      </c>
      <c r="AM37" s="36">
        <f>AL37/BM37-1</f>
      </c>
      <c r="AN37" s="35" t="n">
        <v>2498.14129558364</v>
      </c>
      <c r="AO37" s="36">
        <f>AN37/BO37-1</f>
      </c>
      <c r="AP37" s="35" t="n">
        <v>2340.61802946265</v>
      </c>
      <c r="AQ37" s="36">
        <f>AP37/BQ37-1</f>
      </c>
      <c r="AR37" s="35" t="n">
        <v>2597.26683075798</v>
      </c>
      <c r="AS37" s="36">
        <f>AR37/BS37-1</f>
      </c>
      <c r="AT37" s="35" t="n">
        <v>2729.41829487258</v>
      </c>
      <c r="AU37" s="36">
        <f>AT37/BU37-1</f>
      </c>
      <c r="AV37" s="35">
        <f>X37+Z37+AB37+AD37+AF37+AH37+AJ37+AL37+AN37+AP37+AR37+AT37</f>
      </c>
      <c r="AW37" s="36">
        <f>AV37/SUM(AY37,BA37,BC37,BE37,BG37,BI37,BK37,BM37,BO37,BQ37,BS37,BU37)-1</f>
      </c>
      <c r="AX37" s="35"/>
      <c r="AY37" s="35" t="n">
        <v>2394.31268817661</v>
      </c>
      <c r="AZ37" s="36">
        <f>AY37/BZ37-1</f>
      </c>
      <c r="BA37" s="35" t="n">
        <v>1186.59252501084</v>
      </c>
      <c r="BB37" s="36">
        <f>BA37/CB37-1</f>
      </c>
      <c r="BC37" s="35" t="n">
        <v>2656.20294199586</v>
      </c>
      <c r="BD37" s="36">
        <f>BC37/CD37-1</f>
      </c>
      <c r="BE37" s="35" t="n">
        <v>2506.95884840794</v>
      </c>
      <c r="BF37" s="36">
        <f>BE37/CF37-1</f>
      </c>
      <c r="BG37" s="35" t="n">
        <v>2605.2914812516</v>
      </c>
      <c r="BH37" s="36">
        <f>BG37/CH37-1</f>
      </c>
      <c r="BI37" s="35" t="n">
        <v>2349.57948669781</v>
      </c>
      <c r="BJ37" s="36">
        <f>BI37/CJ37-1</f>
      </c>
      <c r="BK37" s="35" t="n">
        <v>2357.85306502778</v>
      </c>
      <c r="BL37" s="36">
        <f>BK37/CL37-1</f>
      </c>
      <c r="BM37" s="35" t="n">
        <v>2401.80485694275</v>
      </c>
      <c r="BN37" s="36">
        <f>BM37/CN37-1</f>
      </c>
      <c r="BO37" s="35" t="n">
        <v>2416.63025925181</v>
      </c>
      <c r="BP37" s="36">
        <f>BO37/CP37-1</f>
      </c>
      <c r="BQ37" s="35" t="n">
        <v>2449.05319715657</v>
      </c>
      <c r="BR37" s="36">
        <f>BQ37/CR37-1</f>
      </c>
      <c r="BS37" s="35" t="n">
        <v>2594.71358373383</v>
      </c>
      <c r="BT37" s="36">
        <f>BS37/CT37-1</f>
      </c>
      <c r="BU37" s="35" t="n">
        <v>2752.06203780332</v>
      </c>
      <c r="BV37" s="36">
        <f>BU37/CV37-1</f>
      </c>
      <c r="BW37" s="35">
        <f>AY37+BA37+BC37+BE37+BG37+BI37+BK37+BM37+BO37+BQ37+BS37+BU37</f>
      </c>
      <c r="BX37" s="36">
        <f>BW37/SUM(BZ37,CB37,CD37,CF37,CH37,CJ37,CL37,CN37,CP37,CR37,CT37,CV37)-1</f>
      </c>
      <c r="BY37" s="36"/>
      <c r="BZ37" s="50" t="n">
        <v>1450.00610965064</v>
      </c>
      <c r="CA37" s="714">
        <f>BZ37/DN37-1</f>
      </c>
      <c r="CB37" s="50" t="n">
        <v>2103.60260918224</v>
      </c>
      <c r="CC37" s="714">
        <f>CB37/DO37-1</f>
      </c>
      <c r="CD37" s="41" t="n">
        <v>2552.01198247889</v>
      </c>
      <c r="CE37" s="714">
        <f>CD37/DP37-1</f>
      </c>
      <c r="CF37" s="41" t="n">
        <v>2373.11564090519</v>
      </c>
      <c r="CG37" s="714">
        <f>CF37/DQ37-1</f>
      </c>
      <c r="CH37" s="41" t="n">
        <v>2582.71169469755</v>
      </c>
      <c r="CI37" s="714">
        <f>CH37/DR37-1</f>
      </c>
      <c r="CJ37" s="50" t="n">
        <v>2495.69769148851</v>
      </c>
      <c r="CK37" s="714">
        <f>CJ37/DS37-1</f>
      </c>
      <c r="CL37" s="724" t="n">
        <v>2457.00442758958</v>
      </c>
      <c r="CM37" s="714">
        <f>CL37/DT37-1</f>
      </c>
      <c r="CN37" s="41" t="n">
        <v>2531.7518309193</v>
      </c>
      <c r="CO37" s="714">
        <f>CN37/DU37-1</f>
      </c>
      <c r="CP37" s="41" t="n">
        <v>2416.90650518831</v>
      </c>
      <c r="CQ37" s="714">
        <f>CP37/DV37-1</f>
      </c>
      <c r="CR37" s="41" t="n">
        <v>2482.03445969889</v>
      </c>
      <c r="CS37" s="714">
        <f>CR37/DW37-1</f>
      </c>
      <c r="CT37" s="41" t="n">
        <v>2598.41206072616</v>
      </c>
      <c r="CU37" s="714">
        <f>CT37/DY37-1</f>
      </c>
      <c r="CV37" s="41" t="n">
        <v>2638.91298850367</v>
      </c>
      <c r="CW37" s="714">
        <f>CV37/DY37-1</f>
      </c>
      <c r="CX37" s="41">
        <f>BZ37+CB37+CD37+CF37+CH37+CJ37+CL37+CN37+CP37+CR37+CT37+CV37</f>
      </c>
      <c r="CY37" s="714">
        <f>CX37/SUM(DN37:DY37)-1</f>
      </c>
      <c r="CZ37" s="714"/>
      <c r="DA37" s="714">
        <f>CV37/CT37-1</f>
      </c>
      <c r="DB37" s="714">
        <f>CT37/CR37-1</f>
      </c>
      <c r="DC37" s="714"/>
      <c r="DD37" s="714"/>
      <c r="DE37" s="714"/>
      <c r="DF37" s="714"/>
      <c r="DG37" s="714"/>
      <c r="DH37" s="714"/>
      <c r="DI37" s="714"/>
      <c r="DJ37" s="714"/>
      <c r="DK37" s="714"/>
      <c r="DL37" s="714"/>
      <c r="DM37" s="212"/>
      <c r="DN37" s="739" t="n">
        <v>1849.52266111531</v>
      </c>
      <c r="DO37" s="739" t="n">
        <v>1510.90922537174</v>
      </c>
      <c r="DP37" s="726" t="n">
        <v>2366.9289020965</v>
      </c>
      <c r="DQ37" s="726" t="n">
        <v>2089.34929009876</v>
      </c>
      <c r="DR37" s="726" t="n">
        <v>2435.95427676089</v>
      </c>
      <c r="DS37" s="726" t="n">
        <v>2242.53791876583</v>
      </c>
      <c r="DT37" s="726" t="n">
        <v>2223.09118654745</v>
      </c>
      <c r="DU37" s="726" t="n">
        <v>2155.84199507224</v>
      </c>
      <c r="DV37" s="726" t="n">
        <v>2300.19102967001</v>
      </c>
      <c r="DW37" s="726" t="n">
        <v>2219.85858413578</v>
      </c>
      <c r="DX37" s="726" t="n">
        <v>2240.80111586744</v>
      </c>
      <c r="DY37" s="726" t="n">
        <v>2426.60051985536</v>
      </c>
      <c r="DZ37" s="727" t="n">
        <v>-0.119581391423599</v>
      </c>
      <c r="EA37" s="726">
        <f>SUM(DN37:DY37)</f>
      </c>
      <c r="EB37" s="728">
        <f>IFERROR(EA37/SUM(ED37:EO37)-1,"")</f>
      </c>
      <c r="EC37" s="728"/>
      <c r="ED37" s="35" t="n">
        <v>2650.58068434695</v>
      </c>
      <c r="EE37" s="732" t="n">
        <v>1218.2631777513</v>
      </c>
      <c r="EF37" s="732" t="n">
        <v>2246.22552477665</v>
      </c>
      <c r="EG37" s="732" t="n">
        <v>2773.90022653925</v>
      </c>
      <c r="EH37" s="732" t="n">
        <v>2822.02472162065</v>
      </c>
      <c r="EI37" s="732" t="n">
        <v>2949.40744579438</v>
      </c>
      <c r="EJ37" s="732" t="n">
        <v>2582.17725865643</v>
      </c>
      <c r="EK37" s="732" t="n">
        <v>2428.3478991097</v>
      </c>
      <c r="EL37" s="732" t="n">
        <v>2598.2672564941</v>
      </c>
      <c r="EM37" s="732" t="n">
        <v>2470.46146208109</v>
      </c>
      <c r="EN37" s="732" t="n">
        <v>2803.39835583477</v>
      </c>
      <c r="EO37" s="732" t="n">
        <v>2756.18949465308</v>
      </c>
      <c r="EP37" s="785">
        <f>SUM(ED37:EO37)</f>
      </c>
      <c r="EQ37" s="36"/>
      <c r="ER37" s="736"/>
    </row>
    <row r="38" ht="27" customHeight="1" spans="1:146">
      <c r="A38" s="45"/>
      <c r="B38" s="698" t="s">
        <v>91</v>
      </c>
      <c r="C38" s="35" t="n">
        <f>C39+C40</f>
        <v>513760.431119983</v>
      </c>
      <c r="D38" s="36" t="n">
        <f t="shared" si="82">C38/Z38-1</f>
        <v>0.14991218957361752</v>
      </c>
      <c r="E38" s="35" t="n">
        <f>E39+E40</f>
        <v>361067.98462848</v>
      </c>
      <c r="F38" s="36" t="n">
        <f t="shared" si="83">E38/AB38-1</f>
        <v>-0.16754615597082445</v>
      </c>
      <c r="G38" s="35" t="n">
        <f>G39+G40</f>
        <v>543947.415265398</v>
      </c>
      <c r="H38" s="36" t="n">
        <f t="shared" si="84">G38/AD38-1</f>
        <v>-0.04588740082705911</v>
      </c>
      <c r="I38" s="35" t="n">
        <f>I39+I40</f>
        <v>552442.407284296</v>
      </c>
      <c r="J38" s="36" t="n">
        <f t="shared" si="85">I38/AF38-1</f>
        <v>-0.01806098691081115</v>
      </c>
      <c r="K38" s="35" t="n">
        <f>K39+K40</f>
        <v>560267.74925423</v>
      </c>
      <c r="L38" s="36" t="n">
        <f t="shared" si="86">K38/AH38-1</f>
        <v>-0.02890989150387524</v>
      </c>
      <c r="M38" s="35" t="n">
        <f>M39+M40</f>
        <v>535610.059681616</v>
      </c>
      <c r="N38" s="36" t="n">
        <f t="shared" si="87">M38/AJ38-1</f>
        <v>0.00846961969843063</v>
      </c>
      <c r="O38" s="35" t="n">
        <f>O39+O40</f>
        <v>521712.638076994</v>
      </c>
      <c r="P38" s="36" t="n">
        <f t="shared" si="88">O38/AL38-1</f>
        <v>0.006556628399314812</v>
      </c>
      <c r="Q38" s="35" t="n">
        <f>Q39+Q40</f>
        <v>542515.8834265706</v>
      </c>
      <c r="R38" s="36" t="n">
        <f>Q38/AL38-1</f>
        <v>0.043828387001698</v>
      </c>
      <c r="S38" s="35">
        <f>S39+S40</f>
      </c>
      <c r="T38" s="36">
        <f>S38/AN38-1</f>
      </c>
      <c r="U38" s="35">
        <f>C38+E38+G38+I38+K38+M38+O38+Q38+S38</f>
      </c>
      <c r="V38" s="36">
        <f>U38/SUM(X38,Z38,AB38,AD38,AF38,AH38,AJ38,AL38,AN38)-1</f>
      </c>
      <c r="W38" s="36"/>
      <c r="X38" s="35">
        <f>X39+X40</f>
      </c>
      <c r="Y38" s="36">
        <f>X38/AY38-1</f>
      </c>
      <c r="Z38" s="35">
        <f>Z39+Z40</f>
      </c>
      <c r="AA38" s="36">
        <f>Z38/BA38-1</f>
      </c>
      <c r="AB38" s="35">
        <f>AB39+AB40</f>
      </c>
      <c r="AC38" s="36">
        <f>AB38/BC38-1</f>
      </c>
      <c r="AD38" s="35">
        <f>AD39+AD40</f>
      </c>
      <c r="AE38" s="36">
        <f>AD38/BE38-1</f>
      </c>
      <c r="AF38" s="35">
        <f>AF39+AF40</f>
      </c>
      <c r="AG38" s="36">
        <f>AF38/BG38-1</f>
      </c>
      <c r="AH38" s="35">
        <f>AH39+AH40</f>
      </c>
      <c r="AI38" s="36">
        <f>AH38/BI38-1</f>
      </c>
      <c r="AJ38" s="35">
        <f>AJ39+AJ40</f>
      </c>
      <c r="AK38" s="36">
        <f>AJ38/BK38-1</f>
      </c>
      <c r="AL38" s="35">
        <f>AL39+AL40</f>
      </c>
      <c r="AM38" s="36">
        <f>AL38/BM38-1</f>
      </c>
      <c r="AN38" s="35">
        <f>AN39+AN40</f>
      </c>
      <c r="AO38" s="36">
        <f>AN38/BO38-1</f>
      </c>
      <c r="AP38" s="35">
        <f>AP39+AP40</f>
      </c>
      <c r="AQ38" s="36">
        <f>AP38/BQ38-1</f>
      </c>
      <c r="AR38" s="35">
        <f>AR39+AR40</f>
      </c>
      <c r="AS38" s="36">
        <f>AR38/BS38-1</f>
      </c>
      <c r="AT38" s="35">
        <f>AT39+AT40</f>
      </c>
      <c r="AU38" s="36">
        <f>AT38/BU38-1</f>
      </c>
      <c r="AV38" s="35">
        <f>X38+Z38+AB38+AD38+AF38+AH38+AJ38+AL38+AN38+AP38+AR38+AT38</f>
      </c>
      <c r="AW38" s="36">
        <f>AV38/SUM(AY38,BA38,BC38,BE38,BG38,BI38,BK38,BM38,BO38,BQ38,BS38,BU38)-1</f>
      </c>
      <c r="AX38" s="35"/>
      <c r="AY38" s="35">
        <f>AY39+AY40</f>
      </c>
      <c r="AZ38" s="36">
        <f>AY38/BZ38-1</f>
      </c>
      <c r="BA38" s="35">
        <f>BA39+BA40</f>
      </c>
      <c r="BB38" s="36">
        <f>BA38/CB38-1</f>
      </c>
      <c r="BC38" s="35">
        <f>BC39+BC40</f>
      </c>
      <c r="BD38" s="36">
        <f>BC38/CD38-1</f>
      </c>
      <c r="BE38" s="35">
        <f>BE39+BE40</f>
      </c>
      <c r="BF38" s="36">
        <f>BE38/CF38-1</f>
      </c>
      <c r="BG38" s="35">
        <f>BG39+BG40</f>
      </c>
      <c r="BH38" s="36">
        <f>BG38/CH38-1</f>
      </c>
      <c r="BI38" s="35">
        <f>BI39+BI40</f>
      </c>
      <c r="BJ38" s="36">
        <f>BI38/CJ38-1</f>
      </c>
      <c r="BK38" s="35">
        <f>BK39+BK40</f>
      </c>
      <c r="BL38" s="36">
        <f>BK38/CL38-1</f>
      </c>
      <c r="BM38" s="35">
        <f>BM39+BM40</f>
      </c>
      <c r="BN38" s="36">
        <f>BM38/CN38-1</f>
      </c>
      <c r="BO38" s="35">
        <f>BO39+BO40</f>
      </c>
      <c r="BP38" s="36">
        <f>BO38/CP38-1</f>
      </c>
      <c r="BQ38" s="35">
        <f>BQ39+BQ40</f>
      </c>
      <c r="BR38" s="36">
        <f>BQ38/CR38-1</f>
      </c>
      <c r="BS38" s="35">
        <f>BS39+BS40</f>
      </c>
      <c r="BT38" s="36">
        <f>BS38/CT38-1</f>
      </c>
      <c r="BU38" s="35">
        <f>BU39+BU40</f>
      </c>
      <c r="BV38" s="36">
        <f>BU38/CV38-1</f>
      </c>
      <c r="BW38" s="35">
        <f>AY38+BA38+BC38+BE38+BG38+BI38+BK38+BM38+BO38+BQ38+BS38+BU38</f>
      </c>
      <c r="BX38" s="36">
        <f>BW38/SUM(BZ38,CB38,CD38,CF38,CH38,CJ38,CL38,CN38,CP38,CR38,CT38,CV38)-1</f>
      </c>
      <c r="BY38" s="36"/>
      <c r="BZ38" s="41">
        <f>BZ39+BZ40</f>
      </c>
      <c r="CA38" s="714">
        <f>BZ38/DN38-1</f>
      </c>
      <c r="CB38" s="41">
        <f>CB39+CB40</f>
      </c>
      <c r="CC38" s="714">
        <f>CB38/DO38-1</f>
      </c>
      <c r="CD38" s="41">
        <f>SUM(CD39:CD40)</f>
      </c>
      <c r="CE38" s="714">
        <f>CD38/DP38-1</f>
      </c>
      <c r="CF38" s="41" t="n">
        <v>485986.149860134</v>
      </c>
      <c r="CG38" s="714">
        <f>CF38/DQ38-1</f>
      </c>
      <c r="CH38" s="41" t="n">
        <v>495340.375044704</v>
      </c>
      <c r="CI38" s="714">
        <f>CH38/DR38-1</f>
      </c>
      <c r="CJ38" s="41" t="n">
        <v>484790.800605471</v>
      </c>
      <c r="CK38" s="714">
        <f>CJ38/DS38-1</f>
      </c>
      <c r="CL38" s="41">
        <f>CL39+CL40</f>
      </c>
      <c r="CM38" s="714">
        <f>CL38/DT38-1</f>
      </c>
      <c r="CN38" s="41" t="n">
        <v>513693.782850394</v>
      </c>
      <c r="CO38" s="714">
        <f>CN38/DU38-1</f>
      </c>
      <c r="CP38" s="41">
        <f>SUM(CP39:CP40)</f>
      </c>
      <c r="CQ38" s="714">
        <f>CP38/DV38-1</f>
      </c>
      <c r="CR38" s="41">
        <f>SUM(CR39:CR40)</f>
      </c>
      <c r="CS38" s="714">
        <f>CR38/DW38-1</f>
      </c>
      <c r="CT38" s="41">
        <f>CT39+CT40</f>
      </c>
      <c r="CU38" s="714">
        <f>CT38/DY38-1</f>
      </c>
      <c r="CV38" s="41">
        <f>CV39+CV40</f>
      </c>
      <c r="CW38" s="714">
        <f>CV38/DY38-1</f>
      </c>
      <c r="CX38" s="41">
        <f>BZ38+CB38+CD38+CF38+CH38+CJ38+CL38+CN38+CP38+CR38+CT38+CV38</f>
      </c>
      <c r="CY38" s="714">
        <f>CX38/SUM(DN38:DY38)-1</f>
      </c>
      <c r="CZ38" s="714"/>
      <c r="DA38" s="714">
        <f>CV38/CT38-1</f>
      </c>
      <c r="DB38" s="714">
        <f>CT38/CR38-1</f>
      </c>
      <c r="DC38" s="714"/>
      <c r="DD38" s="714"/>
      <c r="DE38" s="714"/>
      <c r="DF38" s="714"/>
      <c r="DG38" s="714"/>
      <c r="DH38" s="714"/>
      <c r="DI38" s="714"/>
      <c r="DJ38" s="714"/>
      <c r="DK38" s="714"/>
      <c r="DL38" s="714"/>
      <c r="DM38" s="41"/>
      <c r="DN38" s="41" t="n">
        <v>369093.697761077</v>
      </c>
      <c r="DO38" s="41" t="n">
        <v>279057.359931638</v>
      </c>
      <c r="DP38" s="41" t="n">
        <v>427605.412146572</v>
      </c>
      <c r="DQ38" s="41" t="n">
        <v>419282.285068492</v>
      </c>
      <c r="DR38" s="41" t="n">
        <v>441542.54238364</v>
      </c>
      <c r="DS38" s="41" t="n">
        <v>400086.014664383</v>
      </c>
      <c r="DT38" s="41" t="n">
        <v>414647.362066274</v>
      </c>
      <c r="DU38" s="41" t="n">
        <v>411171.342917054</v>
      </c>
      <c r="DV38" s="41" t="n">
        <v>438012.247197206</v>
      </c>
      <c r="DW38" s="41" t="n">
        <v>426905.443069494</v>
      </c>
      <c r="DX38" s="41" t="n">
        <v>423877.05083888</v>
      </c>
      <c r="DY38" s="41" t="n">
        <v>436117.25636622</v>
      </c>
      <c r="DZ38" s="714" t="n">
        <v>-0.00132662011588258</v>
      </c>
      <c r="EA38" s="41">
        <f>SUM(DN38:DY38)</f>
      </c>
      <c r="EB38" s="36">
        <f>IFERROR(EA38/SUM(ED38:EO38)-1,"")</f>
      </c>
      <c r="EC38" s="36"/>
      <c r="ED38" s="732">
        <f>ED39+ED40</f>
      </c>
      <c r="EE38" s="732">
        <f>EE39+EE40</f>
      </c>
      <c r="EF38" s="732">
        <f>EF39+EF40</f>
      </c>
      <c r="EG38" s="732">
        <f>EG39+EG40</f>
      </c>
      <c r="EH38" s="732">
        <f>EH39+EH40</f>
      </c>
      <c r="EI38" s="732">
        <f>EI39+EI40</f>
      </c>
      <c r="EJ38" s="732">
        <f>EJ39+EJ40</f>
      </c>
      <c r="EK38" s="732">
        <f>EK39+EK40</f>
      </c>
      <c r="EL38" s="732">
        <f>EL39+EL40</f>
      </c>
      <c r="EM38" s="732">
        <f>EM39+EM40</f>
      </c>
      <c r="EN38" s="50">
        <f>EN39+EN40</f>
      </c>
      <c r="EO38" s="50">
        <f>EO39+EO40</f>
      </c>
      <c r="EP38" s="786">
        <f>SUM(ED38:EO38)</f>
      </c>
      <c r="EQ38" s="36"/>
      <c r="ER38" s="733"/>
    </row>
    <row r="39" ht="27" customHeight="1" spans="1:146">
      <c r="A39" s="45"/>
      <c r="B39" s="698" t="s">
        <v>92</v>
      </c>
      <c r="C39" s="35">
        <v>85975.352</v>
      </c>
      <c r="D39" s="36" t="n">
        <f t="shared" si="82">C39/Z39-1</f>
        <v>-0.04402068626911526</v>
      </c>
      <c r="E39" s="35">
        <v>70041.8062</v>
      </c>
      <c r="F39" s="36" t="n">
        <f t="shared" si="83">E39/AB39-1</f>
        <v>-0.08681947274402102</v>
      </c>
      <c r="G39" s="35">
        <v>74518.3784</v>
      </c>
      <c r="H39" s="36" t="n">
        <f t="shared" si="84">G39/AD39-1</f>
        <v>-0.16007460814297458</v>
      </c>
      <c r="I39" s="35">
        <v>79662.6602</v>
      </c>
      <c r="J39" s="36" t="n">
        <f t="shared" si="85">I39/AF39-1</f>
        <v>-0.1699164228781358</v>
      </c>
      <c r="K39" s="35">
        <v>90461.4869</v>
      </c>
      <c r="L39" s="36" t="n">
        <f t="shared" si="86">K39/AH39-1</f>
        <v>-0.2596254657553262</v>
      </c>
      <c r="M39" s="35">
        <v>99449.2598</v>
      </c>
      <c r="N39" s="36" t="n">
        <f t="shared" si="87">M39/AJ39-1</f>
        <v>-0.16764752080684098</v>
      </c>
      <c r="O39" s="35">
        <v>100128.6911</v>
      </c>
      <c r="P39" s="36" t="n">
        <f t="shared" si="88">O39/AL39-1</f>
        <v>-0.00707207359988582</v>
      </c>
      <c r="Q39" s="35" t="n">
        <v>93914.5573</v>
      </c>
      <c r="R39" s="36" t="n">
        <f>Q39/AL39-1</f>
        <v>0.02486689209086612</v>
      </c>
      <c r="S39" s="35"/>
      <c r="T39" s="36">
        <f>S39/AN39-1</f>
      </c>
      <c r="U39" s="35">
        <f>C39+E39+G39+I39+K39+M39+O39+Q39+S39</f>
      </c>
      <c r="V39" s="36">
        <f>U39/SUM(X39,Z39,AB39,AD39,AF39,AH39,AJ39,AL39,AN39)-1</f>
      </c>
      <c r="W39" s="36"/>
      <c r="X39" s="35" t="n">
        <v>89934.3226</v>
      </c>
      <c r="Y39" s="36">
        <f>X39/AY39-1</f>
      </c>
      <c r="Z39" s="35" t="n">
        <v>76700.9415</v>
      </c>
      <c r="AA39" s="36">
        <f>Z39/BA39-1</f>
      </c>
      <c r="AB39" s="35" t="n">
        <v>88720.2353</v>
      </c>
      <c r="AC39" s="36">
        <f>AB39/BC39-1</f>
      </c>
      <c r="AD39" s="35" t="n">
        <v>95969.445</v>
      </c>
      <c r="AE39" s="36">
        <f>AD39/BE39-1</f>
      </c>
      <c r="AF39" s="35" t="n">
        <v>122183.4122</v>
      </c>
      <c r="AG39" s="36">
        <f>AF39/BG39-1</f>
      </c>
      <c r="AH39" s="35" t="n">
        <v>119479.7424</v>
      </c>
      <c r="AI39" s="36">
        <f>AH39/BI39-1</f>
      </c>
      <c r="AJ39" s="35" t="n">
        <v>100841.8521</v>
      </c>
      <c r="AK39" s="36">
        <f>AJ39/BK39-1</f>
      </c>
      <c r="AL39" s="35" t="n">
        <v>91635.8583</v>
      </c>
      <c r="AM39" s="36">
        <f>AL39/BM39-1</f>
      </c>
      <c r="AN39" s="35" t="n">
        <v>90134.9554</v>
      </c>
      <c r="AO39" s="36">
        <f>AN39/BO39-1</f>
      </c>
      <c r="AP39" s="35" t="n">
        <v>94198.7348</v>
      </c>
      <c r="AQ39" s="36">
        <f>AP39/BQ39-1</f>
      </c>
      <c r="AR39" s="35" t="n">
        <v>94885.7751</v>
      </c>
      <c r="AS39" s="36">
        <f>AR39/BS39-1</f>
      </c>
      <c r="AT39" s="35" t="n">
        <v>97300.068</v>
      </c>
      <c r="AU39" s="36">
        <f>AT39/BU39-1</f>
      </c>
      <c r="AV39" s="35">
        <f>X39+Z39+AB39+AD39+AF39+AH39+AJ39+AL39+AN39+AP39+AR39+AT39</f>
      </c>
      <c r="AW39" s="36">
        <f>AV39/SUM(AY39,BA39,BC39,BE39,BG39,BI39,BK39,BM39,BO39,BQ39,BS39,BU39)-1</f>
      </c>
      <c r="AX39" s="35"/>
      <c r="AY39" s="35" t="n">
        <v>82353.2806</v>
      </c>
      <c r="AZ39" s="36">
        <f>AY39/BZ39-1</f>
      </c>
      <c r="BA39" s="35" t="n">
        <v>50298.7386</v>
      </c>
      <c r="BB39" s="36">
        <f>BA39/CB39-1</f>
      </c>
      <c r="BC39" s="35" t="n">
        <v>81493.0499</v>
      </c>
      <c r="BD39" s="36">
        <f>BC39/CD39-1</f>
      </c>
      <c r="BE39" s="35" t="n">
        <v>85594.1834</v>
      </c>
      <c r="BF39" s="36">
        <f>BE39/CF39-1</f>
      </c>
      <c r="BG39" s="35" t="n">
        <v>85687.4098</v>
      </c>
      <c r="BH39" s="36">
        <f>BG39/CH39-1</f>
      </c>
      <c r="BI39" s="35" t="n">
        <v>91514.0333</v>
      </c>
      <c r="BJ39" s="36">
        <f>BI39/CJ39-1</f>
      </c>
      <c r="BK39" s="35" t="n">
        <v>86155.6096</v>
      </c>
      <c r="BL39" s="36">
        <f>BK39/CL39-1</f>
      </c>
      <c r="BM39" s="35" t="n">
        <v>88521.7673</v>
      </c>
      <c r="BN39" s="36">
        <f>BM39/CN39-1</f>
      </c>
      <c r="BO39" s="35" t="n">
        <v>87619.1426</v>
      </c>
      <c r="BP39" s="36">
        <f>BO39/CP39-1</f>
      </c>
      <c r="BQ39" s="35" t="n">
        <v>90871.7668</v>
      </c>
      <c r="BR39" s="36">
        <f>BQ39/CR39-1</f>
      </c>
      <c r="BS39" s="35" t="n">
        <v>95143.8957</v>
      </c>
      <c r="BT39" s="36">
        <f>BS39/CT39-1</f>
      </c>
      <c r="BU39" s="35" t="n">
        <v>116889.3191</v>
      </c>
      <c r="BV39" s="36">
        <f>BU39/CV39-1</f>
      </c>
      <c r="BW39" s="35">
        <f>AY39+BA39+BC39+BE39+BG39+BI39+BK39+BM39+BO39+BQ39+BS39+BU39</f>
      </c>
      <c r="BX39" s="36">
        <f>BW39/SUM(BZ39,CB39,CD39,CF39,CH39,CJ39,CL39,CN39,CP39,CR39,CT39,CV39)-1</f>
      </c>
      <c r="BY39" s="36"/>
      <c r="BZ39" s="50" t="n">
        <v>44249.8727</v>
      </c>
      <c r="CA39" s="714">
        <f>BZ39/DN39-1</f>
      </c>
      <c r="CB39" s="50" t="n">
        <v>52426.6186</v>
      </c>
      <c r="CC39" s="714">
        <f>CB39/DO39-1</f>
      </c>
      <c r="CD39" s="41" t="n">
        <v>58744.7667</v>
      </c>
      <c r="CE39" s="714">
        <f>CD39/DP39-1</f>
      </c>
      <c r="CF39" s="41" t="n">
        <v>58504.6189</v>
      </c>
      <c r="CG39" s="714">
        <f>CF39/DQ39-1</f>
      </c>
      <c r="CH39" s="41" t="n">
        <v>56735.6561</v>
      </c>
      <c r="CI39" s="714">
        <f>CH39/DR39-1</f>
      </c>
      <c r="CJ39" s="50" t="n">
        <v>60271.7489</v>
      </c>
      <c r="CK39" s="714">
        <f>CJ39/DS39-1</f>
      </c>
      <c r="CL39" s="724" t="n">
        <v>56604.8819</v>
      </c>
      <c r="CM39" s="714">
        <f>CL39/DT39-1</f>
      </c>
      <c r="CN39" s="41" t="n">
        <v>57311.6761</v>
      </c>
      <c r="CO39" s="714">
        <f>CN39/DU39-1</f>
      </c>
      <c r="CP39" s="724" t="n">
        <v>60089.076</v>
      </c>
      <c r="CQ39" s="714">
        <f>CP39/DV39-1</f>
      </c>
      <c r="CR39" s="724" t="n">
        <v>59346.5948</v>
      </c>
      <c r="CS39" s="714">
        <f>CR39/DW39-1</f>
      </c>
      <c r="CT39" s="50" t="n">
        <v>69413.6614</v>
      </c>
      <c r="CU39" s="714">
        <f>CT39/DY39-1</f>
      </c>
      <c r="CV39" s="50" t="n">
        <v>76520.7707</v>
      </c>
      <c r="CW39" s="714">
        <f>CV39/DY39-1</f>
      </c>
      <c r="CX39" s="41">
        <f>BZ39+CB39+CD39+CF39+CH39+CJ39+CL39+CN39+CP39+CR39+CT39+CV39</f>
      </c>
      <c r="CY39" s="714">
        <f>CX39/SUM(DN39:DY39)-1</f>
      </c>
      <c r="CZ39" s="714"/>
      <c r="DA39" s="714">
        <f>CV39/CT39-1</f>
      </c>
      <c r="DB39" s="714">
        <f>CT39/CR39-1</f>
      </c>
      <c r="DC39" s="714"/>
      <c r="DD39" s="714"/>
      <c r="DE39" s="714"/>
      <c r="DF39" s="714"/>
      <c r="DG39" s="714"/>
      <c r="DH39" s="714"/>
      <c r="DI39" s="714"/>
      <c r="DJ39" s="714"/>
      <c r="DK39" s="714"/>
      <c r="DL39" s="714"/>
      <c r="DM39" s="50"/>
      <c r="DN39" s="50" t="n">
        <v>10500.7438</v>
      </c>
      <c r="DO39" s="50" t="n">
        <v>10114.0145</v>
      </c>
      <c r="DP39" s="41" t="n">
        <v>11568.2238</v>
      </c>
      <c r="DQ39" s="41" t="n">
        <v>10158.4116</v>
      </c>
      <c r="DR39" s="41" t="n">
        <v>11279.4177</v>
      </c>
      <c r="DS39" s="41" t="n">
        <v>10607.585</v>
      </c>
      <c r="DT39" s="41" t="n">
        <v>10424.8561</v>
      </c>
      <c r="DU39" s="41" t="n">
        <v>10071.9385</v>
      </c>
      <c r="DV39" s="41" t="n">
        <v>10293.4581</v>
      </c>
      <c r="DW39" s="41" t="n">
        <v>10352.1842</v>
      </c>
      <c r="DX39" s="41" t="n">
        <v>9984.4711</v>
      </c>
      <c r="DY39" s="41" t="n">
        <v>10410.7721</v>
      </c>
      <c r="DZ39" s="714" t="n">
        <v>-0.128270695533632</v>
      </c>
      <c r="EA39" s="41">
        <f>SUM(DN39:DY39)</f>
      </c>
      <c r="EB39" s="36">
        <f>IFERROR(EA39/SUM(ED39:EO39)-1,"")</f>
      </c>
      <c r="EC39" s="36"/>
      <c r="ED39" s="732" t="n">
        <v>10480.0638</v>
      </c>
      <c r="EE39" s="732" t="n">
        <v>7477.3938</v>
      </c>
      <c r="EF39" s="732" t="n">
        <v>9376.93984</v>
      </c>
      <c r="EG39" s="732" t="n">
        <v>9450.66983</v>
      </c>
      <c r="EH39" s="732" t="n">
        <v>9460.6443</v>
      </c>
      <c r="EI39" s="732" t="n">
        <v>9715.1838</v>
      </c>
      <c r="EJ39" s="732" t="n">
        <v>9960.4595</v>
      </c>
      <c r="EK39" s="732" t="n">
        <v>9807.5993</v>
      </c>
      <c r="EL39" s="732" t="n">
        <v>10774.2043</v>
      </c>
      <c r="EM39" s="732" t="n">
        <v>11020.046</v>
      </c>
      <c r="EN39" s="732" t="n">
        <v>11113.9019</v>
      </c>
      <c r="EO39" s="732" t="n">
        <v>11942.6662</v>
      </c>
      <c r="EP39" s="787">
        <f>SUM(ED39:EO39)</f>
      </c>
      <c r="EQ39" s="36"/>
      <c r="ER39" s="736"/>
    </row>
    <row r="40" ht="27" customHeight="1" spans="1:146">
      <c r="A40" s="29"/>
      <c r="B40" s="698" t="s">
        <v>93</v>
      </c>
      <c r="C40" s="35">
        <v>427785.079119983</v>
      </c>
      <c r="D40" s="36" t="n">
        <f t="shared" si="82">C40/Z40-1</f>
        <v>0.1987879634243228</v>
      </c>
      <c r="E40" s="35">
        <v>291026.17842848</v>
      </c>
      <c r="F40" s="36" t="n">
        <f t="shared" si="83">E40/AB40-1</f>
        <v>-0.1848883033583112</v>
      </c>
      <c r="G40" s="35">
        <v>469429.036865398</v>
      </c>
      <c r="H40" s="36" t="n">
        <f t="shared" si="84">G40/AD40-1</f>
        <v>-0.02484259565598823</v>
      </c>
      <c r="I40" s="35">
        <v>472779.747084296</v>
      </c>
      <c r="J40" s="36" t="n">
        <f t="shared" si="85">I40/AF40-1</f>
        <v>0.01317007981969831</v>
      </c>
      <c r="K40" s="35">
        <v>469806.26235423</v>
      </c>
      <c r="L40" s="36" t="n">
        <f t="shared" si="86">K40/AH40-1</f>
        <v>0.03307748510262254</v>
      </c>
      <c r="M40" s="35">
        <v>436160.799881616</v>
      </c>
      <c r="N40" s="36" t="n">
        <f t="shared" si="87">M40/AJ40-1</f>
        <v>0.0595891401379296</v>
      </c>
      <c r="O40" s="35">
        <v>421583.946976994</v>
      </c>
      <c r="P40" s="36" t="n">
        <f t="shared" si="88">O40/AL40-1</f>
        <v>0.009848686933912498</v>
      </c>
      <c r="Q40" s="35" t="n">
        <v>448601.3261265706</v>
      </c>
      <c r="R40" s="36" t="n">
        <f>Q40/AL40-1</f>
        <v>0.04788713400365219</v>
      </c>
      <c r="S40" s="35"/>
      <c r="T40" s="36">
        <f>S40/AN40-1</f>
      </c>
      <c r="U40" s="35">
        <f>C40+E40+G40+I40+K40+M40+O40+Q40+S40</f>
      </c>
      <c r="V40" s="36">
        <f>U40/SUM(X40,Z40,AB40,AD40,AF40,AH40,AJ40,AL40,AN40)-1</f>
      </c>
      <c r="W40" s="36"/>
      <c r="X40" s="35" t="n">
        <v>356847.993283166</v>
      </c>
      <c r="Y40" s="36">
        <f>X40/AY40-1</f>
      </c>
      <c r="Z40" s="35" t="n">
        <v>357038.402991303</v>
      </c>
      <c r="AA40" s="36">
        <f>Z40/BA40-1</f>
      </c>
      <c r="AB40" s="35" t="n">
        <v>481387.963393646</v>
      </c>
      <c r="AC40" s="36">
        <f>AB40/BC40-1</f>
      </c>
      <c r="AD40" s="35" t="n">
        <v>466634.138237117</v>
      </c>
      <c r="AE40" s="36">
        <f>AD40/BE40-1</f>
      </c>
      <c r="AF40" s="35" t="n">
        <v>454763.818909054</v>
      </c>
      <c r="AG40" s="36">
        <f>AF40/BG40-1</f>
      </c>
      <c r="AH40" s="35" t="n">
        <v>411632.00278255</v>
      </c>
      <c r="AI40" s="36">
        <f>AH40/BI40-1</f>
      </c>
      <c r="AJ40" s="35" t="n">
        <v>417472.392083809</v>
      </c>
      <c r="AK40" s="36">
        <f>AJ40/BK40-1</f>
      </c>
      <c r="AL40" s="35" t="n">
        <v>428100.805487137</v>
      </c>
      <c r="AM40" s="36">
        <f>AL40/BM40-1</f>
      </c>
      <c r="AN40" s="35" t="n">
        <v>435655.660209753</v>
      </c>
      <c r="AO40" s="36">
        <f>AN40/BO40-1</f>
      </c>
      <c r="AP40" s="35" t="n">
        <v>393234.4199535</v>
      </c>
      <c r="AQ40" s="36">
        <f>AP40/BQ40-1</f>
      </c>
      <c r="AR40" s="35" t="n">
        <v>413885.844564453</v>
      </c>
      <c r="AS40" s="36">
        <f>AR40/BS40-1</f>
      </c>
      <c r="AT40" s="35" t="n">
        <v>438030.110351825</v>
      </c>
      <c r="AU40" s="36">
        <f>AT40/BU40-1</f>
      </c>
      <c r="AV40" s="35">
        <f>X40+Z40+AB40+AD40+AF40+AH40+AJ40+AL40+AN40+AP40+AR40+AT40</f>
      </c>
      <c r="AW40" s="36">
        <f>AV40/SUM(AY40,BA40,BC40,BE40,BG40,BI40,BK40,BM40,BO40,BQ40,BS40,BU40)-1</f>
      </c>
      <c r="AX40" s="35"/>
      <c r="AY40" s="35" t="n">
        <v>409267.983645133</v>
      </c>
      <c r="AZ40" s="36">
        <f>AY40/BZ40-1</f>
      </c>
      <c r="BA40" s="35" t="n">
        <v>231444.703574045</v>
      </c>
      <c r="BB40" s="36">
        <f>BA40/CB40-1</f>
      </c>
      <c r="BC40" s="35" t="n">
        <v>438762.559908749</v>
      </c>
      <c r="BD40" s="36">
        <f>BC40/CD40-1</f>
      </c>
      <c r="BE40" s="35" t="n">
        <v>425209.894862194</v>
      </c>
      <c r="BF40" s="36">
        <f>BE40/CF40-1</f>
      </c>
      <c r="BG40" s="35" t="n">
        <v>438637.281038195</v>
      </c>
      <c r="BH40" s="36">
        <f>BG40/CH40-1</f>
      </c>
      <c r="BI40" s="35" t="n">
        <v>392229.089694002</v>
      </c>
      <c r="BJ40" s="36">
        <f>BI40/CJ40-1</f>
      </c>
      <c r="BK40" s="35" t="n">
        <v>407886.527398044</v>
      </c>
      <c r="BL40" s="36">
        <f>BK40/CL40-1</f>
      </c>
      <c r="BM40" s="35" t="n">
        <v>414855.358122853</v>
      </c>
      <c r="BN40" s="36">
        <f>BM40/CN40-1</f>
      </c>
      <c r="BO40" s="35" t="n">
        <v>424339.855473254</v>
      </c>
      <c r="BP40" s="36">
        <f>BO40/CP40-1</f>
      </c>
      <c r="BQ40" s="35" t="n">
        <v>423156.656151736</v>
      </c>
      <c r="BR40" s="36">
        <f>BQ40/CR40-1</f>
      </c>
      <c r="BS40" s="35" t="n">
        <v>430094.781481141</v>
      </c>
      <c r="BT40" s="36">
        <f>BS40/CT40-1</f>
      </c>
      <c r="BU40" s="35" t="n">
        <v>460286.670006059</v>
      </c>
      <c r="BV40" s="36">
        <f>BU40/CV40-1</f>
      </c>
      <c r="BW40" s="35">
        <f>AY40+BA40+BC40+BE40+BG40+BI40+BK40+BM40+BO40+BQ40+BS40+BU40</f>
      </c>
      <c r="BX40" s="36">
        <f>BW40/SUM(BZ40,CB40,CD40,CF40,CH40,CJ40,CL40,CN40,CP40,CR40,CT40,CV40)-1</f>
      </c>
      <c r="BY40" s="36"/>
      <c r="BZ40" s="50" t="n">
        <v>295013.362610414</v>
      </c>
      <c r="CA40" s="714">
        <f>BZ40/DN40-1</f>
      </c>
      <c r="CB40" s="50" t="n">
        <v>375601.146586878</v>
      </c>
      <c r="CC40" s="714">
        <f>CB40/DO40-1</f>
      </c>
      <c r="CD40" s="41" t="n">
        <v>445441.802953714</v>
      </c>
      <c r="CE40" s="714">
        <f>CD40/DP40-1</f>
      </c>
      <c r="CF40" s="41" t="n">
        <v>427481.530960134</v>
      </c>
      <c r="CG40" s="714">
        <f>CF40/DQ40-1</f>
      </c>
      <c r="CH40" s="41" t="n">
        <v>438604.718944704</v>
      </c>
      <c r="CI40" s="714">
        <f>CH40/DR40-1</f>
      </c>
      <c r="CJ40" s="50" t="n">
        <v>424519.051705471</v>
      </c>
      <c r="CK40" s="714">
        <f>CJ40/DS40-1</f>
      </c>
      <c r="CL40" s="724" t="n">
        <v>439432.461083147</v>
      </c>
      <c r="CM40" s="714">
        <f>CL40/DT40-1</f>
      </c>
      <c r="CN40" s="41" t="n">
        <v>456382.106750394</v>
      </c>
      <c r="CO40" s="714">
        <f>CN40/DU40-1</f>
      </c>
      <c r="CP40" s="41" t="n">
        <v>440139.84987338</v>
      </c>
      <c r="CQ40" s="714">
        <f>CP40/DV40-1</f>
      </c>
      <c r="CR40" s="41" t="n">
        <v>433311.189758328</v>
      </c>
      <c r="CS40" s="714">
        <f>CR40/DW40-1</f>
      </c>
      <c r="CT40" s="41" t="n">
        <v>441955.724687028</v>
      </c>
      <c r="CU40" s="714">
        <f>CT40/DY40-1</f>
      </c>
      <c r="CV40" s="41" t="n">
        <v>454048.634753115</v>
      </c>
      <c r="CW40" s="714">
        <f>CV40/DY40-1</f>
      </c>
      <c r="CX40" s="41">
        <f>BZ40+CB40+CD40+CF40+CH40+CJ40+CL40+CN40+CP40+CR40+CT40+CV40</f>
      </c>
      <c r="CY40" s="714">
        <f>CX40/SUM(DN40:DY40)-1</f>
      </c>
      <c r="CZ40" s="714"/>
      <c r="DA40" s="714">
        <f>CV40/CT40-1</f>
      </c>
      <c r="DB40" s="714">
        <f>CT40/CR40-1</f>
      </c>
      <c r="DC40" s="714"/>
      <c r="DD40" s="714"/>
      <c r="DE40" s="714"/>
      <c r="DF40" s="714"/>
      <c r="DG40" s="714"/>
      <c r="DH40" s="714"/>
      <c r="DI40" s="714"/>
      <c r="DJ40" s="714"/>
      <c r="DK40" s="714"/>
      <c r="DL40" s="714"/>
      <c r="DM40" s="21"/>
      <c r="DN40" s="742" t="n">
        <v>358592.953961077</v>
      </c>
      <c r="DO40" s="742" t="n">
        <v>268943.345431638</v>
      </c>
      <c r="DP40" s="720" t="n">
        <v>416037.188346572</v>
      </c>
      <c r="DQ40" s="720" t="n">
        <v>409123.873468492</v>
      </c>
      <c r="DR40" s="720" t="n">
        <v>430263.12468364</v>
      </c>
      <c r="DS40" s="720" t="n">
        <v>389478.429664383</v>
      </c>
      <c r="DT40" s="720" t="n">
        <v>404222.505966274</v>
      </c>
      <c r="DU40" s="720" t="n">
        <v>401099.404417054</v>
      </c>
      <c r="DV40" s="720" t="n">
        <v>427718.789097206</v>
      </c>
      <c r="DW40" s="720" t="n">
        <v>416553.258869494</v>
      </c>
      <c r="DX40" s="720" t="n">
        <v>413892.57973888</v>
      </c>
      <c r="DY40" s="720" t="n">
        <v>425706.48426622</v>
      </c>
      <c r="DZ40" s="721" t="n">
        <v>0.00224262467528313</v>
      </c>
      <c r="EA40" s="720">
        <f>SUM(DN40:DY40)</f>
      </c>
      <c r="EB40" s="722">
        <f>IFERROR(EA40/SUM(ED40:EO40)-1,"")</f>
      </c>
      <c r="EC40" s="738"/>
      <c r="ED40" s="732" t="n">
        <v>525435.635554575</v>
      </c>
      <c r="EE40" s="732" t="n">
        <v>270644.264567499</v>
      </c>
      <c r="EF40" s="732" t="n">
        <v>432048.941633742</v>
      </c>
      <c r="EG40" s="732" t="n">
        <v>517268.909995821</v>
      </c>
      <c r="EH40" s="732" t="n">
        <v>518783.99983623</v>
      </c>
      <c r="EI40" s="732" t="n">
        <v>497705.857880788</v>
      </c>
      <c r="EJ40" s="732" t="n">
        <v>434835.289962356</v>
      </c>
      <c r="EK40" s="732" t="n">
        <v>454623.339112171</v>
      </c>
      <c r="EL40" s="732" t="n">
        <v>443273.146654888</v>
      </c>
      <c r="EM40" s="732" t="n">
        <v>402881.249685706</v>
      </c>
      <c r="EN40" s="732" t="n">
        <v>449144.747074845</v>
      </c>
      <c r="EO40" s="732" t="n">
        <v>424753.920642863</v>
      </c>
      <c r="EP40" s="788">
        <f>SUM(ED40:EO40)</f>
      </c>
      <c r="EQ40" s="36"/>
      <c r="ER40" s="736"/>
    </row>
    <row r="41" s="212" customFormat="1" ht="27" customHeight="1" spans="1:146">
      <c r="A41" s="698" t="s">
        <v>98</v>
      </c>
      <c r="B41" s="698" t="s">
        <v>88</v>
      </c>
      <c r="C41" s="35">
        <v>235.763245929625</v>
      </c>
      <c r="D41" s="36" t="n">
        <f t="shared" si="82">C41/Z41-1</f>
        <v>0.2034076061789194</v>
      </c>
      <c r="E41" s="35">
        <v>164.414490585803</v>
      </c>
      <c r="F41" s="36" t="n">
        <f t="shared" si="83">E41/AB41-1</f>
        <v>-0.09797150142607425</v>
      </c>
      <c r="G41" s="35">
        <v>217.665238940615</v>
      </c>
      <c r="H41" s="36" t="n">
        <f t="shared" si="84">G41/AD41-1</f>
        <v>0.0068162081895621895</v>
      </c>
      <c r="I41" s="35">
        <v>206.797564998011</v>
      </c>
      <c r="J41" s="36" t="n">
        <f t="shared" si="85">I41/AF41-1</f>
        <v>0.019775870886199698</v>
      </c>
      <c r="K41" s="35">
        <v>205.903310171922</v>
      </c>
      <c r="L41" s="36" t="n">
        <f t="shared" si="86">K41/AH41-1</f>
        <v>0.07737278182773144</v>
      </c>
      <c r="M41" s="35">
        <v>211.580389994976</v>
      </c>
      <c r="N41" s="36" t="n">
        <f t="shared" si="87">M41/AJ41-1</f>
        <v>0.12714649043117676</v>
      </c>
      <c r="O41" s="35">
        <v>196.927958695634</v>
      </c>
      <c r="P41" s="36" t="n">
        <f t="shared" si="88">O41/AL41-1</f>
        <v>0.034468670674059565</v>
      </c>
      <c r="Q41" s="35" t="n">
        <v>204.60920485555022</v>
      </c>
      <c r="R41" s="36" t="n">
        <f>Q41/AL41-1</f>
        <v>0.06952919709649175</v>
      </c>
      <c r="S41" s="35"/>
      <c r="T41" s="36">
        <f>S41/AN41-1</f>
      </c>
      <c r="U41" s="35">
        <f>C41+E41+G41+I41+K41+M41+O41+Q41+S41</f>
      </c>
      <c r="V41" s="36">
        <f>U41/SUM(X41,Z41,AB41,AD41,AF41,AH41,AJ41,AL41,AN41)-1</f>
      </c>
      <c r="W41" s="36"/>
      <c r="X41" s="35" t="n">
        <v>195.913042861865</v>
      </c>
      <c r="Y41" s="36">
        <f>X41/AY41-1</f>
      </c>
      <c r="Z41" s="35" t="n">
        <v>182.271946890521</v>
      </c>
      <c r="AA41" s="36">
        <f>Z41/BA41-1</f>
      </c>
      <c r="AB41" s="35" t="n">
        <v>216.191631769632</v>
      </c>
      <c r="AC41" s="36">
        <f>AB41/BC41-1</f>
      </c>
      <c r="AD41" s="35" t="n">
        <v>202.787270126622</v>
      </c>
      <c r="AE41" s="36">
        <f>AD41/BE41-1</f>
      </c>
      <c r="AF41" s="35" t="n">
        <v>191.116124005484</v>
      </c>
      <c r="AG41" s="36">
        <f>AF41/BG41-1</f>
      </c>
      <c r="AH41" s="35" t="n">
        <v>187.713302388972</v>
      </c>
      <c r="AI41" s="36">
        <f>AH41/BI41-1</f>
      </c>
      <c r="AJ41" s="35" t="n">
        <v>190.366285880186</v>
      </c>
      <c r="AK41" s="36">
        <f>AJ41/BK41-1</f>
      </c>
      <c r="AL41" s="35" t="n">
        <v>191.30773186091</v>
      </c>
      <c r="AM41" s="36">
        <f>AL41/BM41-1</f>
      </c>
      <c r="AN41" s="35" t="n">
        <v>229.139411756606</v>
      </c>
      <c r="AO41" s="36">
        <f>AN41/BO41-1</f>
      </c>
      <c r="AP41" s="35" t="n">
        <v>211.347784187686</v>
      </c>
      <c r="AQ41" s="36">
        <f>AP41/BQ41-1</f>
      </c>
      <c r="AR41" s="35" t="n">
        <v>235.679723276619</v>
      </c>
      <c r="AS41" s="36">
        <f>AR41/BS41-1</f>
      </c>
      <c r="AT41" s="35" t="n">
        <v>280.006833121964</v>
      </c>
      <c r="AU41" s="36">
        <f>AT41/BU41-1</f>
      </c>
      <c r="AV41" s="35">
        <f>X41+Z41+AB41+AD41+AF41+AH41+AJ41+AL41+AN41+AP41+AR41+AT41</f>
      </c>
      <c r="AW41" s="36">
        <f>AV41/SUM(AY41,BA41,BC41,BE41,BG41,BI41,BK41,BM41,BO41,BQ41,BS41,BU41)-1</f>
      </c>
      <c r="AX41" s="35"/>
      <c r="AY41" s="35" t="n">
        <v>219.271874232066</v>
      </c>
      <c r="AZ41" s="36">
        <f>AY41/BZ41-1</f>
      </c>
      <c r="BA41" s="35" t="n">
        <v>123.126792721589</v>
      </c>
      <c r="BB41" s="36">
        <f>BA41/CB41-1</f>
      </c>
      <c r="BC41" s="35" t="n">
        <v>185.314715015916</v>
      </c>
      <c r="BD41" s="36">
        <f>BC41/CD41-1</f>
      </c>
      <c r="BE41" s="35" t="n">
        <v>182.929791591446</v>
      </c>
      <c r="BF41" s="36">
        <f>BE41/CF41-1</f>
      </c>
      <c r="BG41" s="35" t="n">
        <v>176.466749667006</v>
      </c>
      <c r="BH41" s="36">
        <f>BG41/CH41-1</f>
      </c>
      <c r="BI41" s="35" t="n">
        <v>171.205395162719</v>
      </c>
      <c r="BJ41" s="36">
        <f>BI41/CJ41-1</f>
      </c>
      <c r="BK41" s="35" t="n">
        <v>180.998154667766</v>
      </c>
      <c r="BL41" s="36">
        <f>BK41/CL41-1</f>
      </c>
      <c r="BM41" s="35" t="n">
        <v>186.164839095181</v>
      </c>
      <c r="BN41" s="36">
        <f>BM41/CN41-1</f>
      </c>
      <c r="BO41" s="35" t="n">
        <v>202.185191926731</v>
      </c>
      <c r="BP41" s="36">
        <f>BO41/CP41-1</f>
      </c>
      <c r="BQ41" s="35" t="n">
        <v>204.705698801318</v>
      </c>
      <c r="BR41" s="36">
        <f>BQ41/CR41-1</f>
      </c>
      <c r="BS41" s="35" t="n">
        <v>233.951003471632</v>
      </c>
      <c r="BT41" s="36">
        <f>BS41/CT41-1</f>
      </c>
      <c r="BU41" s="35" t="n">
        <v>317.712510516781</v>
      </c>
      <c r="BV41" s="36">
        <f>BU41/CV41-1</f>
      </c>
      <c r="BW41" s="35">
        <f>AY41+BA41+BC41+BE41+BG41+BI41+BK41+BM41+BO41+BQ41+BS41+BU41</f>
      </c>
      <c r="BX41" s="36">
        <f>BW41/SUM(BZ41,CB41,CD41,CF41,CH41,CJ41,CL41,CN41,CP41,CR41,CT41,CV41)-1</f>
      </c>
      <c r="BY41" s="36"/>
      <c r="BZ41" s="50" t="n">
        <v>122.956833862543</v>
      </c>
      <c r="CA41" s="714">
        <f>BZ41/DN41-1</f>
      </c>
      <c r="CB41" s="50" t="n">
        <v>166.203019487337</v>
      </c>
      <c r="CC41" s="714">
        <f>CB41/DO41-1</f>
      </c>
      <c r="CD41" s="41" t="n">
        <v>175.904244497269</v>
      </c>
      <c r="CE41" s="714">
        <f>CD41/DP41-1</f>
      </c>
      <c r="CF41" s="41" t="n">
        <v>152.6161151502</v>
      </c>
      <c r="CG41" s="714">
        <f>CF41/DQ41-1</f>
      </c>
      <c r="CH41" s="41" t="n">
        <v>154.946973870291</v>
      </c>
      <c r="CI41" s="714">
        <f>CH41/DR41-1</f>
      </c>
      <c r="CJ41" s="724" t="n">
        <v>170.372001604791</v>
      </c>
      <c r="CK41" s="714">
        <f>CJ41/DS41-1</f>
      </c>
      <c r="CL41" s="724" t="n">
        <v>170.23803135153</v>
      </c>
      <c r="CM41" s="714">
        <f>CL41/DT41-1</f>
      </c>
      <c r="CN41" s="41" t="n">
        <v>182.893637635047</v>
      </c>
      <c r="CO41" s="714">
        <f>CN41/DU41-1</f>
      </c>
      <c r="CP41" s="41" t="n">
        <v>189.962700050725</v>
      </c>
      <c r="CQ41" s="714">
        <f>CP41/DV41-1</f>
      </c>
      <c r="CR41" s="41" t="n">
        <v>204.411032611794</v>
      </c>
      <c r="CS41" s="714">
        <f>CR41/DW41-1</f>
      </c>
      <c r="CT41" s="41" t="n">
        <v>230.710384287122</v>
      </c>
      <c r="CU41" s="714">
        <f>CT41/DY41-1</f>
      </c>
      <c r="CV41" s="41" t="n">
        <v>284.078695433059</v>
      </c>
      <c r="CW41" s="714">
        <f>CV41/DY41-1</f>
      </c>
      <c r="CX41" s="41">
        <f>BZ41+CB41+CD41+CF41+CH41+CJ41+CL41+CN41+CP41+CR41+CT41+CV41</f>
      </c>
      <c r="CY41" s="714">
        <f>CX41/SUM(DN41:DY41)-1</f>
      </c>
      <c r="CZ41" s="714"/>
      <c r="DA41" s="714">
        <f>CV41/CT41-1</f>
      </c>
      <c r="DB41" s="714">
        <f>CT41/CR41-1</f>
      </c>
      <c r="DC41" s="714"/>
      <c r="DD41" s="714"/>
      <c r="DE41" s="714"/>
      <c r="DF41" s="714"/>
      <c r="DG41" s="714"/>
      <c r="DH41" s="714"/>
      <c r="DI41" s="714"/>
      <c r="DJ41" s="714"/>
      <c r="DK41" s="714"/>
      <c r="DL41" s="714"/>
      <c r="DM41" s="228"/>
      <c r="DN41" s="739" t="n">
        <v>132.451152725337</v>
      </c>
      <c r="DO41" s="739" t="n">
        <v>112.519672370296</v>
      </c>
      <c r="DP41" s="726" t="n">
        <v>148.255280800338</v>
      </c>
      <c r="DQ41" s="726" t="n">
        <v>122.028514699177</v>
      </c>
      <c r="DR41" s="726" t="n">
        <v>136.396036527215</v>
      </c>
      <c r="DS41" s="726" t="n">
        <v>137.202659058365</v>
      </c>
      <c r="DT41" s="726" t="n">
        <v>140.797961136936</v>
      </c>
      <c r="DU41" s="726" t="n">
        <v>144.125732462926</v>
      </c>
      <c r="DV41" s="726" t="n">
        <v>171.743799776946</v>
      </c>
      <c r="DW41" s="726" t="n">
        <v>174.766842081618</v>
      </c>
      <c r="DX41" s="726" t="n">
        <v>186.510283590821</v>
      </c>
      <c r="DY41" s="726" t="n">
        <v>175.378679056503</v>
      </c>
      <c r="DZ41" s="727" t="n">
        <v>-0.0219421449502198</v>
      </c>
      <c r="EA41" s="726">
        <f>SUM(DN41:DY41)</f>
      </c>
      <c r="EB41" s="728">
        <f>IFERROR(EA41/SUM(ED41:EO41)-1,"")</f>
      </c>
      <c r="EC41" s="740"/>
      <c r="ED41" s="732" t="n">
        <v>176.040095283492</v>
      </c>
      <c r="EE41" s="732" t="n">
        <v>92.701715322006</v>
      </c>
      <c r="EF41" s="732" t="n">
        <v>137.755654557332</v>
      </c>
      <c r="EG41" s="732" t="n">
        <v>155.065106705553</v>
      </c>
      <c r="EH41" s="732" t="n">
        <v>151.699868452361</v>
      </c>
      <c r="EI41" s="732" t="n">
        <v>171.867485346382</v>
      </c>
      <c r="EJ41" s="732" t="n">
        <v>151.858289769465</v>
      </c>
      <c r="EK41" s="732" t="n">
        <v>142.967023722319</v>
      </c>
      <c r="EL41" s="732" t="n">
        <v>160.792223619546</v>
      </c>
      <c r="EM41" s="732" t="n">
        <v>157.30368998743</v>
      </c>
      <c r="EN41" s="732" t="n">
        <v>175.967773369583</v>
      </c>
      <c r="EO41" s="732" t="n">
        <v>179.313195176554</v>
      </c>
      <c r="EP41" s="789">
        <f>SUM(ED41:EO41)</f>
      </c>
      <c r="EQ41" s="36"/>
      <c r="ER41" s="736"/>
    </row>
    <row r="42" ht="27" customHeight="1" spans="1:146">
      <c r="A42" s="45"/>
      <c r="B42" s="698" t="s">
        <v>89</v>
      </c>
      <c r="C42" s="35">
        <v>93.97</v>
      </c>
      <c r="D42" s="36" t="n">
        <f t="shared" si="82">C42/Z42-1</f>
        <v>0.11832701990900585</v>
      </c>
      <c r="E42" s="35">
        <v>92.6829</v>
      </c>
      <c r="F42" s="36" t="n">
        <f t="shared" si="83">E42/AB42-1</f>
        <v>0.13396049125331255</v>
      </c>
      <c r="G42" s="35">
        <v>136.4071</v>
      </c>
      <c r="H42" s="36" t="n">
        <f t="shared" si="84">G42/AD42-1</f>
        <v>0.40870584468897</v>
      </c>
      <c r="I42" s="35">
        <v>122.0455</v>
      </c>
      <c r="J42" s="36" t="n">
        <f t="shared" si="85">I42/AF42-1</f>
        <v>0.42977222379074065</v>
      </c>
      <c r="K42" s="35">
        <v>124.0954</v>
      </c>
      <c r="L42" s="36" t="n">
        <f t="shared" si="86">K42/AH42-1</f>
        <v>0.7453790046048208</v>
      </c>
      <c r="M42" s="35">
        <v>122.807</v>
      </c>
      <c r="N42" s="36" t="n">
        <f t="shared" si="87">M42/AJ42-1</f>
        <v>0.6125736810936513</v>
      </c>
      <c r="O42" s="35">
        <v>88.2501</v>
      </c>
      <c r="P42" s="36" t="n">
        <f t="shared" si="88">O42/AL42-1</f>
        <v>0.32663228200036376</v>
      </c>
      <c r="Q42" s="35" t="n">
        <v>81.2104</v>
      </c>
      <c r="R42" s="36" t="n">
        <f>Q42/AL42-1</f>
        <v>0.14641128872877585</v>
      </c>
      <c r="S42" s="35"/>
      <c r="T42" s="36">
        <f>S42/AN42-1</f>
      </c>
      <c r="U42" s="35">
        <f>C42+E42+G42+I42+K42+M42+O42+Q42+S42</f>
      </c>
      <c r="V42" s="36">
        <f>U42/SUM(X42,Z42,AB42,AD42,AF42,AH42,AJ42,AL42,AN42)-1</f>
      </c>
      <c r="W42" s="36"/>
      <c r="X42" s="35" t="n">
        <v>84.0273</v>
      </c>
      <c r="Y42" s="36">
        <f>X42/AY42-1</f>
      </c>
      <c r="Z42" s="35" t="n">
        <v>81.7338</v>
      </c>
      <c r="AA42" s="36">
        <f>Z42/BA42-1</f>
      </c>
      <c r="AB42" s="35" t="n">
        <v>96.8315</v>
      </c>
      <c r="AC42" s="36">
        <f>AB42/BC42-1</f>
      </c>
      <c r="AD42" s="35" t="n">
        <v>85.3601</v>
      </c>
      <c r="AE42" s="36">
        <f>AD42/BE42-1</f>
      </c>
      <c r="AF42" s="35" t="n">
        <v>71.0994</v>
      </c>
      <c r="AG42" s="36">
        <f>AF42/BG42-1</f>
      </c>
      <c r="AH42" s="35" t="n">
        <v>76.1559</v>
      </c>
      <c r="AI42" s="36">
        <f>AH42/BI42-1</f>
      </c>
      <c r="AJ42" s="35" t="n">
        <v>66.5219</v>
      </c>
      <c r="AK42" s="36">
        <f>AJ42/BK42-1</f>
      </c>
      <c r="AL42" s="35" t="n">
        <v>70.8388</v>
      </c>
      <c r="AM42" s="36">
        <f>AL42/BM42-1</f>
      </c>
      <c r="AN42" s="35" t="n">
        <v>126.7464</v>
      </c>
      <c r="AO42" s="36">
        <f>AN42/BO42-1</f>
      </c>
      <c r="AP42" s="35" t="n">
        <v>88.3077</v>
      </c>
      <c r="AQ42" s="36">
        <f>AP42/BQ42-1</f>
      </c>
      <c r="AR42" s="35" t="n">
        <v>85.3593</v>
      </c>
      <c r="AS42" s="36">
        <f>AR42/BS42-1</f>
      </c>
      <c r="AT42" s="35" t="n">
        <v>83.883</v>
      </c>
      <c r="AU42" s="36">
        <f>AT42/BU42-1</f>
      </c>
      <c r="AV42" s="35">
        <f>X42+Z42+AB42+AD42+AF42+AH42+AJ42+AL42+AN42+AP42+AR42+AT42</f>
      </c>
      <c r="AW42" s="36">
        <f>AV42/SUM(AY42,BA42,BC42,BE42,BG42,BI42,BK42,BM42,BO42,BQ42,BS42,BU42)-1</f>
      </c>
      <c r="AX42" s="35"/>
      <c r="AY42" s="35" t="n">
        <v>101.1947</v>
      </c>
      <c r="AZ42" s="36">
        <f>AY42/BZ42-1</f>
      </c>
      <c r="BA42" s="35" t="n">
        <v>77.789</v>
      </c>
      <c r="BB42" s="36">
        <f>BA42/CB42-1</f>
      </c>
      <c r="BC42" s="35" t="n">
        <v>77.1896</v>
      </c>
      <c r="BD42" s="36">
        <f>BC42/CD42-1</f>
      </c>
      <c r="BE42" s="35" t="n">
        <v>72.5423</v>
      </c>
      <c r="BF42" s="36">
        <f>BE42/CF42-1</f>
      </c>
      <c r="BG42" s="35" t="n">
        <v>69.727</v>
      </c>
      <c r="BH42" s="36">
        <f>BG42/CH42-1</f>
      </c>
      <c r="BI42" s="35" t="n">
        <v>64.1551</v>
      </c>
      <c r="BJ42" s="36">
        <f>BI42/CJ42-1</f>
      </c>
      <c r="BK42" s="35" t="n">
        <v>62.3931</v>
      </c>
      <c r="BL42" s="36">
        <f>BK42/CL42-1</f>
      </c>
      <c r="BM42" s="35" t="n">
        <v>61.5147</v>
      </c>
      <c r="BN42" s="36">
        <f>BM42/CN42-1</f>
      </c>
      <c r="BO42" s="35" t="n">
        <v>61.174</v>
      </c>
      <c r="BP42" s="36">
        <f>BO42/CP42-1</f>
      </c>
      <c r="BQ42" s="35" t="n">
        <v>63.9498</v>
      </c>
      <c r="BR42" s="36">
        <f>BQ42/CR42-1</f>
      </c>
      <c r="BS42" s="35" t="n">
        <v>83.1536</v>
      </c>
      <c r="BT42" s="36">
        <f>BS42/CT42-1</f>
      </c>
      <c r="BU42" s="35" t="n">
        <v>180.2308</v>
      </c>
      <c r="BV42" s="36">
        <f>BU42/CV42-1</f>
      </c>
      <c r="BW42" s="35">
        <f>AY42+BA42+BC42+BE42+BG42+BI42+BK42+BM42+BO42+BQ42+BS42+BU42</f>
      </c>
      <c r="BX42" s="36">
        <f>BW42/SUM(BZ42,CB42,CD42,CF42,CH42,CJ42,CL42,CN42,CP42,CR42,CT42,CV42)-1</f>
      </c>
      <c r="BY42" s="36"/>
      <c r="BZ42" s="50" t="n">
        <v>86.538</v>
      </c>
      <c r="CA42" s="714">
        <f>BZ42/DN42-1</f>
      </c>
      <c r="CB42" s="50" t="n">
        <v>90.4582</v>
      </c>
      <c r="CC42" s="714">
        <f>CB42/DO42-1</f>
      </c>
      <c r="CD42" s="41" t="n">
        <v>93.156</v>
      </c>
      <c r="CE42" s="714">
        <f>CD42/DP42-1</f>
      </c>
      <c r="CF42" s="41" t="n">
        <v>71.7862</v>
      </c>
      <c r="CG42" s="714">
        <f>CF42/DQ42-1</f>
      </c>
      <c r="CH42" s="41" t="n">
        <v>61.9547</v>
      </c>
      <c r="CI42" s="714">
        <f>CH42/DR42-1</f>
      </c>
      <c r="CJ42" s="724" t="n">
        <v>96.8956</v>
      </c>
      <c r="CK42" s="714">
        <f>CJ42/DS42-1</f>
      </c>
      <c r="CL42" s="724" t="n">
        <v>85.4061</v>
      </c>
      <c r="CM42" s="714">
        <f>CL42/DT42-1</f>
      </c>
      <c r="CN42" s="41" t="n">
        <v>82.1584</v>
      </c>
      <c r="CO42" s="714">
        <f>CN42/DU42-1</f>
      </c>
      <c r="CP42" s="41" t="n">
        <v>78.451</v>
      </c>
      <c r="CQ42" s="714">
        <f>CP42/DV42-1</f>
      </c>
      <c r="CR42" s="41" t="n">
        <v>88.2578</v>
      </c>
      <c r="CS42" s="714">
        <f>CR42/DW42-1</f>
      </c>
      <c r="CT42" s="41" t="n">
        <v>127.9715</v>
      </c>
      <c r="CU42" s="714">
        <f>CT42/DY42-1</f>
      </c>
      <c r="CV42" s="41" t="n">
        <v>168.9565</v>
      </c>
      <c r="CW42" s="714">
        <f>CV42/DY42-1</f>
      </c>
      <c r="CX42" s="41">
        <f>BZ42+CB42+CD42+CF42+CH42+CJ42+CL42+CN42+CP42+CR42+CT42+CV42</f>
      </c>
      <c r="CY42" s="714">
        <f>CX42/SUM(DN42:DY42)-1</f>
      </c>
      <c r="CZ42" s="714"/>
      <c r="DA42" s="714">
        <f>CV42/CT42-1</f>
      </c>
      <c r="DB42" s="714">
        <f>CT42/CR42-1</f>
      </c>
      <c r="DC42" s="714"/>
      <c r="DD42" s="714"/>
      <c r="DE42" s="714"/>
      <c r="DF42" s="714"/>
      <c r="DG42" s="714"/>
      <c r="DH42" s="714"/>
      <c r="DI42" s="714"/>
      <c r="DJ42" s="714"/>
      <c r="DK42" s="714"/>
      <c r="DL42" s="714"/>
      <c r="DM42" s="737" t="s">
        <v>98</v>
      </c>
      <c r="DN42" s="739" t="n">
        <v>21.2831</v>
      </c>
      <c r="DO42" s="739" t="n">
        <v>18.8042</v>
      </c>
      <c r="DP42" s="726" t="n">
        <v>19.3388</v>
      </c>
      <c r="DQ42" s="726" t="n">
        <v>19.3293</v>
      </c>
      <c r="DR42" s="726" t="n">
        <v>19.4142</v>
      </c>
      <c r="DS42" s="726" t="n">
        <v>31.3136</v>
      </c>
      <c r="DT42" s="726" t="n">
        <v>32.1749</v>
      </c>
      <c r="DU42" s="726" t="n">
        <v>31.8066</v>
      </c>
      <c r="DV42" s="726" t="n">
        <v>63.5782</v>
      </c>
      <c r="DW42" s="726" t="n">
        <v>80.7801</v>
      </c>
      <c r="DX42" s="726" t="n">
        <v>83.1049</v>
      </c>
      <c r="DY42" s="726" t="n">
        <v>74.8407</v>
      </c>
      <c r="DZ42" s="727" t="n">
        <v>2.7340627759733</v>
      </c>
      <c r="EA42" s="726">
        <f>SUM(DN42:DY42)</f>
      </c>
      <c r="EB42" s="728">
        <f>IFERROR(EA42/SUM(ED42:EO42)-1,"")</f>
      </c>
      <c r="EC42" s="728"/>
      <c r="ED42" s="732" t="n">
        <v>23.9025</v>
      </c>
      <c r="EE42" s="732" t="n">
        <v>22.1369</v>
      </c>
      <c r="EF42" s="732" t="n">
        <v>25.7831</v>
      </c>
      <c r="EG42" s="732" t="n">
        <v>23.2322</v>
      </c>
      <c r="EH42" s="732" t="n">
        <v>21.118</v>
      </c>
      <c r="EI42" s="732" t="n">
        <v>22.2616</v>
      </c>
      <c r="EJ42" s="732" t="n">
        <v>20.4522</v>
      </c>
      <c r="EK42" s="732" t="n">
        <v>22.1513</v>
      </c>
      <c r="EL42" s="732" t="n">
        <v>22.4784</v>
      </c>
      <c r="EM42" s="732" t="n">
        <v>22.6202</v>
      </c>
      <c r="EN42" s="732" t="n">
        <v>21.3317</v>
      </c>
      <c r="EO42" s="732" t="n">
        <v>20.0427</v>
      </c>
      <c r="EP42" s="790">
        <f>SUM(ED42:EO42)</f>
      </c>
      <c r="EQ42" s="36"/>
      <c r="ER42" s="736"/>
    </row>
    <row r="43" s="212" customFormat="1" ht="27" customHeight="1" spans="1:146">
      <c r="A43" s="45"/>
      <c r="B43" s="698" t="s">
        <v>90</v>
      </c>
      <c r="C43" s="35">
        <v>141.793245929625</v>
      </c>
      <c r="D43" s="36" t="n">
        <f t="shared" si="82">C43/Z43-1</f>
        <v>0.26730396834102477</v>
      </c>
      <c r="E43" s="35">
        <v>71.731590585803</v>
      </c>
      <c r="F43" s="36" t="n">
        <f t="shared" si="83">E43/AB43-1</f>
        <v>-0.28652364496121385</v>
      </c>
      <c r="G43" s="35">
        <v>81.258138940615</v>
      </c>
      <c r="H43" s="36" t="n">
        <f t="shared" si="84">G43/AD43-1</f>
        <v>-0.3192187564148705</v>
      </c>
      <c r="I43" s="35">
        <v>84.752064998011</v>
      </c>
      <c r="J43" s="36" t="n">
        <f t="shared" si="85">I43/AF43-1</f>
        <v>-0.27825847368524126</v>
      </c>
      <c r="K43" s="35">
        <v>81.807910171922</v>
      </c>
      <c r="L43" s="36" t="n">
        <f t="shared" si="86">K43/AH43-1</f>
        <v>-0.3183624128235336</v>
      </c>
      <c r="M43" s="35">
        <v>88.773389994976</v>
      </c>
      <c r="N43" s="36" t="n">
        <f t="shared" si="87">M43/AJ43-1</f>
        <v>-0.20423577374591428</v>
      </c>
      <c r="O43" s="35">
        <v>108.677858695634</v>
      </c>
      <c r="P43" s="36" t="n">
        <f t="shared" si="88">O43/AL43-1</f>
        <v>-0.12246439010343957</v>
      </c>
      <c r="Q43" s="35" t="n">
        <v>123.39880485555021</v>
      </c>
      <c r="R43" s="36" t="n">
        <f>Q43/AL43-1</f>
        <v>0.024320569207193943</v>
      </c>
      <c r="S43" s="35"/>
      <c r="T43" s="36">
        <f>S43/AN43-1</f>
      </c>
      <c r="U43" s="35">
        <f>C43+E43+G43+I43+K43+M43+O43+Q43+S43</f>
      </c>
      <c r="V43" s="36">
        <f>U43/SUM(X43,Z43,AB43,AD43,AF43,AH43,AJ43,AL43,AN43)-1</f>
      </c>
      <c r="W43" s="36"/>
      <c r="X43" s="35" t="n">
        <v>111.885742861865</v>
      </c>
      <c r="Y43" s="36">
        <f>X43/AY43-1</f>
      </c>
      <c r="Z43" s="35" t="n">
        <v>100.538146890521</v>
      </c>
      <c r="AA43" s="36">
        <f>Z43/BA43-1</f>
      </c>
      <c r="AB43" s="35" t="n">
        <v>119.360131769632</v>
      </c>
      <c r="AC43" s="36">
        <f>AB43/BC43-1</f>
      </c>
      <c r="AD43" s="35" t="n">
        <v>117.427170126622</v>
      </c>
      <c r="AE43" s="36">
        <f>AD43/BE43-1</f>
      </c>
      <c r="AF43" s="35" t="n">
        <v>120.016724005484</v>
      </c>
      <c r="AG43" s="36">
        <f>AF43/BG43-1</f>
      </c>
      <c r="AH43" s="35" t="n">
        <v>111.557402388972</v>
      </c>
      <c r="AI43" s="36">
        <f>AH43/BI43-1</f>
      </c>
      <c r="AJ43" s="35" t="n">
        <v>123.844385880186</v>
      </c>
      <c r="AK43" s="36">
        <f>AJ43/BK43-1</f>
      </c>
      <c r="AL43" s="35" t="n">
        <v>120.46893186091</v>
      </c>
      <c r="AM43" s="36">
        <f>AL43/BM43-1</f>
      </c>
      <c r="AN43" s="35" t="n">
        <v>102.393011756606</v>
      </c>
      <c r="AO43" s="36">
        <f>AN43/BO43-1</f>
      </c>
      <c r="AP43" s="35" t="n">
        <v>123.040084187686</v>
      </c>
      <c r="AQ43" s="36">
        <f>AP43/BQ43-1</f>
      </c>
      <c r="AR43" s="35" t="n">
        <v>150.320423276619</v>
      </c>
      <c r="AS43" s="36">
        <f>AR43/BS43-1</f>
      </c>
      <c r="AT43" s="35" t="n">
        <v>196.123833121964</v>
      </c>
      <c r="AU43" s="36">
        <f>AT43/BU43-1</f>
      </c>
      <c r="AV43" s="35">
        <f>X43+Z43+AB43+AD43+AF43+AH43+AJ43+AL43+AN43+AP43+AR43+AT43</f>
      </c>
      <c r="AW43" s="36">
        <f>AV43/SUM(AY43,BA43,BC43,BE43,BG43,BI43,BK43,BM43,BO43,BQ43,BS43,BU43)-1</f>
      </c>
      <c r="AX43" s="35"/>
      <c r="AY43" s="35" t="n">
        <v>118.077174232066</v>
      </c>
      <c r="AZ43" s="36">
        <f>AY43/BZ43-1</f>
      </c>
      <c r="BA43" s="35" t="n">
        <v>45.337792721589</v>
      </c>
      <c r="BB43" s="36">
        <f>BA43/CB43-1</f>
      </c>
      <c r="BC43" s="35" t="n">
        <v>108.125115015916</v>
      </c>
      <c r="BD43" s="36">
        <f>BC43/CD43-1</f>
      </c>
      <c r="BE43" s="35" t="n">
        <v>110.387491591446</v>
      </c>
      <c r="BF43" s="36">
        <f>BE43/CF43-1</f>
      </c>
      <c r="BG43" s="35" t="n">
        <v>106.739749667006</v>
      </c>
      <c r="BH43" s="36">
        <f>BG43/CH43-1</f>
      </c>
      <c r="BI43" s="35" t="n">
        <v>107.050295162719</v>
      </c>
      <c r="BJ43" s="36">
        <f>BI43/CJ43-1</f>
      </c>
      <c r="BK43" s="35" t="n">
        <v>118.605054667766</v>
      </c>
      <c r="BL43" s="36">
        <f>BK43/CL43-1</f>
      </c>
      <c r="BM43" s="35" t="n">
        <v>124.650139095181</v>
      </c>
      <c r="BN43" s="36">
        <f>BM43/CN43-1</f>
      </c>
      <c r="BO43" s="35" t="n">
        <v>141.011191926731</v>
      </c>
      <c r="BP43" s="36">
        <f>BO43/CP43-1</f>
      </c>
      <c r="BQ43" s="35" t="n">
        <v>140.755898801318</v>
      </c>
      <c r="BR43" s="36">
        <f>BQ43/CR43-1</f>
      </c>
      <c r="BS43" s="35" t="n">
        <v>150.797403471632</v>
      </c>
      <c r="BT43" s="36">
        <f>BS43/CT43-1</f>
      </c>
      <c r="BU43" s="35" t="n">
        <v>137.481710516781</v>
      </c>
      <c r="BV43" s="36">
        <f>BU43/CV43-1</f>
      </c>
      <c r="BW43" s="35">
        <f>AY43+BA43+BC43+BE43+BG43+BI43+BK43+BM43+BO43+BQ43+BS43+BU43</f>
      </c>
      <c r="BX43" s="36">
        <f>BW43/SUM(BZ43,CB43,CD43,CF43,CH43,CJ43,CL43,CN43,CP43,CR43,CT43,CV43)-1</f>
      </c>
      <c r="BY43" s="36"/>
      <c r="BZ43" s="50" t="n">
        <v>36.418833862543</v>
      </c>
      <c r="CA43" s="714">
        <f>BZ43/DN43-1</f>
      </c>
      <c r="CB43" s="50" t="n">
        <v>75.744819487337</v>
      </c>
      <c r="CC43" s="714">
        <f>CB43/DO43-1</f>
      </c>
      <c r="CD43" s="41" t="n">
        <v>82.748244497269</v>
      </c>
      <c r="CE43" s="714">
        <f>CD43/DP43-1</f>
      </c>
      <c r="CF43" s="41" t="n">
        <v>80.8299151502</v>
      </c>
      <c r="CG43" s="714">
        <f>CF43/DQ43-1</f>
      </c>
      <c r="CH43" s="41" t="n">
        <v>92.992273870291</v>
      </c>
      <c r="CI43" s="714">
        <f>CH43/DR43-1</f>
      </c>
      <c r="CJ43" s="724" t="n">
        <v>73.476401604791</v>
      </c>
      <c r="CK43" s="714">
        <f>CJ43/DS43-1</f>
      </c>
      <c r="CL43" s="724" t="n">
        <v>84.83193135153</v>
      </c>
      <c r="CM43" s="714">
        <f>CL43/DT43-1</f>
      </c>
      <c r="CN43" s="41" t="n">
        <v>100.735237635047</v>
      </c>
      <c r="CO43" s="714">
        <f>CN43/DU43-1</f>
      </c>
      <c r="CP43" s="41" t="n">
        <v>111.511700050725</v>
      </c>
      <c r="CQ43" s="714">
        <f>CP43/DV43-1</f>
      </c>
      <c r="CR43" s="41" t="n">
        <v>116.153232611794</v>
      </c>
      <c r="CS43" s="714">
        <f>CR43/DW43-1</f>
      </c>
      <c r="CT43" s="41" t="n">
        <v>102.738884287122</v>
      </c>
      <c r="CU43" s="714">
        <f>CT43/DY43-1</f>
      </c>
      <c r="CV43" s="41" t="n">
        <v>115.122195433059</v>
      </c>
      <c r="CW43" s="714">
        <f>CV43/DY43-1</f>
      </c>
      <c r="CX43" s="41">
        <f>BZ43+CB43+CD43+CF43+CH43+CJ43+CL43+CN43+CP43+CR43+CT43+CV43</f>
      </c>
      <c r="CY43" s="714">
        <f>CX43/SUM(DN43:DY43)-1</f>
      </c>
      <c r="CZ43" s="714"/>
      <c r="DA43" s="714">
        <f>CV43/CT43-1</f>
      </c>
      <c r="DB43" s="714">
        <f>CT43/CR43-1</f>
      </c>
      <c r="DC43" s="714"/>
      <c r="DD43" s="714"/>
      <c r="DE43" s="714"/>
      <c r="DF43" s="714"/>
      <c r="DG43" s="714"/>
      <c r="DH43" s="714"/>
      <c r="DI43" s="714"/>
      <c r="DJ43" s="714"/>
      <c r="DK43" s="714"/>
      <c r="DL43" s="714"/>
      <c r="DM43" s="212"/>
      <c r="DN43" s="739" t="n">
        <v>111.168052725337</v>
      </c>
      <c r="DO43" s="739" t="n">
        <v>93.715472370296</v>
      </c>
      <c r="DP43" s="726" t="n">
        <v>128.916480800338</v>
      </c>
      <c r="DQ43" s="726" t="n">
        <v>102.699214699177</v>
      </c>
      <c r="DR43" s="726" t="n">
        <v>116.981836527215</v>
      </c>
      <c r="DS43" s="726" t="n">
        <v>105.889059058365</v>
      </c>
      <c r="DT43" s="726" t="n">
        <v>108.623061136936</v>
      </c>
      <c r="DU43" s="726" t="n">
        <v>112.319132462926</v>
      </c>
      <c r="DV43" s="726" t="n">
        <v>108.165599776946</v>
      </c>
      <c r="DW43" s="726" t="n">
        <v>93.986742081618</v>
      </c>
      <c r="DX43" s="726" t="n">
        <v>103.405383590821</v>
      </c>
      <c r="DY43" s="726" t="n">
        <v>100.537979056503</v>
      </c>
      <c r="DZ43" s="727" t="n">
        <v>-0.368759549940151</v>
      </c>
      <c r="EA43" s="726">
        <f>SUM(DN43:DY43)</f>
      </c>
      <c r="EB43" s="728">
        <f>IFERROR(EA43/SUM(ED43:EO43)-1,"")</f>
      </c>
      <c r="EC43" s="728"/>
      <c r="ED43" s="732" t="n">
        <v>152.137595283492</v>
      </c>
      <c r="EE43" s="732" t="n">
        <v>70.564815322006</v>
      </c>
      <c r="EF43" s="732" t="n">
        <v>111.972554557332</v>
      </c>
      <c r="EG43" s="732" t="n">
        <v>131.832906705553</v>
      </c>
      <c r="EH43" s="732" t="n">
        <v>130.581868452361</v>
      </c>
      <c r="EI43" s="732" t="n">
        <v>149.605885346382</v>
      </c>
      <c r="EJ43" s="732" t="n">
        <v>131.406089769465</v>
      </c>
      <c r="EK43" s="732" t="n">
        <v>120.815723722319</v>
      </c>
      <c r="EL43" s="732" t="n">
        <v>138.313823619546</v>
      </c>
      <c r="EM43" s="732" t="n">
        <v>134.68348998743</v>
      </c>
      <c r="EN43" s="732" t="n">
        <v>154.636073369583</v>
      </c>
      <c r="EO43" s="732" t="n">
        <v>159.270495176554</v>
      </c>
      <c r="EP43" s="791">
        <f>SUM(ED43:EO43)</f>
      </c>
      <c r="EQ43" s="36"/>
      <c r="ER43" s="736"/>
    </row>
    <row r="44" ht="27" customHeight="1" spans="1:146">
      <c r="A44" s="45"/>
      <c r="B44" s="698" t="s">
        <v>91</v>
      </c>
      <c r="C44" s="35" t="n">
        <f>C45+C46</f>
        <v>17119.0346199699</v>
      </c>
      <c r="D44" s="36" t="n">
        <f t="shared" si="82">C44/Z44-1</f>
        <v>0.08450407926110781</v>
      </c>
      <c r="E44" s="35" t="n">
        <f>E45+E46</f>
        <v>12817.74925985654</v>
      </c>
      <c r="F44" s="36" t="n">
        <f t="shared" si="83">E44/AB44-1</f>
        <v>-0.18441092144847848</v>
      </c>
      <c r="G44" s="35" t="n">
        <f>G45+G46</f>
        <v>15537.68092826477</v>
      </c>
      <c r="H44" s="36" t="n">
        <f t="shared" si="84">G44/AD44-1</f>
        <v>-0.08835462986592968</v>
      </c>
      <c r="I44" s="35" t="n">
        <f>I45+I46</f>
        <v>14279.87320861444</v>
      </c>
      <c r="J44" s="36" t="n">
        <f t="shared" si="85">I44/AF44-1</f>
        <v>-0.05892297738309005</v>
      </c>
      <c r="K44" s="35" t="n">
        <f>K45+K46</f>
        <v>13887.883871016711</v>
      </c>
      <c r="L44" s="36" t="n">
        <f t="shared" si="86">K44/AH44-1</f>
        <v>-0.06746642650121892</v>
      </c>
      <c r="M44" s="35" t="n">
        <f>M45+M46</f>
        <v>15011.8106890651</v>
      </c>
      <c r="N44" s="36" t="n">
        <f t="shared" si="87">M44/AJ44-1</f>
        <v>-0.026889306871477725</v>
      </c>
      <c r="O44" s="35" t="n">
        <f>O45+O46</f>
        <v>12779.3314252366</v>
      </c>
      <c r="P44" s="36" t="n">
        <f t="shared" si="88">O44/AL44-1</f>
        <v>-0.028892565117692004</v>
      </c>
      <c r="Q44" s="35" t="n">
        <f>Q45+Q46</f>
        <v>13701.64530032164</v>
      </c>
      <c r="R44" s="36" t="n">
        <f>Q44/AL44-1</f>
        <v>0.009468472548813445</v>
      </c>
      <c r="S44" s="35">
        <f>S45+S46</f>
      </c>
      <c r="T44" s="36">
        <f>S44/AN44-1</f>
      </c>
      <c r="U44" s="35">
        <f>C44+E44+G44+I44+K44+M44+O44+Q44+S44</f>
      </c>
      <c r="V44" s="36">
        <f>U44/SUM(X44,Z44,AB44,AD44,AF44,AH44,AJ44,AL44,AN44)-1</f>
      </c>
      <c r="W44" s="36"/>
      <c r="X44" s="35">
        <f>X45+X46</f>
      </c>
      <c r="Y44" s="36">
        <f>X44/AY44-1</f>
      </c>
      <c r="Z44" s="35">
        <f>Z45+Z46</f>
      </c>
      <c r="AA44" s="36">
        <f>Z44/BA44-1</f>
      </c>
      <c r="AB44" s="35">
        <f>AB45+AB46</f>
      </c>
      <c r="AC44" s="36">
        <f>AB44/BC44-1</f>
      </c>
      <c r="AD44" s="35">
        <f>AD45+AD46</f>
      </c>
      <c r="AE44" s="36">
        <f>AD44/BE44-1</f>
      </c>
      <c r="AF44" s="35">
        <f>AF45+AF46</f>
      </c>
      <c r="AG44" s="36">
        <f>AF44/BG44-1</f>
      </c>
      <c r="AH44" s="35">
        <f>AH45+AH46</f>
      </c>
      <c r="AI44" s="36">
        <f>AH44/BI44-1</f>
      </c>
      <c r="AJ44" s="35">
        <f>AJ45+AJ46</f>
      </c>
      <c r="AK44" s="36">
        <f>AJ44/BK44-1</f>
      </c>
      <c r="AL44" s="35">
        <f>AL45+AL46</f>
      </c>
      <c r="AM44" s="36">
        <f>AL44/BM44-1</f>
      </c>
      <c r="AN44" s="35">
        <f>AN45+AN46</f>
      </c>
      <c r="AO44" s="36">
        <f>AN44/BO44-1</f>
      </c>
      <c r="AP44" s="35">
        <f>AP45+AP46</f>
      </c>
      <c r="AQ44" s="36">
        <f>AP44/BQ44-1</f>
      </c>
      <c r="AR44" s="35">
        <f>AR45+AR46</f>
      </c>
      <c r="AS44" s="36">
        <f>AR44/BS44-1</f>
      </c>
      <c r="AT44" s="35">
        <f>AT45+AT46</f>
      </c>
      <c r="AU44" s="36">
        <f>AT44/BU44-1</f>
      </c>
      <c r="AV44" s="35">
        <f>X44+Z44+AB44+AD44+AF44+AH44+AJ44+AL44+AN44+AP44+AR44+AT44</f>
      </c>
      <c r="AW44" s="36">
        <f>AV44/SUM(AY44,BA44,BC44,BE44,BG44,BI44,BK44,BM44,BO44,BQ44,BS44,BU44)-1</f>
      </c>
      <c r="AX44" s="35"/>
      <c r="AY44" s="35">
        <f>AY45+AY46</f>
      </c>
      <c r="AZ44" s="36">
        <f>AY44/BZ44-1</f>
      </c>
      <c r="BA44" s="35">
        <f>BA45+BA46</f>
      </c>
      <c r="BB44" s="36">
        <f>BA44/CB44-1</f>
      </c>
      <c r="BC44" s="35">
        <f>BC45+BC46</f>
      </c>
      <c r="BD44" s="36">
        <f>BC44/CD44-1</f>
      </c>
      <c r="BE44" s="35">
        <f>BE45+BE46</f>
      </c>
      <c r="BF44" s="36">
        <f>BE44/CF44-1</f>
      </c>
      <c r="BG44" s="35">
        <f>BG45+BG46</f>
      </c>
      <c r="BH44" s="36">
        <f>BG44/CH44-1</f>
      </c>
      <c r="BI44" s="35">
        <f>BI45+BI46</f>
      </c>
      <c r="BJ44" s="36">
        <f>BI44/CJ44-1</f>
      </c>
      <c r="BK44" s="35">
        <f>BK45+BK46</f>
      </c>
      <c r="BL44" s="36">
        <f>BK44/CL44-1</f>
      </c>
      <c r="BM44" s="35">
        <f>BM45+BM46</f>
      </c>
      <c r="BN44" s="36">
        <f>BM44/CN44-1</f>
      </c>
      <c r="BO44" s="35">
        <f>BO45+BO46</f>
      </c>
      <c r="BP44" s="36">
        <f>BO44/CP44-1</f>
      </c>
      <c r="BQ44" s="35">
        <f>BQ45+BQ46</f>
      </c>
      <c r="BR44" s="36">
        <f>BQ44/CR44-1</f>
      </c>
      <c r="BS44" s="35">
        <f>BS45+BS46</f>
      </c>
      <c r="BT44" s="36">
        <f>BS44/CT44-1</f>
      </c>
      <c r="BU44" s="35">
        <f>BU45+BU46</f>
      </c>
      <c r="BV44" s="36">
        <f>BU44/CV44-1</f>
      </c>
      <c r="BW44" s="35">
        <f>AY44+BA44+BC44+BE44+BG44+BI44+BK44+BM44+BO44+BQ44+BS44+BU44</f>
      </c>
      <c r="BX44" s="36">
        <f>BW44/SUM(BZ44,CB44,CD44,CF44,CH44,CJ44,CL44,CN44,CP44,CR44,CT44,CV44)-1</f>
      </c>
      <c r="BY44" s="36"/>
      <c r="BZ44" s="41">
        <f>BZ45+BZ46</f>
      </c>
      <c r="CA44" s="714">
        <f>BZ44/DN44-1</f>
      </c>
      <c r="CB44" s="41">
        <f>CB45+CB46</f>
      </c>
      <c r="CC44" s="714">
        <f>CB44/DO44-1</f>
      </c>
      <c r="CD44" s="41">
        <f>SUM(CD45:CD46)</f>
      </c>
      <c r="CE44" s="714">
        <f>CD44/DP44-1</f>
      </c>
      <c r="CF44" s="41" t="n">
        <v>11523.967220338</v>
      </c>
      <c r="CG44" s="714">
        <f>CF44/DQ44-1</f>
      </c>
      <c r="CH44" s="41" t="n">
        <v>11825.4092921929</v>
      </c>
      <c r="CI44" s="714">
        <f>CH44/DR44-1</f>
      </c>
      <c r="CJ44" s="41">
        <f>CJ45+CJ46</f>
      </c>
      <c r="CK44" s="714">
        <f>CJ44/DS44-1</f>
      </c>
      <c r="CL44" s="41">
        <f>CL45+CL46</f>
      </c>
      <c r="CM44" s="714">
        <f>CL44/DT44-1</f>
      </c>
      <c r="CN44" s="41" t="n">
        <v>14607.4430534434</v>
      </c>
      <c r="CO44" s="714">
        <f>CN44/DU44-1</f>
      </c>
      <c r="CP44" s="41">
        <f>SUM(CP45:CP46)</f>
      </c>
      <c r="CQ44" s="714">
        <f>CP44/DV44-1</f>
      </c>
      <c r="CR44" s="41">
        <f>SUM(CR45:CR46)</f>
      </c>
      <c r="CS44" s="714">
        <f>CR44/DW44-1</f>
      </c>
      <c r="CT44" s="41">
        <f>CT45+CT46</f>
      </c>
      <c r="CU44" s="714">
        <f>CT44/DY44-1</f>
      </c>
      <c r="CV44" s="41">
        <f>CV45+CV46</f>
      </c>
      <c r="CW44" s="714">
        <f>CV44/DY44-1</f>
      </c>
      <c r="CX44" s="41">
        <f>BZ44+CB44+CD44+CF44+CH44+CJ44+CL44+CN44+CP44+CR44+CT44+CV44</f>
      </c>
      <c r="CY44" s="714">
        <f>CX44/SUM(DN44:DY44)-1</f>
      </c>
      <c r="CZ44" s="714"/>
      <c r="DA44" s="714">
        <f>CV44/CT44-1</f>
      </c>
      <c r="DB44" s="714">
        <f>CT44/CR44-1</f>
      </c>
      <c r="DC44" s="714"/>
      <c r="DD44" s="714"/>
      <c r="DE44" s="714"/>
      <c r="DF44" s="714"/>
      <c r="DG44" s="714"/>
      <c r="DH44" s="714"/>
      <c r="DI44" s="714"/>
      <c r="DJ44" s="714"/>
      <c r="DK44" s="714"/>
      <c r="DL44" s="714"/>
      <c r="DM44" s="41"/>
      <c r="DN44" s="41" t="n">
        <v>11810.0632439086</v>
      </c>
      <c r="DO44" s="41" t="n">
        <v>8862.81697518148</v>
      </c>
      <c r="DP44" s="41" t="n">
        <v>11928.3785204074</v>
      </c>
      <c r="DQ44" s="41" t="n">
        <v>10229.3639164545</v>
      </c>
      <c r="DR44" s="41" t="n">
        <v>11394.3966857932</v>
      </c>
      <c r="DS44" s="41" t="n">
        <v>11246.5305839918</v>
      </c>
      <c r="DT44" s="41" t="n">
        <v>11264.5671015875</v>
      </c>
      <c r="DU44" s="41" t="n">
        <v>11871.8337276196</v>
      </c>
      <c r="DV44" s="41" t="n">
        <v>14642.9918224537</v>
      </c>
      <c r="DW44" s="41" t="n">
        <v>17387.1569668154</v>
      </c>
      <c r="DX44" s="41" t="n">
        <v>19584.0996658853</v>
      </c>
      <c r="DY44" s="41" t="n">
        <v>19534.2967138377</v>
      </c>
      <c r="DZ44" s="714" t="n">
        <v>0.247606487543701</v>
      </c>
      <c r="EA44" s="41">
        <f>SUM(DN44:DY44)</f>
      </c>
      <c r="EB44" s="36">
        <f>IFERROR(EA44/SUM(ED44:EO44)-1,"")</f>
      </c>
      <c r="EC44" s="36"/>
      <c r="ED44" s="732">
        <f>ED45+ED46</f>
      </c>
      <c r="EE44" s="732">
        <f>EE45+EE46</f>
      </c>
      <c r="EF44" s="732">
        <f>EF45+EF46</f>
      </c>
      <c r="EG44" s="732">
        <f>EG45+EG46</f>
      </c>
      <c r="EH44" s="732">
        <f>EH45+EH46</f>
      </c>
      <c r="EI44" s="732">
        <f>EI45+EI46</f>
      </c>
      <c r="EJ44" s="732">
        <f>EJ45+EJ46</f>
      </c>
      <c r="EK44" s="732">
        <f>EK45+EK46</f>
      </c>
      <c r="EL44" s="732">
        <f>EL45+EL46</f>
      </c>
      <c r="EM44" s="732">
        <f>EM45+EM46</f>
      </c>
      <c r="EN44" s="50">
        <f>EN45+EN46</f>
      </c>
      <c r="EO44" s="50">
        <f>EO45+EO46</f>
      </c>
      <c r="EP44" s="792">
        <f>SUM(ED44:EO44)</f>
      </c>
      <c r="EQ44" s="36"/>
      <c r="ER44" s="733"/>
    </row>
    <row r="45" ht="27" customHeight="1" spans="1:146">
      <c r="A45" s="45"/>
      <c r="B45" s="698" t="s">
        <v>92</v>
      </c>
      <c r="C45" s="35">
        <v>5007.3952</v>
      </c>
      <c r="D45" s="36" t="n">
        <f t="shared" si="82">C45/Z45-1</f>
        <v>-0.4478100000542552</v>
      </c>
      <c r="E45" s="35">
        <v>5066.8202</v>
      </c>
      <c r="F45" s="36" t="n">
        <f t="shared" si="83">E45/AB45-1</f>
        <v>-0.4766134654522002</v>
      </c>
      <c r="G45" s="35">
        <v>5704.8297</v>
      </c>
      <c r="H45" s="36" t="n">
        <f t="shared" si="84">G45/AD45-1</f>
        <v>-0.522742596489792</v>
      </c>
      <c r="I45" s="35">
        <v>5032.3218</v>
      </c>
      <c r="J45" s="36" t="n">
        <f t="shared" si="85">I45/AF45-1</f>
        <v>-0.47956528775179386</v>
      </c>
      <c r="K45" s="35">
        <v>4849.3545</v>
      </c>
      <c r="L45" s="36" t="n">
        <f t="shared" si="86">K45/AH45-1</f>
        <v>-0.46222686609549557</v>
      </c>
      <c r="M45" s="35">
        <v>4836.8822</v>
      </c>
      <c r="N45" s="36" t="n">
        <f t="shared" si="87">M45/AJ45-1</f>
        <v>-0.4699164505731792</v>
      </c>
      <c r="O45" s="35">
        <v>1218.075</v>
      </c>
      <c r="P45" s="36" t="n">
        <f t="shared" si="88">O45/AL45-1</f>
        <v>-0.610097844050661</v>
      </c>
      <c r="Q45" s="35" t="n">
        <v>1148.7861</v>
      </c>
      <c r="R45" s="36" t="n">
        <f>Q45/AL45-1</f>
        <v>-0.6996994396273551</v>
      </c>
      <c r="S45" s="35"/>
      <c r="T45" s="36">
        <f>S45/AN45-1</f>
      </c>
      <c r="U45" s="35">
        <f>C45+E45+G45+I45+K45+M45+O45+Q45+S45</f>
      </c>
      <c r="V45" s="36">
        <f>U45/SUM(X45,Z45,AB45,AD45,AF45,AH45,AJ45,AL45,AN45)-1</f>
      </c>
      <c r="W45" s="36"/>
      <c r="X45" s="35" t="n">
        <v>9068.2468</v>
      </c>
      <c r="Y45" s="36">
        <f>X45/AY45-1</f>
      </c>
      <c r="Z45" s="35" t="n">
        <v>9680.8379</v>
      </c>
      <c r="AA45" s="36">
        <f>Z45/BA45-1</f>
      </c>
      <c r="AB45" s="35" t="n">
        <v>11953.3603</v>
      </c>
      <c r="AC45" s="36">
        <f>AB45/BC45-1</f>
      </c>
      <c r="AD45" s="35" t="n">
        <v>9669.4584</v>
      </c>
      <c r="AE45" s="36">
        <f>AD45/BE45-1</f>
      </c>
      <c r="AF45" s="35" t="n">
        <v>9017.4726</v>
      </c>
      <c r="AG45" s="36">
        <f>AF45/BG45-1</f>
      </c>
      <c r="AH45" s="35" t="n">
        <v>9124.7544</v>
      </c>
      <c r="AI45" s="36">
        <f>AH45/BI45-1</f>
      </c>
      <c r="AJ45" s="35" t="n">
        <v>3124.053</v>
      </c>
      <c r="AK45" s="36">
        <f>AJ45/BK45-1</f>
      </c>
      <c r="AL45" s="35" t="n">
        <v>3825.4544</v>
      </c>
      <c r="AM45" s="36">
        <f>AL45/BM45-1</f>
      </c>
      <c r="AN45" s="35" t="n">
        <v>4235.0173</v>
      </c>
      <c r="AO45" s="36">
        <f>AN45/BO45-1</f>
      </c>
      <c r="AP45" s="35" t="n">
        <v>4101.1481</v>
      </c>
      <c r="AQ45" s="36">
        <f>AP45/BQ45-1</f>
      </c>
      <c r="AR45" s="35" t="n">
        <v>4113.2192</v>
      </c>
      <c r="AS45" s="36">
        <f>AR45/BS45-1</f>
      </c>
      <c r="AT45" s="35" t="n">
        <v>4842.5816</v>
      </c>
      <c r="AU45" s="36">
        <f>AT45/BU45-1</f>
      </c>
      <c r="AV45" s="35">
        <f>X45+Z45+AB45+AD45+AF45+AH45+AJ45+AL45+AN45+AP45+AR45+AT45</f>
      </c>
      <c r="AW45" s="36">
        <f>AV45/SUM(AY45,BA45,BC45,BE45,BG45,BI45,BK45,BM45,BO45,BQ45,BS45,BU45)-1</f>
      </c>
      <c r="AX45" s="35"/>
      <c r="AY45" s="35" t="n">
        <v>12268.2399</v>
      </c>
      <c r="AZ45" s="36">
        <f>AY45/BZ45-1</f>
      </c>
      <c r="BA45" s="35" t="n">
        <v>9720.5574</v>
      </c>
      <c r="BB45" s="36">
        <f>BA45/CB45-1</f>
      </c>
      <c r="BC45" s="35" t="n">
        <v>7885.7407</v>
      </c>
      <c r="BD45" s="36">
        <f>BC45/CD45-1</f>
      </c>
      <c r="BE45" s="35" t="n">
        <v>6686.513</v>
      </c>
      <c r="BF45" s="36">
        <f>BE45/CF45-1</f>
      </c>
      <c r="BG45" s="35" t="n">
        <v>6147.9087</v>
      </c>
      <c r="BH45" s="36">
        <f>BG45/CH45-1</f>
      </c>
      <c r="BI45" s="35" t="n">
        <v>6191.5628</v>
      </c>
      <c r="BJ45" s="36">
        <f>BI45/CJ45-1</f>
      </c>
      <c r="BK45" s="35" t="n">
        <v>5327.3178</v>
      </c>
      <c r="BL45" s="36">
        <f>BK45/CL45-1</f>
      </c>
      <c r="BM45" s="35" t="n">
        <v>4857.5721</v>
      </c>
      <c r="BN45" s="36">
        <f>BM45/CN45-1</f>
      </c>
      <c r="BO45" s="35" t="n">
        <v>4139.3543</v>
      </c>
      <c r="BP45" s="36">
        <f>BO45/CP45-1</f>
      </c>
      <c r="BQ45" s="35" t="n">
        <v>4839.8041</v>
      </c>
      <c r="BR45" s="36">
        <f>BQ45/CR45-1</f>
      </c>
      <c r="BS45" s="35" t="n">
        <v>7082.2041</v>
      </c>
      <c r="BT45" s="36">
        <f>BS45/CT45-1</f>
      </c>
      <c r="BU45" s="35" t="n">
        <v>23941.4104</v>
      </c>
      <c r="BV45" s="36">
        <f>BU45/CV45-1</f>
      </c>
      <c r="BW45" s="35">
        <f>AY45+BA45+BC45+BE45+BG45+BI45+BK45+BM45+BO45+BQ45+BS45+BU45</f>
      </c>
      <c r="BX45" s="36">
        <f>BW45/SUM(BZ45,CB45,CD45,CF45,CH45,CJ45,CL45,CN45,CP45,CR45,CT45,CV45)-1</f>
      </c>
      <c r="BY45" s="36"/>
      <c r="BZ45" s="50" t="n">
        <v>10184.4998</v>
      </c>
      <c r="CA45" s="714">
        <f>BZ45/DN45-1</f>
      </c>
      <c r="CB45" s="50" t="n">
        <v>10234.4045</v>
      </c>
      <c r="CC45" s="714">
        <f>CB45/DO45-1</f>
      </c>
      <c r="CD45" s="41" t="n">
        <v>7680.2464</v>
      </c>
      <c r="CE45" s="714">
        <f>CD45/DP45-1</f>
      </c>
      <c r="CF45" s="41" t="n">
        <v>5897.9108</v>
      </c>
      <c r="CG45" s="714">
        <f>CF45/DQ45-1</f>
      </c>
      <c r="CH45" s="41" t="n">
        <v>4706.9139</v>
      </c>
      <c r="CI45" s="714">
        <f>CH45/DR45-1</f>
      </c>
      <c r="CJ45" s="724" t="n">
        <v>9486.4745</v>
      </c>
      <c r="CK45" s="714">
        <f>CJ45/DS45-1</f>
      </c>
      <c r="CL45" s="724" t="n">
        <v>8393.393</v>
      </c>
      <c r="CM45" s="714">
        <f>CL45/DT45-1</f>
      </c>
      <c r="CN45" s="41" t="n">
        <v>8451.9214</v>
      </c>
      <c r="CO45" s="714">
        <f>CN45/DU45-1</f>
      </c>
      <c r="CP45" s="724" t="n">
        <v>7849.4443</v>
      </c>
      <c r="CQ45" s="714">
        <f>CP45/DV45-1</f>
      </c>
      <c r="CR45" s="724" t="n">
        <v>8990.8204</v>
      </c>
      <c r="CS45" s="714">
        <f>CR45/DW45-1</f>
      </c>
      <c r="CT45" s="50" t="n">
        <v>12933.6192</v>
      </c>
      <c r="CU45" s="714">
        <f>CT45/DY45-1</f>
      </c>
      <c r="CV45" s="50" t="n">
        <v>18753.6929</v>
      </c>
      <c r="CW45" s="714">
        <f>CV45/DY45-1</f>
      </c>
      <c r="CX45" s="41">
        <f>BZ45+CB45+CD45+CF45+CH45+CJ45+CL45+CN45+CP45+CR45+CT45+CV45</f>
      </c>
      <c r="CY45" s="714">
        <f>CX45/SUM(DN45:DY45)-1</f>
      </c>
      <c r="CZ45" s="714"/>
      <c r="DA45" s="714">
        <f>CV45/CT45-1</f>
      </c>
      <c r="DB45" s="714">
        <f>CT45/CR45-1</f>
      </c>
      <c r="DC45" s="714"/>
      <c r="DD45" s="714"/>
      <c r="DE45" s="714"/>
      <c r="DF45" s="714"/>
      <c r="DG45" s="714"/>
      <c r="DH45" s="714"/>
      <c r="DI45" s="714"/>
      <c r="DJ45" s="714"/>
      <c r="DK45" s="714"/>
      <c r="DL45" s="714"/>
      <c r="DM45" s="50"/>
      <c r="DN45" s="50" t="n">
        <v>755.9882</v>
      </c>
      <c r="DO45" s="50" t="n">
        <v>684.2742</v>
      </c>
      <c r="DP45" s="41" t="n">
        <v>651.8818</v>
      </c>
      <c r="DQ45" s="41" t="n">
        <v>643.9735</v>
      </c>
      <c r="DR45" s="41" t="n">
        <v>688.5369</v>
      </c>
      <c r="DS45" s="41" t="n">
        <v>876.726</v>
      </c>
      <c r="DT45" s="41" t="n">
        <v>812.8072</v>
      </c>
      <c r="DU45" s="41" t="n">
        <v>851.8567</v>
      </c>
      <c r="DV45" s="41" t="n">
        <v>8686.5939</v>
      </c>
      <c r="DW45" s="41" t="n">
        <v>10152.19</v>
      </c>
      <c r="DX45" s="41" t="n">
        <v>11338.3326</v>
      </c>
      <c r="DY45" s="41" t="n">
        <v>11156.6908</v>
      </c>
      <c r="DZ45" s="714" t="n">
        <v>13.8027620912476</v>
      </c>
      <c r="EA45" s="41">
        <f>SUM(DN45:DY45)</f>
      </c>
      <c r="EB45" s="36">
        <f>IFERROR(EA45/SUM(ED45:EO45)-1,"")</f>
      </c>
      <c r="EC45" s="36"/>
      <c r="ED45" s="732" t="n">
        <v>936.8451</v>
      </c>
      <c r="EE45" s="732" t="n">
        <v>756.8276</v>
      </c>
      <c r="EF45" s="732" t="n">
        <v>945.0325</v>
      </c>
      <c r="EG45" s="732" t="n">
        <v>781.1431</v>
      </c>
      <c r="EH45" s="732" t="n">
        <v>733.3142</v>
      </c>
      <c r="EI45" s="732" t="n">
        <v>695.4321</v>
      </c>
      <c r="EJ45" s="732" t="n">
        <v>709.7047</v>
      </c>
      <c r="EK45" s="732" t="n">
        <v>772.2527</v>
      </c>
      <c r="EL45" s="732" t="n">
        <v>835.6722</v>
      </c>
      <c r="EM45" s="732" t="n">
        <v>807.7691</v>
      </c>
      <c r="EN45" s="732" t="n">
        <v>792.2406</v>
      </c>
      <c r="EO45" s="732" t="n">
        <v>753.6898</v>
      </c>
      <c r="EP45" s="793">
        <f>SUM(ED45:EO45)</f>
      </c>
      <c r="EQ45" s="36"/>
      <c r="ER45" s="736"/>
    </row>
    <row r="46" ht="27" customHeight="1" spans="1:146">
      <c r="A46" s="29"/>
      <c r="B46" s="698" t="s">
        <v>93</v>
      </c>
      <c r="C46" s="35">
        <v>12111.6394199699</v>
      </c>
      <c r="D46" s="36" t="n">
        <f t="shared" si="82">C46/Z46-1</f>
        <v>0.8031644252438803</v>
      </c>
      <c r="E46" s="35">
        <v>7750.92905985654</v>
      </c>
      <c r="F46" s="36" t="n">
        <f t="shared" si="83">E46/AB46-1</f>
        <v>0.28430779773352377</v>
      </c>
      <c r="G46" s="35">
        <v>9832.85122826477</v>
      </c>
      <c r="H46" s="36" t="n">
        <f t="shared" si="84">G46/AD46-1</f>
        <v>0.9317227761353366</v>
      </c>
      <c r="I46" s="35">
        <v>9247.55140861444</v>
      </c>
      <c r="J46" s="36" t="n">
        <f t="shared" si="85">I46/AF46-1</f>
        <v>0.6799953205338465</v>
      </c>
      <c r="K46" s="35">
        <v>9038.52937101671</v>
      </c>
      <c r="L46" s="36" t="n">
        <f t="shared" si="86">K46/AH46-1</f>
        <v>0.5384300709124308</v>
      </c>
      <c r="M46" s="35">
        <v>10174.9284890651</v>
      </c>
      <c r="N46" s="36" t="n">
        <f t="shared" si="87">M46/AJ46-1</f>
        <v>0.6145894144163053</v>
      </c>
      <c r="O46" s="35">
        <v>11561.2564252366</v>
      </c>
      <c r="P46" s="36" t="n">
        <f t="shared" si="88">O46/AL46-1</f>
        <v>0.15203690005789783</v>
      </c>
      <c r="Q46" s="35" t="n">
        <v>12552.85920032164</v>
      </c>
      <c r="R46" s="36" t="n">
        <f>Q46/AL46-1</f>
        <v>0.28777994260470896</v>
      </c>
      <c r="S46" s="35"/>
      <c r="T46" s="36">
        <f>S46/AN46-1</f>
      </c>
      <c r="U46" s="35">
        <f>C46+E46+G46+I46+K46+M46+O46+Q46+S46</f>
      </c>
      <c r="V46" s="36">
        <f>U46/SUM(X46,Z46,AB46,AD46,AF46,AH46,AJ46,AL46,AN46)-1</f>
      </c>
      <c r="W46" s="36"/>
      <c r="X46" s="35" t="n">
        <v>6716.88019706344</v>
      </c>
      <c r="Y46" s="36">
        <f>X46/AY46-1</f>
      </c>
      <c r="Z46" s="35" t="n">
        <v>6035.10239020191</v>
      </c>
      <c r="AA46" s="36">
        <f>Z46/BA46-1</f>
      </c>
      <c r="AB46" s="35" t="n">
        <v>5090.19790507242</v>
      </c>
      <c r="AC46" s="36">
        <f>AB46/BC46-1</f>
      </c>
      <c r="AD46" s="35" t="n">
        <v>5504.51021832363</v>
      </c>
      <c r="AE46" s="36">
        <f>AD46/BE46-1</f>
      </c>
      <c r="AF46" s="35" t="n">
        <v>5875.1642612238</v>
      </c>
      <c r="AG46" s="36">
        <f>AF46/BG46-1</f>
      </c>
      <c r="AH46" s="35" t="n">
        <v>6301.86745820049</v>
      </c>
      <c r="AI46" s="36">
        <f>AH46/BI46-1</f>
      </c>
      <c r="AJ46" s="35" t="n">
        <v>10035.4914192901</v>
      </c>
      <c r="AK46" s="36">
        <f>AJ46/BK46-1</f>
      </c>
      <c r="AL46" s="35" t="n">
        <v>9747.67410566416</v>
      </c>
      <c r="AM46" s="36">
        <f>AL46/BM46-1</f>
      </c>
      <c r="AN46" s="35" t="n">
        <v>10711.6909405721</v>
      </c>
      <c r="AO46" s="36">
        <f>AN46/BO46-1</f>
      </c>
      <c r="AP46" s="35" t="n">
        <v>11633.9583968584</v>
      </c>
      <c r="AQ46" s="36">
        <f>AP46/BQ46-1</f>
      </c>
      <c r="AR46" s="35" t="n">
        <v>13808.9973750789</v>
      </c>
      <c r="AS46" s="36">
        <f>AR46/BS46-1</f>
      </c>
      <c r="AT46" s="35" t="n">
        <v>16254.9267710597</v>
      </c>
      <c r="AU46" s="36">
        <f>AT46/BU46-1</f>
      </c>
      <c r="AV46" s="35">
        <f>X46+Z46+AB46+AD46+AF46+AH46+AJ46+AL46+AN46+AP46+AR46+AT46</f>
      </c>
      <c r="AW46" s="36">
        <f>AV46/SUM(AY46,BA46,BC46,BE46,BG46,BI46,BK46,BM46,BO46,BQ46,BS46,BU46)-1</f>
      </c>
      <c r="AX46" s="35"/>
      <c r="AY46" s="35" t="n">
        <v>6078.77189043498</v>
      </c>
      <c r="AZ46" s="36">
        <f>AY46/BZ46-1</f>
      </c>
      <c r="BA46" s="35" t="n">
        <v>1641.22016137363</v>
      </c>
      <c r="BB46" s="36">
        <f>BA46/CB46-1</f>
      </c>
      <c r="BC46" s="35" t="n">
        <v>6708.36073811172</v>
      </c>
      <c r="BD46" s="36">
        <f>BC46/CD46-1</f>
      </c>
      <c r="BE46" s="35" t="n">
        <v>6533.37174980742</v>
      </c>
      <c r="BF46" s="36">
        <f>BE46/CF46-1</f>
      </c>
      <c r="BG46" s="35" t="n">
        <v>6753.61222361859</v>
      </c>
      <c r="BH46" s="36">
        <f>BG46/CH46-1</f>
      </c>
      <c r="BI46" s="35" t="n">
        <v>7170.992531413</v>
      </c>
      <c r="BJ46" s="36">
        <f>BI46/CJ46-1</f>
      </c>
      <c r="BK46" s="35" t="n">
        <v>8115.45193534008</v>
      </c>
      <c r="BL46" s="36">
        <f>BK46/CL46-1</f>
      </c>
      <c r="BM46" s="35" t="n">
        <v>8829.2485389495</v>
      </c>
      <c r="BN46" s="36">
        <f>BM46/CN46-1</f>
      </c>
      <c r="BO46" s="35" t="n">
        <v>10357.471699544</v>
      </c>
      <c r="BP46" s="36">
        <f>BO46/CP46-1</f>
      </c>
      <c r="BQ46" s="35" t="n">
        <v>11361.7313392076</v>
      </c>
      <c r="BR46" s="36">
        <f>BQ46/CR46-1</f>
      </c>
      <c r="BS46" s="35" t="n">
        <v>12094.3157834346</v>
      </c>
      <c r="BT46" s="36">
        <f>BS46/CT46-1</f>
      </c>
      <c r="BU46" s="35" t="n">
        <v>4483.8835452378</v>
      </c>
      <c r="BV46" s="36">
        <f>BU46/CV46-1</f>
      </c>
      <c r="BW46" s="35">
        <f>AY46+BA46+BC46+BE46+BG46+BI46+BK46+BM46+BO46+BQ46+BS46+BU46</f>
      </c>
      <c r="BX46" s="36">
        <f>BW46/SUM(BZ46,CB46,CD46,CF46,CH46,CJ46,CL46,CN46,CP46,CR46,CT46,CV46)-1</f>
      </c>
      <c r="BY46" s="36"/>
      <c r="BZ46" s="50" t="n">
        <v>1644.95210996996</v>
      </c>
      <c r="CA46" s="714">
        <f>BZ46/DN46-1</f>
      </c>
      <c r="CB46" s="50" t="n">
        <v>3575.55067711792</v>
      </c>
      <c r="CC46" s="714">
        <f>CB46/DO46-1</f>
      </c>
      <c r="CD46" s="41" t="n">
        <v>5807.49325451718</v>
      </c>
      <c r="CE46" s="714">
        <f>CD46/DP46-1</f>
      </c>
      <c r="CF46" s="41" t="n">
        <v>5626.05642033797</v>
      </c>
      <c r="CG46" s="714">
        <f>CF46/DQ46-1</f>
      </c>
      <c r="CH46" s="41" t="n">
        <v>7118.49539219294</v>
      </c>
      <c r="CI46" s="714">
        <f>CH46/DR46-1</f>
      </c>
      <c r="CJ46" s="50" t="n">
        <v>4314.67618137122</v>
      </c>
      <c r="CK46" s="714">
        <f>CJ46/DS46-1</f>
      </c>
      <c r="CL46" s="724" t="n">
        <v>5023.19219847022</v>
      </c>
      <c r="CM46" s="714">
        <f>CL46/DT46-1</f>
      </c>
      <c r="CN46" s="41" t="n">
        <v>6155.52165344337</v>
      </c>
      <c r="CO46" s="714">
        <f>CN46/DU46-1</f>
      </c>
      <c r="CP46" s="41" t="n">
        <v>7626.65292039221</v>
      </c>
      <c r="CQ46" s="714">
        <f>CP46/DV46-1</f>
      </c>
      <c r="CR46" s="41" t="n">
        <v>8683.25600510752</v>
      </c>
      <c r="CS46" s="714">
        <f>CR46/DW46-1</f>
      </c>
      <c r="CT46" s="41" t="n">
        <v>8110.54016878789</v>
      </c>
      <c r="CU46" s="714">
        <f>CT46/DY46-1</f>
      </c>
      <c r="CV46" s="41" t="n">
        <v>5785.1850417435</v>
      </c>
      <c r="CW46" s="714">
        <f>CV46/DY46-1</f>
      </c>
      <c r="CX46" s="41">
        <f>BZ46+CB46+CD46+CF46+CH46+CJ46+CL46+CN46+CP46+CR46+CT46+CV46</f>
      </c>
      <c r="CY46" s="714">
        <f>CX46/SUM(DN46:DY46)-1</f>
      </c>
      <c r="CZ46" s="714"/>
      <c r="DA46" s="714">
        <f>CV46/CT46-1</f>
      </c>
      <c r="DB46" s="714">
        <f>CT46/CR46-1</f>
      </c>
      <c r="DC46" s="714"/>
      <c r="DD46" s="714"/>
      <c r="DE46" s="714"/>
      <c r="DF46" s="714"/>
      <c r="DG46" s="714"/>
      <c r="DH46" s="714"/>
      <c r="DI46" s="714"/>
      <c r="DJ46" s="714"/>
      <c r="DK46" s="714"/>
      <c r="DL46" s="714"/>
      <c r="DM46" s="21"/>
      <c r="DN46" s="742" t="n">
        <v>11054.0750439086</v>
      </c>
      <c r="DO46" s="742" t="n">
        <v>8178.54277518148</v>
      </c>
      <c r="DP46" s="720" t="n">
        <v>11276.4967204074</v>
      </c>
      <c r="DQ46" s="720" t="n">
        <v>9585.39041645447</v>
      </c>
      <c r="DR46" s="720" t="n">
        <v>10705.8597857932</v>
      </c>
      <c r="DS46" s="720" t="n">
        <v>10369.8045839918</v>
      </c>
      <c r="DT46" s="720" t="n">
        <v>10451.7599015875</v>
      </c>
      <c r="DU46" s="720" t="n">
        <v>11019.9770276196</v>
      </c>
      <c r="DV46" s="720" t="n">
        <v>5956.39792245368</v>
      </c>
      <c r="DW46" s="720" t="n">
        <v>7234.96696681543</v>
      </c>
      <c r="DX46" s="720" t="n">
        <v>8245.76706588535</v>
      </c>
      <c r="DY46" s="720" t="n">
        <v>8377.60591383772</v>
      </c>
      <c r="DZ46" s="721" t="n">
        <v>-0.43788523222599</v>
      </c>
      <c r="EA46" s="720">
        <f>SUM(DN46:DY46)</f>
      </c>
      <c r="EB46" s="722">
        <f>IFERROR(EA46/SUM(ED46:EO46)-1,"")</f>
      </c>
      <c r="EC46" s="738"/>
      <c r="ED46" s="732" t="n">
        <v>13324.8649189913</v>
      </c>
      <c r="EE46" s="732" t="n">
        <v>7063.99539468052</v>
      </c>
      <c r="EF46" s="732" t="n">
        <v>9386.1533247956</v>
      </c>
      <c r="EG46" s="732" t="n">
        <v>10928.4118447341</v>
      </c>
      <c r="EH46" s="732" t="n">
        <v>10802.1247318172</v>
      </c>
      <c r="EI46" s="732" t="n">
        <v>12396.1913067061</v>
      </c>
      <c r="EJ46" s="732" t="n">
        <v>10982.6912223058</v>
      </c>
      <c r="EK46" s="732" t="n">
        <v>11656.7926641281</v>
      </c>
      <c r="EL46" s="732" t="n">
        <v>12449.3957960585</v>
      </c>
      <c r="EM46" s="732" t="n">
        <v>12366.4206691758</v>
      </c>
      <c r="EN46" s="732" t="n">
        <v>14528.0703432689</v>
      </c>
      <c r="EO46" s="732" t="n">
        <v>14903.7285517569</v>
      </c>
      <c r="EP46" s="794">
        <f>SUM(ED46:EO46)</f>
      </c>
      <c r="EQ46" s="36"/>
      <c r="ER46" s="736"/>
    </row>
    <row r="47" s="212" customFormat="1" ht="27" customHeight="1" spans="1:146">
      <c r="A47" s="698" t="s">
        <v>99</v>
      </c>
      <c r="B47" s="698" t="s">
        <v>88</v>
      </c>
      <c r="C47" s="35">
        <v>1048.46864190797</v>
      </c>
      <c r="D47" s="36" t="n">
        <f t="shared" si="82">C47/Z47-1</f>
        <v>0.24319922498944635</v>
      </c>
      <c r="E47" s="35">
        <v>667.306083773405</v>
      </c>
      <c r="F47" s="36" t="n">
        <f t="shared" si="83">E47/AB47-1</f>
        <v>-0.13535179171816292</v>
      </c>
      <c r="G47" s="35">
        <v>1044.84496579746</v>
      </c>
      <c r="H47" s="36" t="n">
        <f t="shared" si="84">G47/AD47-1</f>
        <v>-0.014270822409753081</v>
      </c>
      <c r="I47" s="35">
        <v>1125.10526129741</v>
      </c>
      <c r="J47" s="36" t="n">
        <f t="shared" si="85">I47/AF47-1</f>
        <v>0.008408691678203795</v>
      </c>
      <c r="K47" s="35">
        <v>1162.93450461594</v>
      </c>
      <c r="L47" s="36" t="n">
        <f t="shared" si="86">K47/AH47-1</f>
        <v>0.028210210681590908</v>
      </c>
      <c r="M47" s="35">
        <v>1064.73734730691</v>
      </c>
      <c r="N47" s="36" t="n">
        <f t="shared" si="87">M47/AJ47-1</f>
        <v>0.06355609558341402</v>
      </c>
      <c r="O47" s="35">
        <v>1060.94652802068</v>
      </c>
      <c r="P47" s="36" t="n">
        <f t="shared" si="88">O47/AL47-1</f>
        <v>0.00398566499059938</v>
      </c>
      <c r="Q47" s="35" t="n">
        <v>1023.0093398144857</v>
      </c>
      <c r="R47" s="36" t="n">
        <f>Q47/AL47-1</f>
        <v>0.03868451767740089</v>
      </c>
      <c r="S47" s="35"/>
      <c r="T47" s="36">
        <f>S47/AN47-1</f>
      </c>
      <c r="U47" s="35">
        <f>C47+E47+G47+I47+K47+M47+O47+Q47+S47</f>
      </c>
      <c r="V47" s="36">
        <f>U47/SUM(X47,Z47,AB47,AD47,AF47,AH47,AJ47,AL47,AN47)-1</f>
      </c>
      <c r="W47" s="36"/>
      <c r="X47" s="35" t="n">
        <v>843.363332950011</v>
      </c>
      <c r="Y47" s="36">
        <f>X47/AY47-1</f>
      </c>
      <c r="Z47" s="35" t="n">
        <v>771.765993824731</v>
      </c>
      <c r="AA47" s="36">
        <f>Z47/BA47-1</f>
      </c>
      <c r="AB47" s="35" t="n">
        <v>1059.97163272749</v>
      </c>
      <c r="AC47" s="36">
        <f>AB47/BC47-1</f>
      </c>
      <c r="AD47" s="35" t="n">
        <v>1115.72348650129</v>
      </c>
      <c r="AE47" s="36">
        <f>AD47/BE47-1</f>
      </c>
      <c r="AF47" s="35" t="n">
        <v>1131.02796736967</v>
      </c>
      <c r="AG47" s="36">
        <f>AF47/BG47-1</f>
      </c>
      <c r="AH47" s="35" t="n">
        <v>1001.11066236036</v>
      </c>
      <c r="AI47" s="36">
        <f>AH47/BI47-1</f>
      </c>
      <c r="AJ47" s="35" t="n">
        <v>1056.73473737358</v>
      </c>
      <c r="AK47" s="36">
        <f>AJ47/BK47-1</f>
      </c>
      <c r="AL47" s="35" t="n">
        <v>984.908624711224</v>
      </c>
      <c r="AM47" s="36">
        <f>AL47/BM47-1</f>
      </c>
      <c r="AN47" s="35" t="n">
        <v>1025.38742977057</v>
      </c>
      <c r="AO47" s="36">
        <f>AN47/BO47-1</f>
      </c>
      <c r="AP47" s="35" t="n">
        <v>919.345897382316</v>
      </c>
      <c r="AQ47" s="36">
        <f>AP47/BQ47-1</f>
      </c>
      <c r="AR47" s="35" t="n">
        <v>976.138972386964</v>
      </c>
      <c r="AS47" s="36">
        <f>AR47/BS47-1</f>
      </c>
      <c r="AT47" s="35" t="n">
        <v>1003.69468192331</v>
      </c>
      <c r="AU47" s="36">
        <f>AT47/BU47-1</f>
      </c>
      <c r="AV47" s="35">
        <f>X47+Z47+AB47+AD47+AF47+AH47+AJ47+AL47+AN47+AP47+AR47+AT47</f>
      </c>
      <c r="AW47" s="36">
        <f>AV47/SUM(AY47,BA47,BC47,BE47,BG47,BI47,BK47,BM47,BO47,BQ47,BS47,BU47)-1</f>
      </c>
      <c r="AX47" s="35"/>
      <c r="AY47" s="35" t="n">
        <v>895.223029616501</v>
      </c>
      <c r="AZ47" s="36">
        <f>AY47/BZ47-1</f>
      </c>
      <c r="BA47" s="35" t="n">
        <v>471.322439235631</v>
      </c>
      <c r="BB47" s="36">
        <f>BA47/CB47-1</f>
      </c>
      <c r="BC47" s="35" t="n">
        <v>967.009032434472</v>
      </c>
      <c r="BD47" s="36">
        <f>BC47/CD47-1</f>
      </c>
      <c r="BE47" s="35" t="n">
        <v>1013.07240979885</v>
      </c>
      <c r="BF47" s="36">
        <f>BE47/CF47-1</f>
      </c>
      <c r="BG47" s="35" t="n">
        <v>1056.15090559319</v>
      </c>
      <c r="BH47" s="36">
        <f>BG47/CH47-1</f>
      </c>
      <c r="BI47" s="35" t="n">
        <v>946.297408339721</v>
      </c>
      <c r="BJ47" s="36">
        <f>BI47/CJ47-1</f>
      </c>
      <c r="BK47" s="35" t="n">
        <v>993.246228901924</v>
      </c>
      <c r="BL47" s="36">
        <f>BK47/CL47-1</f>
      </c>
      <c r="BM47" s="35" t="n">
        <v>951.817403766005</v>
      </c>
      <c r="BN47" s="36">
        <f>BM47/CN47-1</f>
      </c>
      <c r="BO47" s="35" t="n">
        <v>958.708003080852</v>
      </c>
      <c r="BP47" s="36">
        <f>BO47/CP47-1</f>
      </c>
      <c r="BQ47" s="35" t="n">
        <v>912.76833747502</v>
      </c>
      <c r="BR47" s="36">
        <f>BQ47/CR47-1</f>
      </c>
      <c r="BS47" s="35" t="n">
        <v>953.406319539624</v>
      </c>
      <c r="BT47" s="36">
        <f>BS47/CT47-1</f>
      </c>
      <c r="BU47" s="35" t="n">
        <v>992.310207083191</v>
      </c>
      <c r="BV47" s="36">
        <f>BU47/CV47-1</f>
      </c>
      <c r="BW47" s="35">
        <f>AY47+BA47+BC47+BE47+BG47+BI47+BK47+BM47+BO47+BQ47+BS47+BU47</f>
      </c>
      <c r="BX47" s="36">
        <f>BW47/SUM(BZ47,CB47,CD47,CF47,CH47,CJ47,CL47,CN47,CP47,CR47,CT47,CV47)-1</f>
      </c>
      <c r="BY47" s="36"/>
      <c r="BZ47" s="50" t="n">
        <v>559.755537501837</v>
      </c>
      <c r="CA47" s="714">
        <f>BZ47/DN47-1</f>
      </c>
      <c r="CB47" s="50" t="n">
        <v>772.786279606943</v>
      </c>
      <c r="CC47" s="714">
        <f>CB47/DO47-1</f>
      </c>
      <c r="CD47" s="41" t="n">
        <v>945.63760991155</v>
      </c>
      <c r="CE47" s="714">
        <f>CD47/DP47-1</f>
      </c>
      <c r="CF47" s="41" t="n">
        <v>912.576373009302</v>
      </c>
      <c r="CG47" s="714">
        <f>CF47/DQ47-1</f>
      </c>
      <c r="CH47" s="41" t="n">
        <v>964.472870117064</v>
      </c>
      <c r="CI47" s="714">
        <f>CH47/DR47-1</f>
      </c>
      <c r="CJ47" s="724" t="n">
        <v>975.531410592804</v>
      </c>
      <c r="CK47" s="714">
        <f>CJ47/DS47-1</f>
      </c>
      <c r="CL47" s="724" t="n">
        <v>982.606215761191</v>
      </c>
      <c r="CM47" s="714">
        <f>CL47/DT47-1</f>
      </c>
      <c r="CN47" s="41" t="n">
        <v>905.825925521208</v>
      </c>
      <c r="CO47" s="714">
        <f>CN47/DU47-1</f>
      </c>
      <c r="CP47" s="41" t="n">
        <v>955.814985852366</v>
      </c>
      <c r="CQ47" s="714">
        <f>CP47/DV47-1</f>
      </c>
      <c r="CR47" s="41" t="n">
        <v>859.524388350917</v>
      </c>
      <c r="CS47" s="714">
        <f>CR47/DW47-1</f>
      </c>
      <c r="CT47" s="41" t="n">
        <v>895.516281867874</v>
      </c>
      <c r="CU47" s="714">
        <f>CT47/DY47-1</f>
      </c>
      <c r="CV47" s="41" t="n">
        <v>866.938759611974</v>
      </c>
      <c r="CW47" s="714">
        <f>CV47/DY47-1</f>
      </c>
      <c r="CX47" s="41">
        <f>BZ47+CB47+CD47+CF47+CH47+CJ47+CL47+CN47+CP47+CR47+CT47+CV47</f>
      </c>
      <c r="CY47" s="714">
        <f>CX47/SUM(DN47:DY47)-1</f>
      </c>
      <c r="CZ47" s="714"/>
      <c r="DA47" s="714">
        <f>CV47/CT47-1</f>
      </c>
      <c r="DB47" s="714">
        <f>CT47/CR47-1</f>
      </c>
      <c r="DC47" s="714"/>
      <c r="DD47" s="714"/>
      <c r="DE47" s="714"/>
      <c r="DF47" s="714"/>
      <c r="DG47" s="714"/>
      <c r="DH47" s="714"/>
      <c r="DI47" s="714"/>
      <c r="DJ47" s="714"/>
      <c r="DK47" s="714"/>
      <c r="DL47" s="714"/>
      <c r="DM47" s="228"/>
      <c r="DN47" s="739" t="n">
        <v>625.404784463892</v>
      </c>
      <c r="DO47" s="739" t="n">
        <v>481.26393313315</v>
      </c>
      <c r="DP47" s="726" t="n">
        <v>731.60096717241</v>
      </c>
      <c r="DQ47" s="726" t="n">
        <v>729.897596826113</v>
      </c>
      <c r="DR47" s="726" t="n">
        <v>828.665062419998</v>
      </c>
      <c r="DS47" s="726" t="n">
        <v>782.047476812122</v>
      </c>
      <c r="DT47" s="726" t="n">
        <v>831.180050055558</v>
      </c>
      <c r="DU47" s="726" t="n">
        <v>679.197983415017</v>
      </c>
      <c r="DV47" s="726" t="n">
        <v>860.388349383571</v>
      </c>
      <c r="DW47" s="726" t="n">
        <v>702.783674586144</v>
      </c>
      <c r="DX47" s="726" t="n">
        <v>749.189818604787</v>
      </c>
      <c r="DY47" s="726" t="n">
        <v>794.407243183668</v>
      </c>
      <c r="DZ47" s="727" t="n">
        <v>-0.0689510027209931</v>
      </c>
      <c r="EA47" s="726">
        <f>SUM(DN47:DY47)</f>
      </c>
      <c r="EB47" s="728">
        <f>IFERROR(EA47/SUM(ED47:EO47)-1,"")</f>
      </c>
      <c r="EC47" s="740"/>
      <c r="ED47" s="732" t="n">
        <v>866.563913864762</v>
      </c>
      <c r="EE47" s="732" t="n">
        <v>381.297858979952</v>
      </c>
      <c r="EF47" s="732" t="n">
        <v>706.501542546688</v>
      </c>
      <c r="EG47" s="732" t="n">
        <v>903.285727724345</v>
      </c>
      <c r="EH47" s="732" t="n">
        <v>958.992709744136</v>
      </c>
      <c r="EI47" s="732" t="n">
        <v>1044.13032330275</v>
      </c>
      <c r="EJ47" s="732" t="n">
        <v>902.970847560428</v>
      </c>
      <c r="EK47" s="732" t="n">
        <v>605.57545086679</v>
      </c>
      <c r="EL47" s="732" t="n">
        <v>844.248638140412</v>
      </c>
      <c r="EM47" s="732" t="n">
        <v>764.133281045363</v>
      </c>
      <c r="EN47" s="732" t="n">
        <v>882.954731813549</v>
      </c>
      <c r="EO47" s="732" t="n">
        <v>853.238922446966</v>
      </c>
      <c r="EP47" s="795">
        <f>SUM(ED47:EO47)</f>
      </c>
      <c r="EQ47" s="36"/>
      <c r="ER47" s="736"/>
    </row>
    <row r="48" ht="27" customHeight="1" spans="1:146">
      <c r="A48" s="45"/>
      <c r="B48" s="698" t="s">
        <v>89</v>
      </c>
      <c r="C48" s="35">
        <v>81.4962</v>
      </c>
      <c r="D48" s="36" t="n">
        <f t="shared" si="82">C48/Z48-1</f>
        <v>-0.07604451518985622</v>
      </c>
      <c r="E48" s="35">
        <v>61.1436</v>
      </c>
      <c r="F48" s="36" t="n">
        <f t="shared" si="83">E48/AB48-1</f>
        <v>-0.08538725152164706</v>
      </c>
      <c r="G48" s="35">
        <v>80.3358</v>
      </c>
      <c r="H48" s="36" t="n">
        <f t="shared" si="84">G48/AD48-1</f>
        <v>-0.021528950080021092</v>
      </c>
      <c r="I48" s="35">
        <v>82.9171</v>
      </c>
      <c r="J48" s="36" t="n">
        <f t="shared" si="85">I48/AF48-1</f>
        <v>-0.005092300954506412</v>
      </c>
      <c r="K48" s="35">
        <v>86.6882</v>
      </c>
      <c r="L48" s="36" t="n">
        <f t="shared" si="86">K48/AH48-1</f>
        <v>-0.16149388542338716</v>
      </c>
      <c r="M48" s="35">
        <v>81.6839</v>
      </c>
      <c r="N48" s="36" t="n">
        <f t="shared" si="87">M48/AJ48-1</f>
        <v>-0.06818425525604321</v>
      </c>
      <c r="O48" s="35">
        <v>77.6389</v>
      </c>
      <c r="P48" s="36" t="n">
        <f t="shared" si="88">O48/AL48-1</f>
        <v>-0.11316450780161291</v>
      </c>
      <c r="Q48" s="35" t="n">
        <v>81.0176</v>
      </c>
      <c r="R48" s="36" t="n">
        <f>Q48/AL48-1</f>
        <v>-0.020140802995540774</v>
      </c>
      <c r="S48" s="35"/>
      <c r="T48" s="36">
        <f>S48/AN48-1</f>
      </c>
      <c r="U48" s="35">
        <f>C48+E48+G48+I48+K48+M48+O48+Q48+S48</f>
      </c>
      <c r="V48" s="36">
        <f>U48/SUM(X48,Z48,AB48,AD48,AF48,AH48,AJ48,AL48,AN48)-1</f>
      </c>
      <c r="W48" s="36"/>
      <c r="X48" s="35" t="n">
        <v>88.2036</v>
      </c>
      <c r="Y48" s="36">
        <f>X48/AY48-1</f>
      </c>
      <c r="Z48" s="35" t="n">
        <v>66.8519</v>
      </c>
      <c r="AA48" s="36">
        <f>Z48/BA48-1</f>
      </c>
      <c r="AB48" s="35" t="n">
        <v>82.1034</v>
      </c>
      <c r="AC48" s="36">
        <f>AB48/BC48-1</f>
      </c>
      <c r="AD48" s="35" t="n">
        <v>83.3415</v>
      </c>
      <c r="AE48" s="36">
        <f>AD48/BE48-1</f>
      </c>
      <c r="AF48" s="35" t="n">
        <v>103.3841</v>
      </c>
      <c r="AG48" s="36">
        <f>AF48/BG48-1</f>
      </c>
      <c r="AH48" s="35" t="n">
        <v>87.661</v>
      </c>
      <c r="AI48" s="36">
        <f>AH48/BI48-1</f>
      </c>
      <c r="AJ48" s="35" t="n">
        <v>87.546</v>
      </c>
      <c r="AK48" s="36">
        <f>AJ48/BK48-1</f>
      </c>
      <c r="AL48" s="35" t="n">
        <v>82.6829</v>
      </c>
      <c r="AM48" s="36">
        <f>AL48/BM48-1</f>
      </c>
      <c r="AN48" s="35" t="n">
        <v>80.5562</v>
      </c>
      <c r="AO48" s="36">
        <f>AN48/BO48-1</f>
      </c>
      <c r="AP48" s="35" t="n">
        <v>76.3913</v>
      </c>
      <c r="AQ48" s="36">
        <f>AP48/BQ48-1</f>
      </c>
      <c r="AR48" s="35" t="n">
        <v>80.6073</v>
      </c>
      <c r="AS48" s="36">
        <f>AR48/BS48-1</f>
      </c>
      <c r="AT48" s="35" t="n">
        <v>86.5227</v>
      </c>
      <c r="AU48" s="36">
        <f>AT48/BU48-1</f>
      </c>
      <c r="AV48" s="35">
        <f>X48+Z48+AB48+AD48+AF48+AH48+AJ48+AL48+AN48+AP48+AR48+AT48</f>
      </c>
      <c r="AW48" s="36">
        <f>AV48/SUM(AY48,BA48,BC48,BE48,BG48,BI48,BK48,BM48,BO48,BQ48,BS48,BU48)-1</f>
      </c>
      <c r="AX48" s="35"/>
      <c r="AY48" s="35" t="n">
        <v>91.5946</v>
      </c>
      <c r="AZ48" s="36">
        <f>AY48/BZ48-1</f>
      </c>
      <c r="BA48" s="35" t="n">
        <v>61.9119</v>
      </c>
      <c r="BB48" s="36">
        <f>BA48/CB48-1</f>
      </c>
      <c r="BC48" s="35" t="n">
        <v>93.9859</v>
      </c>
      <c r="BD48" s="36">
        <f>BC48/CD48-1</f>
      </c>
      <c r="BE48" s="35" t="n">
        <v>96.6005</v>
      </c>
      <c r="BF48" s="36">
        <f>BE48/CF48-1</f>
      </c>
      <c r="BG48" s="35" t="n">
        <v>93.3483</v>
      </c>
      <c r="BH48" s="36">
        <f>BG48/CH48-1</f>
      </c>
      <c r="BI48" s="35" t="n">
        <v>86.854</v>
      </c>
      <c r="BJ48" s="36">
        <f>BI48/CJ48-1</f>
      </c>
      <c r="BK48" s="35" t="n">
        <v>85.5861</v>
      </c>
      <c r="BL48" s="36">
        <f>BK48/CL48-1</f>
      </c>
      <c r="BM48" s="35" t="n">
        <v>90.5787</v>
      </c>
      <c r="BN48" s="36">
        <f>BM48/CN48-1</f>
      </c>
      <c r="BO48" s="35" t="n">
        <v>92.9506</v>
      </c>
      <c r="BP48" s="36">
        <f>BO48/CP48-1</f>
      </c>
      <c r="BQ48" s="35" t="n">
        <v>91.5559</v>
      </c>
      <c r="BR48" s="36">
        <f>BQ48/CR48-1</f>
      </c>
      <c r="BS48" s="35" t="n">
        <v>95.2369</v>
      </c>
      <c r="BT48" s="36">
        <f>BS48/CT48-1</f>
      </c>
      <c r="BU48" s="35" t="n">
        <v>100.91</v>
      </c>
      <c r="BV48" s="36">
        <f>BU48/CV48-1</f>
      </c>
      <c r="BW48" s="35">
        <f>AY48+BA48+BC48+BE48+BG48+BI48+BK48+BM48+BO48+BQ48+BS48+BU48</f>
      </c>
      <c r="BX48" s="36">
        <f>BW48/SUM(BZ48,CB48,CD48,CF48,CH48,CJ48,CL48,CN48,CP48,CR48,CT48,CV48)-1</f>
      </c>
      <c r="BY48" s="36"/>
      <c r="BZ48" s="50" t="n">
        <v>42.301</v>
      </c>
      <c r="CA48" s="714">
        <f>BZ48/DN48-1</f>
      </c>
      <c r="CB48" s="50" t="n">
        <v>48.5294</v>
      </c>
      <c r="CC48" s="714">
        <f>CB48/DO48-1</f>
      </c>
      <c r="CD48" s="41" t="n">
        <v>55.6752</v>
      </c>
      <c r="CE48" s="714">
        <f>CD48/DP48-1</f>
      </c>
      <c r="CF48" s="41" t="n">
        <v>56.9304</v>
      </c>
      <c r="CG48" s="714">
        <f>CF48/DQ48-1</f>
      </c>
      <c r="CH48" s="41" t="n">
        <v>60.0889</v>
      </c>
      <c r="CI48" s="714">
        <f>CH48/DR48-1</f>
      </c>
      <c r="CJ48" s="724" t="n">
        <v>57.8037</v>
      </c>
      <c r="CK48" s="714">
        <f>CJ48/DS48-1</f>
      </c>
      <c r="CL48" s="724" t="n">
        <v>58.9229</v>
      </c>
      <c r="CM48" s="714">
        <f>CL48/DT48-1</f>
      </c>
      <c r="CN48" s="41" t="n">
        <v>63.7684</v>
      </c>
      <c r="CO48" s="714">
        <f>CN48/DU48-1</f>
      </c>
      <c r="CP48" s="41" t="n">
        <v>58.7578</v>
      </c>
      <c r="CQ48" s="714">
        <f>CP48/DV48-1</f>
      </c>
      <c r="CR48" s="41" t="n">
        <v>62.7845</v>
      </c>
      <c r="CS48" s="714">
        <f>CR48/DW48-1</f>
      </c>
      <c r="CT48" s="41" t="n">
        <v>63.8132</v>
      </c>
      <c r="CU48" s="714">
        <f>CT48/DY48-1</f>
      </c>
      <c r="CV48" s="41" t="n">
        <v>59.9257</v>
      </c>
      <c r="CW48" s="714">
        <f>CV48/DY48-1</f>
      </c>
      <c r="CX48" s="41">
        <f>BZ48+CB48+CD48+CF48+CH48+CJ48+CL48+CN48+CP48+CR48+CT48+CV48</f>
      </c>
      <c r="CY48" s="714">
        <f>CX48/SUM(DN48:DY48)-1</f>
      </c>
      <c r="CZ48" s="714"/>
      <c r="DA48" s="714">
        <f>CV48/CT48-1</f>
      </c>
      <c r="DB48" s="714">
        <f>CT48/CR48-1</f>
      </c>
      <c r="DC48" s="714"/>
      <c r="DD48" s="714"/>
      <c r="DE48" s="714"/>
      <c r="DF48" s="714"/>
      <c r="DG48" s="714"/>
      <c r="DH48" s="714"/>
      <c r="DI48" s="714"/>
      <c r="DJ48" s="714"/>
      <c r="DK48" s="714"/>
      <c r="DL48" s="714"/>
      <c r="DM48" s="737" t="s">
        <v>99</v>
      </c>
      <c r="DN48" s="739" t="n">
        <v>29.7853</v>
      </c>
      <c r="DO48" s="739" t="n">
        <v>20.6456</v>
      </c>
      <c r="DP48" s="726" t="n">
        <v>24.0453</v>
      </c>
      <c r="DQ48" s="726" t="n">
        <v>26.3105</v>
      </c>
      <c r="DR48" s="726" t="n">
        <v>27.2956</v>
      </c>
      <c r="DS48" s="726" t="n">
        <v>27.9794</v>
      </c>
      <c r="DT48" s="726" t="n">
        <v>26.7152</v>
      </c>
      <c r="DU48" s="726" t="n">
        <v>25.2666</v>
      </c>
      <c r="DV48" s="726" t="n">
        <v>26.169</v>
      </c>
      <c r="DW48" s="726" t="n">
        <v>25.3269</v>
      </c>
      <c r="DX48" s="726" t="n">
        <v>27.5938</v>
      </c>
      <c r="DY48" s="726" t="n">
        <v>28.8581</v>
      </c>
      <c r="DZ48" s="727" t="n">
        <v>0.80662347012239</v>
      </c>
      <c r="EA48" s="726">
        <f>SUM(DN48:DY48)</f>
      </c>
      <c r="EB48" s="728">
        <f>IFERROR(EA48/SUM(ED48:EO48)-1,"")</f>
      </c>
      <c r="EC48" s="728"/>
      <c r="ED48" s="732" t="n">
        <v>18.8902</v>
      </c>
      <c r="EE48" s="732" t="n">
        <v>10.2183</v>
      </c>
      <c r="EF48" s="732" t="n">
        <v>13.1202</v>
      </c>
      <c r="EG48" s="732" t="n">
        <v>15.2223</v>
      </c>
      <c r="EH48" s="732" t="n">
        <v>14.0881</v>
      </c>
      <c r="EI48" s="732" t="n">
        <v>14.3922</v>
      </c>
      <c r="EJ48" s="732" t="n">
        <v>15.823</v>
      </c>
      <c r="EK48" s="732" t="n">
        <v>8.0435</v>
      </c>
      <c r="EL48" s="732" t="n">
        <v>13.6418</v>
      </c>
      <c r="EM48" s="732" t="n">
        <v>15.0801</v>
      </c>
      <c r="EN48" s="732" t="n">
        <v>16.0542</v>
      </c>
      <c r="EO48" s="732" t="n">
        <v>15.9735</v>
      </c>
      <c r="EP48" s="796">
        <f>SUM(ED48:EO48)</f>
      </c>
      <c r="EQ48" s="36"/>
      <c r="ER48" s="736"/>
    </row>
    <row r="49" s="212" customFormat="1" ht="27" customHeight="1" spans="1:146">
      <c r="A49" s="45"/>
      <c r="B49" s="698" t="s">
        <v>90</v>
      </c>
      <c r="C49" s="35">
        <v>966.97244190797</v>
      </c>
      <c r="D49" s="36" t="n">
        <f t="shared" si="82">C49/Z49-1</f>
        <v>0.2804872925765234</v>
      </c>
      <c r="E49" s="35">
        <v>606.162483773405</v>
      </c>
      <c r="F49" s="36" t="n">
        <f t="shared" si="83">E49/AB49-1</f>
        <v>-0.1400902761292775</v>
      </c>
      <c r="G49" s="35">
        <v>964.50916579746</v>
      </c>
      <c r="H49" s="36" t="n">
        <f t="shared" si="84">G49/AD49-1</f>
        <v>-0.013661418259563018</v>
      </c>
      <c r="I49" s="35">
        <v>1042.18816129741</v>
      </c>
      <c r="J49" s="36" t="n">
        <f t="shared" si="85">I49/AF49-1</f>
        <v>0.009498591533307232</v>
      </c>
      <c r="K49" s="35">
        <v>1076.24630461594</v>
      </c>
      <c r="L49" s="36" t="n">
        <f t="shared" si="86">K49/AH49-1</f>
        <v>0.04729501998651675</v>
      </c>
      <c r="M49" s="35">
        <v>983.05344730691</v>
      </c>
      <c r="N49" s="36" t="n">
        <f t="shared" si="87">M49/AJ49-1</f>
        <v>0.07619881840745713</v>
      </c>
      <c r="O49" s="35">
        <v>983.30762802068</v>
      </c>
      <c r="P49" s="36" t="n">
        <f t="shared" si="88">O49/AL49-1</f>
        <v>0.014567741145404822</v>
      </c>
      <c r="Q49" s="35" t="n">
        <v>941.9917398144856</v>
      </c>
      <c r="R49" s="36" t="n">
        <f>Q49/AL49-1</f>
        <v>0.04407546139962926</v>
      </c>
      <c r="S49" s="35"/>
      <c r="T49" s="36">
        <f>S49/AN49-1</f>
      </c>
      <c r="U49" s="35">
        <f>C49+E49+G49+I49+K49+M49+O49+Q49+S49</f>
      </c>
      <c r="V49" s="36">
        <f>U49/SUM(X49,Z49,AB49,AD49,AF49,AH49,AJ49,AL49,AN49)-1</f>
      </c>
      <c r="W49" s="36"/>
      <c r="X49" s="35" t="n">
        <v>755.159732950011</v>
      </c>
      <c r="Y49" s="36">
        <f>X49/AY49-1</f>
      </c>
      <c r="Z49" s="35" t="n">
        <v>704.914093824731</v>
      </c>
      <c r="AA49" s="36">
        <f>Z49/BA49-1</f>
      </c>
      <c r="AB49" s="35" t="n">
        <v>977.86823272749</v>
      </c>
      <c r="AC49" s="36">
        <f>AB49/BC49-1</f>
      </c>
      <c r="AD49" s="35" t="n">
        <v>1032.38198650129</v>
      </c>
      <c r="AE49" s="36">
        <f>AD49/BE49-1</f>
      </c>
      <c r="AF49" s="35" t="n">
        <v>1027.64386736967</v>
      </c>
      <c r="AG49" s="36">
        <f>AF49/BG49-1</f>
      </c>
      <c r="AH49" s="35" t="n">
        <v>913.44966236036</v>
      </c>
      <c r="AI49" s="36">
        <f>AH49/BI49-1</f>
      </c>
      <c r="AJ49" s="35" t="n">
        <v>969.18873737358</v>
      </c>
      <c r="AK49" s="36">
        <f>AJ49/BK49-1</f>
      </c>
      <c r="AL49" s="35" t="n">
        <v>902.225724711224</v>
      </c>
      <c r="AM49" s="36">
        <f>AL49/BM49-1</f>
      </c>
      <c r="AN49" s="35" t="n">
        <v>944.83122977057</v>
      </c>
      <c r="AO49" s="36">
        <f>AN49/BO49-1</f>
      </c>
      <c r="AP49" s="35" t="n">
        <v>842.954597382316</v>
      </c>
      <c r="AQ49" s="36">
        <f>AP49/BQ49-1</f>
      </c>
      <c r="AR49" s="35" t="n">
        <v>895.531672386964</v>
      </c>
      <c r="AS49" s="36">
        <f>AR49/BS49-1</f>
      </c>
      <c r="AT49" s="35" t="n">
        <v>917.17198192331</v>
      </c>
      <c r="AU49" s="36">
        <f>AT49/BU49-1</f>
      </c>
      <c r="AV49" s="35">
        <f>X49+Z49+AB49+AD49+AF49+AH49+AJ49+AL49+AN49+AP49+AR49+AT49</f>
      </c>
      <c r="AW49" s="36">
        <f>AV49/SUM(AY49,BA49,BC49,BE49,BG49,BI49,BK49,BM49,BO49,BQ49,BS49,BU49)-1</f>
      </c>
      <c r="AX49" s="35"/>
      <c r="AY49" s="35" t="n">
        <v>803.628429616501</v>
      </c>
      <c r="AZ49" s="36">
        <f>AY49/BZ49-1</f>
      </c>
      <c r="BA49" s="35" t="n">
        <v>409.410539235631</v>
      </c>
      <c r="BB49" s="36">
        <f>BA49/CB49-1</f>
      </c>
      <c r="BC49" s="35" t="n">
        <v>873.023132434472</v>
      </c>
      <c r="BD49" s="36">
        <f>BC49/CD49-1</f>
      </c>
      <c r="BE49" s="35" t="n">
        <v>916.47190979885</v>
      </c>
      <c r="BF49" s="36">
        <f>BE49/CF49-1</f>
      </c>
      <c r="BG49" s="35" t="n">
        <v>962.80260559319</v>
      </c>
      <c r="BH49" s="36">
        <f>BG49/CH49-1</f>
      </c>
      <c r="BI49" s="35" t="n">
        <v>859.443408339721</v>
      </c>
      <c r="BJ49" s="36">
        <f>BI49/CJ49-1</f>
      </c>
      <c r="BK49" s="35" t="n">
        <v>907.660128901924</v>
      </c>
      <c r="BL49" s="36">
        <f>BK49/CL49-1</f>
      </c>
      <c r="BM49" s="35" t="n">
        <v>861.238703766005</v>
      </c>
      <c r="BN49" s="36">
        <f>BM49/CN49-1</f>
      </c>
      <c r="BO49" s="35" t="n">
        <v>865.757403080852</v>
      </c>
      <c r="BP49" s="36">
        <f>BO49/CP49-1</f>
      </c>
      <c r="BQ49" s="35" t="n">
        <v>821.21243747502</v>
      </c>
      <c r="BR49" s="36">
        <f>BQ49/CR49-1</f>
      </c>
      <c r="BS49" s="35" t="n">
        <v>858.169419539624</v>
      </c>
      <c r="BT49" s="36">
        <f>BS49/CT49-1</f>
      </c>
      <c r="BU49" s="35" t="n">
        <v>891.400207083191</v>
      </c>
      <c r="BV49" s="36">
        <f>BU49/CV49-1</f>
      </c>
      <c r="BW49" s="35">
        <f>AY49+BA49+BC49+BE49+BG49+BI49+BK49+BM49+BO49+BQ49+BS49+BU49</f>
      </c>
      <c r="BX49" s="36">
        <f>BW49/SUM(BZ49,CB49,CD49,CF49,CH49,CJ49,CL49,CN49,CP49,CR49,CT49,CV49)-1</f>
      </c>
      <c r="BY49" s="36"/>
      <c r="BZ49" s="50" t="n">
        <v>517.454537501837</v>
      </c>
      <c r="CA49" s="714">
        <f>BZ49/DN49-1</f>
      </c>
      <c r="CB49" s="50" t="n">
        <v>724.256879606943</v>
      </c>
      <c r="CC49" s="714">
        <f>CB49/DO49-1</f>
      </c>
      <c r="CD49" s="41" t="n">
        <v>889.96240991155</v>
      </c>
      <c r="CE49" s="714">
        <f>CD49/DP49-1</f>
      </c>
      <c r="CF49" s="41" t="n">
        <v>855.645973009302</v>
      </c>
      <c r="CG49" s="714">
        <f>CF49/DQ49-1</f>
      </c>
      <c r="CH49" s="41" t="n">
        <v>904.383970117064</v>
      </c>
      <c r="CI49" s="714">
        <f>CH49/DR49-1</f>
      </c>
      <c r="CJ49" s="724" t="n">
        <v>917.727710592804</v>
      </c>
      <c r="CK49" s="714">
        <f>CJ49/DS49-1</f>
      </c>
      <c r="CL49" s="724" t="n">
        <v>923.683315761191</v>
      </c>
      <c r="CM49" s="714">
        <f>CL49/DT49-1</f>
      </c>
      <c r="CN49" s="41" t="n">
        <v>842.057525521208</v>
      </c>
      <c r="CO49" s="714">
        <f>CN49/DU49-1</f>
      </c>
      <c r="CP49" s="41" t="n">
        <v>897.057185852366</v>
      </c>
      <c r="CQ49" s="714">
        <f>CP49/DV49-1</f>
      </c>
      <c r="CR49" s="41" t="n">
        <v>796.739888350917</v>
      </c>
      <c r="CS49" s="714">
        <f>CR49/DW49-1</f>
      </c>
      <c r="CT49" s="41" t="n">
        <v>831.703081867874</v>
      </c>
      <c r="CU49" s="714">
        <f>CT49/DY49-1</f>
      </c>
      <c r="CV49" s="41" t="n">
        <v>807.013059611974</v>
      </c>
      <c r="CW49" s="714">
        <f>CV49/DY49-1</f>
      </c>
      <c r="CX49" s="41">
        <f>BZ49+CB49+CD49+CF49+CH49+CJ49+CL49+CN49+CP49+CR49+CT49+CV49</f>
      </c>
      <c r="CY49" s="714">
        <f>CX49/SUM(DN49:DY49)-1</f>
      </c>
      <c r="CZ49" s="714"/>
      <c r="DA49" s="714">
        <f>CV49/CT49-1</f>
      </c>
      <c r="DB49" s="714">
        <f>CT49/CR49-1</f>
      </c>
      <c r="DC49" s="714"/>
      <c r="DD49" s="714"/>
      <c r="DE49" s="714"/>
      <c r="DF49" s="714"/>
      <c r="DG49" s="714"/>
      <c r="DH49" s="714"/>
      <c r="DI49" s="714"/>
      <c r="DJ49" s="714"/>
      <c r="DK49" s="714"/>
      <c r="DL49" s="714"/>
      <c r="DM49" s="212"/>
      <c r="DN49" s="739" t="n">
        <v>595.619484463892</v>
      </c>
      <c r="DO49" s="739" t="n">
        <v>460.61833313315</v>
      </c>
      <c r="DP49" s="726" t="n">
        <v>707.55566717241</v>
      </c>
      <c r="DQ49" s="726" t="n">
        <v>703.587096826113</v>
      </c>
      <c r="DR49" s="726" t="n">
        <v>801.369462419998</v>
      </c>
      <c r="DS49" s="726" t="n">
        <v>754.068076812122</v>
      </c>
      <c r="DT49" s="726" t="n">
        <v>804.464850055558</v>
      </c>
      <c r="DU49" s="726" t="n">
        <v>653.931383415017</v>
      </c>
      <c r="DV49" s="726" t="n">
        <v>834.219349383571</v>
      </c>
      <c r="DW49" s="726" t="n">
        <v>677.456774586144</v>
      </c>
      <c r="DX49" s="726" t="n">
        <v>721.596018604787</v>
      </c>
      <c r="DY49" s="726" t="n">
        <v>765.549143183668</v>
      </c>
      <c r="DZ49" s="727" t="n">
        <v>-0.0856553696600801</v>
      </c>
      <c r="EA49" s="726">
        <f>SUM(DN49:DY49)</f>
      </c>
      <c r="EB49" s="728">
        <f>IFERROR(EA49/SUM(ED49:EO49)-1,"")</f>
      </c>
      <c r="EC49" s="728"/>
      <c r="ED49" s="732" t="n">
        <v>847.673713864762</v>
      </c>
      <c r="EE49" s="732" t="n">
        <v>371.079558979952</v>
      </c>
      <c r="EF49" s="732" t="n">
        <v>693.381342546688</v>
      </c>
      <c r="EG49" s="732" t="n">
        <v>888.063427724345</v>
      </c>
      <c r="EH49" s="732" t="n">
        <v>944.904609744136</v>
      </c>
      <c r="EI49" s="732" t="n">
        <v>1029.73812330275</v>
      </c>
      <c r="EJ49" s="732" t="n">
        <v>887.147847560428</v>
      </c>
      <c r="EK49" s="732" t="n">
        <v>597.53195086679</v>
      </c>
      <c r="EL49" s="732" t="n">
        <v>830.606838140412</v>
      </c>
      <c r="EM49" s="732" t="n">
        <v>749.053181045363</v>
      </c>
      <c r="EN49" s="732" t="n">
        <v>866.900531813549</v>
      </c>
      <c r="EO49" s="732" t="n">
        <v>837.265422446966</v>
      </c>
      <c r="EP49" s="797">
        <f>SUM(ED49:EO49)</f>
      </c>
      <c r="EQ49" s="36"/>
      <c r="ER49" s="736"/>
    </row>
    <row r="50" ht="27" customHeight="1" spans="1:146">
      <c r="A50" s="45"/>
      <c r="B50" s="698" t="s">
        <v>91</v>
      </c>
      <c r="C50" s="35" t="n">
        <f>C51+C52</f>
        <v>128146.106644487</v>
      </c>
      <c r="D50" s="36" t="n">
        <f t="shared" si="82">C50/Z50-1</f>
        <v>0.18276277837000432</v>
      </c>
      <c r="E50" s="35" t="n">
        <f>E51+E52</f>
        <v>87616.1072426835</v>
      </c>
      <c r="F50" s="36" t="n">
        <f t="shared" si="83">E50/AB50-1</f>
        <v>-0.14447335354535729</v>
      </c>
      <c r="G50" s="35" t="n">
        <f>G51+G52</f>
        <v>134668.99471709</v>
      </c>
      <c r="H50" s="36" t="n">
        <f t="shared" si="84">G50/AD50-1</f>
        <v>-0.024556936854682965</v>
      </c>
      <c r="I50" s="35" t="n">
        <f>I51+I52</f>
        <v>139784.653534266</v>
      </c>
      <c r="J50" s="36" t="n">
        <f t="shared" si="85">I50/AF50-1</f>
        <v>1.7424126454157474E-4</v>
      </c>
      <c r="K50" s="35" t="n">
        <f>K51+K52</f>
        <v>146992.942877699</v>
      </c>
      <c r="L50" s="36" t="n">
        <f t="shared" si="86">K50/AH50-1</f>
        <v>-0.011937636614156255</v>
      </c>
      <c r="M50" s="35" t="n">
        <f>M51+M52</f>
        <v>128084.722381814</v>
      </c>
      <c r="N50" s="36" t="n">
        <f t="shared" si="87">M50/AJ50-1</f>
        <v>0.01549662415262909</v>
      </c>
      <c r="O50" s="35" t="n">
        <f>O51+O52</f>
        <v>130534.34935039</v>
      </c>
      <c r="P50" s="36" t="n">
        <f t="shared" si="88">O50/AL50-1</f>
        <v>-0.007718608275432803</v>
      </c>
      <c r="Q50" s="35" t="n">
        <f>Q51+Q52</f>
        <v>128278.04159108913</v>
      </c>
      <c r="R50" s="36" t="n">
        <f>Q50/AL50-1</f>
        <v>0.03142050005221275</v>
      </c>
      <c r="S50" s="35">
        <f>S51+S52</f>
      </c>
      <c r="T50" s="36">
        <f>S50/AN50-1</f>
      </c>
      <c r="U50" s="35">
        <f>C50+E50+G50+I50+K50+M50+O50+Q50+S50</f>
      </c>
      <c r="V50" s="36">
        <f>U50/SUM(X50,Z50,AB50,AD50,AF50,AH50,AJ50,AL50,AN50)-1</f>
      </c>
      <c r="W50" s="36"/>
      <c r="X50" s="35">
        <f>X51+X52</f>
      </c>
      <c r="Y50" s="36">
        <f>X50/AY50-1</f>
      </c>
      <c r="Z50" s="35">
        <f>Z51+Z52</f>
      </c>
      <c r="AA50" s="36">
        <f>Z50/BA50-1</f>
      </c>
      <c r="AB50" s="35">
        <f>AB51+AB52</f>
      </c>
      <c r="AC50" s="36">
        <f>AB50/BC50-1</f>
      </c>
      <c r="AD50" s="35">
        <f>AD51+AD52</f>
      </c>
      <c r="AE50" s="36">
        <f>AD50/BE50-1</f>
      </c>
      <c r="AF50" s="35">
        <f>AF51+AF52</f>
      </c>
      <c r="AG50" s="36">
        <f>AF50/BG50-1</f>
      </c>
      <c r="AH50" s="35">
        <f>AH51+AH52</f>
      </c>
      <c r="AI50" s="36">
        <f>AH50/BI50-1</f>
      </c>
      <c r="AJ50" s="35">
        <f>AJ51+AJ52</f>
      </c>
      <c r="AK50" s="36">
        <f>AJ50/BK50-1</f>
      </c>
      <c r="AL50" s="35">
        <f>AL51+AL52</f>
      </c>
      <c r="AM50" s="36">
        <f>AL50/BM50-1</f>
      </c>
      <c r="AN50" s="35">
        <f>AN51+AN52</f>
      </c>
      <c r="AO50" s="36">
        <f>AN50/BO50-1</f>
      </c>
      <c r="AP50" s="35">
        <f>AP51+AP52</f>
      </c>
      <c r="AQ50" s="36">
        <f>AP50/BQ50-1</f>
      </c>
      <c r="AR50" s="35">
        <f>AR51+AR52</f>
      </c>
      <c r="AS50" s="36">
        <f>AR50/BS50-1</f>
      </c>
      <c r="AT50" s="35">
        <f>AT51+AT52</f>
      </c>
      <c r="AU50" s="36">
        <f>AT50/BU50-1</f>
      </c>
      <c r="AV50" s="35">
        <f>X50+Z50+AB50+AD50+AF50+AH50+AJ50+AL50+AN50+AP50+AR50+AT50</f>
      </c>
      <c r="AW50" s="36">
        <f>AV50/SUM(AY50,BA50,BC50,BE50,BG50,BI50,BK50,BM50,BO50,BQ50,BS50,BU50)-1</f>
      </c>
      <c r="AX50" s="35"/>
      <c r="AY50" s="35">
        <f>AY51+AY52</f>
      </c>
      <c r="AZ50" s="36">
        <f>AY50/BZ50-1</f>
      </c>
      <c r="BA50" s="35">
        <f>BA51+BA52</f>
      </c>
      <c r="BB50" s="36">
        <f>BA50/CB50-1</f>
      </c>
      <c r="BC50" s="35">
        <f>BC51+BC52</f>
      </c>
      <c r="BD50" s="36">
        <f>BC50/CD50-1</f>
      </c>
      <c r="BE50" s="35">
        <f>BE51+BE52</f>
      </c>
      <c r="BF50" s="36">
        <f>BE50/CF50-1</f>
      </c>
      <c r="BG50" s="35">
        <f>BG51+BG52</f>
      </c>
      <c r="BH50" s="36">
        <f>BG50/CH50-1</f>
      </c>
      <c r="BI50" s="35">
        <f>BI51+BI52</f>
      </c>
      <c r="BJ50" s="36">
        <f>BI50/CJ50-1</f>
      </c>
      <c r="BK50" s="35">
        <f>BK51+BK52</f>
      </c>
      <c r="BL50" s="36">
        <f>BK50/CL50-1</f>
      </c>
      <c r="BM50" s="35">
        <f>BM51+BM52</f>
      </c>
      <c r="BN50" s="36">
        <f>BM50/CN50-1</f>
      </c>
      <c r="BO50" s="35">
        <f>BO51+BO52</f>
      </c>
      <c r="BP50" s="36">
        <f>BO50/CP50-1</f>
      </c>
      <c r="BQ50" s="35">
        <f>BQ51+BQ52</f>
      </c>
      <c r="BR50" s="36">
        <f>BQ50/CR50-1</f>
      </c>
      <c r="BS50" s="35">
        <f>BS51+BS52</f>
      </c>
      <c r="BT50" s="36">
        <f>BS50/CT50-1</f>
      </c>
      <c r="BU50" s="35">
        <f>BU51+BU52</f>
      </c>
      <c r="BV50" s="36">
        <f>BU50/CV50-1</f>
      </c>
      <c r="BW50" s="35">
        <f>AY50+BA50+BC50+BE50+BG50+BI50+BK50+BM50+BO50+BQ50+BS50+BU50</f>
      </c>
      <c r="BX50" s="36">
        <f>BW50/SUM(BZ50,CB50,CD50,CF50,CH50,CJ50,CL50,CN50,CP50,CR50,CT50,CV50)-1</f>
      </c>
      <c r="BY50" s="36"/>
      <c r="BZ50" s="41">
        <f>BZ51+BZ52</f>
      </c>
      <c r="CA50" s="714">
        <f>BZ50/DN50-1</f>
      </c>
      <c r="CB50" s="41">
        <f>CB51+CB52</f>
      </c>
      <c r="CC50" s="714">
        <f>CB50/DO50-1</f>
      </c>
      <c r="CD50" s="41">
        <f>SUM(CD51:CD52)</f>
      </c>
      <c r="CE50" s="714">
        <f>CD50/DP50-1</f>
      </c>
      <c r="CF50" s="41" t="n">
        <v>118086.94036322</v>
      </c>
      <c r="CG50" s="714">
        <f>CF50/DQ50-1</f>
      </c>
      <c r="CH50" s="41" t="n">
        <v>124300.736062772</v>
      </c>
      <c r="CI50" s="714">
        <f>CH50/DR50-1</f>
      </c>
      <c r="CJ50" s="41">
        <f>CJ51+CJ52</f>
      </c>
      <c r="CK50" s="714">
        <f>CJ50/DS50-1</f>
      </c>
      <c r="CL50" s="41">
        <f>CL51+CL52</f>
      </c>
      <c r="CM50" s="714">
        <f>CL50/DT50-1</f>
      </c>
      <c r="CN50" s="41" t="n">
        <v>111536.313073036</v>
      </c>
      <c r="CO50" s="714">
        <f>CN50/DU50-1</f>
      </c>
      <c r="CP50" s="41">
        <f>SUM(CP51:CP52)</f>
      </c>
      <c r="CQ50" s="714">
        <f>CP50/DV50-1</f>
      </c>
      <c r="CR50" s="41">
        <f>SUM(CR51:CR52)</f>
      </c>
      <c r="CS50" s="714">
        <f>CR50/DW50-1</f>
      </c>
      <c r="CT50" s="41">
        <f>CT51+CT52</f>
      </c>
      <c r="CU50" s="714">
        <f>CT50/DY50-1</f>
      </c>
      <c r="CV50" s="41">
        <f>CV51+CV52</f>
      </c>
      <c r="CW50" s="714">
        <f>CV50/DY50-1</f>
      </c>
      <c r="CX50" s="41">
        <f>BZ50+CB50+CD50+CF50+CH50+CJ50+CL50+CN50+CP50+CR50+CT50+CV50</f>
      </c>
      <c r="CY50" s="714">
        <f>CX50/SUM(DN50:DY50)-1</f>
      </c>
      <c r="CZ50" s="714"/>
      <c r="DA50" s="714">
        <f>CV50/CT50-1</f>
      </c>
      <c r="DB50" s="714">
        <f>CT50/CR50-1</f>
      </c>
      <c r="DC50" s="714"/>
      <c r="DD50" s="714"/>
      <c r="DE50" s="714"/>
      <c r="DF50" s="714"/>
      <c r="DG50" s="714"/>
      <c r="DH50" s="714"/>
      <c r="DI50" s="714"/>
      <c r="DJ50" s="714"/>
      <c r="DK50" s="714"/>
      <c r="DL50" s="714"/>
      <c r="DM50" s="41"/>
      <c r="DN50" s="41" t="n">
        <v>88559.8921119788</v>
      </c>
      <c r="DO50" s="41" t="n">
        <v>64060.749639555</v>
      </c>
      <c r="DP50" s="41" t="n">
        <v>90360.9795612888</v>
      </c>
      <c r="DQ50" s="41" t="n">
        <v>92230.3453187014</v>
      </c>
      <c r="DR50" s="41" t="n">
        <v>99515.0387997593</v>
      </c>
      <c r="DS50" s="41" t="n">
        <v>91531.9823589879</v>
      </c>
      <c r="DT50" s="41" t="n">
        <v>99618.7612457649</v>
      </c>
      <c r="DU50" s="41" t="n">
        <v>82457.2068077556</v>
      </c>
      <c r="DV50" s="41" t="n">
        <v>105418.792293132</v>
      </c>
      <c r="DW50" s="41" t="n">
        <v>96884.9869818066</v>
      </c>
      <c r="DX50" s="41" t="n">
        <v>107584.593871398</v>
      </c>
      <c r="DY50" s="41" t="n">
        <v>111238.565751847</v>
      </c>
      <c r="DZ50" s="714" t="n">
        <v>0.0235376744785947</v>
      </c>
      <c r="EA50" s="41">
        <f>SUM(DN50:DY50)</f>
      </c>
      <c r="EB50" s="36">
        <f>IFERROR(EA50/SUM(ED50:EO50)-1,"")</f>
      </c>
      <c r="EC50" s="36"/>
      <c r="ED50" s="732">
        <f>ED51+ED52</f>
      </c>
      <c r="EE50" s="732">
        <f>EE51+EE52</f>
      </c>
      <c r="EF50" s="732">
        <f>EF51+EF52</f>
      </c>
      <c r="EG50" s="732">
        <f>EG51+EG52</f>
      </c>
      <c r="EH50" s="732">
        <f>EH51+EH52</f>
      </c>
      <c r="EI50" s="732">
        <f>EI51+EI52</f>
      </c>
      <c r="EJ50" s="732">
        <f>EJ51+EJ52</f>
      </c>
      <c r="EK50" s="732">
        <f>EK51+EK52</f>
      </c>
      <c r="EL50" s="732">
        <f>EL51+EL52</f>
      </c>
      <c r="EM50" s="732">
        <f>EM51+EM52</f>
      </c>
      <c r="EN50" s="50">
        <f>EN51+EN52</f>
      </c>
      <c r="EO50" s="50">
        <f>EO51+EO52</f>
      </c>
      <c r="EP50" s="798">
        <f>SUM(ED50:EO50)</f>
      </c>
      <c r="EQ50" s="36"/>
      <c r="ER50" s="733"/>
    </row>
    <row r="51" ht="27" customHeight="1" spans="1:146">
      <c r="A51" s="45"/>
      <c r="B51" s="698" t="s">
        <v>92</v>
      </c>
      <c r="C51" s="35">
        <v>23366.6271</v>
      </c>
      <c r="D51" s="36" t="n">
        <f t="shared" si="82">C51/Z51-1</f>
        <v>-0.044551292504304896</v>
      </c>
      <c r="E51" s="35">
        <v>17066.172</v>
      </c>
      <c r="F51" s="36" t="n">
        <f t="shared" si="83">E51/AB51-1</f>
        <v>-0.12401132616378097</v>
      </c>
      <c r="G51" s="35">
        <v>20978.348</v>
      </c>
      <c r="H51" s="36" t="n">
        <f t="shared" si="84">G51/AD51-1</f>
        <v>-0.1013516901973639</v>
      </c>
      <c r="I51" s="35">
        <v>20966.3277</v>
      </c>
      <c r="J51" s="36" t="n">
        <f t="shared" si="85">I51/AF51-1</f>
        <v>-0.1151679347746063</v>
      </c>
      <c r="K51" s="35">
        <v>24910.3051</v>
      </c>
      <c r="L51" s="36" t="n">
        <f t="shared" si="86">K51/AH51-1</f>
        <v>-0.2907491416703407</v>
      </c>
      <c r="M51" s="35">
        <v>23589.9683</v>
      </c>
      <c r="N51" s="36" t="n">
        <f t="shared" si="87">M51/AJ51-1</f>
        <v>-0.1451494329357994</v>
      </c>
      <c r="O51" s="35">
        <v>23761.1614</v>
      </c>
      <c r="P51" s="36" t="n">
        <f t="shared" si="88">O51/AL51-1</f>
        <v>-0.10120448221336187</v>
      </c>
      <c r="Q51" s="35" t="n">
        <v>23471.0495</v>
      </c>
      <c r="R51" s="36" t="n">
        <f>Q51/AL51-1</f>
        <v>-0.06955150284795886</v>
      </c>
      <c r="S51" s="35"/>
      <c r="T51" s="36">
        <f>S51/AN51-1</f>
      </c>
      <c r="U51" s="35">
        <f>C51+E51+G51+I51+K51+M51+O51+Q51+S51</f>
      </c>
      <c r="V51" s="36">
        <f>U51/SUM(X51,Z51,AB51,AD51,AF51,AH51,AJ51,AL51,AN51)-1</f>
      </c>
      <c r="W51" s="36"/>
      <c r="X51" s="35" t="n">
        <v>24456.1816</v>
      </c>
      <c r="Y51" s="36">
        <f>X51/AY51-1</f>
      </c>
      <c r="Z51" s="35" t="n">
        <v>19482.1834</v>
      </c>
      <c r="AA51" s="36">
        <f>Z51/BA51-1</f>
      </c>
      <c r="AB51" s="35" t="n">
        <v>23344.3359</v>
      </c>
      <c r="AC51" s="36">
        <f>AB51/BC51-1</f>
      </c>
      <c r="AD51" s="35" t="n">
        <v>23695.2621</v>
      </c>
      <c r="AE51" s="36">
        <f>AD51/BE51-1</f>
      </c>
      <c r="AF51" s="35" t="n">
        <v>35121.995</v>
      </c>
      <c r="AG51" s="36">
        <f>AF51/BG51-1</f>
      </c>
      <c r="AH51" s="35" t="n">
        <v>27595.4292</v>
      </c>
      <c r="AI51" s="36">
        <f>AH51/BI51-1</f>
      </c>
      <c r="AJ51" s="35" t="n">
        <v>26436.671</v>
      </c>
      <c r="AK51" s="36">
        <f>AJ51/BK51-1</f>
      </c>
      <c r="AL51" s="35" t="n">
        <v>25225.5225</v>
      </c>
      <c r="AM51" s="36">
        <f>AL51/BM51-1</f>
      </c>
      <c r="AN51" s="35" t="n">
        <v>25747.9319</v>
      </c>
      <c r="AO51" s="36">
        <f>AN51/BO51-1</f>
      </c>
      <c r="AP51" s="35" t="n">
        <v>23993.6486</v>
      </c>
      <c r="AQ51" s="36">
        <f>AP51/BQ51-1</f>
      </c>
      <c r="AR51" s="35" t="n">
        <v>24179.7449</v>
      </c>
      <c r="AS51" s="36">
        <f>AR51/BS51-1</f>
      </c>
      <c r="AT51" s="35" t="n">
        <v>26789.6991</v>
      </c>
      <c r="AU51" s="36">
        <f>AT51/BU51-1</f>
      </c>
      <c r="AV51" s="35">
        <f>X51+Z51+AB51+AD51+AF51+AH51+AJ51+AL51+AN51+AP51+AR51+AT51</f>
      </c>
      <c r="AW51" s="36">
        <f>AV51/SUM(AY51,BA51,BC51,BE51,BG51,BI51,BK51,BM51,BO51,BQ51,BS51,BU51)-1</f>
      </c>
      <c r="AX51" s="35"/>
      <c r="AY51" s="35" t="n">
        <v>20584.4887</v>
      </c>
      <c r="AZ51" s="36">
        <f>AY51/BZ51-1</f>
      </c>
      <c r="BA51" s="35" t="n">
        <v>13831.6331</v>
      </c>
      <c r="BB51" s="36">
        <f>BA51/CB51-1</f>
      </c>
      <c r="BC51" s="35" t="n">
        <v>23109.5817</v>
      </c>
      <c r="BD51" s="36">
        <f>BC51/CD51-1</f>
      </c>
      <c r="BE51" s="35" t="n">
        <v>28470.1809</v>
      </c>
      <c r="BF51" s="36">
        <f>BE51/CF51-1</f>
      </c>
      <c r="BG51" s="35" t="n">
        <v>30334.1934</v>
      </c>
      <c r="BH51" s="36">
        <f>BG51/CH51-1</f>
      </c>
      <c r="BI51" s="35" t="n">
        <v>22495.7841</v>
      </c>
      <c r="BJ51" s="36">
        <f>BI51/CJ51-1</f>
      </c>
      <c r="BK51" s="35" t="n">
        <v>23219.3285</v>
      </c>
      <c r="BL51" s="36">
        <f>BK51/CL51-1</f>
      </c>
      <c r="BM51" s="35" t="n">
        <v>23872.3008</v>
      </c>
      <c r="BN51" s="36">
        <f>BM51/CN51-1</f>
      </c>
      <c r="BO51" s="35" t="n">
        <v>25176.2129</v>
      </c>
      <c r="BP51" s="36">
        <f>BO51/CP51-1</f>
      </c>
      <c r="BQ51" s="35" t="n">
        <v>25126.0251</v>
      </c>
      <c r="BR51" s="36">
        <f>BQ51/CR51-1</f>
      </c>
      <c r="BS51" s="35" t="n">
        <v>26381.9416</v>
      </c>
      <c r="BT51" s="36">
        <f>BS51/CT51-1</f>
      </c>
      <c r="BU51" s="35" t="n">
        <v>30771.7004</v>
      </c>
      <c r="BV51" s="36">
        <f>BU51/CV51-1</f>
      </c>
      <c r="BW51" s="35">
        <f>AY51+BA51+BC51+BE51+BG51+BI51+BK51+BM51+BO51+BQ51+BS51+BU51</f>
      </c>
      <c r="BX51" s="36">
        <f>BW51/SUM(BZ51,CB51,CD51,CF51,CH51,CJ51,CL51,CN51,CP51,CR51,CT51,CV51)-1</f>
      </c>
      <c r="BY51" s="36"/>
      <c r="BZ51" s="50" t="n">
        <v>10997.9322</v>
      </c>
      <c r="CA51" s="714">
        <f>BZ51/DN51-1</f>
      </c>
      <c r="CB51" s="50" t="n">
        <v>16901.2092</v>
      </c>
      <c r="CC51" s="714">
        <f>CB51/DO51-1</f>
      </c>
      <c r="CD51" s="41" t="n">
        <v>18043.6399</v>
      </c>
      <c r="CE51" s="714">
        <f>CD51/DP51-1</f>
      </c>
      <c r="CF51" s="41" t="n">
        <v>19203.0281</v>
      </c>
      <c r="CG51" s="714">
        <f>CF51/DQ51-1</f>
      </c>
      <c r="CH51" s="41" t="n">
        <v>29018.4309</v>
      </c>
      <c r="CI51" s="714">
        <f>CH51/DR51-1</f>
      </c>
      <c r="CJ51" s="724" t="n">
        <v>18068.7735</v>
      </c>
      <c r="CK51" s="714">
        <f>CJ51/DS51-1</f>
      </c>
      <c r="CL51" s="724" t="n">
        <v>19382.6667</v>
      </c>
      <c r="CM51" s="714">
        <f>CL51/DT51-1</f>
      </c>
      <c r="CN51" s="41" t="n">
        <v>20298.3109</v>
      </c>
      <c r="CO51" s="714">
        <f>CN51/DU51-1</f>
      </c>
      <c r="CP51" s="724" t="n">
        <v>18609.1585</v>
      </c>
      <c r="CQ51" s="714">
        <f>CP51/DV51-1</f>
      </c>
      <c r="CR51" s="724" t="n">
        <v>19111.4614</v>
      </c>
      <c r="CS51" s="714">
        <f>CR51/DW51-1</f>
      </c>
      <c r="CT51" s="50" t="n">
        <v>19620.6309</v>
      </c>
      <c r="CU51" s="714">
        <f>CT51/DY51-1</f>
      </c>
      <c r="CV51" s="50" t="n">
        <v>19241.7562</v>
      </c>
      <c r="CW51" s="714">
        <f>CV51/DY51-1</f>
      </c>
      <c r="CX51" s="41">
        <f>BZ51+CB51+CD51+CF51+CH51+CJ51+CL51+CN51+CP51+CR51+CT51+CV51</f>
      </c>
      <c r="CY51" s="714">
        <f>CX51/SUM(DN51:DY51)-1</f>
      </c>
      <c r="CZ51" s="714"/>
      <c r="DA51" s="714">
        <f>CV51/CT51-1</f>
      </c>
      <c r="DB51" s="714">
        <f>CT51/CR51-1</f>
      </c>
      <c r="DC51" s="714"/>
      <c r="DD51" s="714"/>
      <c r="DE51" s="714"/>
      <c r="DF51" s="714"/>
      <c r="DG51" s="714"/>
      <c r="DH51" s="714"/>
      <c r="DI51" s="714"/>
      <c r="DJ51" s="714"/>
      <c r="DK51" s="714"/>
      <c r="DL51" s="714"/>
      <c r="DM51" s="50"/>
      <c r="DN51" s="50" t="n">
        <v>15378.7038</v>
      </c>
      <c r="DO51" s="50" t="n">
        <v>9531.936</v>
      </c>
      <c r="DP51" s="41" t="n">
        <v>6700.3623</v>
      </c>
      <c r="DQ51" s="41" t="n">
        <v>7687.1542</v>
      </c>
      <c r="DR51" s="41" t="n">
        <v>7769.6569</v>
      </c>
      <c r="DS51" s="41" t="n">
        <v>8069.7297</v>
      </c>
      <c r="DT51" s="41" t="n">
        <v>7945.6209</v>
      </c>
      <c r="DU51" s="41" t="n">
        <v>7665.0725</v>
      </c>
      <c r="DV51" s="41" t="n">
        <v>8060.2212</v>
      </c>
      <c r="DW51" s="41" t="n">
        <v>7293.9685</v>
      </c>
      <c r="DX51" s="41" t="n">
        <v>8081.7716</v>
      </c>
      <c r="DY51" s="41" t="n">
        <v>8846.7223</v>
      </c>
      <c r="DZ51" s="714" t="n">
        <v>1.06825006968611</v>
      </c>
      <c r="EA51" s="41">
        <f>SUM(DN51:DY51)</f>
      </c>
      <c r="EB51" s="36">
        <f>IFERROR(EA51/SUM(ED51:EO51)-1,"")</f>
      </c>
      <c r="EC51" s="36"/>
      <c r="ED51" s="732" t="n">
        <v>5273.7508</v>
      </c>
      <c r="EE51" s="732" t="n">
        <v>2966.4902</v>
      </c>
      <c r="EF51" s="732" t="n">
        <v>3809.14114</v>
      </c>
      <c r="EG51" s="732" t="n">
        <v>4040.47802</v>
      </c>
      <c r="EH51" s="732" t="n">
        <v>3968.8496</v>
      </c>
      <c r="EI51" s="732" t="n">
        <v>4025.1416</v>
      </c>
      <c r="EJ51" s="732" t="n">
        <v>4415.3939</v>
      </c>
      <c r="EK51" s="732" t="n">
        <v>2242.5845</v>
      </c>
      <c r="EL51" s="732" t="n">
        <v>3796.2662</v>
      </c>
      <c r="EM51" s="732" t="n">
        <v>4067.525</v>
      </c>
      <c r="EN51" s="732" t="n">
        <v>4286.1706</v>
      </c>
      <c r="EO51" s="732" t="n">
        <v>4277.3949</v>
      </c>
      <c r="EP51" s="799">
        <f>SUM(ED51:EO51)</f>
      </c>
      <c r="EQ51" s="36"/>
      <c r="ER51" s="736"/>
    </row>
    <row r="52" ht="27" customHeight="1" spans="1:146">
      <c r="A52" s="29"/>
      <c r="B52" s="698" t="s">
        <v>93</v>
      </c>
      <c r="C52" s="35">
        <v>104779.479544487</v>
      </c>
      <c r="D52" s="36" t="n">
        <f t="shared" si="82">C52/Z52-1</f>
        <v>0.2490320690988963</v>
      </c>
      <c r="E52" s="35">
        <v>70549.9352426835</v>
      </c>
      <c r="F52" s="36" t="n">
        <f t="shared" si="83">E52/AB52-1</f>
        <v>-0.1492803756653741</v>
      </c>
      <c r="G52" s="35">
        <v>113690.64671709</v>
      </c>
      <c r="H52" s="36" t="n">
        <f t="shared" si="84">G52/AD52-1</f>
        <v>-0.008929312336726336</v>
      </c>
      <c r="I52" s="35">
        <v>118818.325834266</v>
      </c>
      <c r="J52" s="36" t="n">
        <f t="shared" si="85">I52/AF52-1</f>
        <v>0.02372192716572652</v>
      </c>
      <c r="K52" s="35">
        <v>122082.637777699</v>
      </c>
      <c r="L52" s="36" t="n">
        <f t="shared" si="86">K52/AH52-1</f>
        <v>0.0742276398527999</v>
      </c>
      <c r="M52" s="35">
        <v>104494.754081814</v>
      </c>
      <c r="N52" s="36" t="n">
        <f t="shared" si="87">M52/AJ52-1</f>
        <v>0.06048683376539743</v>
      </c>
      <c r="O52" s="35">
        <v>106773.18795039</v>
      </c>
      <c r="P52" s="36" t="n">
        <f t="shared" si="88">O52/AL52-1</f>
        <v>0.015793744153211664</v>
      </c>
      <c r="Q52" s="35" t="n">
        <v>104806.99209108914</v>
      </c>
      <c r="R52" s="36" t="n">
        <f>Q52/AL52-1</f>
        <v>0.057110934562755844</v>
      </c>
      <c r="S52" s="35"/>
      <c r="T52" s="36">
        <f>S52/AN52-1</f>
      </c>
      <c r="U52" s="35">
        <f>C52+E52+G52+I52+K52+M52+O52+Q52+S52</f>
      </c>
      <c r="V52" s="36">
        <f>U52/SUM(X52,Z52,AB52,AD52,AF52,AH52,AJ52,AL52,AN52)-1</f>
      </c>
      <c r="W52" s="36"/>
      <c r="X52" s="35" t="n">
        <v>83888.5422854509</v>
      </c>
      <c r="Y52" s="36">
        <f>X52/AY52-1</f>
      </c>
      <c r="Z52" s="35" t="n">
        <v>82929.7141203987</v>
      </c>
      <c r="AA52" s="36">
        <f>Z52/BA52-1</f>
      </c>
      <c r="AB52" s="35" t="n">
        <v>114714.972536568</v>
      </c>
      <c r="AC52" s="36">
        <f>AB52/BC52-1</f>
      </c>
      <c r="AD52" s="35" t="n">
        <v>116065.039422596</v>
      </c>
      <c r="AE52" s="36">
        <f>AD52/BE52-1</f>
      </c>
      <c r="AF52" s="35" t="n">
        <v>113646.896848072</v>
      </c>
      <c r="AG52" s="36">
        <f>AF52/BG52-1</f>
      </c>
      <c r="AH52" s="35" t="n">
        <v>98534.7019451356</v>
      </c>
      <c r="AI52" s="36">
        <f>AH52/BI52-1</f>
      </c>
      <c r="AJ52" s="35" t="n">
        <v>105113.059186438</v>
      </c>
      <c r="AK52" s="36">
        <f>AJ52/BK52-1</f>
      </c>
      <c r="AL52" s="35" t="n">
        <v>99144.7431526564</v>
      </c>
      <c r="AM52" s="36">
        <f>AL52/BM52-1</f>
      </c>
      <c r="AN52" s="35" t="n">
        <v>102392.665181741</v>
      </c>
      <c r="AO52" s="36">
        <f>AN52/BO52-1</f>
      </c>
      <c r="AP52" s="35" t="n">
        <v>92545.1651924646</v>
      </c>
      <c r="AQ52" s="36">
        <f>AP52/BQ52-1</f>
      </c>
      <c r="AR52" s="35" t="n">
        <v>99293.3213013309</v>
      </c>
      <c r="AS52" s="36">
        <f>AR52/BS52-1</f>
      </c>
      <c r="AT52" s="35" t="n">
        <v>102807.013271544</v>
      </c>
      <c r="AU52" s="36">
        <f>AT52/BU52-1</f>
      </c>
      <c r="AV52" s="35">
        <f>X52+Z52+AB52+AD52+AF52+AH52+AJ52+AL52+AN52+AP52+AR52+AT52</f>
      </c>
      <c r="AW52" s="36">
        <f>AV52/SUM(AY52,BA52,BC52,BE52,BG52,BI52,BK52,BM52,BO52,BQ52,BS52,BU52)-1</f>
      </c>
      <c r="AX52" s="35"/>
      <c r="AY52" s="35" t="n">
        <v>92271.215906107</v>
      </c>
      <c r="AZ52" s="36">
        <f>AY52/BZ52-1</f>
      </c>
      <c r="BA52" s="35" t="n">
        <v>52004.3775014117</v>
      </c>
      <c r="BB52" s="36">
        <f>BA52/CB52-1</f>
      </c>
      <c r="BC52" s="35" t="n">
        <v>100872.35381625</v>
      </c>
      <c r="BD52" s="36">
        <f>BC52/CD52-1</f>
      </c>
      <c r="BE52" s="35" t="n">
        <v>100635.013303476</v>
      </c>
      <c r="BF52" s="36">
        <f>BE52/CF52-1</f>
      </c>
      <c r="BG52" s="35" t="n">
        <v>105803.59847825</v>
      </c>
      <c r="BH52" s="36">
        <f>BG52/CH52-1</f>
      </c>
      <c r="BI52" s="35" t="n">
        <v>92266.8151455738</v>
      </c>
      <c r="BJ52" s="36">
        <f>BI52/CJ52-1</f>
      </c>
      <c r="BK52" s="35" t="n">
        <v>99377.4641009128</v>
      </c>
      <c r="BL52" s="36">
        <f>BK52/CL52-1</f>
      </c>
      <c r="BM52" s="35" t="n">
        <v>94553.2481345715</v>
      </c>
      <c r="BN52" s="36">
        <f>BM52/CN52-1</f>
      </c>
      <c r="BO52" s="35" t="n">
        <v>95075.9557242399</v>
      </c>
      <c r="BP52" s="36">
        <f>BO52/CP52-1</f>
      </c>
      <c r="BQ52" s="35" t="n">
        <v>93252.5929544771</v>
      </c>
      <c r="BR52" s="36">
        <f>BQ52/CR52-1</f>
      </c>
      <c r="BS52" s="35" t="n">
        <v>99356.6648540938</v>
      </c>
      <c r="BT52" s="36">
        <f>BS52/CT52-1</f>
      </c>
      <c r="BU52" s="35" t="n">
        <v>104578.280897995</v>
      </c>
      <c r="BV52" s="36">
        <f>BU52/CV52-1</f>
      </c>
      <c r="BW52" s="35">
        <f>AY52+BA52+BC52+BE52+BG52+BI52+BK52+BM52+BO52+BQ52+BS52+BU52</f>
      </c>
      <c r="BX52" s="36">
        <f>BW52/SUM(BZ52,CB52,CD52,CF52,CH52,CJ52,CL52,CN52,CP52,CR52,CT52,CV52)-1</f>
      </c>
      <c r="BY52" s="36"/>
      <c r="BZ52" s="50" t="n">
        <v>70371.038753968</v>
      </c>
      <c r="CA52" s="714">
        <f>BZ52/DN52-1</f>
      </c>
      <c r="CB52" s="50" t="n">
        <v>85891.3552715507</v>
      </c>
      <c r="CC52" s="714">
        <f>CB52/DO52-1</f>
      </c>
      <c r="CD52" s="41" t="n">
        <v>103470.976370687</v>
      </c>
      <c r="CE52" s="714">
        <f>CD52/DP52-1</f>
      </c>
      <c r="CF52" s="41" t="n">
        <v>98883.9122632195</v>
      </c>
      <c r="CG52" s="714">
        <f>CF52/DQ52-1</f>
      </c>
      <c r="CH52" s="41" t="n">
        <v>95282.3051627719</v>
      </c>
      <c r="CI52" s="714">
        <f>CH52/DR52-1</f>
      </c>
      <c r="CJ52" s="50" t="n">
        <v>99137.2143342365</v>
      </c>
      <c r="CK52" s="714">
        <f>CJ52/DS52-1</f>
      </c>
      <c r="CL52" s="724" t="n">
        <v>100773.800465644</v>
      </c>
      <c r="CM52" s="714">
        <f>CL52/DT52-1</f>
      </c>
      <c r="CN52" s="41" t="n">
        <v>91238.0021730358</v>
      </c>
      <c r="CO52" s="714">
        <f>CN52/DU52-1</f>
      </c>
      <c r="CP52" s="41" t="n">
        <v>100911.254489634</v>
      </c>
      <c r="CQ52" s="714">
        <f>CP52/DV52-1</f>
      </c>
      <c r="CR52" s="41" t="n">
        <v>92252.6523387876</v>
      </c>
      <c r="CS52" s="714">
        <f>CR52/DW52-1</f>
      </c>
      <c r="CT52" s="41" t="n">
        <v>100929.26563637</v>
      </c>
      <c r="CU52" s="714">
        <f>CT52/DY52-1</f>
      </c>
      <c r="CV52" s="41" t="n">
        <v>101671.073113084</v>
      </c>
      <c r="CW52" s="714">
        <f>CV52/DY52-1</f>
      </c>
      <c r="CX52" s="41">
        <f>BZ52+CB52+CD52+CF52+CH52+CJ52+CL52+CN52+CP52+CR52+CT52+CV52</f>
      </c>
      <c r="CY52" s="714">
        <f>CX52/SUM(DN52:DY52)-1</f>
      </c>
      <c r="CZ52" s="714"/>
      <c r="DA52" s="714">
        <f>CV52/CT52-1</f>
      </c>
      <c r="DB52" s="714">
        <f>CT52/CR52-1</f>
      </c>
      <c r="DC52" s="714"/>
      <c r="DD52" s="714"/>
      <c r="DE52" s="714"/>
      <c r="DF52" s="714"/>
      <c r="DG52" s="714"/>
      <c r="DH52" s="714"/>
      <c r="DI52" s="714"/>
      <c r="DJ52" s="714"/>
      <c r="DK52" s="714"/>
      <c r="DL52" s="714"/>
      <c r="DM52" s="21"/>
      <c r="DN52" s="742" t="n">
        <v>73181.1883119788</v>
      </c>
      <c r="DO52" s="742" t="n">
        <v>54528.813639555</v>
      </c>
      <c r="DP52" s="720" t="n">
        <v>83660.6172612888</v>
      </c>
      <c r="DQ52" s="720" t="n">
        <v>84543.1911187014</v>
      </c>
      <c r="DR52" s="720" t="n">
        <v>91745.3818997593</v>
      </c>
      <c r="DS52" s="720" t="n">
        <v>83462.2526589879</v>
      </c>
      <c r="DT52" s="720" t="n">
        <v>91673.1403457649</v>
      </c>
      <c r="DU52" s="720" t="n">
        <v>74792.1343077556</v>
      </c>
      <c r="DV52" s="720" t="n">
        <v>97358.5710931325</v>
      </c>
      <c r="DW52" s="720" t="n">
        <v>89591.0184818066</v>
      </c>
      <c r="DX52" s="720" t="n">
        <v>99502.8222713985</v>
      </c>
      <c r="DY52" s="720" t="n">
        <v>102391.843451847</v>
      </c>
      <c r="DZ52" s="721" t="n">
        <v>-0.0192641973943065</v>
      </c>
      <c r="EA52" s="720">
        <f>SUM(DN52:DY52)</f>
      </c>
      <c r="EB52" s="722">
        <f>IFERROR(EA52/SUM(ED52:EO52)-1,"")</f>
      </c>
      <c r="EC52" s="738"/>
      <c r="ED52" s="732" t="n">
        <v>102143.24795111</v>
      </c>
      <c r="EE52" s="732" t="n">
        <v>53911.9615194439</v>
      </c>
      <c r="EF52" s="732" t="n">
        <v>82380.5585882345</v>
      </c>
      <c r="EG52" s="732" t="n">
        <v>96344.184790747</v>
      </c>
      <c r="EH52" s="732" t="n">
        <v>100632.949774368</v>
      </c>
      <c r="EI52" s="732" t="n">
        <v>101528.916832836</v>
      </c>
      <c r="EJ52" s="732" t="n">
        <v>95536.3757009891</v>
      </c>
      <c r="EK52" s="732" t="n">
        <v>77212.6219694957</v>
      </c>
      <c r="EL52" s="732" t="n">
        <v>102540.180584057</v>
      </c>
      <c r="EM52" s="732" t="n">
        <v>90137.4401439722</v>
      </c>
      <c r="EN52" s="732" t="n">
        <v>110988.367032605</v>
      </c>
      <c r="EO52" s="732" t="n">
        <v>104403.085091627</v>
      </c>
      <c r="EP52" s="800">
        <f>SUM(ED52:EO52)</f>
      </c>
      <c r="EQ52" s="36"/>
      <c r="ER52" s="736"/>
    </row>
    <row r="53" s="212" customFormat="1" ht="27" customHeight="1" spans="1:146">
      <c r="A53" s="698" t="s">
        <v>100</v>
      </c>
      <c r="B53" s="698" t="s">
        <v>88</v>
      </c>
      <c r="C53" s="35">
        <v>410.275281072411</v>
      </c>
      <c r="D53" s="36" t="n">
        <f t="shared" si="82">C53/Z53-1</f>
        <v>0.1839321517436463</v>
      </c>
      <c r="E53" s="35">
        <v>251.919602698761</v>
      </c>
      <c r="F53" s="36" t="n">
        <f t="shared" si="83">E53/AB53-1</f>
        <v>-0.14513710376171385</v>
      </c>
      <c r="G53" s="35">
        <v>395.897367874816</v>
      </c>
      <c r="H53" s="36" t="n">
        <f t="shared" si="84">G53/AD53-1</f>
        <v>-0.02086685586462722</v>
      </c>
      <c r="I53" s="35">
        <v>415.691985788766</v>
      </c>
      <c r="J53" s="36" t="n">
        <f t="shared" si="85">I53/AF53-1</f>
        <v>0.005101790058071876</v>
      </c>
      <c r="K53" s="35">
        <v>420.790952838595</v>
      </c>
      <c r="L53" s="36" t="n">
        <f t="shared" si="86">K53/AH53-1</f>
        <v>0.03327354945092775</v>
      </c>
      <c r="M53" s="35">
        <v>402.743538497358</v>
      </c>
      <c r="N53" s="36" t="n">
        <f t="shared" si="87">M53/AJ53-1</f>
        <v>0.08437553065984793</v>
      </c>
      <c r="O53" s="35">
        <v>383.371022267096</v>
      </c>
      <c r="P53" s="36" t="n">
        <f t="shared" si="88">O53/AL53-1</f>
        <v>0.013613887905048472</v>
      </c>
      <c r="Q53" s="35" t="n">
        <v>415.2411580219836</v>
      </c>
      <c r="R53" s="36" t="n">
        <f>Q53/AL53-1</f>
        <v>0.06071612238111945</v>
      </c>
      <c r="S53" s="35"/>
      <c r="T53" s="36">
        <f>S53/AN53-1</f>
      </c>
      <c r="U53" s="35">
        <f>C53+E53+G53+I53+K53+M53+O53+Q53+S53</f>
      </c>
      <c r="V53" s="36">
        <f>U53/SUM(X53,Z53,AB53,AD53,AF53,AH53,AJ53,AL53,AN53)-1</f>
      </c>
      <c r="W53" s="36"/>
      <c r="X53" s="35" t="n">
        <v>346.536142690419</v>
      </c>
      <c r="Y53" s="36">
        <f>X53/AY53-1</f>
      </c>
      <c r="Z53" s="35" t="n">
        <v>294.690065280995</v>
      </c>
      <c r="AA53" s="36">
        <f>Z53/BA53-1</f>
      </c>
      <c r="AB53" s="35" t="n">
        <v>404.334558835116</v>
      </c>
      <c r="AC53" s="36">
        <f>AB53/BC53-1</f>
      </c>
      <c r="AD53" s="35" t="n">
        <v>413.58197736843</v>
      </c>
      <c r="AE53" s="36">
        <f>AD53/BE53-1</f>
      </c>
      <c r="AF53" s="35" t="n">
        <v>407.24061219045</v>
      </c>
      <c r="AG53" s="36">
        <f>AF53/BG53-1</f>
      </c>
      <c r="AH53" s="35" t="n">
        <v>371.405963257292</v>
      </c>
      <c r="AI53" s="36">
        <f>AH53/BI53-1</f>
      </c>
      <c r="AJ53" s="35" t="n">
        <v>378.221951022645</v>
      </c>
      <c r="AK53" s="36">
        <f>AJ53/BK53-1</f>
      </c>
      <c r="AL53" s="35" t="n">
        <v>391.472467760593</v>
      </c>
      <c r="AM53" s="36">
        <f>AL53/BM53-1</f>
      </c>
      <c r="AN53" s="35" t="n">
        <v>421.130993221718</v>
      </c>
      <c r="AO53" s="36">
        <f>AN53/BO53-1</f>
      </c>
      <c r="AP53" s="35" t="n">
        <v>387.732320819638</v>
      </c>
      <c r="AQ53" s="36">
        <f>AP53/BQ53-1</f>
      </c>
      <c r="AR53" s="35" t="n">
        <v>424.524865525349</v>
      </c>
      <c r="AS53" s="36">
        <f>AR53/BS53-1</f>
      </c>
      <c r="AT53" s="35" t="n">
        <v>438.678867644627</v>
      </c>
      <c r="AU53" s="36">
        <f>AT53/BU53-1</f>
      </c>
      <c r="AV53" s="35">
        <f>X53+Z53+AB53+AD53+AF53+AH53+AJ53+AL53+AN53+AP53+AR53+AT53</f>
      </c>
      <c r="AW53" s="36">
        <f>AV53/SUM(AY53,BA53,BC53,BE53,BG53,BI53,BK53,BM53,BO53,BQ53,BS53,BU53)-1</f>
      </c>
      <c r="AX53" s="35"/>
      <c r="AY53" s="35" t="n">
        <v>361.791030474863</v>
      </c>
      <c r="AZ53" s="36">
        <f>AY53/BZ53-1</f>
      </c>
      <c r="BA53" s="35" t="n">
        <v>187.703791132928</v>
      </c>
      <c r="BB53" s="36">
        <f>BA53/CB53-1</f>
      </c>
      <c r="BC53" s="35" t="n">
        <v>342.693895188667</v>
      </c>
      <c r="BD53" s="36">
        <f>BC53/CD53-1</f>
      </c>
      <c r="BE53" s="35" t="n">
        <v>368.873306767077</v>
      </c>
      <c r="BF53" s="36">
        <f>BE53/CF53-1</f>
      </c>
      <c r="BG53" s="35" t="n">
        <v>383.410233291959</v>
      </c>
      <c r="BH53" s="36">
        <f>BG53/CH53-1</f>
      </c>
      <c r="BI53" s="35" t="n">
        <v>352.639833726397</v>
      </c>
      <c r="BJ53" s="36">
        <f>BI53/CJ53-1</f>
      </c>
      <c r="BK53" s="35" t="n">
        <v>359.681613567106</v>
      </c>
      <c r="BL53" s="36">
        <f>BK53/CL53-1</f>
      </c>
      <c r="BM53" s="35" t="n">
        <v>381.287802706376</v>
      </c>
      <c r="BN53" s="36">
        <f>BM53/CN53-1</f>
      </c>
      <c r="BO53" s="35" t="n">
        <v>393.759268709069</v>
      </c>
      <c r="BP53" s="36">
        <f>BO53/CP53-1</f>
      </c>
      <c r="BQ53" s="35" t="n">
        <v>392.375205782048</v>
      </c>
      <c r="BR53" s="36">
        <f>BQ53/CR53-1</f>
      </c>
      <c r="BS53" s="35" t="n">
        <v>423.095708056163</v>
      </c>
      <c r="BT53" s="36">
        <f>BS53/CT53-1</f>
      </c>
      <c r="BU53" s="35" t="n">
        <v>450.915502037862</v>
      </c>
      <c r="BV53" s="36">
        <f>BU53/CV53-1</f>
      </c>
      <c r="BW53" s="35">
        <f>AY53+BA53+BC53+BE53+BG53+BI53+BK53+BM53+BO53+BQ53+BS53+BU53</f>
      </c>
      <c r="BX53" s="36">
        <f>BW53/SUM(BZ53,CB53,CD53,CF53,CH53,CJ53,CL53,CN53,CP53,CR53,CT53,CV53)-1</f>
      </c>
      <c r="BY53" s="36"/>
      <c r="BZ53" s="50" t="n">
        <v>206.150053656955</v>
      </c>
      <c r="CA53" s="714">
        <f>BZ53/DN53-1</f>
      </c>
      <c r="CB53" s="50" t="n">
        <v>242.034437709182</v>
      </c>
      <c r="CC53" s="714">
        <f>CB53/DO53-1</f>
      </c>
      <c r="CD53" s="41" t="n">
        <v>319.924917255237</v>
      </c>
      <c r="CE53" s="714">
        <f>CD53/DP53-1</f>
      </c>
      <c r="CF53" s="41" t="n">
        <v>318.489081427751</v>
      </c>
      <c r="CG53" s="714">
        <f>CF53/DQ53-1</f>
      </c>
      <c r="CH53" s="41" t="n">
        <v>334.298620673818</v>
      </c>
      <c r="CI53" s="714">
        <f>CH53/DR53-1</f>
      </c>
      <c r="CJ53" s="724" t="n">
        <v>330.906670681247</v>
      </c>
      <c r="CK53" s="714">
        <f>CJ53/DS53-1</f>
      </c>
      <c r="CL53" s="724" t="n">
        <v>328.106964662202</v>
      </c>
      <c r="CM53" s="714">
        <f>CL53/DT53-1</f>
      </c>
      <c r="CN53" s="41" t="n">
        <v>358.311880438515</v>
      </c>
      <c r="CO53" s="714">
        <f>CN53/DU53-1</f>
      </c>
      <c r="CP53" s="41" t="n">
        <v>361.976921534251</v>
      </c>
      <c r="CQ53" s="714">
        <f>CP53/DV53-1</f>
      </c>
      <c r="CR53" s="41" t="n">
        <v>357.339067344833</v>
      </c>
      <c r="CS53" s="714">
        <f>CR53/DW53-1</f>
      </c>
      <c r="CT53" s="41" t="n">
        <v>383.714776606416</v>
      </c>
      <c r="CU53" s="714">
        <f>CT53/DY53-1</f>
      </c>
      <c r="CV53" s="41" t="n">
        <v>386.716295652413</v>
      </c>
      <c r="CW53" s="714">
        <f>CV53/DY53-1</f>
      </c>
      <c r="CX53" s="41">
        <f>BZ53+CB53+CD53+CF53+CH53+CJ53+CL53+CN53+CP53+CR53+CT53+CV53</f>
      </c>
      <c r="CY53" s="714">
        <f>CX53/SUM(DN53:DY53)-1</f>
      </c>
      <c r="CZ53" s="714"/>
      <c r="DA53" s="714">
        <f>CV53/CT53-1</f>
      </c>
      <c r="DB53" s="714">
        <f>CT53/CR53-1</f>
      </c>
      <c r="DC53" s="714"/>
      <c r="DD53" s="714"/>
      <c r="DE53" s="714"/>
      <c r="DF53" s="714"/>
      <c r="DG53" s="714"/>
      <c r="DH53" s="714"/>
      <c r="DI53" s="714"/>
      <c r="DJ53" s="714"/>
      <c r="DK53" s="714"/>
      <c r="DL53" s="714"/>
      <c r="DM53" s="228"/>
      <c r="DN53" s="739" t="n">
        <v>250.225356127653</v>
      </c>
      <c r="DO53" s="739" t="n">
        <v>164.46202314349</v>
      </c>
      <c r="DP53" s="726" t="n">
        <v>277.277876286165</v>
      </c>
      <c r="DQ53" s="726" t="n">
        <v>266.112711625067</v>
      </c>
      <c r="DR53" s="726" t="n">
        <v>299.420851828113</v>
      </c>
      <c r="DS53" s="726" t="n">
        <v>278.563411147832</v>
      </c>
      <c r="DT53" s="726" t="n">
        <v>286.033706487663</v>
      </c>
      <c r="DU53" s="726" t="n">
        <v>293.974198011735</v>
      </c>
      <c r="DV53" s="726" t="n">
        <v>326.048944796228</v>
      </c>
      <c r="DW53" s="726" t="n">
        <v>302.133647363861</v>
      </c>
      <c r="DX53" s="726" t="n">
        <v>336.922216966276</v>
      </c>
      <c r="DY53" s="726" t="n">
        <v>345.740207518547</v>
      </c>
      <c r="DZ53" s="727" t="n">
        <v>-0.0774040807236311</v>
      </c>
      <c r="EA53" s="726">
        <f>SUM(DN53:DY53)</f>
      </c>
      <c r="EB53" s="728">
        <f>IFERROR(EA53/SUM(ED53:EO53)-1,"")</f>
      </c>
      <c r="EC53" s="740"/>
      <c r="ED53" s="732" t="n">
        <v>333.099019792593</v>
      </c>
      <c r="EE53" s="732" t="n">
        <v>128.038297247384</v>
      </c>
      <c r="EF53" s="732" t="n">
        <v>253.688260127502</v>
      </c>
      <c r="EG53" s="732" t="n">
        <v>328.164190946823</v>
      </c>
      <c r="EH53" s="732" t="n">
        <v>338.179852204058</v>
      </c>
      <c r="EI53" s="732" t="n">
        <v>362.703056288019</v>
      </c>
      <c r="EJ53" s="732" t="n">
        <v>330.920232521789</v>
      </c>
      <c r="EK53" s="732" t="n">
        <v>278.321519331144</v>
      </c>
      <c r="EL53" s="732" t="n">
        <v>325.124814254136</v>
      </c>
      <c r="EM53" s="732" t="n">
        <v>292.291937933274</v>
      </c>
      <c r="EN53" s="732" t="n">
        <v>369.942212671002</v>
      </c>
      <c r="EO53" s="732" t="n">
        <v>374.747167524571</v>
      </c>
      <c r="EP53" s="801">
        <f>SUM(ED53:EO53)</f>
      </c>
      <c r="EQ53" s="36"/>
      <c r="ER53" s="736"/>
    </row>
    <row r="54" ht="27" customHeight="1" spans="1:146">
      <c r="A54" s="45"/>
      <c r="B54" s="698" t="s">
        <v>89</v>
      </c>
      <c r="C54" s="35">
        <v>152.6211</v>
      </c>
      <c r="D54" s="36" t="n">
        <f t="shared" si="82">C54/Z54-1</f>
        <v>0.18520776320244536</v>
      </c>
      <c r="E54" s="35">
        <v>133.2456</v>
      </c>
      <c r="F54" s="36" t="n">
        <f t="shared" si="83">E54/AB54-1</f>
        <v>0.18907708508094023</v>
      </c>
      <c r="G54" s="35">
        <v>179.4963</v>
      </c>
      <c r="H54" s="36" t="n">
        <f t="shared" si="84">G54/AD54-1</f>
        <v>0.4077666400270423</v>
      </c>
      <c r="I54" s="35">
        <v>188.8777</v>
      </c>
      <c r="J54" s="36" t="n">
        <f t="shared" si="85">I54/AF54-1</f>
        <v>0.3828694304379945</v>
      </c>
      <c r="K54" s="35">
        <v>187.8576</v>
      </c>
      <c r="L54" s="36" t="n">
        <f t="shared" si="86">K54/AH54-1</f>
        <v>0.30621122287991764</v>
      </c>
      <c r="M54" s="35">
        <v>196.544</v>
      </c>
      <c r="N54" s="36" t="n">
        <f t="shared" si="87">M54/AJ54-1</f>
        <v>0.34828346715966885</v>
      </c>
      <c r="O54" s="35">
        <v>164.6195</v>
      </c>
      <c r="P54" s="36" t="n">
        <f t="shared" si="88">O54/AL54-1</f>
        <v>0.11352255563063851</v>
      </c>
      <c r="Q54" s="35" t="n">
        <v>181.2638</v>
      </c>
      <c r="R54" s="36" t="n">
        <f>Q54/AL54-1</f>
        <v>0.4202432524972832</v>
      </c>
      <c r="S54" s="35"/>
      <c r="T54" s="36">
        <f>S54/AN54-1</f>
      </c>
      <c r="U54" s="35">
        <f>C54+E54+G54+I54+K54+M54+O54+Q54+S54</f>
      </c>
      <c r="V54" s="36">
        <f>U54/SUM(X54,Z54,AB54,AD54,AF54,AH54,AJ54,AL54,AN54)-1</f>
      </c>
      <c r="W54" s="36"/>
      <c r="X54" s="35" t="n">
        <v>128.7716</v>
      </c>
      <c r="Y54" s="36">
        <f>X54/AY54-1</f>
      </c>
      <c r="Z54" s="35" t="n">
        <v>112.058</v>
      </c>
      <c r="AA54" s="36">
        <f>Z54/BA54-1</f>
      </c>
      <c r="AB54" s="35" t="n">
        <v>127.5043</v>
      </c>
      <c r="AC54" s="36">
        <f>AB54/BC54-1</f>
      </c>
      <c r="AD54" s="35" t="n">
        <v>136.5839</v>
      </c>
      <c r="AE54" s="36">
        <f>AD54/BE54-1</f>
      </c>
      <c r="AF54" s="35" t="n">
        <v>143.8187</v>
      </c>
      <c r="AG54" s="36">
        <f>AF54/BG54-1</f>
      </c>
      <c r="AH54" s="35" t="n">
        <v>145.7735</v>
      </c>
      <c r="AI54" s="36">
        <f>AH54/BI54-1</f>
      </c>
      <c r="AJ54" s="35" t="n">
        <v>147.8367</v>
      </c>
      <c r="AK54" s="36">
        <f>AJ54/BK54-1</f>
      </c>
      <c r="AL54" s="35" t="n">
        <v>127.6287</v>
      </c>
      <c r="AM54" s="36">
        <f>AL54/BM54-1</f>
      </c>
      <c r="AN54" s="35" t="n">
        <v>131.9346</v>
      </c>
      <c r="AO54" s="36">
        <f>AN54/BO54-1</f>
      </c>
      <c r="AP54" s="35" t="n">
        <v>110.2107</v>
      </c>
      <c r="AQ54" s="36">
        <f>AP54/BQ54-1</f>
      </c>
      <c r="AR54" s="35" t="n">
        <v>124.9464</v>
      </c>
      <c r="AS54" s="36">
        <f>AR54/BS54-1</f>
      </c>
      <c r="AT54" s="35" t="n">
        <v>124.6693</v>
      </c>
      <c r="AU54" s="36">
        <f>AT54/BU54-1</f>
      </c>
      <c r="AV54" s="35">
        <f>X54+Z54+AB54+AD54+AF54+AH54+AJ54+AL54+AN54+AP54+AR54+AT54</f>
      </c>
      <c r="AW54" s="36">
        <f>AV54/SUM(AY54,BA54,BC54,BE54,BG54,BI54,BK54,BM54,BO54,BQ54,BS54,BU54)-1</f>
      </c>
      <c r="AX54" s="35"/>
      <c r="AY54" s="35" t="n">
        <v>108.8316</v>
      </c>
      <c r="AZ54" s="36">
        <f>AY54/BZ54-1</f>
      </c>
      <c r="BA54" s="35" t="n">
        <v>106.3984</v>
      </c>
      <c r="BB54" s="36">
        <f>BA54/CB54-1</f>
      </c>
      <c r="BC54" s="35" t="n">
        <v>121.1166</v>
      </c>
      <c r="BD54" s="36">
        <f>BC54/CD54-1</f>
      </c>
      <c r="BE54" s="35" t="n">
        <v>116.2759</v>
      </c>
      <c r="BF54" s="36">
        <f>BE54/CF54-1</f>
      </c>
      <c r="BG54" s="35" t="n">
        <v>126.1017</v>
      </c>
      <c r="BH54" s="36">
        <f>BG54/CH54-1</f>
      </c>
      <c r="BI54" s="35" t="n">
        <v>129.276</v>
      </c>
      <c r="BJ54" s="36">
        <f>BI54/CJ54-1</f>
      </c>
      <c r="BK54" s="35" t="n">
        <v>123.8859</v>
      </c>
      <c r="BL54" s="36">
        <f>BK54/CL54-1</f>
      </c>
      <c r="BM54" s="35" t="n">
        <v>124.4264</v>
      </c>
      <c r="BN54" s="36">
        <f>BM54/CN54-1</f>
      </c>
      <c r="BO54" s="35" t="n">
        <v>121.1498</v>
      </c>
      <c r="BP54" s="36">
        <f>BO54/CP54-1</f>
      </c>
      <c r="BQ54" s="35" t="n">
        <v>132.914</v>
      </c>
      <c r="BR54" s="36">
        <f>BQ54/CR54-1</f>
      </c>
      <c r="BS54" s="35" t="n">
        <v>139.2331</v>
      </c>
      <c r="BT54" s="36">
        <f>BS54/CT54-1</f>
      </c>
      <c r="BU54" s="35" t="n">
        <v>160.0406</v>
      </c>
      <c r="BV54" s="36">
        <f>BU54/CV54-1</f>
      </c>
      <c r="BW54" s="35">
        <f>AY54+BA54+BC54+BE54+BG54+BI54+BK54+BM54+BO54+BQ54+BS54+BU54</f>
      </c>
      <c r="BX54" s="36">
        <f>BW54/SUM(BZ54,CB54,CD54,CF54,CH54,CJ54,CL54,CN54,CP54,CR54,CT54,CV54)-1</f>
      </c>
      <c r="BY54" s="36"/>
      <c r="BZ54" s="50" t="n">
        <v>27.4843</v>
      </c>
      <c r="CA54" s="714">
        <f>BZ54/DN54-1</f>
      </c>
      <c r="CB54" s="50" t="n">
        <v>22.0535</v>
      </c>
      <c r="CC54" s="714">
        <f>CB54/DO54-1</f>
      </c>
      <c r="CD54" s="41" t="n">
        <v>36.5927</v>
      </c>
      <c r="CE54" s="714">
        <f>CD54/DP54-1</f>
      </c>
      <c r="CF54" s="41" t="n">
        <v>35.9168</v>
      </c>
      <c r="CG54" s="714">
        <f>CF54/DQ54-1</f>
      </c>
      <c r="CH54" s="41" t="n">
        <v>39.9165</v>
      </c>
      <c r="CI54" s="714">
        <f>CH54/DR54-1</f>
      </c>
      <c r="CJ54" s="724" t="n">
        <v>36.0981</v>
      </c>
      <c r="CK54" s="714">
        <f>CJ54/DS54-1</f>
      </c>
      <c r="CL54" s="724" t="n">
        <v>31.0377</v>
      </c>
      <c r="CM54" s="714">
        <f>CL54/DT54-1</f>
      </c>
      <c r="CN54" s="41" t="n">
        <v>63.4174</v>
      </c>
      <c r="CO54" s="714">
        <f>CN54/DU54-1</f>
      </c>
      <c r="CP54" s="41" t="n">
        <v>57.7175</v>
      </c>
      <c r="CQ54" s="714">
        <f>CP54/DV54-1</f>
      </c>
      <c r="CR54" s="41" t="n">
        <v>59.5335</v>
      </c>
      <c r="CS54" s="714">
        <f>CR54/DW54-1</f>
      </c>
      <c r="CT54" s="41" t="n">
        <v>64.3442</v>
      </c>
      <c r="CU54" s="714">
        <f>CT54/DY54-1</f>
      </c>
      <c r="CV54" s="41" t="n">
        <v>81.6752</v>
      </c>
      <c r="CW54" s="714">
        <f>CV54/DY54-1</f>
      </c>
      <c r="CX54" s="41">
        <f>BZ54+CB54+CD54+CF54+CH54+CJ54+CL54+CN54+CP54+CR54+CT54+CV54</f>
      </c>
      <c r="CY54" s="714">
        <f>CX54/SUM(DN54:DY54)-1</f>
      </c>
      <c r="CZ54" s="714"/>
      <c r="DA54" s="714">
        <f>CV54/CT54-1</f>
      </c>
      <c r="DB54" s="714">
        <f>CT54/CR54-1</f>
      </c>
      <c r="DC54" s="714"/>
      <c r="DD54" s="714"/>
      <c r="DE54" s="714"/>
      <c r="DF54" s="714"/>
      <c r="DG54" s="714"/>
      <c r="DH54" s="714"/>
      <c r="DI54" s="714"/>
      <c r="DJ54" s="714"/>
      <c r="DK54" s="714"/>
      <c r="DL54" s="714"/>
      <c r="DM54" s="737" t="s">
        <v>100</v>
      </c>
      <c r="DN54" s="739" t="n">
        <v>23.957</v>
      </c>
      <c r="DO54" s="739" t="n">
        <v>19.9224</v>
      </c>
      <c r="DP54" s="726" t="n">
        <v>19.2974</v>
      </c>
      <c r="DQ54" s="726" t="n">
        <v>19.6288</v>
      </c>
      <c r="DR54" s="726" t="n">
        <v>20.3518</v>
      </c>
      <c r="DS54" s="726" t="n">
        <v>30.6512</v>
      </c>
      <c r="DT54" s="726" t="n">
        <v>28.9078</v>
      </c>
      <c r="DU54" s="726" t="n">
        <v>28.2659</v>
      </c>
      <c r="DV54" s="726" t="n">
        <v>25.5869</v>
      </c>
      <c r="DW54" s="726" t="n">
        <v>24.9758</v>
      </c>
      <c r="DX54" s="726" t="n">
        <v>24.236</v>
      </c>
      <c r="DY54" s="726" t="n">
        <v>27.5754</v>
      </c>
      <c r="DZ54" s="727" t="n">
        <v>0.0539362946315958</v>
      </c>
      <c r="EA54" s="726">
        <f>SUM(DN54:DY54)</f>
      </c>
      <c r="EB54" s="728">
        <f>IFERROR(EA54/SUM(ED54:EO54)-1,"")</f>
      </c>
      <c r="EC54" s="728"/>
      <c r="ED54" s="732" t="n">
        <v>21.32733</v>
      </c>
      <c r="EE54" s="732" t="n">
        <v>18.4661</v>
      </c>
      <c r="EF54" s="732" t="n">
        <v>22.17543</v>
      </c>
      <c r="EG54" s="732" t="n">
        <v>23.70351</v>
      </c>
      <c r="EH54" s="732" t="n">
        <v>24.8254</v>
      </c>
      <c r="EI54" s="732" t="n">
        <v>24.6942</v>
      </c>
      <c r="EJ54" s="732" t="n">
        <v>24.5394</v>
      </c>
      <c r="EK54" s="732" t="n">
        <v>21.222</v>
      </c>
      <c r="EL54" s="732" t="n">
        <v>22.4081</v>
      </c>
      <c r="EM54" s="732" t="n">
        <v>25.1006</v>
      </c>
      <c r="EN54" s="732" t="n">
        <v>24.4398</v>
      </c>
      <c r="EO54" s="732" t="n">
        <v>26.1642</v>
      </c>
      <c r="EP54" s="802">
        <f>SUM(ED54:EO54)</f>
      </c>
      <c r="EQ54" s="36"/>
      <c r="ER54" s="736"/>
    </row>
    <row r="55" s="212" customFormat="1" ht="27" customHeight="1" spans="1:146">
      <c r="A55" s="45"/>
      <c r="B55" s="698" t="s">
        <v>90</v>
      </c>
      <c r="C55" s="35">
        <v>257.654181072411</v>
      </c>
      <c r="D55" s="36" t="n">
        <f t="shared" si="82">C55/Z55-1</f>
        <v>0.18317783918890962</v>
      </c>
      <c r="E55" s="35">
        <v>118.674002698761</v>
      </c>
      <c r="F55" s="36" t="n">
        <f t="shared" si="83">E55/AB55-1</f>
        <v>-0.35020171558498814</v>
      </c>
      <c r="G55" s="35">
        <v>216.401067874816</v>
      </c>
      <c r="H55" s="36" t="n">
        <f t="shared" si="84">G55/AD55-1</f>
        <v>-0.21828968847040842</v>
      </c>
      <c r="I55" s="35">
        <v>226.814285788766</v>
      </c>
      <c r="J55" s="36" t="n">
        <f t="shared" si="85">I55/AF55-1</f>
        <v>-0.1811701801558553</v>
      </c>
      <c r="K55" s="35">
        <v>232.933352838595</v>
      </c>
      <c r="L55" s="36" t="n">
        <f t="shared" si="86">K55/AH55-1</f>
        <v>-0.11574040708432876</v>
      </c>
      <c r="M55" s="35">
        <v>206.199538497358</v>
      </c>
      <c r="N55" s="36" t="n">
        <f t="shared" si="87">M55/AJ55-1</f>
        <v>-0.08612645751145465</v>
      </c>
      <c r="O55" s="35">
        <v>218.751522267096</v>
      </c>
      <c r="P55" s="36" t="n">
        <f t="shared" si="88">O55/AL55-1</f>
        <v>-0.05049684692882317</v>
      </c>
      <c r="Q55" s="35" t="n">
        <v>233.9773580219836</v>
      </c>
      <c r="R55" s="36" t="n">
        <f>Q55/AL55-1</f>
        <v>-0.1131973288287379</v>
      </c>
      <c r="S55" s="35"/>
      <c r="T55" s="36">
        <f>S55/AN55-1</f>
      </c>
      <c r="U55" s="35">
        <f>C55+E55+G55+I55+K55+M55+O55+Q55+S55</f>
      </c>
      <c r="V55" s="36">
        <f>U55/SUM(X55,Z55,AB55,AD55,AF55,AH55,AJ55,AL55,AN55)-1</f>
      </c>
      <c r="W55" s="36"/>
      <c r="X55" s="35" t="n">
        <v>217.764542690419</v>
      </c>
      <c r="Y55" s="36">
        <f>X55/AY55-1</f>
      </c>
      <c r="Z55" s="35" t="n">
        <v>182.632065280995</v>
      </c>
      <c r="AA55" s="36">
        <f>Z55/BA55-1</f>
      </c>
      <c r="AB55" s="35" t="n">
        <v>276.830258835116</v>
      </c>
      <c r="AC55" s="36">
        <f>AB55/BC55-1</f>
      </c>
      <c r="AD55" s="35" t="n">
        <v>276.99807736843</v>
      </c>
      <c r="AE55" s="36">
        <f>AD55/BE55-1</f>
      </c>
      <c r="AF55" s="35" t="n">
        <v>263.42191219045</v>
      </c>
      <c r="AG55" s="36">
        <f>AF55/BG55-1</f>
      </c>
      <c r="AH55" s="35" t="n">
        <v>225.632463257292</v>
      </c>
      <c r="AI55" s="36">
        <f>AH55/BI55-1</f>
      </c>
      <c r="AJ55" s="35" t="n">
        <v>230.385251022645</v>
      </c>
      <c r="AK55" s="36">
        <f>AJ55/BK55-1</f>
      </c>
      <c r="AL55" s="35" t="n">
        <v>263.843767760593</v>
      </c>
      <c r="AM55" s="36">
        <f>AL55/BM55-1</f>
      </c>
      <c r="AN55" s="35" t="n">
        <v>289.196393221718</v>
      </c>
      <c r="AO55" s="36">
        <f>AN55/BO55-1</f>
      </c>
      <c r="AP55" s="35" t="n">
        <v>277.521620819638</v>
      </c>
      <c r="AQ55" s="36">
        <f>AP55/BQ55-1</f>
      </c>
      <c r="AR55" s="35" t="n">
        <v>299.578465525349</v>
      </c>
      <c r="AS55" s="36">
        <f>AR55/BS55-1</f>
      </c>
      <c r="AT55" s="35" t="n">
        <v>314.009567644627</v>
      </c>
      <c r="AU55" s="36">
        <f>AT55/BU55-1</f>
      </c>
      <c r="AV55" s="35">
        <f>X55+Z55+AB55+AD55+AF55+AH55+AJ55+AL55+AN55+AP55+AR55+AT55</f>
      </c>
      <c r="AW55" s="36">
        <f>AV55/SUM(AY55,BA55,BC55,BE55,BG55,BI55,BK55,BM55,BO55,BQ55,BS55,BU55)-1</f>
      </c>
      <c r="AX55" s="35"/>
      <c r="AY55" s="35" t="n">
        <v>252.959430474863</v>
      </c>
      <c r="AZ55" s="36">
        <f>AY55/BZ55-1</f>
      </c>
      <c r="BA55" s="35" t="n">
        <v>81.305391132928</v>
      </c>
      <c r="BB55" s="36">
        <f>BA55/CB55-1</f>
      </c>
      <c r="BC55" s="35" t="n">
        <v>221.577295188667</v>
      </c>
      <c r="BD55" s="36">
        <f>BC55/CD55-1</f>
      </c>
      <c r="BE55" s="35" t="n">
        <v>252.597406767077</v>
      </c>
      <c r="BF55" s="36">
        <f>BE55/CF55-1</f>
      </c>
      <c r="BG55" s="35" t="n">
        <v>257.308533291959</v>
      </c>
      <c r="BH55" s="36">
        <f>BG55/CH55-1</f>
      </c>
      <c r="BI55" s="35" t="n">
        <v>223.363833726397</v>
      </c>
      <c r="BJ55" s="36">
        <f>BI55/CJ55-1</f>
      </c>
      <c r="BK55" s="35" t="n">
        <v>235.795713567106</v>
      </c>
      <c r="BL55" s="36">
        <f>BK55/CL55-1</f>
      </c>
      <c r="BM55" s="35" t="n">
        <v>256.861402706376</v>
      </c>
      <c r="BN55" s="36">
        <f>BM55/CN55-1</f>
      </c>
      <c r="BO55" s="35" t="n">
        <v>272.609468709069</v>
      </c>
      <c r="BP55" s="36">
        <f>BO55/CP55-1</f>
      </c>
      <c r="BQ55" s="35" t="n">
        <v>259.461205782048</v>
      </c>
      <c r="BR55" s="36">
        <f>BQ55/CR55-1</f>
      </c>
      <c r="BS55" s="35" t="n">
        <v>283.862608056163</v>
      </c>
      <c r="BT55" s="36">
        <f>BS55/CT55-1</f>
      </c>
      <c r="BU55" s="35" t="n">
        <v>290.874902037862</v>
      </c>
      <c r="BV55" s="36">
        <f>BU55/CV55-1</f>
      </c>
      <c r="BW55" s="35">
        <f>AY55+BA55+BC55+BE55+BG55+BI55+BK55+BM55+BO55+BQ55+BS55+BU55</f>
      </c>
      <c r="BX55" s="36">
        <f>BW55/SUM(BZ55,CB55,CD55,CF55,CH55,CJ55,CL55,CN55,CP55,CR55,CT55,CV55)-1</f>
      </c>
      <c r="BY55" s="36"/>
      <c r="BZ55" s="50" t="n">
        <v>178.665753656955</v>
      </c>
      <c r="CA55" s="714">
        <f>BZ55/DN55-1</f>
      </c>
      <c r="CB55" s="50" t="n">
        <v>219.980937709182</v>
      </c>
      <c r="CC55" s="714">
        <f>CB55/DO55-1</f>
      </c>
      <c r="CD55" s="41" t="n">
        <v>283.332217255237</v>
      </c>
      <c r="CE55" s="714">
        <f>CD55/DP55-1</f>
      </c>
      <c r="CF55" s="41" t="n">
        <v>282.572281427751</v>
      </c>
      <c r="CG55" s="714">
        <f>CF55/DQ55-1</f>
      </c>
      <c r="CH55" s="41" t="n">
        <v>294.382120673818</v>
      </c>
      <c r="CI55" s="714">
        <f>CH55/DR55-1</f>
      </c>
      <c r="CJ55" s="724" t="n">
        <v>294.808570681247</v>
      </c>
      <c r="CK55" s="714">
        <f>CJ55/DS55-1</f>
      </c>
      <c r="CL55" s="724" t="n">
        <v>297.069264662202</v>
      </c>
      <c r="CM55" s="714">
        <f>CL55/DT55-1</f>
      </c>
      <c r="CN55" s="41" t="n">
        <v>294.894480438515</v>
      </c>
      <c r="CO55" s="714">
        <f>CN55/DU55-1</f>
      </c>
      <c r="CP55" s="41" t="n">
        <v>304.259421534251</v>
      </c>
      <c r="CQ55" s="714">
        <f>CP55/DV55-1</f>
      </c>
      <c r="CR55" s="41" t="n">
        <v>297.805567344833</v>
      </c>
      <c r="CS55" s="714">
        <f>CR55/DW55-1</f>
      </c>
      <c r="CT55" s="41" t="n">
        <v>319.370576606416</v>
      </c>
      <c r="CU55" s="714">
        <f>CT55/DY55-1</f>
      </c>
      <c r="CV55" s="41" t="n">
        <v>305.041095652413</v>
      </c>
      <c r="CW55" s="714">
        <f>CV55/DY55-1</f>
      </c>
      <c r="CX55" s="41">
        <f>BZ55+CB55+CD55+CF55+CH55+CJ55+CL55+CN55+CP55+CR55+CT55+CV55</f>
      </c>
      <c r="CY55" s="714">
        <f>CX55/SUM(DN55:DY55)-1</f>
      </c>
      <c r="CZ55" s="714"/>
      <c r="DA55" s="714">
        <f>CV55/CT55-1</f>
      </c>
      <c r="DB55" s="714">
        <f>CT55/CR55-1</f>
      </c>
      <c r="DC55" s="714"/>
      <c r="DD55" s="714"/>
      <c r="DE55" s="714"/>
      <c r="DF55" s="714"/>
      <c r="DG55" s="714"/>
      <c r="DH55" s="714"/>
      <c r="DI55" s="714"/>
      <c r="DJ55" s="714"/>
      <c r="DK55" s="714"/>
      <c r="DL55" s="714"/>
      <c r="DM55" s="212"/>
      <c r="DN55" s="739" t="n">
        <v>226.268356127653</v>
      </c>
      <c r="DO55" s="739" t="n">
        <v>144.53962314349</v>
      </c>
      <c r="DP55" s="726" t="n">
        <v>257.980476286165</v>
      </c>
      <c r="DQ55" s="726" t="n">
        <v>246.483911625067</v>
      </c>
      <c r="DR55" s="726" t="n">
        <v>279.069051828113</v>
      </c>
      <c r="DS55" s="726" t="n">
        <v>247.912211147832</v>
      </c>
      <c r="DT55" s="726" t="n">
        <v>257.125906487663</v>
      </c>
      <c r="DU55" s="726" t="n">
        <v>265.708298011735</v>
      </c>
      <c r="DV55" s="726" t="n">
        <v>300.462044796228</v>
      </c>
      <c r="DW55" s="726" t="n">
        <v>277.157847363861</v>
      </c>
      <c r="DX55" s="726" t="n">
        <v>312.686216966276</v>
      </c>
      <c r="DY55" s="726" t="n">
        <v>318.164807518547</v>
      </c>
      <c r="DZ55" s="727" t="n">
        <v>-0.0872623244389584</v>
      </c>
      <c r="EA55" s="726">
        <f>SUM(DN55:DY55)</f>
      </c>
      <c r="EB55" s="728">
        <f>IFERROR(EA55/SUM(ED55:EO55)-1,"")</f>
      </c>
      <c r="EC55" s="728"/>
      <c r="ED55" s="732" t="n">
        <v>311.771689792593</v>
      </c>
      <c r="EE55" s="732" t="n">
        <v>109.572197247384</v>
      </c>
      <c r="EF55" s="732" t="n">
        <v>231.512830127502</v>
      </c>
      <c r="EG55" s="732" t="n">
        <v>304.460680946823</v>
      </c>
      <c r="EH55" s="732" t="n">
        <v>313.354452204058</v>
      </c>
      <c r="EI55" s="732" t="n">
        <v>338.008856288019</v>
      </c>
      <c r="EJ55" s="732" t="n">
        <v>306.380832521789</v>
      </c>
      <c r="EK55" s="732" t="n">
        <v>257.099519331144</v>
      </c>
      <c r="EL55" s="732" t="n">
        <v>302.716714254136</v>
      </c>
      <c r="EM55" s="732" t="n">
        <v>267.191337933274</v>
      </c>
      <c r="EN55" s="732" t="n">
        <v>345.502412671002</v>
      </c>
      <c r="EO55" s="732" t="n">
        <v>348.582967524571</v>
      </c>
      <c r="EP55" s="803">
        <f>SUM(ED55:EO55)</f>
      </c>
      <c r="EQ55" s="36"/>
      <c r="ER55" s="736"/>
    </row>
    <row r="56" ht="27" customHeight="1" spans="1:146">
      <c r="A56" s="45"/>
      <c r="B56" s="698" t="s">
        <v>91</v>
      </c>
      <c r="C56" s="35" t="n">
        <f>C57+C58</f>
        <v>49417.4163738223</v>
      </c>
      <c r="D56" s="36" t="n">
        <f t="shared" si="82">C56/Z56-1</f>
        <v>0.11953073833647188</v>
      </c>
      <c r="E56" s="35" t="n">
        <f>E57+E58</f>
        <v>34787.3963823102</v>
      </c>
      <c r="F56" s="36" t="n">
        <f t="shared" si="83">E56/AB56-1</f>
        <v>-0.16487251213531307</v>
      </c>
      <c r="G56" s="35" t="n">
        <f>G57+G58</f>
        <v>51945.5483963498</v>
      </c>
      <c r="H56" s="36" t="n">
        <f t="shared" si="84">G56/AD56-1</f>
        <v>-0.04574560354571444</v>
      </c>
      <c r="I56" s="35" t="n">
        <f>I57+I58</f>
        <v>54016.747692704696</v>
      </c>
      <c r="J56" s="36" t="n">
        <f t="shared" si="85">I56/AF56-1</f>
        <v>-0.020933780947674285</v>
      </c>
      <c r="K56" s="35" t="n">
        <f>K57+K58</f>
        <v>53612.6514740861</v>
      </c>
      <c r="L56" s="36" t="n">
        <f t="shared" si="86">K56/AH56-1</f>
        <v>-0.03045093556987477</v>
      </c>
      <c r="M56" s="35" t="n">
        <f>M57+M58</f>
        <v>50803.04190423</v>
      </c>
      <c r="N56" s="36" t="n">
        <f t="shared" si="87">M56/AJ56-1</f>
        <v>-7.564067465141155E-4</v>
      </c>
      <c r="O56" s="35" t="n">
        <f>O57+O58</f>
        <v>48936.5972472223</v>
      </c>
      <c r="P56" s="36" t="n">
        <f t="shared" si="88">O56/AL56-1</f>
        <v>-0.03305511098312819</v>
      </c>
      <c r="Q56" s="35" t="n">
        <f>Q57+Q58</f>
        <v>54116.80266044807</v>
      </c>
      <c r="R56" s="36" t="n">
        <f>Q56/AL56-1</f>
        <v>0.03908808946798992</v>
      </c>
      <c r="S56" s="35">
        <f>S57+S58</f>
      </c>
      <c r="T56" s="36">
        <f>S56/AN56-1</f>
      </c>
      <c r="U56" s="35">
        <f>C56+E56+G56+I56+K56+M56+O56+Q56+S56</f>
      </c>
      <c r="V56" s="36">
        <f>U56/SUM(X56,Z56,AB56,AD56,AF56,AH56,AJ56,AL56,AN56)-1</f>
      </c>
      <c r="W56" s="36"/>
      <c r="X56" s="35">
        <f>X57+X58</f>
      </c>
      <c r="Y56" s="36">
        <f>X56/AY56-1</f>
      </c>
      <c r="Z56" s="35">
        <f>Z57+Z58</f>
      </c>
      <c r="AA56" s="36">
        <f>Z56/BA56-1</f>
      </c>
      <c r="AB56" s="35">
        <f>AB57+AB58</f>
      </c>
      <c r="AC56" s="36">
        <f>AB56/BC56-1</f>
      </c>
      <c r="AD56" s="35">
        <f>AD57+AD58</f>
      </c>
      <c r="AE56" s="36">
        <f>AD56/BE56-1</f>
      </c>
      <c r="AF56" s="35">
        <f>AF57+AF58</f>
      </c>
      <c r="AG56" s="36">
        <f>AF56/BG56-1</f>
      </c>
      <c r="AH56" s="35">
        <f>AH57+AH58</f>
      </c>
      <c r="AI56" s="36">
        <f>AH56/BI56-1</f>
      </c>
      <c r="AJ56" s="35">
        <f>AJ57+AJ58</f>
      </c>
      <c r="AK56" s="36">
        <f>AJ56/BK56-1</f>
      </c>
      <c r="AL56" s="35">
        <f>AL57+AL58</f>
      </c>
      <c r="AM56" s="36">
        <f>AL56/BM56-1</f>
      </c>
      <c r="AN56" s="35">
        <f>AN57+AN58</f>
      </c>
      <c r="AO56" s="36">
        <f>AN56/BO56-1</f>
      </c>
      <c r="AP56" s="35">
        <f>AP57+AP58</f>
      </c>
      <c r="AQ56" s="36">
        <f>AP56/BQ56-1</f>
      </c>
      <c r="AR56" s="35">
        <f>AR57+AR58</f>
      </c>
      <c r="AS56" s="36">
        <f>AR56/BS56-1</f>
      </c>
      <c r="AT56" s="35">
        <f>AT57+AT58</f>
      </c>
      <c r="AU56" s="36">
        <f>AT56/BU56-1</f>
      </c>
      <c r="AV56" s="35">
        <f>X56+Z56+AB56+AD56+AF56+AH56+AJ56+AL56+AN56+AP56+AR56+AT56</f>
      </c>
      <c r="AW56" s="36">
        <f>AV56/SUM(AY56,BA56,BC56,BE56,BG56,BI56,BK56,BM56,BO56,BQ56,BS56,BU56)-1</f>
      </c>
      <c r="AX56" s="35"/>
      <c r="AY56" s="35">
        <f>AY57+AY58</f>
      </c>
      <c r="AZ56" s="36">
        <f>AY56/BZ56-1</f>
      </c>
      <c r="BA56" s="35">
        <f>BA57+BA58</f>
      </c>
      <c r="BB56" s="36">
        <f>BA56/CB56-1</f>
      </c>
      <c r="BC56" s="35">
        <f>BC57+BC58</f>
      </c>
      <c r="BD56" s="36">
        <f>BC56/CD56-1</f>
      </c>
      <c r="BE56" s="35">
        <f>BE57+BE58</f>
      </c>
      <c r="BF56" s="36">
        <f>BE56/CF56-1</f>
      </c>
      <c r="BG56" s="35">
        <f>BG57+BG58</f>
      </c>
      <c r="BH56" s="36">
        <f>BG56/CH56-1</f>
      </c>
      <c r="BI56" s="35">
        <f>BI57+BI58</f>
      </c>
      <c r="BJ56" s="36">
        <f>BI56/CJ56-1</f>
      </c>
      <c r="BK56" s="35">
        <f>BK57+BK58</f>
      </c>
      <c r="BL56" s="36">
        <f>BK56/CL56-1</f>
      </c>
      <c r="BM56" s="35">
        <f>BM57+BM58</f>
      </c>
      <c r="BN56" s="36">
        <f>BM56/CN56-1</f>
      </c>
      <c r="BO56" s="35">
        <f>BO57+BO58</f>
      </c>
      <c r="BP56" s="36">
        <f>BO56/CP56-1</f>
      </c>
      <c r="BQ56" s="35">
        <f>BQ57+BQ58</f>
      </c>
      <c r="BR56" s="36">
        <f>BQ56/CR56-1</f>
      </c>
      <c r="BS56" s="35">
        <f>BS57+BS58</f>
      </c>
      <c r="BT56" s="36">
        <f>BS56/CT56-1</f>
      </c>
      <c r="BU56" s="35">
        <f>BU57+BU58</f>
      </c>
      <c r="BV56" s="36">
        <f>BU56/CV56-1</f>
      </c>
      <c r="BW56" s="35">
        <f>AY56+BA56+BC56+BE56+BG56+BI56+BK56+BM56+BO56+BQ56+BS56+BU56</f>
      </c>
      <c r="BX56" s="36">
        <f>BW56/SUM(BZ56,CB56,CD56,CF56,CH56,CJ56,CL56,CN56,CP56,CR56,CT56,CV56)-1</f>
      </c>
      <c r="BY56" s="36"/>
      <c r="BZ56" s="41">
        <f>BZ57+BZ58</f>
      </c>
      <c r="CA56" s="714">
        <f>BZ56/DN56-1</f>
      </c>
      <c r="CB56" s="41">
        <f>CB57+CB58</f>
      </c>
      <c r="CC56" s="714">
        <f>CB56/DO56-1</f>
      </c>
      <c r="CD56" s="41">
        <f>SUM(CD57:CD58)</f>
      </c>
      <c r="CE56" s="714">
        <f>CD56/DP56-1</f>
      </c>
      <c r="CF56" s="41" t="n">
        <v>43067.3346997639</v>
      </c>
      <c r="CG56" s="714">
        <f>CF56/DQ56-1</f>
      </c>
      <c r="CH56" s="41" t="n">
        <v>43812.5602720451</v>
      </c>
      <c r="CI56" s="714">
        <f>CH56/DR56-1</f>
      </c>
      <c r="CJ56" s="41">
        <f>CJ57+CJ58</f>
      </c>
      <c r="CK56" s="714">
        <f>CJ56/DS56-1</f>
      </c>
      <c r="CL56" s="41">
        <f>CL57+CL58</f>
      </c>
      <c r="CM56" s="714">
        <f>CL56/DT56-1</f>
      </c>
      <c r="CN56" s="41" t="n">
        <v>48250.6037874553</v>
      </c>
      <c r="CO56" s="714">
        <f>CN56/DU56-1</f>
      </c>
      <c r="CP56" s="41">
        <f>SUM(CP57:CP58)</f>
      </c>
      <c r="CQ56" s="714">
        <f>CP56/DV56-1</f>
      </c>
      <c r="CR56" s="41">
        <f>SUM(CR57:CR58)</f>
      </c>
      <c r="CS56" s="714">
        <f>CR56/DW56-1</f>
      </c>
      <c r="CT56" s="41">
        <f>CT57+CT58</f>
      </c>
      <c r="CU56" s="714">
        <f>CT56/DY56-1</f>
      </c>
      <c r="CV56" s="41">
        <f>CV57+CV58</f>
      </c>
      <c r="CW56" s="714">
        <f>CV56/DY56-1</f>
      </c>
      <c r="CX56" s="41">
        <f>BZ56+CB56+CD56+CF56+CH56+CJ56+CL56+CN56+CP56+CR56+CT56+CV56</f>
      </c>
      <c r="CY56" s="714">
        <f>CX56/SUM(DN56:DY56)-1</f>
      </c>
      <c r="CZ56" s="714"/>
      <c r="DA56" s="714">
        <f>CV56/CT56-1</f>
      </c>
      <c r="DB56" s="714">
        <f>CT56/CR56-1</f>
      </c>
      <c r="DC56" s="714"/>
      <c r="DD56" s="714"/>
      <c r="DE56" s="714"/>
      <c r="DF56" s="714"/>
      <c r="DG56" s="714"/>
      <c r="DH56" s="714"/>
      <c r="DI56" s="714"/>
      <c r="DJ56" s="714"/>
      <c r="DK56" s="714"/>
      <c r="DL56" s="714"/>
      <c r="DM56" s="41"/>
      <c r="DN56" s="41" t="n">
        <v>33836.1284395538</v>
      </c>
      <c r="DO56" s="41" t="n">
        <v>23252.4715203291</v>
      </c>
      <c r="DP56" s="41" t="n">
        <v>36509.7344783071</v>
      </c>
      <c r="DQ56" s="41" t="n">
        <v>37405.8066902282</v>
      </c>
      <c r="DR56" s="41" t="n">
        <v>39034.3057784898</v>
      </c>
      <c r="DS56" s="41" t="n">
        <v>35610.6740409501</v>
      </c>
      <c r="DT56" s="41" t="n">
        <v>36811.3005675869</v>
      </c>
      <c r="DU56" s="41" t="n">
        <v>37704.9608816098</v>
      </c>
      <c r="DV56" s="41" t="n">
        <v>42072.1579072036</v>
      </c>
      <c r="DW56" s="41" t="n">
        <v>42495.9301962638</v>
      </c>
      <c r="DX56" s="41" t="n">
        <v>46215.3972266722</v>
      </c>
      <c r="DY56" s="41" t="n">
        <v>46396.0615984852</v>
      </c>
      <c r="DZ56" s="714" t="n">
        <v>0.035018768419824</v>
      </c>
      <c r="EA56" s="41">
        <f>SUM(DN56:DY56)</f>
      </c>
      <c r="EB56" s="36">
        <f>IFERROR(EA56/SUM(ED56:EO56)-1,"")</f>
      </c>
      <c r="EC56" s="36"/>
      <c r="ED56" s="732">
        <f>ED57+ED58</f>
      </c>
      <c r="EE56" s="732">
        <f>EE57+EE58</f>
      </c>
      <c r="EF56" s="732">
        <f>EF57+EF58</f>
      </c>
      <c r="EG56" s="732">
        <f>EG57+EG58</f>
      </c>
      <c r="EH56" s="732">
        <f>EH57+EH58</f>
      </c>
      <c r="EI56" s="732">
        <f>EI57+EI58</f>
      </c>
      <c r="EJ56" s="732">
        <f>EJ57+EJ58</f>
      </c>
      <c r="EK56" s="732">
        <f>EK57+EK58</f>
      </c>
      <c r="EL56" s="732">
        <f>EL57+EL58</f>
      </c>
      <c r="EM56" s="732">
        <f>EM57+EM58</f>
      </c>
      <c r="EN56" s="50">
        <f>EN57+EN58</f>
      </c>
      <c r="EO56" s="50">
        <f>EO57+EO58</f>
      </c>
      <c r="EP56" s="804">
        <f>SUM(ED56:EO56)</f>
      </c>
      <c r="EQ56" s="36"/>
      <c r="ER56" s="733"/>
    </row>
    <row r="57" ht="27" customHeight="1" spans="1:146">
      <c r="A57" s="45"/>
      <c r="B57" s="698" t="s">
        <v>92</v>
      </c>
      <c r="C57" s="35">
        <v>27206.8833</v>
      </c>
      <c r="D57" s="36" t="n">
        <f t="shared" si="82">C57/Z57-1</f>
        <v>0.20835475436716622</v>
      </c>
      <c r="E57" s="35">
        <v>22434.0131</v>
      </c>
      <c r="F57" s="36" t="n">
        <f t="shared" si="83">E57/AB57-1</f>
        <v>0.06569979335107856</v>
      </c>
      <c r="G57" s="35">
        <v>29734.68</v>
      </c>
      <c r="H57" s="36" t="n">
        <f t="shared" si="84">G57/AD57-1</f>
        <v>0.1570068139232279</v>
      </c>
      <c r="I57" s="35">
        <v>30536.9655</v>
      </c>
      <c r="J57" s="36" t="n">
        <f t="shared" si="85">I57/AF57-1</f>
        <v>0.14435819716428488</v>
      </c>
      <c r="K57" s="35">
        <v>31326.6769</v>
      </c>
      <c r="L57" s="36" t="n">
        <f t="shared" si="86">K57/AH57-1</f>
        <v>0.1026808038888205</v>
      </c>
      <c r="M57" s="35">
        <v>31955.0984</v>
      </c>
      <c r="N57" s="36" t="n">
        <f t="shared" si="87">M57/AJ57-1</f>
        <v>0.11398793935633567</v>
      </c>
      <c r="O57" s="35">
        <v>24880.036</v>
      </c>
      <c r="P57" s="36" t="n">
        <f t="shared" si="88">O57/AL57-1</f>
        <v>-0.07231269221495673</v>
      </c>
      <c r="Q57" s="35" t="n">
        <v>28990.9597</v>
      </c>
      <c r="R57" s="36" t="n">
        <f>Q57/AL57-1</f>
        <v>0.28124822751429224</v>
      </c>
      <c r="S57" s="35"/>
      <c r="T57" s="36">
        <f>S57/AN57-1</f>
      </c>
      <c r="U57" s="35">
        <f>C57+E57+G57+I57+K57+M57+O57+Q57+S57</f>
      </c>
      <c r="V57" s="36">
        <f>U57/SUM(X57,Z57,AB57,AD57,AF57,AH57,AJ57,AL57,AN57)-1</f>
      </c>
      <c r="W57" s="36"/>
      <c r="X57" s="35" t="n">
        <v>22515.6422</v>
      </c>
      <c r="Y57" s="36">
        <f>X57/AY57-1</f>
      </c>
      <c r="Z57" s="35" t="n">
        <v>21050.9688</v>
      </c>
      <c r="AA57" s="36">
        <f>Z57/BA57-1</f>
      </c>
      <c r="AB57" s="35" t="n">
        <v>25699.6585</v>
      </c>
      <c r="AC57" s="36">
        <f>AB57/BC57-1</f>
      </c>
      <c r="AD57" s="35" t="n">
        <v>26684.7964</v>
      </c>
      <c r="AE57" s="36">
        <f>AD57/BE57-1</f>
      </c>
      <c r="AF57" s="35" t="n">
        <v>28409.5604</v>
      </c>
      <c r="AG57" s="36">
        <f>AF57/BG57-1</f>
      </c>
      <c r="AH57" s="35" t="n">
        <v>28685.3181</v>
      </c>
      <c r="AI57" s="36">
        <f>AH57/BI57-1</f>
      </c>
      <c r="AJ57" s="35" t="n">
        <v>26819.4205</v>
      </c>
      <c r="AK57" s="36">
        <f>AJ57/BK57-1</f>
      </c>
      <c r="AL57" s="35" t="n">
        <v>22627.1218</v>
      </c>
      <c r="AM57" s="36">
        <f>AL57/BM57-1</f>
      </c>
      <c r="AN57" s="35" t="n">
        <v>24370.6154</v>
      </c>
      <c r="AO57" s="36">
        <f>AN57/BO57-1</f>
      </c>
      <c r="AP57" s="35" t="n">
        <v>21526.0163</v>
      </c>
      <c r="AQ57" s="36">
        <f>AP57/BQ57-1</f>
      </c>
      <c r="AR57" s="35" t="n">
        <v>23001.6784</v>
      </c>
      <c r="AS57" s="36">
        <f>AR57/BS57-1</f>
      </c>
      <c r="AT57" s="35" t="n">
        <v>23572.8276</v>
      </c>
      <c r="AU57" s="36">
        <f>AT57/BU57-1</f>
      </c>
      <c r="AV57" s="35">
        <f>X57+Z57+AB57+AD57+AF57+AH57+AJ57+AL57+AN57+AP57+AR57+AT57</f>
      </c>
      <c r="AW57" s="36">
        <f>AV57/SUM(AY57,BA57,BC57,BE57,BG57,BI57,BK57,BM57,BO57,BQ57,BS57,BU57)-1</f>
      </c>
      <c r="AX57" s="35"/>
      <c r="AY57" s="35" t="n">
        <v>18021.7027</v>
      </c>
      <c r="AZ57" s="36">
        <f>AY57/BZ57-1</f>
      </c>
      <c r="BA57" s="35" t="n">
        <v>21058.95</v>
      </c>
      <c r="BB57" s="36">
        <f>BA57/CB57-1</f>
      </c>
      <c r="BC57" s="35" t="n">
        <v>22972.4418</v>
      </c>
      <c r="BD57" s="36">
        <f>BC57/CD57-1</f>
      </c>
      <c r="BE57" s="35" t="n">
        <v>22731.5972</v>
      </c>
      <c r="BF57" s="36">
        <f>BE57/CF57-1</f>
      </c>
      <c r="BG57" s="35" t="n">
        <v>22484.4619</v>
      </c>
      <c r="BH57" s="36">
        <f>BG57/CH57-1</f>
      </c>
      <c r="BI57" s="35" t="n">
        <v>21621.5252</v>
      </c>
      <c r="BJ57" s="36">
        <f>BI57/CJ57-1</f>
      </c>
      <c r="BK57" s="35" t="n">
        <v>20942.0989</v>
      </c>
      <c r="BL57" s="36">
        <f>BK57/CL57-1</f>
      </c>
      <c r="BM57" s="35" t="n">
        <v>20095.2124</v>
      </c>
      <c r="BN57" s="36">
        <f>BM57/CN57-1</f>
      </c>
      <c r="BO57" s="35" t="n">
        <v>19999.7641</v>
      </c>
      <c r="BP57" s="36">
        <f>BO57/CP57-1</f>
      </c>
      <c r="BQ57" s="35" t="n">
        <v>20087.5645</v>
      </c>
      <c r="BR57" s="36">
        <f>BQ57/CR57-1</f>
      </c>
      <c r="BS57" s="35" t="n">
        <v>19499.5722</v>
      </c>
      <c r="BT57" s="36">
        <f>BS57/CT57-1</f>
      </c>
      <c r="BU57" s="35" t="n">
        <v>20329.8387</v>
      </c>
      <c r="BV57" s="36">
        <f>BU57/CV57-1</f>
      </c>
      <c r="BW57" s="35">
        <f>AY57+BA57+BC57+BE57+BG57+BI57+BK57+BM57+BO57+BQ57+BS57+BU57</f>
      </c>
      <c r="BX57" s="36">
        <f>BW57/SUM(BZ57,CB57,CD57,CF57,CH57,CJ57,CL57,CN57,CP57,CR57,CT57,CV57)-1</f>
      </c>
      <c r="BY57" s="36"/>
      <c r="BZ57" s="50" t="n">
        <v>4321.3971</v>
      </c>
      <c r="CA57" s="714">
        <f>BZ57/DN57-1</f>
      </c>
      <c r="CB57" s="50" t="n">
        <v>4445.1446</v>
      </c>
      <c r="CC57" s="714">
        <f>CB57/DO57-1</f>
      </c>
      <c r="CD57" s="41" t="n">
        <v>4969.6488</v>
      </c>
      <c r="CE57" s="714">
        <f>CD57/DP57-1</f>
      </c>
      <c r="CF57" s="41" t="n">
        <v>4677.0217</v>
      </c>
      <c r="CG57" s="714">
        <f>CF57/DQ57-1</f>
      </c>
      <c r="CH57" s="41" t="n">
        <v>4439.9863</v>
      </c>
      <c r="CI57" s="714">
        <f>CH57/DR57-1</f>
      </c>
      <c r="CJ57" s="724" t="n">
        <v>4743.2024</v>
      </c>
      <c r="CK57" s="714">
        <f>CJ57/DS57-1</f>
      </c>
      <c r="CL57" s="724" t="n">
        <v>4202.2476</v>
      </c>
      <c r="CM57" s="714">
        <f>CL57/DT57-1</f>
      </c>
      <c r="CN57" s="41" t="n">
        <v>13408.1897</v>
      </c>
      <c r="CO57" s="714">
        <f>CN57/DU57-1</f>
      </c>
      <c r="CP57" s="724" t="n">
        <v>15045.5413</v>
      </c>
      <c r="CQ57" s="714">
        <f>CP57/DV57-1</f>
      </c>
      <c r="CR57" s="724" t="n">
        <v>15174.8104</v>
      </c>
      <c r="CS57" s="714">
        <f>CR57/DW57-1</f>
      </c>
      <c r="CT57" s="50" t="n">
        <v>15489.4671</v>
      </c>
      <c r="CU57" s="714">
        <f>CT57/DY57-1</f>
      </c>
      <c r="CV57" s="50" t="n">
        <v>17210.1345</v>
      </c>
      <c r="CW57" s="714">
        <f>CV57/DY57-1</f>
      </c>
      <c r="CX57" s="41">
        <f>BZ57+CB57+CD57+CF57+CH57+CJ57+CL57+CN57+CP57+CR57+CT57+CV57</f>
      </c>
      <c r="CY57" s="714">
        <f>CX57/SUM(DN57:DY57)-1</f>
      </c>
      <c r="CZ57" s="714"/>
      <c r="DA57" s="714">
        <f>CV57/CT57-1</f>
      </c>
      <c r="DB57" s="714">
        <f>CT57/CR57-1</f>
      </c>
      <c r="DC57" s="714"/>
      <c r="DD57" s="714"/>
      <c r="DE57" s="714"/>
      <c r="DF57" s="714"/>
      <c r="DG57" s="714"/>
      <c r="DH57" s="714"/>
      <c r="DI57" s="714"/>
      <c r="DJ57" s="714"/>
      <c r="DK57" s="714"/>
      <c r="DL57" s="714"/>
      <c r="DM57" s="50"/>
      <c r="DN57" s="50" t="n">
        <v>3563.1655</v>
      </c>
      <c r="DO57" s="50" t="n">
        <v>3493.5522</v>
      </c>
      <c r="DP57" s="41" t="n">
        <v>3202.1124</v>
      </c>
      <c r="DQ57" s="41" t="n">
        <v>3692.0337</v>
      </c>
      <c r="DR57" s="41" t="n">
        <v>3291.2687</v>
      </c>
      <c r="DS57" s="41" t="n">
        <v>3785.2398</v>
      </c>
      <c r="DT57" s="41" t="n">
        <v>3979.4975</v>
      </c>
      <c r="DU57" s="41" t="n">
        <v>3228.466</v>
      </c>
      <c r="DV57" s="41" t="n">
        <v>3348.3059</v>
      </c>
      <c r="DW57" s="41" t="n">
        <v>3554.4832</v>
      </c>
      <c r="DX57" s="41" t="n">
        <v>3636.1323</v>
      </c>
      <c r="DY57" s="41" t="n">
        <v>3652.6086</v>
      </c>
      <c r="DZ57" s="714" t="n">
        <v>-0.0910289577245348</v>
      </c>
      <c r="EA57" s="41">
        <f>SUM(DN57:DY57)</f>
      </c>
      <c r="EB57" s="36">
        <f>IFERROR(EA57/SUM(ED57:EO57)-1,"")</f>
      </c>
      <c r="EC57" s="36"/>
      <c r="ED57" s="732" t="n">
        <v>4175.31073</v>
      </c>
      <c r="EE57" s="732" t="n">
        <v>3278.27542</v>
      </c>
      <c r="EF57" s="732" t="n">
        <v>3973.27684</v>
      </c>
      <c r="EG57" s="732" t="n">
        <v>4105.23666</v>
      </c>
      <c r="EH57" s="732" t="n">
        <v>4373.2455</v>
      </c>
      <c r="EI57" s="732" t="n">
        <v>4206.6482</v>
      </c>
      <c r="EJ57" s="732" t="n">
        <v>4122.1513</v>
      </c>
      <c r="EK57" s="732" t="n">
        <v>3396.4734</v>
      </c>
      <c r="EL57" s="732" t="n">
        <v>3495.0074</v>
      </c>
      <c r="EM57" s="732" t="n">
        <v>3990.739</v>
      </c>
      <c r="EN57" s="732" t="n">
        <v>3795.6542</v>
      </c>
      <c r="EO57" s="732" t="n">
        <v>4018.3993</v>
      </c>
      <c r="EP57" s="805">
        <f>SUM(ED57:EO57)</f>
      </c>
      <c r="EQ57" s="36"/>
      <c r="ER57" s="736"/>
    </row>
    <row r="58" ht="27" customHeight="1" spans="1:146">
      <c r="A58" s="29"/>
      <c r="B58" s="698" t="s">
        <v>93</v>
      </c>
      <c r="C58" s="35">
        <v>22210.5330738223</v>
      </c>
      <c r="D58" s="36" t="n">
        <f t="shared" si="82">C58/Z58-1</f>
        <v>0.027050769654475282</v>
      </c>
      <c r="E58" s="35">
        <v>12353.3832823102</v>
      </c>
      <c r="F58" s="36" t="n">
        <f t="shared" si="83">E58/AB58-1</f>
        <v>-0.40044413316117045</v>
      </c>
      <c r="G58" s="35">
        <v>22210.8683963498</v>
      </c>
      <c r="H58" s="36" t="n">
        <f t="shared" si="84">G58/AD58-1</f>
        <v>-0.22707398317406102</v>
      </c>
      <c r="I58" s="35">
        <v>23479.7821927047</v>
      </c>
      <c r="J58" s="36" t="n">
        <f t="shared" si="85">I58/AF58-1</f>
        <v>-0.1757692396678031</v>
      </c>
      <c r="K58" s="35">
        <v>22285.9745740861</v>
      </c>
      <c r="L58" s="36" t="n">
        <f t="shared" si="86">K58/AH58-1</f>
        <v>-0.17112209095077868</v>
      </c>
      <c r="M58" s="35">
        <v>18847.94350423</v>
      </c>
      <c r="N58" s="36" t="n">
        <f t="shared" si="87">M58/AJ58-1</f>
        <v>-0.14931441496589515</v>
      </c>
      <c r="O58" s="35">
        <v>24056.5612472223</v>
      </c>
      <c r="P58" s="36" t="n">
        <f t="shared" si="88">O58/AL58-1</f>
        <v>0.011201386102688504</v>
      </c>
      <c r="Q58" s="35" t="n">
        <v>25125.84296044807</v>
      </c>
      <c r="R58" s="36" t="n">
        <f>Q58/AL58-1</f>
        <v>-0.14694435414811824</v>
      </c>
      <c r="S58" s="35"/>
      <c r="T58" s="36">
        <f>S58/AN58-1</f>
      </c>
      <c r="U58" s="35">
        <f>C58+E58+G58+I58+K58+M58+O58+Q58+S58</f>
      </c>
      <c r="V58" s="36">
        <f>U58/SUM(X58,Z58,AB58,AD58,AF58,AH58,AJ58,AL58,AN58)-1</f>
      </c>
      <c r="W58" s="36"/>
      <c r="X58" s="35" t="n">
        <v>21625.5454258551</v>
      </c>
      <c r="Y58" s="36">
        <f>X58/AY58-1</f>
      </c>
      <c r="Z58" s="35" t="n">
        <v>20604.2238356263</v>
      </c>
      <c r="AA58" s="36">
        <f>Z58/BA58-1</f>
      </c>
      <c r="AB58" s="35" t="n">
        <v>28736.085877352</v>
      </c>
      <c r="AC58" s="36">
        <f>AB58/BC58-1</f>
      </c>
      <c r="AD58" s="35" t="n">
        <v>28486.9035744813</v>
      </c>
      <c r="AE58" s="36">
        <f>AD58/BE58-1</f>
      </c>
      <c r="AF58" s="35" t="n">
        <v>26886.920655962</v>
      </c>
      <c r="AG58" s="36">
        <f>AF58/BG58-1</f>
      </c>
      <c r="AH58" s="35" t="n">
        <v>22156.1806568926</v>
      </c>
      <c r="AI58" s="36">
        <f>AH58/BI58-1</f>
      </c>
      <c r="AJ58" s="35" t="n">
        <v>23790.0793826437</v>
      </c>
      <c r="AK58" s="36">
        <f>AJ58/BK58-1</f>
      </c>
      <c r="AL58" s="35" t="n">
        <v>29453.9319710578</v>
      </c>
      <c r="AM58" s="36">
        <f>AL58/BM58-1</f>
      </c>
      <c r="AN58" s="35" t="n">
        <v>30945.0684463489</v>
      </c>
      <c r="AO58" s="36">
        <f>AN58/BO58-1</f>
      </c>
      <c r="AP58" s="35" t="n">
        <v>29583.3928940534</v>
      </c>
      <c r="AQ58" s="36">
        <f>AP58/BQ58-1</f>
      </c>
      <c r="AR58" s="35" t="n">
        <v>31169.5702805927</v>
      </c>
      <c r="AS58" s="36">
        <f>AR58/BS58-1</f>
      </c>
      <c r="AT58" s="35" t="n">
        <v>34241.622610292</v>
      </c>
      <c r="AU58" s="36">
        <f>AT58/BU58-1</f>
      </c>
      <c r="AV58" s="35">
        <f>X58+Z58+AB58+AD58+AF58+AH58+AJ58+AL58+AN58+AP58+AR58+AT58</f>
      </c>
      <c r="AW58" s="36">
        <f>AV58/SUM(AY58,BA58,BC58,BE58,BG58,BI58,BK58,BM58,BO58,BQ58,BS58,BU58)-1</f>
      </c>
      <c r="AX58" s="35"/>
      <c r="AY58" s="35" t="n">
        <v>26543.5716261432</v>
      </c>
      <c r="AZ58" s="36">
        <f>AY58/BZ58-1</f>
      </c>
      <c r="BA58" s="35" t="n">
        <v>8280.81659761242</v>
      </c>
      <c r="BB58" s="36">
        <f>BA58/CB58-1</f>
      </c>
      <c r="BC58" s="35" t="n">
        <v>25695.1443067805</v>
      </c>
      <c r="BD58" s="36">
        <f>BC58/CD58-1</f>
      </c>
      <c r="BE58" s="35" t="n">
        <v>26923.3318434937</v>
      </c>
      <c r="BF58" s="36">
        <f>BE58/CF58-1</f>
      </c>
      <c r="BG58" s="35" t="n">
        <v>27211.1577103004</v>
      </c>
      <c r="BH58" s="36">
        <f>BG58/CH58-1</f>
      </c>
      <c r="BI58" s="35" t="n">
        <v>23572.9565286056</v>
      </c>
      <c r="BJ58" s="36">
        <f>BI58/CJ58-1</f>
      </c>
      <c r="BK58" s="35" t="n">
        <v>25917.8539464762</v>
      </c>
      <c r="BL58" s="36">
        <f>BK58/CL58-1</f>
      </c>
      <c r="BM58" s="35" t="n">
        <v>29741.6936184149</v>
      </c>
      <c r="BN58" s="36">
        <f>BM58/CN58-1</f>
      </c>
      <c r="BO58" s="35" t="n">
        <v>31852.5532310767</v>
      </c>
      <c r="BP58" s="36">
        <f>BO58/CP58-1</f>
      </c>
      <c r="BQ58" s="35" t="n">
        <v>31673.451000546</v>
      </c>
      <c r="BR58" s="36">
        <f>BQ58/CR58-1</f>
      </c>
      <c r="BS58" s="35" t="n">
        <v>34249.1770722434</v>
      </c>
      <c r="BT58" s="36">
        <f>BS58/CT58-1</f>
      </c>
      <c r="BU58" s="35" t="n">
        <v>38626.616618271</v>
      </c>
      <c r="BV58" s="36">
        <f>BU58/CV58-1</f>
      </c>
      <c r="BW58" s="35">
        <f>AY58+BA58+BC58+BE58+BG58+BI58+BK58+BM58+BO58+BQ58+BS58+BU58</f>
      </c>
      <c r="BX58" s="36">
        <f>BW58/SUM(BZ58,CB58,CD58,CF58,CH58,CJ58,CL58,CN58,CP58,CR58,CT58,CV58)-1</f>
      </c>
      <c r="BY58" s="36"/>
      <c r="BZ58" s="50" t="n">
        <v>25474.7729207729</v>
      </c>
      <c r="CA58" s="714">
        <f>BZ58/DN58-1</f>
      </c>
      <c r="CB58" s="50" t="n">
        <v>30853.2470363811</v>
      </c>
      <c r="CC58" s="714">
        <f>CB58/DO58-1</f>
      </c>
      <c r="CD58" s="41" t="n">
        <v>38477.1204805112</v>
      </c>
      <c r="CE58" s="714">
        <f>CD58/DP58-1</f>
      </c>
      <c r="CF58" s="41" t="n">
        <v>38390.3129997639</v>
      </c>
      <c r="CG58" s="714">
        <f>CF58/DQ58-1</f>
      </c>
      <c r="CH58" s="41" t="n">
        <v>39372.5739720451</v>
      </c>
      <c r="CI58" s="714">
        <f>CH58/DR58-1</f>
      </c>
      <c r="CJ58" s="50" t="n">
        <v>38027.2908345893</v>
      </c>
      <c r="CK58" s="714">
        <f>CJ58/DS58-1</f>
      </c>
      <c r="CL58" s="724" t="n">
        <v>38758.021530728</v>
      </c>
      <c r="CM58" s="714">
        <f>CL58/DT58-1</f>
      </c>
      <c r="CN58" s="41" t="n">
        <v>34842.4140874553</v>
      </c>
      <c r="CO58" s="714">
        <f>CN58/DU58-1</f>
      </c>
      <c r="CP58" s="41" t="n">
        <v>34683.9301032188</v>
      </c>
      <c r="CQ58" s="714">
        <f>CP58/DV58-1</f>
      </c>
      <c r="CR58" s="41" t="n">
        <v>34344.8156435914</v>
      </c>
      <c r="CS58" s="714">
        <f>CR58/DW58-1</f>
      </c>
      <c r="CT58" s="41" t="n">
        <v>37754.678679162</v>
      </c>
      <c r="CU58" s="714">
        <f>CT58/DY58-1</f>
      </c>
      <c r="CV58" s="41" t="n">
        <v>38903.6607857922</v>
      </c>
      <c r="CW58" s="714">
        <f>CV58/DY58-1</f>
      </c>
      <c r="CX58" s="41">
        <f>BZ58+CB58+CD58+CF58+CH58+CJ58+CL58+CN58+CP58+CR58+CT58+CV58</f>
      </c>
      <c r="CY58" s="714">
        <f>CX58/SUM(DN58:DY58)-1</f>
      </c>
      <c r="CZ58" s="714"/>
      <c r="DA58" s="714">
        <f>CV58/CT58-1</f>
      </c>
      <c r="DB58" s="714">
        <f>CT58/CR58-1</f>
      </c>
      <c r="DC58" s="714"/>
      <c r="DD58" s="714"/>
      <c r="DE58" s="714"/>
      <c r="DF58" s="714"/>
      <c r="DG58" s="714"/>
      <c r="DH58" s="714"/>
      <c r="DI58" s="714"/>
      <c r="DJ58" s="714"/>
      <c r="DK58" s="714"/>
      <c r="DL58" s="714"/>
      <c r="DM58" s="21"/>
      <c r="DN58" s="742" t="n">
        <v>30272.9629395538</v>
      </c>
      <c r="DO58" s="742" t="n">
        <v>19758.9193203291</v>
      </c>
      <c r="DP58" s="720" t="n">
        <v>33307.6220783071</v>
      </c>
      <c r="DQ58" s="720" t="n">
        <v>33713.7729902282</v>
      </c>
      <c r="DR58" s="720" t="n">
        <v>35743.0370784898</v>
      </c>
      <c r="DS58" s="720" t="n">
        <v>31825.4342409501</v>
      </c>
      <c r="DT58" s="720" t="n">
        <v>32831.8030675869</v>
      </c>
      <c r="DU58" s="720" t="n">
        <v>34476.4948816098</v>
      </c>
      <c r="DV58" s="720" t="n">
        <v>38723.8520072036</v>
      </c>
      <c r="DW58" s="720" t="n">
        <v>38941.4469962638</v>
      </c>
      <c r="DX58" s="720" t="n">
        <v>42579.2649266722</v>
      </c>
      <c r="DY58" s="720" t="n">
        <v>42743.4529984852</v>
      </c>
      <c r="DZ58" s="721" t="n">
        <v>0.047430828056779</v>
      </c>
      <c r="EA58" s="720">
        <f>SUM(DN58:DY58)</f>
      </c>
      <c r="EB58" s="722">
        <f>IFERROR(EA58/SUM(ED58:EO58)-1,"")</f>
      </c>
      <c r="EC58" s="738"/>
      <c r="ED58" s="732" t="n">
        <v>38614.7666419721</v>
      </c>
      <c r="EE58" s="732" t="n">
        <v>17630.4470477438</v>
      </c>
      <c r="EF58" s="732" t="n">
        <v>30052.9180854408</v>
      </c>
      <c r="EG58" s="732" t="n">
        <v>37504.2168973499</v>
      </c>
      <c r="EH58" s="732" t="n">
        <v>36968.8086096034</v>
      </c>
      <c r="EI58" s="732" t="n">
        <v>38514.8818500061</v>
      </c>
      <c r="EJ58" s="732" t="n">
        <v>34773.7118967257</v>
      </c>
      <c r="EK58" s="732" t="n">
        <v>35864.9468061093</v>
      </c>
      <c r="EL58" s="732" t="n">
        <v>39398.741178873</v>
      </c>
      <c r="EM58" s="732" t="n">
        <v>33957.5862646206</v>
      </c>
      <c r="EN58" s="732" t="n">
        <v>42147.9538398946</v>
      </c>
      <c r="EO58" s="732" t="n">
        <v>40807.9004871224</v>
      </c>
      <c r="EP58" s="806">
        <f>SUM(ED58:EO58)</f>
      </c>
      <c r="EQ58" s="36"/>
      <c r="ER58" s="736"/>
    </row>
    <row r="59" s="212" customFormat="1" ht="27" customHeight="1" spans="1:146">
      <c r="A59" s="698" t="s">
        <v>101</v>
      </c>
      <c r="B59" s="698" t="s">
        <v>88</v>
      </c>
      <c r="C59" s="35">
        <v>1079.45582683139</v>
      </c>
      <c r="D59" s="36" t="n">
        <f t="shared" si="82">C59/Z59-1</f>
        <v>0.2833985365473275</v>
      </c>
      <c r="E59" s="35">
        <v>673.444239888675</v>
      </c>
      <c r="F59" s="36" t="n">
        <f t="shared" si="83">E59/AB59-1</f>
        <v>-0.1094600819209417</v>
      </c>
      <c r="G59" s="35">
        <v>998.984576519631</v>
      </c>
      <c r="H59" s="36" t="n">
        <f t="shared" si="84">G59/AD59-1</f>
        <v>0.0012508053403570418</v>
      </c>
      <c r="I59" s="35">
        <v>1070.03170653144</v>
      </c>
      <c r="J59" s="36" t="n">
        <f t="shared" si="85">I59/AF59-1</f>
        <v>0.026166659232140344</v>
      </c>
      <c r="K59" s="35">
        <v>1087.30545627533</v>
      </c>
      <c r="L59" s="36" t="n">
        <f t="shared" si="86">K59/AH59-1</f>
        <v>0.06745045549676121</v>
      </c>
      <c r="M59" s="35">
        <v>1040.59712339956</v>
      </c>
      <c r="N59" s="36" t="n">
        <f t="shared" si="87">M59/AJ59-1</f>
        <v>0.07667150232290987</v>
      </c>
      <c r="O59" s="35">
        <v>1014.81870521625</v>
      </c>
      <c r="P59" s="36" t="n">
        <f t="shared" si="88">O59/AL59-1</f>
        <v>0.04852815782960107</v>
      </c>
      <c r="Q59" s="35" t="n">
        <v>1012.1094895736481</v>
      </c>
      <c r="R59" s="36" t="n">
        <f>Q59/AL59-1</f>
        <v>0.06614479092807035</v>
      </c>
      <c r="S59" s="35"/>
      <c r="T59" s="36">
        <f>S59/AN59-1</f>
      </c>
      <c r="U59" s="35">
        <f>C59+E59+G59+I59+K59+M59+O59+Q59+S59</f>
      </c>
      <c r="V59" s="36">
        <f>U59/SUM(X59,Z59,AB59,AD59,AF59,AH59,AJ59,AL59,AN59)-1</f>
      </c>
      <c r="W59" s="36"/>
      <c r="X59" s="35" t="n">
        <v>841.091676585049</v>
      </c>
      <c r="Y59" s="36">
        <f>X59/AY59-1</f>
      </c>
      <c r="Z59" s="35" t="n">
        <v>756.220160620458</v>
      </c>
      <c r="AA59" s="36">
        <f>Z59/BA59-1</f>
      </c>
      <c r="AB59" s="35" t="n">
        <v>997.736602249268</v>
      </c>
      <c r="AC59" s="36">
        <f>AB59/BC59-1</f>
      </c>
      <c r="AD59" s="35" t="n">
        <v>1042.74651383833</v>
      </c>
      <c r="AE59" s="36">
        <f>AD59/BE59-1</f>
      </c>
      <c r="AF59" s="35" t="n">
        <v>1018.60039562148</v>
      </c>
      <c r="AG59" s="36">
        <f>AF59/BG59-1</f>
      </c>
      <c r="AH59" s="35" t="n">
        <v>966.49453538473</v>
      </c>
      <c r="AI59" s="36">
        <f>AH59/BI59-1</f>
      </c>
      <c r="AJ59" s="35" t="n">
        <v>967.850693983147</v>
      </c>
      <c r="AK59" s="36">
        <f>AJ59/BK59-1</f>
      </c>
      <c r="AL59" s="35" t="n">
        <v>949.317107944238</v>
      </c>
      <c r="AM59" s="36">
        <f>AL59/BM59-1</f>
      </c>
      <c r="AN59" s="35" t="n">
        <v>1031.4484048259</v>
      </c>
      <c r="AO59" s="36">
        <f>AN59/BO59-1</f>
      </c>
      <c r="AP59" s="35" t="n">
        <v>946.293926383094</v>
      </c>
      <c r="AQ59" s="36">
        <f>AP59/BQ59-1</f>
      </c>
      <c r="AR59" s="35" t="n">
        <v>1057.26040909664</v>
      </c>
      <c r="AS59" s="36">
        <f>AR59/BS59-1</f>
      </c>
      <c r="AT59" s="35" t="n">
        <v>1107.94905445983</v>
      </c>
      <c r="AU59" s="36">
        <f>AT59/BU59-1</f>
      </c>
      <c r="AV59" s="35">
        <f>X59+Z59+AB59+AD59+AF59+AH59+AJ59+AL59+AN59+AP59+AR59+AT59</f>
      </c>
      <c r="AW59" s="36">
        <f>AV59/SUM(AY59,BA59,BC59,BE59,BG59,BI59,BK59,BM59,BO59,BQ59,BS59,BU59)-1</f>
      </c>
      <c r="AX59" s="35"/>
      <c r="AY59" s="35" t="n">
        <v>920.484770610143</v>
      </c>
      <c r="AZ59" s="36">
        <f>AY59/BZ59-1</f>
      </c>
      <c r="BA59" s="35" t="n">
        <v>483.193506800869</v>
      </c>
      <c r="BB59" s="36">
        <f>BA59/CB59-1</f>
      </c>
      <c r="BC59" s="35" t="n">
        <v>928.146616841478</v>
      </c>
      <c r="BD59" s="36">
        <f>BC59/CD59-1</f>
      </c>
      <c r="BE59" s="35" t="n">
        <v>961.957348211332</v>
      </c>
      <c r="BF59" s="36">
        <f>BE59/CF59-1</f>
      </c>
      <c r="BG59" s="35" t="n">
        <v>958.454013364756</v>
      </c>
      <c r="BH59" s="36">
        <f>BG59/CH59-1</f>
      </c>
      <c r="BI59" s="35" t="n">
        <v>894.163928568462</v>
      </c>
      <c r="BJ59" s="36">
        <f>BI59/CJ59-1</f>
      </c>
      <c r="BK59" s="35" t="n">
        <v>927.862479953787</v>
      </c>
      <c r="BL59" s="36">
        <f>BK59/CL59-1</f>
      </c>
      <c r="BM59" s="35" t="n">
        <v>936.680759190445</v>
      </c>
      <c r="BN59" s="36">
        <f>BM59/CN59-1</f>
      </c>
      <c r="BO59" s="35" t="n">
        <v>983.535304834666</v>
      </c>
      <c r="BP59" s="36">
        <f>BO59/CP59-1</f>
      </c>
      <c r="BQ59" s="35" t="n">
        <v>959.470950715067</v>
      </c>
      <c r="BR59" s="36">
        <f>BQ59/CR59-1</f>
      </c>
      <c r="BS59" s="35" t="n">
        <v>1005.3626664487</v>
      </c>
      <c r="BT59" s="36">
        <f>BS59/CT59-1</f>
      </c>
      <c r="BU59" s="35" t="n">
        <v>1031.69020702493</v>
      </c>
      <c r="BV59" s="36">
        <f>BU59/CV59-1</f>
      </c>
      <c r="BW59" s="35">
        <f>AY59+BA59+BC59+BE59+BG59+BI59+BK59+BM59+BO59+BQ59+BS59+BU59</f>
      </c>
      <c r="BX59" s="36">
        <f>BW59/SUM(BZ59,CB59,CD59,CF59,CH59,CJ59,CL59,CN59,CP59,CR59,CT59,CV59)-1</f>
      </c>
      <c r="BY59" s="36"/>
      <c r="BZ59" s="41" t="n">
        <v>539.823085939124</v>
      </c>
      <c r="CA59" s="714">
        <f>BZ59/DN59-1</f>
      </c>
      <c r="CB59" s="41" t="n">
        <v>673.875904457134</v>
      </c>
      <c r="CC59" s="714">
        <f>CB59/DO59-1</f>
      </c>
      <c r="CD59" s="41" t="n">
        <v>846.674380946791</v>
      </c>
      <c r="CE59" s="714">
        <f>CD59/DP59-1</f>
      </c>
      <c r="CF59" s="41" t="n">
        <v>840.01969062348</v>
      </c>
      <c r="CG59" s="714">
        <f>CF59/DQ59-1</f>
      </c>
      <c r="CH59" s="41" t="n">
        <v>885.955389915742</v>
      </c>
      <c r="CI59" s="714">
        <f>CH59/DR59-1</f>
      </c>
      <c r="CJ59" s="724" t="n">
        <v>895.3687124404</v>
      </c>
      <c r="CK59" s="714">
        <f>CJ59/DS59-1</f>
      </c>
      <c r="CL59" s="724" t="n">
        <v>896.594472047801</v>
      </c>
      <c r="CM59" s="714">
        <f>CL59/DT59-1</f>
      </c>
      <c r="CN59" s="41" t="n">
        <v>912.717366113114</v>
      </c>
      <c r="CO59" s="714">
        <f>CN59/DU59-1</f>
      </c>
      <c r="CP59" s="41" t="n">
        <v>935.334739496224</v>
      </c>
      <c r="CQ59" s="714">
        <f>CP59/DV59-1</f>
      </c>
      <c r="CR59" s="41" t="n">
        <v>908.672591539739</v>
      </c>
      <c r="CS59" s="714">
        <f>CR59/DW59-1</f>
      </c>
      <c r="CT59" s="41" t="n">
        <v>960.254427092955</v>
      </c>
      <c r="CU59" s="714">
        <f>CT59/DY59-1</f>
      </c>
      <c r="CV59" s="41" t="n">
        <v>916.888178320107</v>
      </c>
      <c r="CW59" s="714">
        <f>CV59/DY59-1</f>
      </c>
      <c r="CX59" s="41">
        <f>BZ59+CB59+CD59+CF59+CH59+CJ59+CL59+CN59+CP59+CR59+CT59+CV59</f>
      </c>
      <c r="CY59" s="714">
        <f>CX59/SUM(DN59:DY59)-1</f>
      </c>
      <c r="CZ59" s="714"/>
      <c r="DA59" s="714">
        <f>CV59/CT59-1</f>
      </c>
      <c r="DB59" s="714">
        <f>CT59/CR59-1</f>
      </c>
      <c r="DC59" s="714"/>
      <c r="DD59" s="714"/>
      <c r="DE59" s="714"/>
      <c r="DF59" s="714"/>
      <c r="DG59" s="714"/>
      <c r="DH59" s="714"/>
      <c r="DI59" s="714"/>
      <c r="DJ59" s="714"/>
      <c r="DK59" s="714"/>
      <c r="DL59" s="714"/>
      <c r="DM59" s="228"/>
      <c r="DN59" s="726" t="n">
        <v>621.392334037517</v>
      </c>
      <c r="DO59" s="726" t="n">
        <v>451.041072260157</v>
      </c>
      <c r="DP59" s="726" t="n">
        <v>727.404445284638</v>
      </c>
      <c r="DQ59" s="726" t="n">
        <v>683.151644575219</v>
      </c>
      <c r="DR59" s="726" t="n">
        <v>763.114823980724</v>
      </c>
      <c r="DS59" s="726" t="n">
        <v>734.2174168304</v>
      </c>
      <c r="DT59" s="726" t="n">
        <v>748.017732639994</v>
      </c>
      <c r="DU59" s="726" t="n">
        <v>720.202962731307</v>
      </c>
      <c r="DV59" s="726" t="n">
        <v>852.06205604012</v>
      </c>
      <c r="DW59" s="726" t="n">
        <v>787.691282175226</v>
      </c>
      <c r="DX59" s="726" t="n">
        <v>828.355599396992</v>
      </c>
      <c r="DY59" s="726" t="n">
        <v>803.219830720015</v>
      </c>
      <c r="DZ59" s="727" t="n">
        <v>-0.0766219111362048</v>
      </c>
      <c r="EA59" s="726">
        <f>SUM(DN59:DY59)</f>
      </c>
      <c r="EB59" s="728">
        <f>IFERROR(EA59/SUM(ED59:EO59)-1,"")</f>
      </c>
      <c r="EC59" s="740"/>
      <c r="ED59" s="35" t="n">
        <v>863.83395281334</v>
      </c>
      <c r="EE59" s="50" t="n">
        <v>365.451962785108</v>
      </c>
      <c r="EF59" s="50" t="n">
        <v>665.124626316462</v>
      </c>
      <c r="EG59" s="50" t="n">
        <v>820.744624176171</v>
      </c>
      <c r="EH59" s="50" t="n">
        <v>888.461822412801</v>
      </c>
      <c r="EI59" s="50" t="n">
        <v>961.32073200463</v>
      </c>
      <c r="EJ59" s="50" t="n">
        <v>838.80013792238</v>
      </c>
      <c r="EK59" s="50" t="n">
        <v>690.831871881891</v>
      </c>
      <c r="EL59" s="50" t="n">
        <v>871.680552762951</v>
      </c>
      <c r="EM59" s="50" t="n">
        <v>816.754033142878</v>
      </c>
      <c r="EN59" s="50" t="n">
        <v>887.422849405895</v>
      </c>
      <c r="EO59" s="50" t="n">
        <v>869.871009943897</v>
      </c>
      <c r="EP59" s="807">
        <f>SUM(ED59:EO59)</f>
      </c>
      <c r="EQ59" s="36"/>
      <c r="ER59" s="736"/>
    </row>
    <row r="60" s="212" customFormat="1" ht="27" customHeight="1" spans="1:146">
      <c r="A60" s="45"/>
      <c r="B60" s="698" t="s">
        <v>89</v>
      </c>
      <c r="C60" s="35">
        <v>167.6765</v>
      </c>
      <c r="D60" s="36" t="n">
        <f t="shared" si="82">C60/Z60-1</f>
        <v>0.03444499830961445</v>
      </c>
      <c r="E60" s="35">
        <v>152.3272</v>
      </c>
      <c r="F60" s="36" t="n">
        <f t="shared" si="83">E60/AB60-1</f>
        <v>0.0034848898076524915</v>
      </c>
      <c r="G60" s="35">
        <v>183.8954</v>
      </c>
      <c r="H60" s="36" t="n">
        <f t="shared" si="84">G60/AD60-1</f>
        <v>0.10285934983045886</v>
      </c>
      <c r="I60" s="35">
        <v>174.6558</v>
      </c>
      <c r="J60" s="36" t="n">
        <f t="shared" si="85">I60/AF60-1</f>
        <v>0.03300233800322805</v>
      </c>
      <c r="K60" s="35">
        <v>175.3466</v>
      </c>
      <c r="L60" s="36" t="n">
        <f t="shared" si="86">K60/AH60-1</f>
        <v>0.08021465485748713</v>
      </c>
      <c r="M60" s="35">
        <v>167.1798</v>
      </c>
      <c r="N60" s="36" t="n">
        <f t="shared" si="87">M60/AJ60-1</f>
        <v>-0.11495957279992974</v>
      </c>
      <c r="O60" s="35">
        <v>145.222</v>
      </c>
      <c r="P60" s="36" t="n">
        <f t="shared" si="88">O60/AL60-1</f>
        <v>0.08349722601073784</v>
      </c>
      <c r="Q60" s="35" t="n">
        <v>111.8527</v>
      </c>
      <c r="R60" s="36" t="n">
        <f>Q60/AL60-1</f>
        <v>-0.06432378216544632</v>
      </c>
      <c r="S60" s="35"/>
      <c r="T60" s="36">
        <f>S60/AN60-1</f>
      </c>
      <c r="U60" s="35">
        <f>C60+E60+G60+I60+K60+M60+O60+Q60+S60</f>
      </c>
      <c r="V60" s="36">
        <f>U60/SUM(X60,Z60,AB60,AD60,AF60,AH60,AJ60,AL60,AN60)-1</f>
      </c>
      <c r="W60" s="36"/>
      <c r="X60" s="35" t="n">
        <v>162.0932</v>
      </c>
      <c r="Y60" s="36">
        <f>X60/AY60-1</f>
      </c>
      <c r="Z60" s="35" t="n">
        <v>151.7982</v>
      </c>
      <c r="AA60" s="36">
        <f>Z60/BA60-1</f>
      </c>
      <c r="AB60" s="35" t="n">
        <v>166.7442</v>
      </c>
      <c r="AC60" s="36">
        <f>AB60/BC60-1</f>
      </c>
      <c r="AD60" s="35" t="n">
        <v>169.0759</v>
      </c>
      <c r="AE60" s="36">
        <f>AD60/BE60-1</f>
      </c>
      <c r="AF60" s="35" t="n">
        <v>162.3257</v>
      </c>
      <c r="AG60" s="36">
        <f>AF60/BG60-1</f>
      </c>
      <c r="AH60" s="35" t="n">
        <v>188.8951</v>
      </c>
      <c r="AI60" s="36">
        <f>AH60/BI60-1</f>
      </c>
      <c r="AJ60" s="35" t="n">
        <v>134.0308</v>
      </c>
      <c r="AK60" s="36">
        <f>AJ60/BK60-1</f>
      </c>
      <c r="AL60" s="35" t="n">
        <v>119.5421</v>
      </c>
      <c r="AM60" s="36">
        <f>AL60/BM60-1</f>
      </c>
      <c r="AN60" s="35" t="n">
        <v>145.1047</v>
      </c>
      <c r="AO60" s="36">
        <f>AN60/BO60-1</f>
      </c>
      <c r="AP60" s="35" t="n">
        <v>130.3128</v>
      </c>
      <c r="AQ60" s="36">
        <f>AP60/BQ60-1</f>
      </c>
      <c r="AR60" s="35" t="n">
        <v>128.1263</v>
      </c>
      <c r="AS60" s="36">
        <f>AR60/BS60-1</f>
      </c>
      <c r="AT60" s="35" t="n">
        <v>143.7508</v>
      </c>
      <c r="AU60" s="36">
        <f>AT60/BU60-1</f>
      </c>
      <c r="AV60" s="35">
        <f>X60+Z60+AB60+AD60+AF60+AH60+AJ60+AL60+AN60+AP60+AR60+AT60</f>
      </c>
      <c r="AW60" s="36">
        <f>AV60/SUM(AY60,BA60,BC60,BE60,BG60,BI60,BK60,BM60,BO60,BQ60,BS60,BU60)-1</f>
      </c>
      <c r="AX60" s="35"/>
      <c r="AY60" s="35" t="n">
        <v>183.7326</v>
      </c>
      <c r="AZ60" s="36">
        <f>AY60/BZ60-1</f>
      </c>
      <c r="BA60" s="35" t="n">
        <v>127.9314</v>
      </c>
      <c r="BB60" s="36">
        <f>BA60/CB60-1</f>
      </c>
      <c r="BC60" s="35" t="n">
        <v>138.0333</v>
      </c>
      <c r="BD60" s="36">
        <f>BC60/CD60-1</f>
      </c>
      <c r="BE60" s="35" t="n">
        <v>133.5952</v>
      </c>
      <c r="BF60" s="36">
        <f>BE60/CF60-1</f>
      </c>
      <c r="BG60" s="35" t="n">
        <v>127.722</v>
      </c>
      <c r="BH60" s="36">
        <f>BG60/CH60-1</f>
      </c>
      <c r="BI60" s="35" t="n">
        <v>126.0189</v>
      </c>
      <c r="BJ60" s="36">
        <f>BI60/CJ60-1</f>
      </c>
      <c r="BK60" s="35" t="n">
        <v>115.9799</v>
      </c>
      <c r="BL60" s="36">
        <f>BK60/CL60-1</f>
      </c>
      <c r="BM60" s="35" t="n">
        <v>115.315</v>
      </c>
      <c r="BN60" s="36">
        <f>BM60/CN60-1</f>
      </c>
      <c r="BO60" s="35" t="n">
        <v>117.4625</v>
      </c>
      <c r="BP60" s="36">
        <f>BO60/CP60-1</f>
      </c>
      <c r="BQ60" s="35" t="n">
        <v>115.0477</v>
      </c>
      <c r="BR60" s="36">
        <f>BQ60/CR60-1</f>
      </c>
      <c r="BS60" s="35" t="n">
        <v>116.7029</v>
      </c>
      <c r="BT60" s="36">
        <f>BS60/CT60-1</f>
      </c>
      <c r="BU60" s="35" t="n">
        <v>143.6199</v>
      </c>
      <c r="BV60" s="36">
        <f>BU60/CV60-1</f>
      </c>
      <c r="BW60" s="35">
        <f>AY60+BA60+BC60+BE60+BG60+BI60+BK60+BM60+BO60+BQ60+BS60+BU60</f>
      </c>
      <c r="BX60" s="36">
        <f>BW60/SUM(BZ60,CB60,CD60,CF60,CH60,CJ60,CL60,CN60,CP60,CR60,CT60,CV60)-1</f>
      </c>
      <c r="BY60" s="36"/>
      <c r="BZ60" s="41" t="n">
        <v>152.8927</v>
      </c>
      <c r="CA60" s="714">
        <f>BZ60/DN60-1</f>
      </c>
      <c r="CB60" s="41" t="n">
        <v>129.4822</v>
      </c>
      <c r="CC60" s="714">
        <f>CB60/DO60-1</f>
      </c>
      <c r="CD60" s="41" t="n">
        <v>144.5666</v>
      </c>
      <c r="CE60" s="714">
        <f>CD60/DP60-1</f>
      </c>
      <c r="CF60" s="41" t="n">
        <v>142.0301</v>
      </c>
      <c r="CG60" s="714">
        <f>CF60/DQ60-1</f>
      </c>
      <c r="CH60" s="41" t="n">
        <v>152.1596</v>
      </c>
      <c r="CI60" s="714">
        <f>CH60/DR60-1</f>
      </c>
      <c r="CJ60" s="724" t="n">
        <v>153.4126</v>
      </c>
      <c r="CK60" s="714">
        <f>CJ60/DS60-1</f>
      </c>
      <c r="CL60" s="724" t="n">
        <v>160.4055</v>
      </c>
      <c r="CM60" s="714">
        <f>CL60/DT60-1</f>
      </c>
      <c r="CN60" s="41" t="n">
        <v>147.1916</v>
      </c>
      <c r="CO60" s="714">
        <f>CN60/DU60-1</f>
      </c>
      <c r="CP60" s="41" t="n">
        <v>138.0211</v>
      </c>
      <c r="CQ60" s="714">
        <f>CP60/DV60-1</f>
      </c>
      <c r="CR60" s="41" t="n">
        <v>128.733</v>
      </c>
      <c r="CS60" s="714">
        <f>CR60/DW60-1</f>
      </c>
      <c r="CT60" s="41" t="n">
        <v>135.9641</v>
      </c>
      <c r="CU60" s="714">
        <f>CT60/DY60-1</f>
      </c>
      <c r="CV60" s="41" t="n">
        <v>163.1532</v>
      </c>
      <c r="CW60" s="714">
        <f>CV60/DY60-1</f>
      </c>
      <c r="CX60" s="41">
        <f>BZ60+CB60+CD60+CF60+CH60+CJ60+CL60+CN60+CP60+CR60+CT60+CV60</f>
      </c>
      <c r="CY60" s="714">
        <f>CX60/SUM(DN60:DY60)-1</f>
      </c>
      <c r="CZ60" s="714"/>
      <c r="DA60" s="714">
        <f>CV60/CT60-1</f>
      </c>
      <c r="DB60" s="714">
        <f>CT60/CR60-1</f>
      </c>
      <c r="DC60" s="714"/>
      <c r="DD60" s="714"/>
      <c r="DE60" s="714"/>
      <c r="DF60" s="714"/>
      <c r="DG60" s="714"/>
      <c r="DH60" s="714"/>
      <c r="DI60" s="714"/>
      <c r="DJ60" s="714"/>
      <c r="DK60" s="714"/>
      <c r="DL60" s="714"/>
      <c r="DM60" s="737" t="s">
        <v>101</v>
      </c>
      <c r="DN60" s="726" t="n">
        <v>46.6243</v>
      </c>
      <c r="DO60" s="726" t="n">
        <v>21.5924</v>
      </c>
      <c r="DP60" s="726" t="n">
        <v>36.007</v>
      </c>
      <c r="DQ60" s="726" t="n">
        <v>30.433</v>
      </c>
      <c r="DR60" s="726" t="n">
        <v>25.3782</v>
      </c>
      <c r="DS60" s="726" t="n">
        <v>25.314</v>
      </c>
      <c r="DT60" s="726" t="n">
        <v>25.3908</v>
      </c>
      <c r="DU60" s="726" t="n">
        <v>43.1388</v>
      </c>
      <c r="DV60" s="726" t="n">
        <v>36.1235</v>
      </c>
      <c r="DW60" s="726" t="n">
        <v>55.7337</v>
      </c>
      <c r="DX60" s="726" t="n">
        <v>68.2988</v>
      </c>
      <c r="DY60" s="726" t="n">
        <v>65.2869</v>
      </c>
      <c r="DZ60" s="727" t="n">
        <v>0.562530514948735</v>
      </c>
      <c r="EA60" s="726">
        <f>SUM(DN60:DY60)</f>
      </c>
      <c r="EB60" s="728">
        <f>IFERROR(EA60/SUM(ED60:EO60)-1,"")</f>
      </c>
      <c r="EC60" s="728"/>
      <c r="ED60" s="35" t="n">
        <v>41.6604</v>
      </c>
      <c r="EE60" s="50" t="n">
        <v>22.4186</v>
      </c>
      <c r="EF60" s="50" t="n">
        <v>33.46229</v>
      </c>
      <c r="EG60" s="50" t="n">
        <v>37.93446</v>
      </c>
      <c r="EH60" s="50" t="n">
        <v>39.4837</v>
      </c>
      <c r="EI60" s="50" t="n">
        <v>38.8977</v>
      </c>
      <c r="EJ60" s="50" t="n">
        <v>40.7162</v>
      </c>
      <c r="EK60" s="50" t="n">
        <v>36.9917</v>
      </c>
      <c r="EL60" s="50" t="n">
        <v>39.1363</v>
      </c>
      <c r="EM60" s="50" t="n">
        <v>39.0789</v>
      </c>
      <c r="EN60" s="50" t="n">
        <v>37.5969</v>
      </c>
      <c r="EO60" s="50" t="n">
        <v>41.7828</v>
      </c>
      <c r="EP60" s="808">
        <f>SUM(ED60:EO60)</f>
      </c>
      <c r="EQ60" s="36"/>
      <c r="ER60" s="736"/>
    </row>
    <row r="61" s="212" customFormat="1" ht="27" customHeight="1" spans="1:146">
      <c r="A61" s="45"/>
      <c r="B61" s="698" t="s">
        <v>90</v>
      </c>
      <c r="C61" s="35">
        <v>911.77932683139</v>
      </c>
      <c r="D61" s="36" t="n">
        <f t="shared" si="82">C61/Z61-1</f>
        <v>0.3428297091579464</v>
      </c>
      <c r="E61" s="35">
        <v>521.117039888675</v>
      </c>
      <c r="F61" s="36" t="n">
        <f t="shared" si="83">E61/AB61-1</f>
        <v>-0.13782576769094868</v>
      </c>
      <c r="G61" s="35">
        <v>815.089176519631</v>
      </c>
      <c r="H61" s="36" t="n">
        <f t="shared" si="84">G61/AD61-1</f>
        <v>-0.019137630725132193</v>
      </c>
      <c r="I61" s="35">
        <v>895.37590653144</v>
      </c>
      <c r="J61" s="36" t="n">
        <f t="shared" si="85">I61/AF61-1</f>
        <v>0.02484379393024483</v>
      </c>
      <c r="K61" s="35">
        <v>911.95885627533</v>
      </c>
      <c r="L61" s="36" t="n">
        <f t="shared" si="86">K61/AH61-1</f>
        <v>0.06503072079390915</v>
      </c>
      <c r="M61" s="35">
        <v>873.41732339956</v>
      </c>
      <c r="N61" s="36" t="n">
        <f t="shared" si="87">M61/AJ61-1</f>
        <v>0.12322268208363929</v>
      </c>
      <c r="O61" s="35">
        <v>869.59670521625</v>
      </c>
      <c r="P61" s="36" t="n">
        <f t="shared" si="88">O61/AL61-1</f>
        <v>0.042907121179608154</v>
      </c>
      <c r="Q61" s="35" t="n">
        <v>900.2567895736481</v>
      </c>
      <c r="R61" s="36" t="n">
        <f>Q61/AL61-1</f>
        <v>0.08494083450889667</v>
      </c>
      <c r="S61" s="35"/>
      <c r="T61" s="36">
        <f>S61/AN61-1</f>
      </c>
      <c r="U61" s="35">
        <f>C61+E61+G61+I61+K61+M61+O61+Q61+S61</f>
      </c>
      <c r="V61" s="36">
        <f>U61/SUM(X61,Z61,AB61,AD61,AF61,AH61,AJ61,AL61,AN61)-1</f>
      </c>
      <c r="W61" s="36"/>
      <c r="X61" s="35" t="n">
        <v>678.998476585049</v>
      </c>
      <c r="Y61" s="36">
        <f>X61/AY61-1</f>
      </c>
      <c r="Z61" s="35" t="n">
        <v>604.421960620458</v>
      </c>
      <c r="AA61" s="36">
        <f>Z61/BA61-1</f>
      </c>
      <c r="AB61" s="35" t="n">
        <v>830.992402249268</v>
      </c>
      <c r="AC61" s="36">
        <f>AB61/BC61-1</f>
      </c>
      <c r="AD61" s="35" t="n">
        <v>873.67061383833</v>
      </c>
      <c r="AE61" s="36">
        <f>AD61/BE61-1</f>
      </c>
      <c r="AF61" s="35" t="n">
        <v>856.27469562148</v>
      </c>
      <c r="AG61" s="36">
        <f>AF61/BG61-1</f>
      </c>
      <c r="AH61" s="35" t="n">
        <v>777.59943538473</v>
      </c>
      <c r="AI61" s="36">
        <f>AH61/BI61-1</f>
      </c>
      <c r="AJ61" s="35" t="n">
        <v>833.819893983147</v>
      </c>
      <c r="AK61" s="36">
        <f>AJ61/BK61-1</f>
      </c>
      <c r="AL61" s="35" t="n">
        <v>829.775007944238</v>
      </c>
      <c r="AM61" s="36">
        <f>AL61/BM61-1</f>
      </c>
      <c r="AN61" s="35" t="n">
        <v>886.3437048259</v>
      </c>
      <c r="AO61" s="36">
        <f>AN61/BO61-1</f>
      </c>
      <c r="AP61" s="35" t="n">
        <v>815.981126383094</v>
      </c>
      <c r="AQ61" s="36">
        <f>AP61/BQ61-1</f>
      </c>
      <c r="AR61" s="35" t="n">
        <v>929.13410909664</v>
      </c>
      <c r="AS61" s="36">
        <f>AR61/BS61-1</f>
      </c>
      <c r="AT61" s="35" t="n">
        <v>964.19825445983</v>
      </c>
      <c r="AU61" s="36">
        <f>AT61/BU61-1</f>
      </c>
      <c r="AV61" s="35">
        <f>X61+Z61+AB61+AD61+AF61+AH61+AJ61+AL61+AN61+AP61+AR61+AT61</f>
      </c>
      <c r="AW61" s="36">
        <f>AV61/SUM(AY61,BA61,BC61,BE61,BG61,BI61,BK61,BM61,BO61,BQ61,BS61,BU61)-1</f>
      </c>
      <c r="AX61" s="35"/>
      <c r="AY61" s="35" t="n">
        <v>736.752170610143</v>
      </c>
      <c r="AZ61" s="36">
        <f>AY61/BZ61-1</f>
      </c>
      <c r="BA61" s="35" t="n">
        <v>355.262106800869</v>
      </c>
      <c r="BB61" s="36">
        <f>BA61/CB61-1</f>
      </c>
      <c r="BC61" s="35" t="n">
        <v>790.113316841478</v>
      </c>
      <c r="BD61" s="36">
        <f>BC61/CD61-1</f>
      </c>
      <c r="BE61" s="35" t="n">
        <v>828.362148211332</v>
      </c>
      <c r="BF61" s="36">
        <f>BE61/CF61-1</f>
      </c>
      <c r="BG61" s="35" t="n">
        <v>830.732013364756</v>
      </c>
      <c r="BH61" s="36">
        <f>BG61/CH61-1</f>
      </c>
      <c r="BI61" s="35" t="n">
        <v>768.145028568462</v>
      </c>
      <c r="BJ61" s="36">
        <f>BI61/CJ61-1</f>
      </c>
      <c r="BK61" s="35" t="n">
        <v>811.882579953787</v>
      </c>
      <c r="BL61" s="36">
        <f>BK61/CL61-1</f>
      </c>
      <c r="BM61" s="35" t="n">
        <v>821.365759190445</v>
      </c>
      <c r="BN61" s="36">
        <f>BM61/CN61-1</f>
      </c>
      <c r="BO61" s="35" t="n">
        <v>866.072804834666</v>
      </c>
      <c r="BP61" s="36">
        <f>BO61/CP61-1</f>
      </c>
      <c r="BQ61" s="35" t="n">
        <v>844.423250715067</v>
      </c>
      <c r="BR61" s="36">
        <f>BQ61/CR61-1</f>
      </c>
      <c r="BS61" s="35" t="n">
        <v>888.6597664487</v>
      </c>
      <c r="BT61" s="36">
        <f>BS61/CT61-1</f>
      </c>
      <c r="BU61" s="35" t="n">
        <v>888.07030702493</v>
      </c>
      <c r="BV61" s="36">
        <f>BU61/CV61-1</f>
      </c>
      <c r="BW61" s="35">
        <f>AY61+BA61+BC61+BE61+BG61+BI61+BK61+BM61+BO61+BQ61+BS61+BU61</f>
      </c>
      <c r="BX61" s="36">
        <f>BW61/SUM(BZ61,CB61,CD61,CF61,CH61,CJ61,CL61,CN61,CP61,CR61,CT61,CV61)-1</f>
      </c>
      <c r="BY61" s="36"/>
      <c r="BZ61" s="41" t="n">
        <v>386.930385939124</v>
      </c>
      <c r="CA61" s="714">
        <f>BZ61/DN61-1</f>
      </c>
      <c r="CB61" s="41" t="n">
        <v>544.393704457134</v>
      </c>
      <c r="CC61" s="714">
        <f>CB61/DO61-1</f>
      </c>
      <c r="CD61" s="41" t="n">
        <v>702.107780946791</v>
      </c>
      <c r="CE61" s="714">
        <f>CD61/DP61-1</f>
      </c>
      <c r="CF61" s="41" t="n">
        <v>697.98959062348</v>
      </c>
      <c r="CG61" s="714">
        <f>CF61/DQ61-1</f>
      </c>
      <c r="CH61" s="41" t="n">
        <v>733.795789915742</v>
      </c>
      <c r="CI61" s="714">
        <f>CH61/DR61-1</f>
      </c>
      <c r="CJ61" s="724" t="n">
        <v>741.9561124404</v>
      </c>
      <c r="CK61" s="714">
        <f>CJ61/DS61-1</f>
      </c>
      <c r="CL61" s="724" t="n">
        <v>736.188972047801</v>
      </c>
      <c r="CM61" s="714">
        <f>CL61/DT61-1</f>
      </c>
      <c r="CN61" s="41" t="n">
        <v>765.525766113114</v>
      </c>
      <c r="CO61" s="714">
        <f>CN61/DU61-1</f>
      </c>
      <c r="CP61" s="41" t="n">
        <v>797.313639496224</v>
      </c>
      <c r="CQ61" s="714">
        <f>CP61/DV61-1</f>
      </c>
      <c r="CR61" s="41" t="n">
        <v>779.939591539739</v>
      </c>
      <c r="CS61" s="714">
        <f>CR61/DW61-1</f>
      </c>
      <c r="CT61" s="41" t="n">
        <v>824.290327092955</v>
      </c>
      <c r="CU61" s="714">
        <f>CT61/DY61-1</f>
      </c>
      <c r="CV61" s="41" t="n">
        <v>753.734978320107</v>
      </c>
      <c r="CW61" s="714">
        <f>CV61/DY61-1</f>
      </c>
      <c r="CX61" s="41">
        <f>BZ61+CB61+CD61+CF61+CH61+CJ61+CL61+CN61+CP61+CR61+CT61+CV61</f>
      </c>
      <c r="CY61" s="714">
        <f>CX61/SUM(DN61:DY61)-1</f>
      </c>
      <c r="CZ61" s="714"/>
      <c r="DA61" s="714">
        <f>CV61/CT61-1</f>
      </c>
      <c r="DB61" s="714">
        <f>CT61/CR61-1</f>
      </c>
      <c r="DC61" s="714"/>
      <c r="DD61" s="714"/>
      <c r="DE61" s="714"/>
      <c r="DF61" s="714"/>
      <c r="DG61" s="714"/>
      <c r="DH61" s="714"/>
      <c r="DI61" s="714"/>
      <c r="DJ61" s="714"/>
      <c r="DK61" s="714"/>
      <c r="DL61" s="714"/>
      <c r="DM61" s="212"/>
      <c r="DN61" s="726" t="n">
        <v>574.768034037517</v>
      </c>
      <c r="DO61" s="726" t="n">
        <v>429.448672260157</v>
      </c>
      <c r="DP61" s="726" t="n">
        <v>691.397445284638</v>
      </c>
      <c r="DQ61" s="726" t="n">
        <v>652.718644575219</v>
      </c>
      <c r="DR61" s="726" t="n">
        <v>737.736623980724</v>
      </c>
      <c r="DS61" s="726" t="n">
        <v>708.9034168304</v>
      </c>
      <c r="DT61" s="726" t="n">
        <v>722.626932639994</v>
      </c>
      <c r="DU61" s="726" t="n">
        <v>677.064162731307</v>
      </c>
      <c r="DV61" s="726" t="n">
        <v>815.93855604012</v>
      </c>
      <c r="DW61" s="726" t="n">
        <v>731.957582175226</v>
      </c>
      <c r="DX61" s="726" t="n">
        <v>760.056799396992</v>
      </c>
      <c r="DY61" s="726" t="n">
        <v>737.932930720015</v>
      </c>
      <c r="DZ61" s="727" t="n">
        <v>-0.10887158896996</v>
      </c>
      <c r="EA61" s="726">
        <f>SUM(DN61:DY61)</f>
      </c>
      <c r="EB61" s="728">
        <f>IFERROR(EA61/SUM(ED61:EO61)-1,"")</f>
      </c>
      <c r="EC61" s="728"/>
      <c r="ED61" s="35" t="n">
        <v>822.17355281334</v>
      </c>
      <c r="EE61" s="50" t="n">
        <v>343.033362785108</v>
      </c>
      <c r="EF61" s="50" t="n">
        <v>631.662336316462</v>
      </c>
      <c r="EG61" s="50" t="n">
        <v>782.810164176171</v>
      </c>
      <c r="EH61" s="50" t="n">
        <v>848.978122412801</v>
      </c>
      <c r="EI61" s="50" t="n">
        <v>922.42303200463</v>
      </c>
      <c r="EJ61" s="50" t="n">
        <v>798.08393792238</v>
      </c>
      <c r="EK61" s="50" t="n">
        <v>653.840171881891</v>
      </c>
      <c r="EL61" s="50" t="n">
        <v>832.544252762951</v>
      </c>
      <c r="EM61" s="50" t="n">
        <v>777.675133142878</v>
      </c>
      <c r="EN61" s="50" t="n">
        <v>849.825949405895</v>
      </c>
      <c r="EO61" s="50" t="n">
        <v>828.088209943897</v>
      </c>
      <c r="EP61" s="809">
        <f>SUM(ED61:EO61)</f>
      </c>
      <c r="EQ61" s="36"/>
      <c r="ER61" s="736"/>
    </row>
    <row r="62" s="212" customFormat="1" ht="27" customHeight="1" spans="1:146">
      <c r="A62" s="45"/>
      <c r="B62" s="698" t="s">
        <v>91</v>
      </c>
      <c r="C62" s="35" t="n">
        <f>C63+C64</f>
        <v>178371.837202388</v>
      </c>
      <c r="D62" s="36" t="n">
        <f t="shared" si="82">C62/Z62-1</f>
        <v>0.2085869858043663</v>
      </c>
      <c r="E62" s="35" t="n">
        <f>E63+E64</f>
        <v>116958.72897817919</v>
      </c>
      <c r="F62" s="36" t="n">
        <f t="shared" si="83">E62/AB62-1</f>
        <v>-0.13528696338702328</v>
      </c>
      <c r="G62" s="35" t="n">
        <f>G63+G64</f>
        <v>170168.095133987</v>
      </c>
      <c r="H62" s="36" t="n">
        <f t="shared" si="84">G62/AD62-1</f>
        <v>-0.015801281582491833</v>
      </c>
      <c r="I62" s="35" t="n">
        <f>I63+I64</f>
        <v>173940.365125665</v>
      </c>
      <c r="J62" s="36" t="n">
        <f t="shared" si="85">I62/AF62-1</f>
        <v>0.008304905732653411</v>
      </c>
      <c r="K62" s="35" t="n">
        <f>K63+K64</f>
        <v>174277.453495069</v>
      </c>
      <c r="L62" s="36" t="n">
        <f t="shared" si="86">K62/AH62-1</f>
        <v>0.013439500557705486</v>
      </c>
      <c r="M62" s="35" t="n">
        <f>M63+M64</f>
        <v>165179.80545143702</v>
      </c>
      <c r="N62" s="36" t="n">
        <f t="shared" si="87">M62/AJ62-1</f>
        <v>0.017766525686021772</v>
      </c>
      <c r="O62" s="35" t="n">
        <f>O63+O64</f>
        <v>157449.939893287</v>
      </c>
      <c r="P62" s="36" t="n">
        <f t="shared" si="88">O62/AL62-1</f>
        <v>0.024997444835764604</v>
      </c>
      <c r="Q62" s="35" t="n">
        <f>Q63+Q64</f>
        <v>156849.61848182045</v>
      </c>
      <c r="R62" s="36" t="n">
        <f>Q62/AL62-1</f>
        <v>0.049029869682031046</v>
      </c>
      <c r="S62" s="35">
        <f>S63+S64</f>
      </c>
      <c r="T62" s="36">
        <f>S62/AN62-1</f>
      </c>
      <c r="U62" s="35">
        <f>C62+E62+G62+I62+K62+M62+O62+Q62+S62</f>
      </c>
      <c r="V62" s="36">
        <f>U62/SUM(X62,Z62,AB62,AD62,AF62,AH62,AJ62,AL62,AN62)-1</f>
      </c>
      <c r="W62" s="36"/>
      <c r="X62" s="35">
        <f>X63+X64</f>
      </c>
      <c r="Y62" s="36">
        <f>X62/AY62-1</f>
      </c>
      <c r="Z62" s="35">
        <f>Z63+Z64</f>
      </c>
      <c r="AA62" s="36">
        <f>Z62/BA62-1</f>
      </c>
      <c r="AB62" s="35">
        <f>AB63+AB64</f>
      </c>
      <c r="AC62" s="36">
        <f>AB62/BC62-1</f>
      </c>
      <c r="AD62" s="35">
        <f>AD63+AD64</f>
      </c>
      <c r="AE62" s="36">
        <f>AD62/BE62-1</f>
      </c>
      <c r="AF62" s="35">
        <f>AF63+AF64</f>
      </c>
      <c r="AG62" s="36">
        <f>AF62/BG62-1</f>
      </c>
      <c r="AH62" s="35">
        <f>AH63+AH64</f>
      </c>
      <c r="AI62" s="36">
        <f>AH62/BI62-1</f>
      </c>
      <c r="AJ62" s="35">
        <f>AJ63+AJ64</f>
      </c>
      <c r="AK62" s="36">
        <f>AJ62/BK62-1</f>
      </c>
      <c r="AL62" s="35">
        <f>AL63+AL64</f>
      </c>
      <c r="AM62" s="36">
        <f>AL62/BM62-1</f>
      </c>
      <c r="AN62" s="35">
        <f>AN63+AN64</f>
      </c>
      <c r="AO62" s="36">
        <f>AN62/BO62-1</f>
      </c>
      <c r="AP62" s="35">
        <f>AP63+AP64</f>
      </c>
      <c r="AQ62" s="36">
        <f>AP62/BQ62-1</f>
      </c>
      <c r="AR62" s="35">
        <f>AR63+AR64</f>
      </c>
      <c r="AS62" s="36">
        <f>AR62/BS62-1</f>
      </c>
      <c r="AT62" s="35">
        <f>AT63+AT64</f>
      </c>
      <c r="AU62" s="36">
        <f>AT62/BU62-1</f>
      </c>
      <c r="AV62" s="35">
        <f>X62+Z62+AB62+AD62+AF62+AH62+AJ62+AL62+AN62+AP62+AR62+AT62</f>
      </c>
      <c r="AW62" s="36">
        <f>AV62/SUM(AY62,BA62,BC62,BE62,BG62,BI62,BK62,BM62,BO62,BQ62,BS62,BU62)-1</f>
      </c>
      <c r="AX62" s="35"/>
      <c r="AY62" s="35">
        <f>AY63+AY64</f>
      </c>
      <c r="AZ62" s="36">
        <f>AY62/BZ62-1</f>
      </c>
      <c r="BA62" s="35">
        <f>BA63+BA64</f>
      </c>
      <c r="BB62" s="36">
        <f>BA62/CB62-1</f>
      </c>
      <c r="BC62" s="35">
        <f>BC63+BC64</f>
      </c>
      <c r="BD62" s="36">
        <f>BC62/CD62-1</f>
      </c>
      <c r="BE62" s="35">
        <f>BE63+BE64</f>
      </c>
      <c r="BF62" s="36">
        <f>BE62/CF62-1</f>
      </c>
      <c r="BG62" s="35">
        <f>BG63+BG64</f>
      </c>
      <c r="BH62" s="36">
        <f>BG62/CH62-1</f>
      </c>
      <c r="BI62" s="35">
        <f>BI63+BI64</f>
      </c>
      <c r="BJ62" s="36">
        <f>BI62/CJ62-1</f>
      </c>
      <c r="BK62" s="35">
        <f>BK63+BK64</f>
      </c>
      <c r="BL62" s="36">
        <f>BK62/CL62-1</f>
      </c>
      <c r="BM62" s="35">
        <f>BM63+BM64</f>
      </c>
      <c r="BN62" s="36">
        <f>BM62/CN62-1</f>
      </c>
      <c r="BO62" s="35">
        <f>BO63+BO64</f>
      </c>
      <c r="BP62" s="36">
        <f>BO62/CP62-1</f>
      </c>
      <c r="BQ62" s="35">
        <f>BQ63+BQ64</f>
      </c>
      <c r="BR62" s="36">
        <f>BQ62/CR62-1</f>
      </c>
      <c r="BS62" s="35">
        <f>BS63+BS64</f>
      </c>
      <c r="BT62" s="36">
        <f>BS62/CT62-1</f>
      </c>
      <c r="BU62" s="35">
        <f>BU63+BU64</f>
      </c>
      <c r="BV62" s="36">
        <f>BU62/CV62-1</f>
      </c>
      <c r="BW62" s="35">
        <f>AY62+BA62+BC62+BE62+BG62+BI62+BK62+BM62+BO62+BQ62+BS62+BU62</f>
      </c>
      <c r="BX62" s="36">
        <f>BW62/SUM(BZ62,CB62,CD62,CF62,CH62,CJ62,CL62,CN62,CP62,CR62,CT62,CV62)-1</f>
      </c>
      <c r="BY62" s="36"/>
      <c r="BZ62" s="41">
        <f>BZ63+BZ64</f>
      </c>
      <c r="CA62" s="714">
        <f>BZ62/DN62-1</f>
      </c>
      <c r="CB62" s="41">
        <f>CB63+CB64</f>
      </c>
      <c r="CC62" s="714">
        <f>CB62/DO62-1</f>
      </c>
      <c r="CD62" s="41">
        <f>SUM(CD63:CD64)</f>
      </c>
      <c r="CE62" s="714">
        <f>CD62/DP62-1</f>
      </c>
      <c r="CF62" s="41" t="n">
        <v>142342.993830853</v>
      </c>
      <c r="CG62" s="714">
        <f>CF62/DQ62-1</f>
      </c>
      <c r="CH62" s="41" t="n">
        <v>146765.844645471</v>
      </c>
      <c r="CI62" s="714">
        <f>CH62/DR62-1</f>
      </c>
      <c r="CJ62" s="41">
        <f>CJ63+CJ64</f>
      </c>
      <c r="CK62" s="714">
        <f>CJ62/DS62-1</f>
      </c>
      <c r="CL62" s="41">
        <f>CL63+CL64</f>
      </c>
      <c r="CM62" s="714">
        <f>CL62/DT62-1</f>
      </c>
      <c r="CN62" s="41" t="n">
        <v>145760.138983186</v>
      </c>
      <c r="CO62" s="714">
        <f>CN62/DU62-1</f>
      </c>
      <c r="CP62" s="41">
        <f>SUM(CP63:CP64)</f>
      </c>
      <c r="CQ62" s="714">
        <f>CP62/DV62-1</f>
      </c>
      <c r="CR62" s="41">
        <f>SUM(CR63:CR64)</f>
      </c>
      <c r="CS62" s="714">
        <f>CR62/DW62-1</f>
      </c>
      <c r="CT62" s="41">
        <f>CT63+CT64</f>
      </c>
      <c r="CU62" s="714">
        <f>CT62/DY62-1</f>
      </c>
      <c r="CV62" s="41">
        <f>CV63+CV64</f>
      </c>
      <c r="CW62" s="714">
        <f>CV62/DY62-1</f>
      </c>
      <c r="CX62" s="41">
        <f>BZ62+CB62+CD62+CF62+CH62+CJ62+CL62+CN62+CP62+CR62+CT62+CV62</f>
      </c>
      <c r="CY62" s="714">
        <f>CX62/SUM(DN62:DY62)-1</f>
      </c>
      <c r="CZ62" s="714"/>
      <c r="DA62" s="714">
        <f>CV62/CT62-1</f>
      </c>
      <c r="DB62" s="714">
        <f>CT62/CR62-1</f>
      </c>
      <c r="DC62" s="714"/>
      <c r="DD62" s="714"/>
      <c r="DE62" s="714"/>
      <c r="DF62" s="714"/>
      <c r="DG62" s="714"/>
      <c r="DH62" s="714"/>
      <c r="DI62" s="714"/>
      <c r="DJ62" s="714"/>
      <c r="DK62" s="714"/>
      <c r="DL62" s="714"/>
      <c r="DM62" s="212"/>
      <c r="DN62" s="41" t="n">
        <v>112723.006295449</v>
      </c>
      <c r="DO62" s="41" t="n">
        <v>77284.9047305419</v>
      </c>
      <c r="DP62" s="41" t="n">
        <v>117989.338894468</v>
      </c>
      <c r="DQ62" s="41" t="n">
        <v>117822.979501814</v>
      </c>
      <c r="DR62" s="41" t="n">
        <v>125547.079179443</v>
      </c>
      <c r="DS62" s="41" t="n">
        <v>119492.181398664</v>
      </c>
      <c r="DT62" s="41" t="n">
        <v>119776.624006272</v>
      </c>
      <c r="DU62" s="41" t="n">
        <v>114862.523497295</v>
      </c>
      <c r="DV62" s="41" t="n">
        <v>137801.588936137</v>
      </c>
      <c r="DW62" s="41" t="n">
        <v>140204.886373904</v>
      </c>
      <c r="DX62" s="41" t="n">
        <v>153359.385497783</v>
      </c>
      <c r="DY62" s="41" t="n">
        <v>143818.735764179</v>
      </c>
      <c r="DZ62" s="714" t="n">
        <v>0.11222346060928</v>
      </c>
      <c r="EA62" s="41">
        <f>SUM(DN62:DY62)</f>
      </c>
      <c r="EB62" s="36">
        <f>IFERROR(EA62/SUM(ED62:EO62)-1,"")</f>
      </c>
      <c r="EC62" s="36"/>
      <c r="ED62" s="732">
        <f>ED63+ED64</f>
      </c>
      <c r="EE62" s="732">
        <f>EE63+EE64</f>
      </c>
      <c r="EF62" s="732">
        <f>EF63+EF64</f>
      </c>
      <c r="EG62" s="732">
        <f>EG63+EG64</f>
      </c>
      <c r="EH62" s="732">
        <f>EH63+EH64</f>
      </c>
      <c r="EI62" s="732">
        <f>EI63+EI64</f>
      </c>
      <c r="EJ62" s="732">
        <f>EJ63+EJ64</f>
      </c>
      <c r="EK62" s="732">
        <f>EK63+EK64</f>
      </c>
      <c r="EL62" s="732">
        <f>EL63+EL64</f>
      </c>
      <c r="EM62" s="732">
        <f>EM63+EM64</f>
      </c>
      <c r="EN62" s="50">
        <f>EN63+EN64</f>
      </c>
      <c r="EO62" s="50">
        <f>EO63+EO64</f>
      </c>
      <c r="EP62" s="810">
        <f>SUM(ED62:EO62)</f>
      </c>
      <c r="EQ62" s="36"/>
      <c r="ER62" s="733"/>
    </row>
    <row r="63" s="212" customFormat="1" ht="27" customHeight="1" spans="1:146">
      <c r="A63" s="45"/>
      <c r="B63" s="698" t="s">
        <v>92</v>
      </c>
      <c r="C63" s="35">
        <v>51030.4204</v>
      </c>
      <c r="D63" s="36" t="n">
        <f t="shared" si="82">C63/Z63-1</f>
        <v>0.06344603704659946</v>
      </c>
      <c r="E63" s="35">
        <v>45357.8964</v>
      </c>
      <c r="F63" s="36" t="n">
        <f t="shared" si="83">E63/AB63-1</f>
        <v>-0.13603288694765459</v>
      </c>
      <c r="G63" s="35">
        <v>63128.3892</v>
      </c>
      <c r="H63" s="36" t="n">
        <f t="shared" si="84">G63/AD63-1</f>
        <v>0.08710365355775518</v>
      </c>
      <c r="I63" s="35">
        <v>60100.2224</v>
      </c>
      <c r="J63" s="36" t="n">
        <f t="shared" si="85">I63/AF63-1</f>
        <v>0.04659033033382243</v>
      </c>
      <c r="K63" s="35">
        <v>58796.9967</v>
      </c>
      <c r="L63" s="36" t="n">
        <f t="shared" si="86">K63/AH63-1</f>
        <v>0.01724228802638894</v>
      </c>
      <c r="M63" s="35">
        <v>54790.1899</v>
      </c>
      <c r="N63" s="36" t="n">
        <f t="shared" si="87">M63/AJ63-1</f>
        <v>-0.061117768991324484</v>
      </c>
      <c r="O63" s="35">
        <v>45622.7739</v>
      </c>
      <c r="P63" s="36" t="n">
        <f t="shared" si="88">O63/AL63-1</f>
        <v>0.13975170956921001</v>
      </c>
      <c r="Q63" s="35" t="n">
        <v>35895.8464</v>
      </c>
      <c r="R63" s="36" t="n">
        <f>Q63/AL63-1</f>
        <v>0.007739472830236904</v>
      </c>
      <c r="S63" s="35"/>
      <c r="T63" s="36">
        <f>S63/AN63-1</f>
      </c>
      <c r="U63" s="35">
        <f>C63+E63+G63+I63+K63+M63+O63+Q63+S63</f>
      </c>
      <c r="V63" s="36">
        <f>U63/SUM(X63,Z63,AB63,AD63,AF63,AH63,AJ63,AL63,AN63)-1</f>
      </c>
      <c r="W63" s="36"/>
      <c r="X63" s="35" t="n">
        <v>47985.9049</v>
      </c>
      <c r="Y63" s="36">
        <f>X63/AY63-1</f>
      </c>
      <c r="Z63" s="35" t="n">
        <v>52499.5636</v>
      </c>
      <c r="AA63" s="36">
        <f>Z63/BA63-1</f>
      </c>
      <c r="AB63" s="35" t="n">
        <v>58070.2576</v>
      </c>
      <c r="AC63" s="36">
        <f>AB63/BC63-1</f>
      </c>
      <c r="AD63" s="35" t="n">
        <v>57424.7828</v>
      </c>
      <c r="AE63" s="36">
        <f>AD63/BE63-1</f>
      </c>
      <c r="AF63" s="35" t="n">
        <v>57800.3858</v>
      </c>
      <c r="AG63" s="36">
        <f>AF63/BG63-1</f>
      </c>
      <c r="AH63" s="35" t="n">
        <v>58356.8291</v>
      </c>
      <c r="AI63" s="36">
        <f>AH63/BI63-1</f>
      </c>
      <c r="AJ63" s="35" t="n">
        <v>40028.6953</v>
      </c>
      <c r="AK63" s="36">
        <f>AJ63/BK63-1</f>
      </c>
      <c r="AL63" s="35" t="n">
        <v>35620.1651</v>
      </c>
      <c r="AM63" s="36">
        <f>AL63/BM63-1</f>
      </c>
      <c r="AN63" s="35" t="n">
        <v>42579.2118</v>
      </c>
      <c r="AO63" s="36">
        <f>AN63/BO63-1</f>
      </c>
      <c r="AP63" s="35" t="n">
        <v>39812.5178</v>
      </c>
      <c r="AQ63" s="36">
        <f>AP63/BQ63-1</f>
      </c>
      <c r="AR63" s="35" t="n">
        <v>39440.8583</v>
      </c>
      <c r="AS63" s="36">
        <f>AR63/BS63-1</f>
      </c>
      <c r="AT63" s="35" t="n">
        <v>40747.9556</v>
      </c>
      <c r="AU63" s="36">
        <f>AT63/BU63-1</f>
      </c>
      <c r="AV63" s="35">
        <f>X63+Z63+AB63+AD63+AF63+AH63+AJ63+AL63+AN63+AP63+AR63+AT63</f>
      </c>
      <c r="AW63" s="36">
        <f>AV63/SUM(AY63,BA63,BC63,BE63,BG63,BI63,BK63,BM63,BO63,BQ63,BS63,BU63)-1</f>
      </c>
      <c r="AX63" s="35"/>
      <c r="AY63" s="35" t="n">
        <v>71308.1222</v>
      </c>
      <c r="AZ63" s="36">
        <f>AY63/BZ63-1</f>
      </c>
      <c r="BA63" s="35" t="n">
        <v>42519.081</v>
      </c>
      <c r="BB63" s="36">
        <f>BA63/CB63-1</f>
      </c>
      <c r="BC63" s="35" t="n">
        <v>46254.2735</v>
      </c>
      <c r="BD63" s="36">
        <f>BC63/CD63-1</f>
      </c>
      <c r="BE63" s="35" t="n">
        <v>45053.9843</v>
      </c>
      <c r="BF63" s="36">
        <f>BE63/CF63-1</f>
      </c>
      <c r="BG63" s="35" t="n">
        <v>42138.0377</v>
      </c>
      <c r="BH63" s="36">
        <f>BG63/CH63-1</f>
      </c>
      <c r="BI63" s="35" t="n">
        <v>38889.1286</v>
      </c>
      <c r="BJ63" s="36">
        <f>BI63/CJ63-1</f>
      </c>
      <c r="BK63" s="35" t="n">
        <v>35986.3729</v>
      </c>
      <c r="BL63" s="36">
        <f>BK63/CL63-1</f>
      </c>
      <c r="BM63" s="35" t="n">
        <v>34919.768</v>
      </c>
      <c r="BN63" s="36">
        <f>BM63/CN63-1</f>
      </c>
      <c r="BO63" s="35" t="n">
        <v>35653.6137</v>
      </c>
      <c r="BP63" s="36">
        <f>BO63/CP63-1</f>
      </c>
      <c r="BQ63" s="35" t="n">
        <v>35212.3487</v>
      </c>
      <c r="BR63" s="36">
        <f>BQ63/CR63-1</f>
      </c>
      <c r="BS63" s="35" t="n">
        <v>35691.8738</v>
      </c>
      <c r="BT63" s="36">
        <f>BS63/CT63-1</f>
      </c>
      <c r="BU63" s="35" t="n">
        <v>49245.1026</v>
      </c>
      <c r="BV63" s="36">
        <f>BU63/CV63-1</f>
      </c>
      <c r="BW63" s="35">
        <f>AY63+BA63+BC63+BE63+BG63+BI63+BK63+BM63+BO63+BQ63+BS63+BU63</f>
      </c>
      <c r="BX63" s="36">
        <f>BW63/SUM(BZ63,CB63,CD63,CF63,CH63,CJ63,CL63,CN63,CP63,CR63,CT63,CV63)-1</f>
      </c>
      <c r="BY63" s="36"/>
      <c r="BZ63" s="41" t="n">
        <v>65095.4496</v>
      </c>
      <c r="CA63" s="714">
        <f>BZ63/DN63-1</f>
      </c>
      <c r="CB63" s="41" t="n">
        <v>42893.2529</v>
      </c>
      <c r="CC63" s="714">
        <f>CB63/DO63-1</f>
      </c>
      <c r="CD63" s="41" t="n">
        <v>46531.2554</v>
      </c>
      <c r="CE63" s="714">
        <f>CD63/DP63-1</f>
      </c>
      <c r="CF63" s="41" t="n">
        <v>45937.2858</v>
      </c>
      <c r="CG63" s="714">
        <f>CF63/DQ63-1</f>
      </c>
      <c r="CH63" s="41" t="n">
        <v>44051.5967</v>
      </c>
      <c r="CI63" s="714">
        <f>CH63/DR63-1</f>
      </c>
      <c r="CJ63" s="724" t="n">
        <v>43956.682</v>
      </c>
      <c r="CK63" s="714">
        <f>CJ63/DS63-1</f>
      </c>
      <c r="CL63" s="724" t="n">
        <v>44765.3568</v>
      </c>
      <c r="CM63" s="714">
        <f>CL63/DT63-1</f>
      </c>
      <c r="CN63" s="41" t="n">
        <v>42249.765</v>
      </c>
      <c r="CO63" s="714">
        <f>CN63/DU63-1</f>
      </c>
      <c r="CP63" s="724" t="n">
        <v>39917.2695</v>
      </c>
      <c r="CQ63" s="714">
        <f>CP63/DV63-1</f>
      </c>
      <c r="CR63" s="724" t="n">
        <v>38427.4518</v>
      </c>
      <c r="CS63" s="714">
        <f>CR63/DW63-1</f>
      </c>
      <c r="CT63" s="50" t="n">
        <v>39926.6638</v>
      </c>
      <c r="CU63" s="714">
        <f>CT63/DY63-1</f>
      </c>
      <c r="CV63" s="50" t="n">
        <v>48615.0119</v>
      </c>
      <c r="CW63" s="714">
        <f>CV63/DY63-1</f>
      </c>
      <c r="CX63" s="41">
        <f>BZ63+CB63+CD63+CF63+CH63+CJ63+CL63+CN63+CP63+CR63+CT63+CV63</f>
      </c>
      <c r="CY63" s="714">
        <f>CX63/SUM(DN63:DY63)-1</f>
      </c>
      <c r="CZ63" s="714"/>
      <c r="DA63" s="714">
        <f>CV63/CT63-1</f>
      </c>
      <c r="DB63" s="714">
        <f>CT63/CR63-1</f>
      </c>
      <c r="DC63" s="714"/>
      <c r="DD63" s="714"/>
      <c r="DE63" s="714"/>
      <c r="DF63" s="714"/>
      <c r="DG63" s="714"/>
      <c r="DH63" s="714"/>
      <c r="DI63" s="714"/>
      <c r="DJ63" s="714"/>
      <c r="DK63" s="714"/>
      <c r="DL63" s="714"/>
      <c r="DM63" s="212"/>
      <c r="DN63" s="41" t="n">
        <v>9713.7277</v>
      </c>
      <c r="DO63" s="41" t="n">
        <v>5858.5389</v>
      </c>
      <c r="DP63" s="41" t="n">
        <v>7734.2261</v>
      </c>
      <c r="DQ63" s="41" t="n">
        <v>6872.9366</v>
      </c>
      <c r="DR63" s="41" t="n">
        <v>7083.985</v>
      </c>
      <c r="DS63" s="41" t="n">
        <v>7035.4129</v>
      </c>
      <c r="DT63" s="41" t="n">
        <v>7179.0385</v>
      </c>
      <c r="DU63" s="41" t="n">
        <v>6996.6995</v>
      </c>
      <c r="DV63" s="41" t="n">
        <v>9378.0239</v>
      </c>
      <c r="DW63" s="41" t="n">
        <v>20483.2448</v>
      </c>
      <c r="DX63" s="41" t="n">
        <v>39641.8488</v>
      </c>
      <c r="DY63" s="41" t="n">
        <v>30028.6829</v>
      </c>
      <c r="DZ63" s="714" t="n">
        <v>2.2577151432</v>
      </c>
      <c r="EA63" s="41">
        <f>SUM(DN63:DY63)</f>
      </c>
      <c r="EB63" s="36">
        <f>IFERROR(EA63/SUM(ED63:EO63)-1,"")</f>
      </c>
      <c r="EC63" s="36"/>
      <c r="ED63" s="35" t="n">
        <v>9183.6629</v>
      </c>
      <c r="EE63" s="50" t="n">
        <v>5653.1478</v>
      </c>
      <c r="EF63" s="50" t="n">
        <v>8525.6039</v>
      </c>
      <c r="EG63" s="50" t="n">
        <v>9141.38034</v>
      </c>
      <c r="EH63" s="50" t="n">
        <v>9133.326</v>
      </c>
      <c r="EI63" s="50" t="n">
        <v>10027.5536</v>
      </c>
      <c r="EJ63" s="50" t="n">
        <v>9515.4543</v>
      </c>
      <c r="EK63" s="50" t="n">
        <v>9507.5329</v>
      </c>
      <c r="EL63" s="50" t="n">
        <v>9608.4333</v>
      </c>
      <c r="EM63" s="50" t="n">
        <v>9806.7472</v>
      </c>
      <c r="EN63" s="50" t="n">
        <v>8165.8837</v>
      </c>
      <c r="EO63" s="50" t="n">
        <v>9217.7129</v>
      </c>
      <c r="EP63" s="811">
        <f>SUM(ED63:EO63)</f>
      </c>
      <c r="EQ63" s="36"/>
      <c r="ER63" s="736"/>
    </row>
    <row r="64" s="212" customFormat="1" ht="29.1" customHeight="1" spans="1:146">
      <c r="A64" s="29"/>
      <c r="B64" s="698" t="s">
        <v>93</v>
      </c>
      <c r="C64" s="35">
        <v>127341.416802388</v>
      </c>
      <c r="D64" s="36" t="n">
        <f t="shared" si="82">C64/Z64-1</f>
        <v>0.2785130584901605</v>
      </c>
      <c r="E64" s="35">
        <v>71600.8325781792</v>
      </c>
      <c r="F64" s="36" t="n">
        <f t="shared" si="83">E64/AB64-1</f>
        <v>-0.13481376686241986</v>
      </c>
      <c r="G64" s="35">
        <v>107039.705933987</v>
      </c>
      <c r="H64" s="36" t="n">
        <f t="shared" si="84">G64/AD64-1</f>
        <v>-0.06784101221264216</v>
      </c>
      <c r="I64" s="35">
        <v>113840.142725665</v>
      </c>
      <c r="J64" s="36" t="n">
        <f t="shared" si="85">I64/AF64-1</f>
        <v>-0.010798990414938814</v>
      </c>
      <c r="K64" s="35">
        <v>115480.456795069</v>
      </c>
      <c r="L64" s="36" t="n">
        <f t="shared" si="86">K64/AH64-1</f>
        <v>0.011514209975495238</v>
      </c>
      <c r="M64" s="35">
        <v>110389.615551437</v>
      </c>
      <c r="N64" s="36" t="n">
        <f t="shared" si="87">M64/AJ64-1</f>
        <v>0.06205609609903395</v>
      </c>
      <c r="O64" s="35">
        <v>111827.165993287</v>
      </c>
      <c r="P64" s="36" t="n">
        <f t="shared" si="88">O64/AL64-1</f>
        <v>-0.015444600258560759</v>
      </c>
      <c r="Q64" s="35" t="n">
        <v>120953.77208182044</v>
      </c>
      <c r="R64" s="36" t="n">
        <f>Q64/AL64-1</f>
        <v>0.061942856752093656</v>
      </c>
      <c r="S64" s="35"/>
      <c r="T64" s="36">
        <f>S64/AN64-1</f>
      </c>
      <c r="U64" s="35">
        <f>C64+E64+G64+I64+K64+M64+O64+Q64+S64</f>
      </c>
      <c r="V64" s="36">
        <f>U64/SUM(X64,Z64,AB64,AD64,AF64,AH64,AJ64,AL64,AN64)-1</f>
      </c>
      <c r="W64" s="36"/>
      <c r="X64" s="35" t="n">
        <v>99601.1858907173</v>
      </c>
      <c r="Y64" s="36">
        <f>X64/AY64-1</f>
      </c>
      <c r="Z64" s="35" t="n">
        <v>82757.7113872007</v>
      </c>
      <c r="AA64" s="36">
        <f>Z64/BA64-1</f>
      </c>
      <c r="AB64" s="35" t="n">
        <v>114829.881314629</v>
      </c>
      <c r="AC64" s="36">
        <f>AB64/BC64-1</f>
      </c>
      <c r="AD64" s="35" t="n">
        <v>115082.922098328</v>
      </c>
      <c r="AE64" s="36">
        <f>AD64/BE64-1</f>
      </c>
      <c r="AF64" s="35" t="n">
        <v>114165.926347062</v>
      </c>
      <c r="AG64" s="36">
        <f>AF64/BG64-1</f>
      </c>
      <c r="AH64" s="35" t="n">
        <v>103939.533850332</v>
      </c>
      <c r="AI64" s="36">
        <f>AH64/BI64-1</f>
      </c>
      <c r="AJ64" s="35" t="n">
        <v>113581.385082703</v>
      </c>
      <c r="AK64" s="36">
        <f>AJ64/BK64-1</f>
      </c>
      <c r="AL64" s="35" t="n">
        <v>113898.56931827</v>
      </c>
      <c r="AM64" s="36">
        <f>AL64/BM64-1</f>
      </c>
      <c r="AN64" s="35" t="n">
        <v>120142.222456694</v>
      </c>
      <c r="AO64" s="36">
        <f>AN64/BO64-1</f>
      </c>
      <c r="AP64" s="35" t="n">
        <v>111360.283090181</v>
      </c>
      <c r="AQ64" s="36">
        <f>AP64/BQ64-1</f>
      </c>
      <c r="AR64" s="35" t="n">
        <v>125037.126536137</v>
      </c>
      <c r="AS64" s="36">
        <f>AR64/BS64-1</f>
      </c>
      <c r="AT64" s="35" t="n">
        <v>132867.946508403</v>
      </c>
      <c r="AU64" s="36">
        <f>AT64/BU64-1</f>
      </c>
      <c r="AV64" s="35">
        <f>X64+Z64+AB64+AD64+AF64+AH64+AJ64+AL64+AN64+AP64+AR64+AT64</f>
      </c>
      <c r="AW64" s="36">
        <f>AV64/SUM(AY64,BA64,BC64,BE64,BG64,BI64,BK64,BM64,BO64,BQ64,BS64,BU64)-1</f>
      </c>
      <c r="AX64" s="35"/>
      <c r="AY64" s="35" t="n">
        <v>98736.0736361577</v>
      </c>
      <c r="AZ64" s="36">
        <f>AY64/BZ64-1</f>
      </c>
      <c r="BA64" s="35" t="n">
        <v>50250.2806341967</v>
      </c>
      <c r="BB64" s="36">
        <f>BA64/CB64-1</f>
      </c>
      <c r="BC64" s="35" t="n">
        <v>109966.932744778</v>
      </c>
      <c r="BD64" s="36">
        <f>BC64/CD64-1</f>
      </c>
      <c r="BE64" s="35" t="n">
        <v>113094.474705556</v>
      </c>
      <c r="BF64" s="36">
        <f>BE64/CF64-1</f>
      </c>
      <c r="BG64" s="35" t="n">
        <v>113558.783354764</v>
      </c>
      <c r="BH64" s="36">
        <f>BG64/CH64-1</f>
      </c>
      <c r="BI64" s="35" t="n">
        <v>104774.939818663</v>
      </c>
      <c r="BJ64" s="36">
        <f>BI64/CJ64-1</f>
      </c>
      <c r="BK64" s="35" t="n">
        <v>110430.211032971</v>
      </c>
      <c r="BL64" s="36">
        <f>BK64/CL64-1</f>
      </c>
      <c r="BM64" s="35" t="n">
        <v>111997.280076908</v>
      </c>
      <c r="BN64" s="36">
        <f>BM64/CN64-1</f>
      </c>
      <c r="BO64" s="35" t="n">
        <v>119406.949850594</v>
      </c>
      <c r="BP64" s="36">
        <f>BO64/CP64-1</f>
      </c>
      <c r="BQ64" s="35" t="n">
        <v>121361.414332877</v>
      </c>
      <c r="BR64" s="36">
        <f>BQ64/CR64-1</f>
      </c>
      <c r="BS64" s="35" t="n">
        <v>128559.602380705</v>
      </c>
      <c r="BT64" s="36">
        <f>BS64/CT64-1</f>
      </c>
      <c r="BU64" s="35" t="n">
        <v>126068.892465169</v>
      </c>
      <c r="BV64" s="36">
        <f>BU64/CV64-1</f>
      </c>
      <c r="BW64" s="35">
        <f>AY64+BA64+BC64+BE64+BG64+BI64+BK64+BM64+BO64+BQ64+BS64+BU64</f>
      </c>
      <c r="BX64" s="36">
        <f>BW64/SUM(BZ64,CB64,CD64,CF64,CH64,CJ64,CL64,CN64,CP64,CR64,CT64,CV64)-1</f>
      </c>
      <c r="BY64" s="36"/>
      <c r="BZ64" s="41" t="n">
        <v>49267.605453362</v>
      </c>
      <c r="CA64" s="714">
        <f>BZ64/DN64-1</f>
      </c>
      <c r="CB64" s="41" t="n">
        <v>77645.4345692561</v>
      </c>
      <c r="CC64" s="714">
        <f>CB64/DO64-1</f>
      </c>
      <c r="CD64" s="41" t="n">
        <v>96816.0344950084</v>
      </c>
      <c r="CE64" s="714">
        <f>CD64/DP64-1</f>
      </c>
      <c r="CF64" s="41" t="n">
        <v>96405.7080308531</v>
      </c>
      <c r="CG64" s="714">
        <f>CF64/DQ64-1</f>
      </c>
      <c r="CH64" s="41" t="n">
        <v>102714.247945471</v>
      </c>
      <c r="CI64" s="714">
        <f>CH64/DR64-1</f>
      </c>
      <c r="CJ64" s="41" t="n">
        <v>102371.894231021</v>
      </c>
      <c r="CK64" s="714">
        <f>CJ64/DS64-1</f>
      </c>
      <c r="CL64" s="724" t="n">
        <v>99879.7115973601</v>
      </c>
      <c r="CM64" s="714">
        <f>CL64/DT64-1</f>
      </c>
      <c r="CN64" s="41" t="n">
        <v>103510.373983186</v>
      </c>
      <c r="CO64" s="714">
        <f>CN64/DU64-1</f>
      </c>
      <c r="CP64" s="41" t="n">
        <v>112100.376904422</v>
      </c>
      <c r="CQ64" s="714">
        <f>CP64/DV64-1</f>
      </c>
      <c r="CR64" s="41" t="n">
        <v>112143.659199759</v>
      </c>
      <c r="CS64" s="714">
        <f>CR64/DW64-1</f>
      </c>
      <c r="CT64" s="41" t="n">
        <v>124884.859178839</v>
      </c>
      <c r="CU64" s="714">
        <f>CT64/DY64-1</f>
      </c>
      <c r="CV64" s="41" t="n">
        <v>113215.780303034</v>
      </c>
      <c r="CW64" s="714">
        <f>CV64/DY64-1</f>
      </c>
      <c r="CX64" s="41">
        <f>BZ64+CB64+CD64+CF64+CH64+CJ64+CL64+CN64+CP64+CR64+CT64+CV64</f>
      </c>
      <c r="CY64" s="714">
        <f>CX64/SUM(DN64:DY64)-1</f>
      </c>
      <c r="CZ64" s="714"/>
      <c r="DA64" s="714">
        <f>CV64/CT64-1</f>
      </c>
      <c r="DB64" s="714">
        <f>CT64/CR64-1</f>
      </c>
      <c r="DC64" s="714"/>
      <c r="DD64" s="714"/>
      <c r="DE64" s="714"/>
      <c r="DF64" s="714"/>
      <c r="DG64" s="714"/>
      <c r="DH64" s="714"/>
      <c r="DI64" s="714"/>
      <c r="DJ64" s="714"/>
      <c r="DK64" s="714"/>
      <c r="DL64" s="714"/>
      <c r="DM64" s="21"/>
      <c r="DN64" s="720" t="n">
        <v>103009.278595449</v>
      </c>
      <c r="DO64" s="720" t="n">
        <v>71426.3658305419</v>
      </c>
      <c r="DP64" s="720" t="n">
        <v>110255.112794468</v>
      </c>
      <c r="DQ64" s="720" t="n">
        <v>110950.042901814</v>
      </c>
      <c r="DR64" s="720" t="n">
        <v>118463.094179443</v>
      </c>
      <c r="DS64" s="720" t="n">
        <v>112456.768498664</v>
      </c>
      <c r="DT64" s="720" t="n">
        <v>112597.585506272</v>
      </c>
      <c r="DU64" s="720" t="n">
        <v>107865.823997295</v>
      </c>
      <c r="DV64" s="720" t="n">
        <v>128423.565036137</v>
      </c>
      <c r="DW64" s="720" t="n">
        <v>119721.641573904</v>
      </c>
      <c r="DX64" s="720" t="n">
        <v>113717.536697783</v>
      </c>
      <c r="DY64" s="720" t="n">
        <v>113790.052864179</v>
      </c>
      <c r="DZ64" s="721" t="n">
        <v>-0.0524578295323153</v>
      </c>
      <c r="EA64" s="720">
        <f>SUM(DN64:DY64)</f>
      </c>
      <c r="EB64" s="722">
        <f>IFERROR(EA64/SUM(ED64:EO64)-1,"")</f>
      </c>
      <c r="EC64" s="738"/>
      <c r="ED64" s="35" t="n">
        <v>148715.925297554</v>
      </c>
      <c r="EE64" s="50" t="n">
        <v>70852.5958404957</v>
      </c>
      <c r="EF64" s="50" t="n">
        <v>109621.831200145</v>
      </c>
      <c r="EG64" s="50" t="n">
        <v>128566.36904699</v>
      </c>
      <c r="EH64" s="50" t="n">
        <v>134616.947171287</v>
      </c>
      <c r="EI64" s="50" t="n">
        <v>137777.832491653</v>
      </c>
      <c r="EJ64" s="50" t="n">
        <v>115394.518834925</v>
      </c>
      <c r="EK64" s="50" t="n">
        <v>107256.332254824</v>
      </c>
      <c r="EL64" s="50" t="n">
        <v>129383.10857179</v>
      </c>
      <c r="EM64" s="50" t="n">
        <v>118503.661287735</v>
      </c>
      <c r="EN64" s="50" t="n">
        <v>129322.18527754</v>
      </c>
      <c r="EO64" s="50" t="n">
        <v>120089.697757742</v>
      </c>
      <c r="EP64" s="812">
        <f>SUM(ED64:EO64)</f>
      </c>
      <c r="EQ64" s="36"/>
      <c r="ER64" s="736"/>
    </row>
    <row r="65" s="212" customFormat="1" ht="27" customHeight="1" spans="1:146">
      <c r="A65" s="698" t="s">
        <v>102</v>
      </c>
      <c r="B65" s="698" t="s">
        <v>88</v>
      </c>
      <c r="C65" s="35">
        <v>1205.66440868953</v>
      </c>
      <c r="D65" s="36" t="n">
        <f t="shared" si="82">C65/Z65-1</f>
        <v>0.21176047157658484</v>
      </c>
      <c r="E65" s="35">
        <v>806.173313257317</v>
      </c>
      <c r="F65" s="36" t="n">
        <f t="shared" si="83">E65/AB65-1</f>
        <v>-0.10670744515105024</v>
      </c>
      <c r="G65" s="35">
        <v>1177.47553986541</v>
      </c>
      <c r="H65" s="36" t="n">
        <f t="shared" si="84">G65/AD65-1</f>
        <v>-0.006419120360861341</v>
      </c>
      <c r="I65" s="35">
        <v>1227.59690138605</v>
      </c>
      <c r="J65" s="36" t="n">
        <f t="shared" si="85">I65/AF65-1</f>
        <v>0.0033023360048951567</v>
      </c>
      <c r="K65" s="35">
        <v>1219.39549923326</v>
      </c>
      <c r="L65" s="36" t="n">
        <f t="shared" si="86">K65/AH65-1</f>
        <v>0.03311297634667354</v>
      </c>
      <c r="M65" s="35">
        <v>1138.43701372465</v>
      </c>
      <c r="N65" s="36" t="n">
        <f t="shared" si="87">M65/AJ65-1</f>
        <v>0.08357993539655051</v>
      </c>
      <c r="O65" s="35">
        <v>1057.655700967</v>
      </c>
      <c r="P65" s="36" t="n">
        <f t="shared" si="88">O65/AL65-1</f>
        <v>-0.012342367416199651</v>
      </c>
      <c r="Q65" s="35" t="n">
        <v>1079.9252813827013</v>
      </c>
      <c r="R65" s="36" t="n">
        <f>Q65/AL65-1</f>
        <v>0.0219803056112986</v>
      </c>
      <c r="S65" s="35"/>
      <c r="T65" s="36">
        <f>S65/AN65-1</f>
      </c>
      <c r="U65" s="35">
        <f>C65+E65+G65+I65+K65+M65+O65+Q65+S65</f>
      </c>
      <c r="V65" s="36">
        <f>U65/SUM(X65,Z65,AB65,AD65,AF65,AH65,AJ65,AL65,AN65)-1</f>
      </c>
      <c r="W65" s="36"/>
      <c r="X65" s="35" t="n">
        <v>994.969250912168</v>
      </c>
      <c r="Y65" s="36">
        <f>X65/AY65-1</f>
      </c>
      <c r="Z65" s="35" t="n">
        <v>902.474009081645</v>
      </c>
      <c r="AA65" s="36">
        <f>Z65/BA65-1</f>
      </c>
      <c r="AB65" s="35" t="n">
        <v>1185.08272853747</v>
      </c>
      <c r="AC65" s="36">
        <f>AB65/BC65-1</f>
      </c>
      <c r="AD65" s="35" t="n">
        <v>1223.55630733831</v>
      </c>
      <c r="AE65" s="36">
        <f>AD65/BE65-1</f>
      </c>
      <c r="AF65" s="35" t="n">
        <v>1180.31186051435</v>
      </c>
      <c r="AG65" s="36">
        <f>AF65/BG65-1</f>
      </c>
      <c r="AH65" s="35" t="n">
        <v>1050.62577899066</v>
      </c>
      <c r="AI65" s="36">
        <f>AH65/BI65-1</f>
      </c>
      <c r="AJ65" s="35" t="n">
        <v>1070.8728066021</v>
      </c>
      <c r="AK65" s="36">
        <f>AJ65/BK65-1</f>
      </c>
      <c r="AL65" s="35" t="n">
        <v>1056.6987205656</v>
      </c>
      <c r="AM65" s="36">
        <f>AL65/BM65-1</f>
      </c>
      <c r="AN65" s="35" t="n">
        <v>1129.33083452111</v>
      </c>
      <c r="AO65" s="36">
        <f>AN65/BO65-1</f>
      </c>
      <c r="AP65" s="35" t="n">
        <v>1103.68792882826</v>
      </c>
      <c r="AQ65" s="36">
        <f>AP65/BQ65-1</f>
      </c>
      <c r="AR65" s="35" t="n">
        <v>1131.81193035058</v>
      </c>
      <c r="AS65" s="36">
        <f>AR65/BS65-1</f>
      </c>
      <c r="AT65" s="35" t="n">
        <v>1180.26282885272</v>
      </c>
      <c r="AU65" s="36">
        <f>AT65/BU65-1</f>
      </c>
      <c r="AV65" s="35">
        <f>X65+Z65+AB65+AD65+AF65+AH65+AJ65+AL65+AN65+AP65+AR65+AT65</f>
      </c>
      <c r="AW65" s="36">
        <f>AV65/SUM(AY65,BA65,BC65,BE65,BG65,BI65,BK65,BM65,BO65,BQ65,BS65,BU65)-1</f>
      </c>
      <c r="AX65" s="35"/>
      <c r="AY65" s="35" t="n">
        <v>1058.547618647</v>
      </c>
      <c r="AZ65" s="36">
        <f>AY65/BZ65-1</f>
      </c>
      <c r="BA65" s="35" t="n">
        <v>603.562009948989</v>
      </c>
      <c r="BB65" s="36">
        <f>BA65/CB65-1</f>
      </c>
      <c r="BC65" s="35" t="n">
        <v>1051.48025881265</v>
      </c>
      <c r="BD65" s="36">
        <f>BC65/CD65-1</f>
      </c>
      <c r="BE65" s="35" t="n">
        <v>1118.14363276604</v>
      </c>
      <c r="BF65" s="36">
        <f>BE65/CF65-1</f>
      </c>
      <c r="BG65" s="35" t="n">
        <v>1089.37097164665</v>
      </c>
      <c r="BH65" s="36">
        <f>BG65/CH65-1</f>
      </c>
      <c r="BI65" s="35" t="n">
        <v>977.796972112823</v>
      </c>
      <c r="BJ65" s="36">
        <f>BI65/CJ65-1</f>
      </c>
      <c r="BK65" s="35" t="n">
        <v>1012.07972187744</v>
      </c>
      <c r="BL65" s="36">
        <f>BK65/CL65-1</f>
      </c>
      <c r="BM65" s="35" t="n">
        <v>1034.21205199859</v>
      </c>
      <c r="BN65" s="36">
        <f>BM65/CN65-1</f>
      </c>
      <c r="BO65" s="35" t="n">
        <v>1081.11354317407</v>
      </c>
      <c r="BP65" s="36">
        <f>BO65/CP65-1</f>
      </c>
      <c r="BQ65" s="35" t="n">
        <v>1113.86503028093</v>
      </c>
      <c r="BR65" s="36">
        <f>BQ65/CR65-1</f>
      </c>
      <c r="BS65" s="35" t="n">
        <v>1119.13923228386</v>
      </c>
      <c r="BT65" s="36">
        <f>BS65/CT65-1</f>
      </c>
      <c r="BU65" s="35" t="n">
        <v>1196.86008744264</v>
      </c>
      <c r="BV65" s="36">
        <f>BU65/CV65-1</f>
      </c>
      <c r="BW65" s="35">
        <f>AY65+BA65+BC65+BE65+BG65+BI65+BK65+BM65+BO65+BQ65+BS65+BU65</f>
      </c>
      <c r="BX65" s="36">
        <f>BW65/SUM(BZ65,CB65,CD65,CF65,CH65,CJ65,CL65,CN65,CP65,CR65,CT65,CV65)-1</f>
      </c>
      <c r="BY65" s="36"/>
      <c r="BZ65" s="50" t="n">
        <v>629.470084021236</v>
      </c>
      <c r="CA65" s="714">
        <f>BZ65/DN65-1</f>
      </c>
      <c r="CB65" s="50" t="n">
        <v>777.639241102059</v>
      </c>
      <c r="CC65" s="714">
        <f>CB65/DO65-1</f>
      </c>
      <c r="CD65" s="41" t="n">
        <v>1013.22585648648</v>
      </c>
      <c r="CE65" s="714">
        <f>CD65/DP65-1</f>
      </c>
      <c r="CF65" s="41" t="n">
        <v>1000.28341679146</v>
      </c>
      <c r="CG65" s="714">
        <f>CF65/DQ65-1</f>
      </c>
      <c r="CH65" s="41" t="n">
        <v>1004.61275221992</v>
      </c>
      <c r="CI65" s="714">
        <f>CH65/DR65-1</f>
      </c>
      <c r="CJ65" s="724" t="n">
        <v>961.522824248965</v>
      </c>
      <c r="CK65" s="714">
        <f>CJ65/DS65-1</f>
      </c>
      <c r="CL65" s="724" t="n">
        <v>958.289028239661</v>
      </c>
      <c r="CM65" s="714">
        <f>CL65/DT65-1</f>
      </c>
      <c r="CN65" s="41" t="n">
        <v>997.182986628572</v>
      </c>
      <c r="CO65" s="714">
        <f>CN65/DU65-1</f>
      </c>
      <c r="CP65" s="41" t="n">
        <v>1020.1429549242</v>
      </c>
      <c r="CQ65" s="714">
        <f>CP65/DV65-1</f>
      </c>
      <c r="CR65" s="41" t="n">
        <v>1090.85984914855</v>
      </c>
      <c r="CS65" s="714">
        <f>CR65/DW65-1</f>
      </c>
      <c r="CT65" s="41" t="n">
        <v>1085.80413273867</v>
      </c>
      <c r="CU65" s="714">
        <f>CT65/DY65-1</f>
      </c>
      <c r="CV65" s="41" t="n">
        <v>1108.04164275214</v>
      </c>
      <c r="CW65" s="714">
        <f>CV65/DY65-1</f>
      </c>
      <c r="CX65" s="41">
        <f>BZ65+CB65+CD65+CF65+CH65+CJ65+CL65+CN65+CP65+CR65+CT65+CV65</f>
      </c>
      <c r="CY65" s="714">
        <f>CX65/SUM(DN65:DY65)-1</f>
      </c>
      <c r="CZ65" s="714"/>
      <c r="DA65" s="714">
        <f>CV65/CT65-1</f>
      </c>
      <c r="DB65" s="714">
        <f>CT65/CR65-1</f>
      </c>
      <c r="DC65" s="714"/>
      <c r="DD65" s="714"/>
      <c r="DE65" s="714"/>
      <c r="DF65" s="714"/>
      <c r="DG65" s="714"/>
      <c r="DH65" s="714"/>
      <c r="DI65" s="714"/>
      <c r="DJ65" s="714"/>
      <c r="DK65" s="714"/>
      <c r="DL65" s="714"/>
      <c r="DM65" s="228"/>
      <c r="DN65" s="739" t="n">
        <v>723.751907556949</v>
      </c>
      <c r="DO65" s="739" t="n">
        <v>482.454385197895</v>
      </c>
      <c r="DP65" s="726" t="n">
        <v>840.089649174261</v>
      </c>
      <c r="DQ65" s="726" t="n">
        <v>798.567083266217</v>
      </c>
      <c r="DR65" s="726" t="n">
        <v>851.756970984446</v>
      </c>
      <c r="DS65" s="726" t="n">
        <v>774.051926906996</v>
      </c>
      <c r="DT65" s="726" t="n">
        <v>806.508625062098</v>
      </c>
      <c r="DU65" s="726" t="n">
        <v>816.92323713692</v>
      </c>
      <c r="DV65" s="726" t="n">
        <v>929.043679345048</v>
      </c>
      <c r="DW65" s="726" t="n">
        <v>940.47121305643</v>
      </c>
      <c r="DX65" s="726" t="n">
        <v>916.455257343519</v>
      </c>
      <c r="DY65" s="726" t="n">
        <v>965.612984172358</v>
      </c>
      <c r="DZ65" s="727" t="n">
        <v>-0.0414058627120094</v>
      </c>
      <c r="EA65" s="726">
        <f>SUM(DN65:DY65)</f>
      </c>
      <c r="EB65" s="728">
        <f>IFERROR(EA65/SUM(ED65:EO65)-1,"")</f>
      </c>
      <c r="EC65" s="740"/>
      <c r="ED65" s="732" t="n">
        <v>1007.20225542603</v>
      </c>
      <c r="EE65" s="732" t="n">
        <v>366.126025609974</v>
      </c>
      <c r="EF65" s="732" t="n">
        <v>776.403762027104</v>
      </c>
      <c r="EG65" s="732" t="n">
        <v>980.297072518199</v>
      </c>
      <c r="EH65" s="732" t="n">
        <v>945.71164820062</v>
      </c>
      <c r="EI65" s="732" t="n">
        <v>968.505121529928</v>
      </c>
      <c r="EJ65" s="732" t="n">
        <v>860.880628022889</v>
      </c>
      <c r="EK65" s="732" t="n">
        <v>800.542343797184</v>
      </c>
      <c r="EL65" s="732" t="n">
        <v>946.854806142626</v>
      </c>
      <c r="EM65" s="732" t="n">
        <v>895.32865877198</v>
      </c>
      <c r="EN65" s="732" t="n">
        <v>1045.97206473386</v>
      </c>
      <c r="EO65" s="732" t="n">
        <v>1007.32202150143</v>
      </c>
      <c r="EP65" s="813">
        <f>SUM(ED65:EO65)</f>
      </c>
      <c r="EQ65" s="36"/>
      <c r="ER65" s="736"/>
    </row>
    <row r="66" ht="27" customHeight="1" spans="1:146">
      <c r="A66" s="45"/>
      <c r="B66" s="698" t="s">
        <v>89</v>
      </c>
      <c r="C66" s="35">
        <v>681.2375</v>
      </c>
      <c r="D66" s="36" t="n">
        <f t="shared" si="82">C66/Z66-1</f>
        <v>0.2394361712773021</v>
      </c>
      <c r="E66" s="35">
        <v>641.1772</v>
      </c>
      <c r="F66" s="36" t="n">
        <f t="shared" si="83">E66/AB66-1</f>
        <v>0.17688999248173287</v>
      </c>
      <c r="G66" s="35">
        <v>782.4605</v>
      </c>
      <c r="H66" s="36" t="n">
        <f t="shared" si="84">G66/AD66-1</f>
        <v>0.2861933773066556</v>
      </c>
      <c r="I66" s="35">
        <v>689.3492</v>
      </c>
      <c r="J66" s="36" t="n">
        <f t="shared" si="85">I66/AF66-1</f>
        <v>0.10944247936017759</v>
      </c>
      <c r="K66" s="35">
        <v>707.9711</v>
      </c>
      <c r="L66" s="36" t="n">
        <f t="shared" si="86">K66/AH66-1</f>
        <v>0.10930882851579082</v>
      </c>
      <c r="M66" s="35">
        <v>725.5511</v>
      </c>
      <c r="N66" s="36" t="n">
        <f t="shared" si="87">M66/AJ66-1</f>
        <v>0.1535325579321123</v>
      </c>
      <c r="O66" s="35">
        <v>608.7164</v>
      </c>
      <c r="P66" s="36" t="n">
        <f t="shared" si="88">O66/AL66-1</f>
        <v>-0.09084522083038982</v>
      </c>
      <c r="Q66" s="35" t="n">
        <v>560.8937</v>
      </c>
      <c r="R66" s="36" t="n">
        <f>Q66/AL66-1</f>
        <v>-0.10731189637635219</v>
      </c>
      <c r="S66" s="35"/>
      <c r="T66" s="36">
        <f>S66/AN66-1</f>
      </c>
      <c r="U66" s="35">
        <f>C66+E66+G66+I66+K66+M66+O66+Q66+S66</f>
      </c>
      <c r="V66" s="36">
        <f>U66/SUM(X66,Z66,AB66,AD66,AF66,AH66,AJ66,AL66,AN66)-1</f>
      </c>
      <c r="W66" s="36"/>
      <c r="X66" s="35" t="n">
        <v>549.635</v>
      </c>
      <c r="Y66" s="36">
        <f>X66/AY66-1</f>
      </c>
      <c r="Z66" s="35" t="n">
        <v>544.8064</v>
      </c>
      <c r="AA66" s="36">
        <f>Z66/BA66-1</f>
      </c>
      <c r="AB66" s="35" t="n">
        <v>608.3537</v>
      </c>
      <c r="AC66" s="36">
        <f>AB66/BC66-1</f>
      </c>
      <c r="AD66" s="35" t="n">
        <v>621.3474</v>
      </c>
      <c r="AE66" s="36">
        <f>AD66/BE66-1</f>
      </c>
      <c r="AF66" s="35" t="n">
        <v>638.2092</v>
      </c>
      <c r="AG66" s="36">
        <f>AF66/BG66-1</f>
      </c>
      <c r="AH66" s="35" t="n">
        <v>628.9819</v>
      </c>
      <c r="AI66" s="36">
        <f>AH66/BI66-1</f>
      </c>
      <c r="AJ66" s="35" t="n">
        <v>669.541</v>
      </c>
      <c r="AK66" s="36">
        <f>AJ66/BK66-1</f>
      </c>
      <c r="AL66" s="35" t="n">
        <v>628.3199</v>
      </c>
      <c r="AM66" s="36">
        <f>AL66/BM66-1</f>
      </c>
      <c r="AN66" s="35" t="n">
        <v>631.7507</v>
      </c>
      <c r="AO66" s="36">
        <f>AN66/BO66-1</f>
      </c>
      <c r="AP66" s="35" t="n">
        <v>585.0616</v>
      </c>
      <c r="AQ66" s="36">
        <f>AP66/BQ66-1</f>
      </c>
      <c r="AR66" s="35" t="n">
        <v>558.7996</v>
      </c>
      <c r="AS66" s="36">
        <f>AR66/BS66-1</f>
      </c>
      <c r="AT66" s="35" t="n">
        <v>557.6649</v>
      </c>
      <c r="AU66" s="36">
        <f>AT66/BU66-1</f>
      </c>
      <c r="AV66" s="35">
        <f>X66+Z66+AB66+AD66+AF66+AH66+AJ66+AL66+AN66+AP66+AR66+AT66</f>
      </c>
      <c r="AW66" s="36">
        <f>AV66/SUM(AY66,BA66,BC66,BE66,BG66,BI66,BK66,BM66,BO66,BQ66,BS66,BU66)-1</f>
      </c>
      <c r="AX66" s="35"/>
      <c r="AY66" s="35" t="n">
        <v>486.4066</v>
      </c>
      <c r="AZ66" s="36">
        <f>AY66/BZ66-1</f>
      </c>
      <c r="BA66" s="35" t="n">
        <v>480.1331</v>
      </c>
      <c r="BB66" s="36">
        <f>BA66/CB66-1</f>
      </c>
      <c r="BC66" s="35" t="n">
        <v>518.6851</v>
      </c>
      <c r="BD66" s="36">
        <f>BC66/CD66-1</f>
      </c>
      <c r="BE66" s="35" t="n">
        <v>503.1702</v>
      </c>
      <c r="BF66" s="36">
        <f>BE66/CF66-1</f>
      </c>
      <c r="BG66" s="35" t="n">
        <v>517.0524</v>
      </c>
      <c r="BH66" s="36">
        <f>BG66/CH66-1</f>
      </c>
      <c r="BI66" s="35" t="n">
        <v>498.3489</v>
      </c>
      <c r="BJ66" s="36">
        <f>BI66/CJ66-1</f>
      </c>
      <c r="BK66" s="35" t="n">
        <v>538.2531</v>
      </c>
      <c r="BL66" s="36">
        <f>BK66/CL66-1</f>
      </c>
      <c r="BM66" s="35" t="n">
        <v>534.4928</v>
      </c>
      <c r="BN66" s="36">
        <f>BM66/CN66-1</f>
      </c>
      <c r="BO66" s="35" t="n">
        <v>544.7082</v>
      </c>
      <c r="BP66" s="36">
        <f>BO66/CP66-1</f>
      </c>
      <c r="BQ66" s="35" t="n">
        <v>513.8695</v>
      </c>
      <c r="BR66" s="36">
        <f>BQ66/CR66-1</f>
      </c>
      <c r="BS66" s="35" t="n">
        <v>502.2296</v>
      </c>
      <c r="BT66" s="36">
        <f>BS66/CT66-1</f>
      </c>
      <c r="BU66" s="35" t="n">
        <v>515.6625</v>
      </c>
      <c r="BV66" s="36">
        <f>BU66/CV66-1</f>
      </c>
      <c r="BW66" s="35">
        <f>AY66+BA66+BC66+BE66+BG66+BI66+BK66+BM66+BO66+BQ66+BS66+BU66</f>
      </c>
      <c r="BX66" s="36">
        <f>BW66/SUM(BZ66,CB66,CD66,CF66,CH66,CJ66,CL66,CN66,CP66,CR66,CT66,CV66)-1</f>
      </c>
      <c r="BY66" s="36"/>
      <c r="BZ66" s="50" t="n">
        <v>294.4582</v>
      </c>
      <c r="CA66" s="714">
        <f>BZ66/DN66-1</f>
      </c>
      <c r="CB66" s="50" t="n">
        <v>397.6894</v>
      </c>
      <c r="CC66" s="714">
        <f>CB66/DO66-1</f>
      </c>
      <c r="CD66" s="41" t="n">
        <v>408.519</v>
      </c>
      <c r="CE66" s="714">
        <f>CD66/DP66-1</f>
      </c>
      <c r="CF66" s="41" t="n">
        <v>407.2325</v>
      </c>
      <c r="CG66" s="714">
        <f>CF66/DQ66-1</f>
      </c>
      <c r="CH66" s="41" t="n">
        <v>379.8953</v>
      </c>
      <c r="CI66" s="714">
        <f>CH66/DR66-1</f>
      </c>
      <c r="CJ66" s="724" t="n">
        <v>390.7906</v>
      </c>
      <c r="CK66" s="714">
        <f>CJ66/DS66-1</f>
      </c>
      <c r="CL66" s="724" t="n">
        <v>374.5288</v>
      </c>
      <c r="CM66" s="714">
        <f>CL66/DT66-1</f>
      </c>
      <c r="CN66" s="41" t="n">
        <v>360.0089</v>
      </c>
      <c r="CO66" s="714">
        <f>CN66/DU66-1</f>
      </c>
      <c r="CP66" s="41" t="n">
        <v>375.7552</v>
      </c>
      <c r="CQ66" s="714">
        <f>CP66/DV66-1</f>
      </c>
      <c r="CR66" s="41" t="n">
        <v>402.824</v>
      </c>
      <c r="CS66" s="714">
        <f>CR66/DW66-1</f>
      </c>
      <c r="CT66" s="41" t="n">
        <v>425.1745</v>
      </c>
      <c r="CU66" s="714">
        <f>CT66/DY66-1</f>
      </c>
      <c r="CV66" s="41" t="n">
        <v>451.4055</v>
      </c>
      <c r="CW66" s="714">
        <f>CV66/DY66-1</f>
      </c>
      <c r="CX66" s="41">
        <f>BZ66+CB66+CD66+CF66+CH66+CJ66+CL66+CN66+CP66+CR66+CT66+CV66</f>
      </c>
      <c r="CY66" s="714">
        <f>CX66/SUM(DN66:DY66)-1</f>
      </c>
      <c r="CZ66" s="714"/>
      <c r="DA66" s="714">
        <f>CV66/CT66-1</f>
      </c>
      <c r="DB66" s="714">
        <f>CT66/CR66-1</f>
      </c>
      <c r="DC66" s="714"/>
      <c r="DD66" s="714"/>
      <c r="DE66" s="714"/>
      <c r="DF66" s="714"/>
      <c r="DG66" s="714"/>
      <c r="DH66" s="714"/>
      <c r="DI66" s="714"/>
      <c r="DJ66" s="714"/>
      <c r="DK66" s="714"/>
      <c r="DL66" s="714"/>
      <c r="DM66" s="737" t="s">
        <v>102</v>
      </c>
      <c r="DN66" s="739" t="n">
        <v>79.0213</v>
      </c>
      <c r="DO66" s="739" t="n">
        <v>65.6559</v>
      </c>
      <c r="DP66" s="726" t="n">
        <v>82.748</v>
      </c>
      <c r="DQ66" s="726" t="n">
        <v>66.8873</v>
      </c>
      <c r="DR66" s="726" t="n">
        <v>82.1482</v>
      </c>
      <c r="DS66" s="726" t="n">
        <v>83.5213</v>
      </c>
      <c r="DT66" s="726" t="n">
        <v>72.6343</v>
      </c>
      <c r="DU66" s="726" t="n">
        <v>80.0031</v>
      </c>
      <c r="DV66" s="726" t="n">
        <v>100.7409</v>
      </c>
      <c r="DW66" s="726" t="n">
        <v>113.5104</v>
      </c>
      <c r="DX66" s="726" t="n">
        <v>111.3303</v>
      </c>
      <c r="DY66" s="726" t="n">
        <v>145.2406</v>
      </c>
      <c r="DZ66" s="727" t="n">
        <v>1.8058659433729</v>
      </c>
      <c r="EA66" s="726">
        <f>SUM(DN66:DY66)</f>
      </c>
      <c r="EB66" s="728">
        <f>IFERROR(EA66/SUM(ED66:EO66)-1,"")</f>
      </c>
      <c r="EC66" s="728"/>
      <c r="ED66" s="732" t="n">
        <v>88.9577</v>
      </c>
      <c r="EE66" s="732" t="n">
        <v>27.5093</v>
      </c>
      <c r="EF66" s="732" t="n">
        <v>30.0013</v>
      </c>
      <c r="EG66" s="732" t="n">
        <v>32.346</v>
      </c>
      <c r="EH66" s="732" t="n">
        <v>40.0475</v>
      </c>
      <c r="EI66" s="732" t="n">
        <v>42.853</v>
      </c>
      <c r="EJ66" s="732" t="n">
        <v>43.5878</v>
      </c>
      <c r="EK66" s="732" t="n">
        <v>40.8831</v>
      </c>
      <c r="EL66" s="732" t="n">
        <v>45.6208</v>
      </c>
      <c r="EM66" s="732" t="n">
        <v>47.8424</v>
      </c>
      <c r="EN66" s="732" t="n">
        <v>48.7427</v>
      </c>
      <c r="EO66" s="732" t="n">
        <v>51.7632</v>
      </c>
      <c r="EP66" s="814">
        <f>SUM(ED66:EO66)</f>
      </c>
      <c r="EQ66" s="36"/>
      <c r="ER66" s="736"/>
    </row>
    <row r="67" s="212" customFormat="1" ht="27" customHeight="1" spans="1:146">
      <c r="A67" s="45"/>
      <c r="B67" s="698" t="s">
        <v>90</v>
      </c>
      <c r="C67" s="35">
        <v>524.42690868953</v>
      </c>
      <c r="D67" s="36" t="n">
        <f t="shared" si="82">C67/Z67-1</f>
        <v>0.17760290751353236</v>
      </c>
      <c r="E67" s="35">
        <v>164.996113257317</v>
      </c>
      <c r="F67" s="36" t="n">
        <f t="shared" si="83">E67/AB67-1</f>
        <v>-0.5386886900914384</v>
      </c>
      <c r="G67" s="35">
        <v>395.01503986541</v>
      </c>
      <c r="H67" s="36" t="n">
        <f t="shared" si="84">G67/AD67-1</f>
        <v>-0.31507688997876426</v>
      </c>
      <c r="I67" s="35">
        <v>538.24770138605</v>
      </c>
      <c r="J67" s="36" t="n">
        <f t="shared" si="85">I67/AF67-1</f>
        <v>-0.10621099285123614</v>
      </c>
      <c r="K67" s="35">
        <v>511.42439923326</v>
      </c>
      <c r="L67" s="36" t="n">
        <f t="shared" si="86">K67/AH67-1</f>
        <v>-0.05659123910585917</v>
      </c>
      <c r="M67" s="35">
        <v>412.88591372465</v>
      </c>
      <c r="N67" s="36" t="n">
        <f t="shared" si="87">M67/AJ67-1</f>
        <v>-0.02077100060594972</v>
      </c>
      <c r="O67" s="35">
        <v>448.939300967</v>
      </c>
      <c r="P67" s="36" t="n">
        <f t="shared" si="88">O67/AL67-1</f>
        <v>0.11862377609183716</v>
      </c>
      <c r="Q67" s="35" t="n">
        <v>519.0315813827013</v>
      </c>
      <c r="R67" s="36" t="n">
        <f>Q67/AL67-1</f>
        <v>0.2116182137515803</v>
      </c>
      <c r="S67" s="35"/>
      <c r="T67" s="36">
        <f>S67/AN67-1</f>
      </c>
      <c r="U67" s="35">
        <f>C67+E67+G67+I67+K67+M67+O67+Q67+S67</f>
      </c>
      <c r="V67" s="36">
        <f>U67/SUM(X67,Z67,AB67,AD67,AF67,AH67,AJ67,AL67,AN67)-1</f>
      </c>
      <c r="W67" s="36"/>
      <c r="X67" s="35" t="n">
        <v>445.334250912168</v>
      </c>
      <c r="Y67" s="36">
        <f>X67/AY67-1</f>
      </c>
      <c r="Z67" s="35" t="n">
        <v>357.667609081645</v>
      </c>
      <c r="AA67" s="36">
        <f>Z67/BA67-1</f>
      </c>
      <c r="AB67" s="35" t="n">
        <v>576.72902853747</v>
      </c>
      <c r="AC67" s="36">
        <f>AB67/BC67-1</f>
      </c>
      <c r="AD67" s="35" t="n">
        <v>602.20890733831</v>
      </c>
      <c r="AE67" s="36">
        <f>AD67/BE67-1</f>
      </c>
      <c r="AF67" s="35" t="n">
        <v>542.10266051435</v>
      </c>
      <c r="AG67" s="36">
        <f>AF67/BG67-1</f>
      </c>
      <c r="AH67" s="35" t="n">
        <v>421.64387899066</v>
      </c>
      <c r="AI67" s="36">
        <f>AH67/BI67-1</f>
      </c>
      <c r="AJ67" s="35" t="n">
        <v>401.3318066021</v>
      </c>
      <c r="AK67" s="36">
        <f>AJ67/BK67-1</f>
      </c>
      <c r="AL67" s="35" t="n">
        <v>428.3788205656</v>
      </c>
      <c r="AM67" s="36">
        <f>AL67/BM67-1</f>
      </c>
      <c r="AN67" s="35" t="n">
        <v>497.58013452111</v>
      </c>
      <c r="AO67" s="36">
        <f>AN67/BO67-1</f>
      </c>
      <c r="AP67" s="35" t="n">
        <v>518.62632882826</v>
      </c>
      <c r="AQ67" s="36">
        <f>AP67/BQ67-1</f>
      </c>
      <c r="AR67" s="35" t="n">
        <v>573.01233035058</v>
      </c>
      <c r="AS67" s="36">
        <f>AR67/BS67-1</f>
      </c>
      <c r="AT67" s="35" t="n">
        <v>622.59792885272</v>
      </c>
      <c r="AU67" s="36">
        <f>AT67/BU67-1</f>
      </c>
      <c r="AV67" s="35">
        <f>X67+Z67+AB67+AD67+AF67+AH67+AJ67+AL67+AN67+AP67+AR67+AT67</f>
      </c>
      <c r="AW67" s="36">
        <f>AV67/SUM(AY67,BA67,BC67,BE67,BG67,BI67,BK67,BM67,BO67,BQ67,BS67,BU67)-1</f>
      </c>
      <c r="AX67" s="35"/>
      <c r="AY67" s="35" t="n">
        <v>572.141018647</v>
      </c>
      <c r="AZ67" s="36">
        <f>AY67/BZ67-1</f>
      </c>
      <c r="BA67" s="35" t="n">
        <v>123.428909948989</v>
      </c>
      <c r="BB67" s="36">
        <f>BA67/CB67-1</f>
      </c>
      <c r="BC67" s="35" t="n">
        <v>532.79515881265</v>
      </c>
      <c r="BD67" s="36">
        <f>BC67/CD67-1</f>
      </c>
      <c r="BE67" s="35" t="n">
        <v>614.97343276604</v>
      </c>
      <c r="BF67" s="36">
        <f>BE67/CF67-1</f>
      </c>
      <c r="BG67" s="35" t="n">
        <v>572.31857164665</v>
      </c>
      <c r="BH67" s="36">
        <f>BG67/CH67-1</f>
      </c>
      <c r="BI67" s="35" t="n">
        <v>479.448072112823</v>
      </c>
      <c r="BJ67" s="36">
        <f>BI67/CJ67-1</f>
      </c>
      <c r="BK67" s="35" t="n">
        <v>473.82662187744</v>
      </c>
      <c r="BL67" s="36">
        <f>BK67/CL67-1</f>
      </c>
      <c r="BM67" s="35" t="n">
        <v>499.71925199859</v>
      </c>
      <c r="BN67" s="36">
        <f>BM67/CN67-1</f>
      </c>
      <c r="BO67" s="35" t="n">
        <v>536.40534317407</v>
      </c>
      <c r="BP67" s="36">
        <f>BO67/CP67-1</f>
      </c>
      <c r="BQ67" s="35" t="n">
        <v>599.99553028093</v>
      </c>
      <c r="BR67" s="36">
        <f>BQ67/CR67-1</f>
      </c>
      <c r="BS67" s="35" t="n">
        <v>616.90963228386</v>
      </c>
      <c r="BT67" s="36">
        <f>BS67/CT67-1</f>
      </c>
      <c r="BU67" s="35" t="n">
        <v>681.19758744264</v>
      </c>
      <c r="BV67" s="36">
        <f>BU67/CV67-1</f>
      </c>
      <c r="BW67" s="35">
        <f>AY67+BA67+BC67+BE67+BG67+BI67+BK67+BM67+BO67+BQ67+BS67+BU67</f>
      </c>
      <c r="BX67" s="36">
        <f>BW67/SUM(BZ67,CB67,CD67,CF67,CH67,CJ67,CL67,CN67,CP67,CR67,CT67,CV67)-1</f>
      </c>
      <c r="BY67" s="36"/>
      <c r="BZ67" s="50" t="n">
        <v>335.011884021236</v>
      </c>
      <c r="CA67" s="714">
        <f>BZ67/DN67-1</f>
      </c>
      <c r="CB67" s="50" t="n">
        <v>379.949841102059</v>
      </c>
      <c r="CC67" s="714">
        <f>CB67/DO67-1</f>
      </c>
      <c r="CD67" s="41" t="n">
        <v>604.70685648648</v>
      </c>
      <c r="CE67" s="714">
        <f>CD67/DP67-1</f>
      </c>
      <c r="CF67" s="41" t="n">
        <v>593.05091679146</v>
      </c>
      <c r="CG67" s="714">
        <f>CF67/DQ67-1</f>
      </c>
      <c r="CH67" s="41" t="n">
        <v>624.71745221992</v>
      </c>
      <c r="CI67" s="714">
        <f>CH67/DR67-1</f>
      </c>
      <c r="CJ67" s="724" t="n">
        <v>570.732224248965</v>
      </c>
      <c r="CK67" s="714">
        <f>CJ67/DS67-1</f>
      </c>
      <c r="CL67" s="724" t="n">
        <v>583.760228239661</v>
      </c>
      <c r="CM67" s="714">
        <f>CL67/DT67-1</f>
      </c>
      <c r="CN67" s="41" t="n">
        <v>637.174086628572</v>
      </c>
      <c r="CO67" s="714">
        <f>CN67/DU67-1</f>
      </c>
      <c r="CP67" s="41" t="n">
        <v>644.3877549242</v>
      </c>
      <c r="CQ67" s="714">
        <f>CP67/DV67-1</f>
      </c>
      <c r="CR67" s="41" t="n">
        <v>688.03584914855</v>
      </c>
      <c r="CS67" s="714">
        <f>CR67/DW67-1</f>
      </c>
      <c r="CT67" s="41" t="n">
        <v>660.62963273867</v>
      </c>
      <c r="CU67" s="714">
        <f>CT67/DY67-1</f>
      </c>
      <c r="CV67" s="41" t="n">
        <v>656.63614275214</v>
      </c>
      <c r="CW67" s="714">
        <f>CV67/DY67-1</f>
      </c>
      <c r="CX67" s="41">
        <f>BZ67+CB67+CD67+CF67+CH67+CJ67+CL67+CN67+CP67+CR67+CT67+CV67</f>
      </c>
      <c r="CY67" s="714">
        <f>CX67/SUM(DN67:DY67)-1</f>
      </c>
      <c r="CZ67" s="714"/>
      <c r="DA67" s="714">
        <f>CV67/CT67-1</f>
      </c>
      <c r="DB67" s="714">
        <f>CT67/CR67-1</f>
      </c>
      <c r="DC67" s="714"/>
      <c r="DD67" s="714"/>
      <c r="DE67" s="714"/>
      <c r="DF67" s="714"/>
      <c r="DG67" s="714"/>
      <c r="DH67" s="714"/>
      <c r="DI67" s="714"/>
      <c r="DJ67" s="714"/>
      <c r="DK67" s="714"/>
      <c r="DL67" s="714"/>
      <c r="DM67" s="212"/>
      <c r="DN67" s="739" t="n">
        <v>644.730607556949</v>
      </c>
      <c r="DO67" s="739" t="n">
        <v>416.798485197895</v>
      </c>
      <c r="DP67" s="726" t="n">
        <v>757.341649174261</v>
      </c>
      <c r="DQ67" s="726" t="n">
        <v>731.679783266217</v>
      </c>
      <c r="DR67" s="726" t="n">
        <v>769.608770984446</v>
      </c>
      <c r="DS67" s="726" t="n">
        <v>690.530626906996</v>
      </c>
      <c r="DT67" s="726" t="n">
        <v>733.874325062098</v>
      </c>
      <c r="DU67" s="726" t="n">
        <v>736.92013713692</v>
      </c>
      <c r="DV67" s="726" t="n">
        <v>828.302779345048</v>
      </c>
      <c r="DW67" s="726" t="n">
        <v>826.96081305643</v>
      </c>
      <c r="DX67" s="726" t="n">
        <v>805.124957343519</v>
      </c>
      <c r="DY67" s="726" t="n">
        <v>820.372384172358</v>
      </c>
      <c r="DZ67" s="727" t="n">
        <v>-0.141473695064276</v>
      </c>
      <c r="EA67" s="726">
        <f>SUM(DN67:DY67)</f>
      </c>
      <c r="EB67" s="728">
        <f>IFERROR(EA67/SUM(ED67:EO67)-1,"")</f>
      </c>
      <c r="EC67" s="728"/>
      <c r="ED67" s="732" t="n">
        <v>918.24455542603</v>
      </c>
      <c r="EE67" s="732" t="n">
        <v>338.616725609974</v>
      </c>
      <c r="EF67" s="732" t="n">
        <v>746.402462027104</v>
      </c>
      <c r="EG67" s="732" t="n">
        <v>947.951072518199</v>
      </c>
      <c r="EH67" s="732" t="n">
        <v>905.66414820062</v>
      </c>
      <c r="EI67" s="732" t="n">
        <v>925.652121529928</v>
      </c>
      <c r="EJ67" s="732" t="n">
        <v>817.292828022889</v>
      </c>
      <c r="EK67" s="732" t="n">
        <v>759.659243797184</v>
      </c>
      <c r="EL67" s="732" t="n">
        <v>901.234006142626</v>
      </c>
      <c r="EM67" s="732" t="n">
        <v>847.48625877198</v>
      </c>
      <c r="EN67" s="732" t="n">
        <v>997.22936473386</v>
      </c>
      <c r="EO67" s="732" t="n">
        <v>955.55882150143</v>
      </c>
      <c r="EP67" s="815">
        <f>SUM(ED67:EO67)</f>
      </c>
      <c r="EQ67" s="36"/>
      <c r="ER67" s="736"/>
    </row>
    <row r="68" ht="27" customHeight="1" spans="1:146">
      <c r="A68" s="45"/>
      <c r="B68" s="698" t="s">
        <v>91</v>
      </c>
      <c r="C68" s="35" t="n">
        <f>C69+C70</f>
        <v>127671.776348118</v>
      </c>
      <c r="D68" s="36" t="n">
        <f t="shared" si="82">C68/Z68-1</f>
        <v>0.1427131804309303</v>
      </c>
      <c r="E68" s="35" t="n">
        <f>E69+E70</f>
        <v>97007.4920940243</v>
      </c>
      <c r="F68" s="36" t="n">
        <f t="shared" si="83">E68/AB68-1</f>
        <v>-0.12078805744860399</v>
      </c>
      <c r="G68" s="35" t="n">
        <f>G69+G70</f>
        <v>134508.4768701035</v>
      </c>
      <c r="H68" s="36" t="n">
        <f t="shared" si="84">G68/AD68-1</f>
        <v>-0.0050235718271124385</v>
      </c>
      <c r="I68" s="35" t="n">
        <f>I69+I70</f>
        <v>136531.616291859</v>
      </c>
      <c r="J68" s="36" t="n">
        <f t="shared" si="85">I68/AF68-1</f>
        <v>-0.0013172087203162652</v>
      </c>
      <c r="K68" s="35" t="n">
        <f>K69+K70</f>
        <v>138306.67198406038</v>
      </c>
      <c r="L68" s="36" t="n">
        <f t="shared" si="86">K68/AH68-1</f>
        <v>0.005279719388857851</v>
      </c>
      <c r="M68" s="35" t="n">
        <f>M69+M70</f>
        <v>127948.0673223273</v>
      </c>
      <c r="N68" s="36" t="n">
        <f t="shared" si="87">M68/AJ68-1</f>
        <v>0.036270981571622674</v>
      </c>
      <c r="O68" s="35" t="n">
        <f>O69+O70</f>
        <v>117942.26165356941</v>
      </c>
      <c r="P68" s="36" t="n">
        <f t="shared" si="88">O68/AL68-1</f>
        <v>-0.008662140860824397</v>
      </c>
      <c r="Q68" s="35" t="n">
        <f>Q69+Q70</f>
        <v>119284.73945599943</v>
      </c>
      <c r="R68" s="36" t="n">
        <f>Q68/AL68-1</f>
        <v>0.017171701259101058</v>
      </c>
      <c r="S68" s="35">
        <f>S69+S70</f>
      </c>
      <c r="T68" s="36">
        <f>S68/AN68-1</f>
      </c>
      <c r="U68" s="35">
        <f>C68+E68+G68+I68+K68+M68+O68+Q68+S68</f>
      </c>
      <c r="V68" s="36">
        <f>U68/SUM(X68,Z68,AB68,AD68,AF68,AH68,AJ68,AL68,AN68)-1</f>
      </c>
      <c r="W68" s="36"/>
      <c r="X68" s="35">
        <f>X69+X70</f>
      </c>
      <c r="Y68" s="36">
        <f>X68/AY68-1</f>
      </c>
      <c r="Z68" s="35">
        <f>Z69+Z70</f>
      </c>
      <c r="AA68" s="36">
        <f>Z68/BA68-1</f>
      </c>
      <c r="AB68" s="35">
        <f>AB69+AB70</f>
      </c>
      <c r="AC68" s="36">
        <f>AB68/BC68-1</f>
      </c>
      <c r="AD68" s="35">
        <f>AD69+AD70</f>
      </c>
      <c r="AE68" s="36">
        <f>AD68/BE68-1</f>
      </c>
      <c r="AF68" s="35">
        <f>AF69+AF70</f>
      </c>
      <c r="AG68" s="36">
        <f>AF68/BG68-1</f>
      </c>
      <c r="AH68" s="35">
        <f>AH69+AH70</f>
      </c>
      <c r="AI68" s="36">
        <f>AH68/BI68-1</f>
      </c>
      <c r="AJ68" s="35">
        <f>AJ69+AJ70</f>
      </c>
      <c r="AK68" s="36">
        <f>AJ68/BK68-1</f>
      </c>
      <c r="AL68" s="35">
        <f>AL69+AL70</f>
      </c>
      <c r="AM68" s="36">
        <f>AL68/BM68-1</f>
      </c>
      <c r="AN68" s="35">
        <f>AN69+AN70</f>
      </c>
      <c r="AO68" s="36">
        <f>AN68/BO68-1</f>
      </c>
      <c r="AP68" s="35">
        <f>AP69+AP70</f>
      </c>
      <c r="AQ68" s="36">
        <f>AP68/BQ68-1</f>
      </c>
      <c r="AR68" s="35">
        <f>AR69+AR70</f>
      </c>
      <c r="AS68" s="36">
        <f>AR68/BS68-1</f>
      </c>
      <c r="AT68" s="35">
        <f>AT69+AT70</f>
      </c>
      <c r="AU68" s="36">
        <f>AT68/BU68-1</f>
      </c>
      <c r="AV68" s="35">
        <f>X68+Z68+AB68+AD68+AF68+AH68+AJ68+AL68+AN68+AP68+AR68+AT68</f>
      </c>
      <c r="AW68" s="36">
        <f>AV68/SUM(AY68,BA68,BC68,BE68,BG68,BI68,BK68,BM68,BO68,BQ68,BS68,BU68)-1</f>
      </c>
      <c r="AX68" s="35"/>
      <c r="AY68" s="35">
        <f>AY69+AY70</f>
      </c>
      <c r="AZ68" s="36">
        <f>AY68/BZ68-1</f>
      </c>
      <c r="BA68" s="35">
        <f>BA69+BA70</f>
      </c>
      <c r="BB68" s="36">
        <f>BA68/CB68-1</f>
      </c>
      <c r="BC68" s="35">
        <f>BC69+BC70</f>
      </c>
      <c r="BD68" s="36">
        <f>BC68/CD68-1</f>
      </c>
      <c r="BE68" s="35">
        <f>BE69+BE70</f>
      </c>
      <c r="BF68" s="36">
        <f>BE68/CF68-1</f>
      </c>
      <c r="BG68" s="35">
        <f>BG69+BG70</f>
      </c>
      <c r="BH68" s="36">
        <f>BG68/CH68-1</f>
      </c>
      <c r="BI68" s="35">
        <f>BI69+BI70</f>
      </c>
      <c r="BJ68" s="36">
        <f>BI68/CJ68-1</f>
      </c>
      <c r="BK68" s="35">
        <f>BK69+BK70</f>
      </c>
      <c r="BL68" s="36">
        <f>BK68/CL68-1</f>
      </c>
      <c r="BM68" s="35">
        <f>BM69+BM70</f>
      </c>
      <c r="BN68" s="36">
        <f>BM68/CN68-1</f>
      </c>
      <c r="BO68" s="35">
        <f>BO69+BO70</f>
      </c>
      <c r="BP68" s="36">
        <f>BO68/CP68-1</f>
      </c>
      <c r="BQ68" s="35">
        <f>BQ69+BQ70</f>
      </c>
      <c r="BR68" s="36">
        <f>BQ68/CR68-1</f>
      </c>
      <c r="BS68" s="35">
        <f>BS69+BS70</f>
      </c>
      <c r="BT68" s="36">
        <f>BS68/CT68-1</f>
      </c>
      <c r="BU68" s="35">
        <f>BU69+BU70</f>
      </c>
      <c r="BV68" s="36">
        <f>BU68/CV68-1</f>
      </c>
      <c r="BW68" s="35">
        <f>AY68+BA68+BC68+BE68+BG68+BI68+BK68+BM68+BO68+BQ68+BS68+BU68</f>
      </c>
      <c r="BX68" s="36">
        <f>BW68/SUM(BZ68,CB68,CD68,CF68,CH68,CJ68,CL68,CN68,CP68,CR68,CT68,CV68)-1</f>
      </c>
      <c r="BY68" s="36"/>
      <c r="BZ68" s="41">
        <f>BZ69+BZ70</f>
      </c>
      <c r="CA68" s="714">
        <f>BZ68/DN68-1</f>
      </c>
      <c r="CB68" s="41">
        <f>CB69+CB70</f>
      </c>
      <c r="CC68" s="714">
        <f>CB68/DO68-1</f>
      </c>
      <c r="CD68" s="41">
        <f>SUM(CD69:CD70)</f>
      </c>
      <c r="CE68" s="714">
        <f>CD68/DP68-1</f>
      </c>
      <c r="CF68" s="41" t="n">
        <v>112001.19156699</v>
      </c>
      <c r="CG68" s="714">
        <f>CF68/DQ68-1</f>
      </c>
      <c r="CH68" s="41" t="n">
        <v>113470.972105958</v>
      </c>
      <c r="CI68" s="714">
        <f>CH68/DR68-1</f>
      </c>
      <c r="CJ68" s="41">
        <f>CJ69+CJ70</f>
      </c>
      <c r="CK68" s="714">
        <f>CJ68/DS68-1</f>
      </c>
      <c r="CL68" s="41">
        <f>CL69+CL70</f>
      </c>
      <c r="CM68" s="714">
        <f>CL68/DT68-1</f>
      </c>
      <c r="CN68" s="41" t="n">
        <v>108568.053965429</v>
      </c>
      <c r="CO68" s="714">
        <f>CN68/DU68-1</f>
      </c>
      <c r="CP68" s="41">
        <f>SUM(CP69:CP70)</f>
      </c>
      <c r="CQ68" s="714">
        <f>CP68/DV68-1</f>
      </c>
      <c r="CR68" s="41">
        <f>SUM(CR69:CR70)</f>
      </c>
      <c r="CS68" s="714">
        <f>CR68/DW68-1</f>
      </c>
      <c r="CT68" s="41">
        <f>CT69+CT70</f>
      </c>
      <c r="CU68" s="714">
        <f>CT68/DY68-1</f>
      </c>
      <c r="CV68" s="41">
        <f>CV69+CV70</f>
      </c>
      <c r="CW68" s="714">
        <f>CV68/DY68-1</f>
      </c>
      <c r="CX68" s="41">
        <f>BZ68+CB68+CD68+CF68+CH68+CJ68+CL68+CN68+CP68+CR68+CT68+CV68</f>
      </c>
      <c r="CY68" s="714">
        <f>CX68/SUM(DN68:DY68)-1</f>
      </c>
      <c r="CZ68" s="714"/>
      <c r="DA68" s="714">
        <f>CV68/CT68-1</f>
      </c>
      <c r="DB68" s="714">
        <f>CT68/CR68-1</f>
      </c>
      <c r="DC68" s="714"/>
      <c r="DD68" s="714"/>
      <c r="DE68" s="714"/>
      <c r="DF68" s="714"/>
      <c r="DG68" s="714"/>
      <c r="DH68" s="714"/>
      <c r="DI68" s="714"/>
      <c r="DJ68" s="714"/>
      <c r="DK68" s="714"/>
      <c r="DL68" s="714"/>
      <c r="DM68" s="41"/>
      <c r="DN68" s="41" t="n">
        <v>81913.3932233145</v>
      </c>
      <c r="DO68" s="41" t="n">
        <v>57691.5443923148</v>
      </c>
      <c r="DP68" s="41" t="n">
        <v>87644.9508476053</v>
      </c>
      <c r="DQ68" s="41" t="n">
        <v>88422.02580658</v>
      </c>
      <c r="DR68" s="41" t="n">
        <v>92141.59997778</v>
      </c>
      <c r="DS68" s="41" t="n">
        <v>84356.9235505465</v>
      </c>
      <c r="DT68" s="41" t="n">
        <v>87172.9290220495</v>
      </c>
      <c r="DU68" s="41" t="n">
        <v>87109.2499009035</v>
      </c>
      <c r="DV68" s="41" t="n">
        <v>102120.318749885</v>
      </c>
      <c r="DW68" s="41" t="n">
        <v>108474.679485806</v>
      </c>
      <c r="DX68" s="41" t="n">
        <v>107247.445225486</v>
      </c>
      <c r="DY68" s="41" t="n">
        <v>114928.503675142</v>
      </c>
      <c r="DZ68" s="714" t="n">
        <v>0.0748825826014006</v>
      </c>
      <c r="EA68" s="41">
        <f>SUM(DN68:DY68)</f>
      </c>
      <c r="EB68" s="36">
        <f>IFERROR(EA68/SUM(ED68:EO68)-1,"")</f>
      </c>
      <c r="EC68" s="36"/>
      <c r="ED68" s="732">
        <f>ED69+ED70</f>
      </c>
      <c r="EE68" s="732">
        <f>EE69+EE70</f>
      </c>
      <c r="EF68" s="732">
        <f>EF69+EF70</f>
      </c>
      <c r="EG68" s="732">
        <f>EG69+EG70</f>
      </c>
      <c r="EH68" s="732">
        <f>EH69+EH70</f>
      </c>
      <c r="EI68" s="732">
        <f>EI69+EI70</f>
      </c>
      <c r="EJ68" s="732">
        <f>EJ69+EJ70</f>
      </c>
      <c r="EK68" s="732">
        <f>EK69+EK70</f>
      </c>
      <c r="EL68" s="732">
        <f>EL69+EL70</f>
      </c>
      <c r="EM68" s="732">
        <f>EM69+EM70</f>
      </c>
      <c r="EN68" s="50">
        <f>EN69+EN70</f>
      </c>
      <c r="EO68" s="50">
        <f>EO69+EO70</f>
      </c>
      <c r="EP68" s="816">
        <f>SUM(ED68:EO68)</f>
      </c>
      <c r="EQ68" s="36"/>
      <c r="ER68" s="733"/>
    </row>
    <row r="69" ht="27" customHeight="1" spans="1:146">
      <c r="A69" s="45"/>
      <c r="B69" s="698" t="s">
        <v>92</v>
      </c>
      <c r="C69" s="35">
        <v>87883.3439</v>
      </c>
      <c r="D69" s="36" t="n">
        <f t="shared" ref="D69:D100" si="144">C69/X69-1</f>
        <v>0.1003214600548945</v>
      </c>
      <c r="E69" s="35">
        <v>85275.3576</v>
      </c>
      <c r="F69" s="36" t="n">
        <f t="shared" ref="F69:F100" si="145">E69/Z69-1</f>
        <v>0.08981094251197708</v>
      </c>
      <c r="G69" s="35">
        <v>110376.3421</v>
      </c>
      <c r="H69" s="36" t="n">
        <f t="shared" ref="H69:H100" si="146">G69/AB69-1</f>
        <v>0.3186722162202078</v>
      </c>
      <c r="I69" s="35">
        <v>94294.5405</v>
      </c>
      <c r="J69" s="36" t="n">
        <f t="shared" ref="J69:J100" si="147">I69/AD69-1</f>
        <v>0.09780796049735785</v>
      </c>
      <c r="K69" s="35">
        <v>99094.4628</v>
      </c>
      <c r="L69" s="36" t="n">
        <f t="shared" ref="L69:L100" si="148">K69/AF69-1</f>
        <v>0.09416625967149073</v>
      </c>
      <c r="M69" s="35">
        <v>99634.9014</v>
      </c>
      <c r="N69" s="36" t="n">
        <f t="shared" ref="N69:N100" si="149">M69/AH69-1</f>
        <v>0.14685693660768173</v>
      </c>
      <c r="O69" s="35">
        <v>78790.0182</v>
      </c>
      <c r="P69" s="36" t="n">
        <f t="shared" ref="P69:P100" si="150">O69/AJ69-1</f>
        <v>0.004361208407049233</v>
      </c>
      <c r="Q69" s="35" t="n">
        <v>74038.0904</v>
      </c>
      <c r="R69" s="36" t="n">
        <f>Q69/AL69-1</f>
        <v>-0.06545625252229337</v>
      </c>
      <c r="S69" s="35"/>
      <c r="T69" s="36">
        <f>S69/AN69-1</f>
      </c>
      <c r="U69" s="35">
        <f>C69+E69+G69+I69+K69+M69+O69+Q69+S69</f>
      </c>
      <c r="V69" s="36">
        <f>U69/SUM(X69,Z69,AB69,AD69,AF69,AH69,AJ69,AL69,AN69)-1</f>
      </c>
      <c r="W69" s="36"/>
      <c r="X69" s="35" t="n">
        <v>79870.6079</v>
      </c>
      <c r="Y69" s="36">
        <f>X69/AY69-1</f>
      </c>
      <c r="Z69" s="35" t="n">
        <v>78247.8449</v>
      </c>
      <c r="AA69" s="36">
        <f>Z69/BA69-1</f>
      </c>
      <c r="AB69" s="35" t="n">
        <v>83702.6372</v>
      </c>
      <c r="AC69" s="36">
        <f>AB69/BC69-1</f>
      </c>
      <c r="AD69" s="35" t="n">
        <v>85893.4749</v>
      </c>
      <c r="AE69" s="36">
        <f>AD69/BE69-1</f>
      </c>
      <c r="AF69" s="35" t="n">
        <v>90566.184</v>
      </c>
      <c r="AG69" s="36">
        <f>AF69/BG69-1</f>
      </c>
      <c r="AH69" s="35" t="n">
        <v>86876.4867</v>
      </c>
      <c r="AI69" s="36">
        <f>AH69/BI69-1</f>
      </c>
      <c r="AJ69" s="35" t="n">
        <v>78447.8906</v>
      </c>
      <c r="AK69" s="36">
        <f>AJ69/BK69-1</f>
      </c>
      <c r="AL69" s="35" t="n">
        <v>79223.7823</v>
      </c>
      <c r="AM69" s="36">
        <f>AL69/BM69-1</f>
      </c>
      <c r="AN69" s="35" t="n">
        <v>81850.2812</v>
      </c>
      <c r="AO69" s="36">
        <f>AN69/BO69-1</f>
      </c>
      <c r="AP69" s="35" t="n">
        <v>76478.9292</v>
      </c>
      <c r="AQ69" s="36">
        <f>AP69/BQ69-1</f>
      </c>
      <c r="AR69" s="35" t="n">
        <v>74461.9166</v>
      </c>
      <c r="AS69" s="36">
        <f>AR69/BS69-1</f>
      </c>
      <c r="AT69" s="35" t="n">
        <v>73869.1869</v>
      </c>
      <c r="AU69" s="36">
        <f>AT69/BU69-1</f>
      </c>
      <c r="AV69" s="35">
        <f>X69+Z69+AB69+AD69+AF69+AH69+AJ69+AL69+AN69+AP69+AR69+AT69</f>
      </c>
      <c r="AW69" s="36">
        <f>AV69/SUM(AY69,BA69,BC69,BE69,BG69,BI69,BK69,BM69,BO69,BQ69,BS69,BU69)-1</f>
      </c>
      <c r="AX69" s="35"/>
      <c r="AY69" s="35" t="n">
        <v>62248.3385</v>
      </c>
      <c r="AZ69" s="36">
        <f>AY69/BZ69-1</f>
      </c>
      <c r="BA69" s="35" t="n">
        <v>57979.0263</v>
      </c>
      <c r="BB69" s="36">
        <f>BA69/CB69-1</f>
      </c>
      <c r="BC69" s="35" t="n">
        <v>63021.0714</v>
      </c>
      <c r="BD69" s="36">
        <f>BC69/CD69-1</f>
      </c>
      <c r="BE69" s="35" t="n">
        <v>63940.0378</v>
      </c>
      <c r="BF69" s="36">
        <f>BE69/CF69-1</f>
      </c>
      <c r="BG69" s="35" t="n">
        <v>65773.2279</v>
      </c>
      <c r="BH69" s="36">
        <f>BG69/CH69-1</f>
      </c>
      <c r="BI69" s="35" t="n">
        <v>66229.7467</v>
      </c>
      <c r="BJ69" s="36">
        <f>BI69/CJ69-1</f>
      </c>
      <c r="BK69" s="35" t="n">
        <v>71543.0921</v>
      </c>
      <c r="BL69" s="36">
        <f>BK69/CL69-1</f>
      </c>
      <c r="BM69" s="35" t="n">
        <v>80438.2029</v>
      </c>
      <c r="BN69" s="36">
        <f>BM69/CN69-1</f>
      </c>
      <c r="BO69" s="35" t="n">
        <v>83410.1932</v>
      </c>
      <c r="BP69" s="36">
        <f>BO69/CP69-1</f>
      </c>
      <c r="BQ69" s="35" t="n">
        <v>81841.9645</v>
      </c>
      <c r="BR69" s="36">
        <f>BQ69/CR69-1</f>
      </c>
      <c r="BS69" s="35" t="n">
        <v>79646.7025</v>
      </c>
      <c r="BT69" s="36">
        <f>BS69/CT69-1</f>
      </c>
      <c r="BU69" s="35" t="n">
        <v>79967.7582</v>
      </c>
      <c r="BV69" s="36">
        <f>BU69/CV69-1</f>
      </c>
      <c r="BW69" s="35">
        <f>AY69+BA69+BC69+BE69+BG69+BI69+BK69+BM69+BO69+BQ69+BS69+BU69</f>
      </c>
      <c r="BX69" s="36">
        <f>BW69/SUM(BZ69,CB69,CD69,CF69,CH69,CJ69,CL69,CN69,CP69,CR69,CT69,CV69)-1</f>
      </c>
      <c r="BY69" s="36"/>
      <c r="BZ69" s="50" t="n">
        <v>36016.3646</v>
      </c>
      <c r="CA69" s="714">
        <f>BZ69/DN69-1</f>
      </c>
      <c r="CB69" s="50" t="n">
        <v>52485.1399</v>
      </c>
      <c r="CC69" s="714">
        <f>CB69/DO69-1</f>
      </c>
      <c r="CD69" s="41" t="n">
        <v>51271.6819</v>
      </c>
      <c r="CE69" s="714">
        <f>CD69/DP69-1</f>
      </c>
      <c r="CF69" s="41" t="n">
        <v>52749.6372</v>
      </c>
      <c r="CG69" s="714">
        <f>CF69/DQ69-1</f>
      </c>
      <c r="CH69" s="41" t="n">
        <v>52210.2496</v>
      </c>
      <c r="CI69" s="714">
        <f>CH69/DR69-1</f>
      </c>
      <c r="CJ69" s="724" t="n">
        <v>52723.5538</v>
      </c>
      <c r="CK69" s="714">
        <f>CJ69/DS69-1</f>
      </c>
      <c r="CL69" s="724" t="n">
        <v>51887.4867</v>
      </c>
      <c r="CM69" s="714">
        <f>CL69/DT69-1</f>
      </c>
      <c r="CN69" s="41" t="n">
        <v>46088.2028</v>
      </c>
      <c r="CO69" s="714">
        <f>CN69/DU69-1</f>
      </c>
      <c r="CP69" s="724" t="n">
        <v>47576.7388</v>
      </c>
      <c r="CQ69" s="714">
        <f>CP69/DV69-1</f>
      </c>
      <c r="CR69" s="724" t="n">
        <v>49379.3007</v>
      </c>
      <c r="CS69" s="714">
        <f>CR69/DW69-1</f>
      </c>
      <c r="CT69" s="50" t="n">
        <v>52539.8012</v>
      </c>
      <c r="CU69" s="714">
        <f>CT69/DY69-1</f>
      </c>
      <c r="CV69" s="50" t="n">
        <v>55278.1539</v>
      </c>
      <c r="CW69" s="714">
        <f>CV69/DY69-1</f>
      </c>
      <c r="CX69" s="41">
        <f>BZ69+CB69+CD69+CF69+CH69+CJ69+CL69+CN69+CP69+CR69+CT69+CV69</f>
      </c>
      <c r="CY69" s="714">
        <f>CX69/SUM(DN69:DY69)-1</f>
      </c>
      <c r="CZ69" s="714"/>
      <c r="DA69" s="714">
        <f>CV69/CT69-1</f>
      </c>
      <c r="DB69" s="714">
        <f>CT69/CR69-1</f>
      </c>
      <c r="DC69" s="714"/>
      <c r="DD69" s="714"/>
      <c r="DE69" s="714"/>
      <c r="DF69" s="714"/>
      <c r="DG69" s="714"/>
      <c r="DH69" s="714"/>
      <c r="DI69" s="714"/>
      <c r="DJ69" s="714"/>
      <c r="DK69" s="714"/>
      <c r="DL69" s="714"/>
      <c r="DM69" s="50"/>
      <c r="DN69" s="50" t="n">
        <v>14088.2186</v>
      </c>
      <c r="DO69" s="50" t="n">
        <v>14491.9158</v>
      </c>
      <c r="DP69" s="41" t="n">
        <v>9993.9582</v>
      </c>
      <c r="DQ69" s="41" t="n">
        <v>8412.3939</v>
      </c>
      <c r="DR69" s="41" t="n">
        <v>9303.2456</v>
      </c>
      <c r="DS69" s="41" t="n">
        <v>9194.6196</v>
      </c>
      <c r="DT69" s="41" t="n">
        <v>8362.9494</v>
      </c>
      <c r="DU69" s="41" t="n">
        <v>8753.3005</v>
      </c>
      <c r="DV69" s="41" t="n">
        <v>10816.2881</v>
      </c>
      <c r="DW69" s="41" t="n">
        <v>12273.7135</v>
      </c>
      <c r="DX69" s="41" t="n">
        <v>12661.9166</v>
      </c>
      <c r="DY69" s="41" t="n">
        <v>16946.9423</v>
      </c>
      <c r="DZ69" s="714" t="n">
        <v>1.05943654732507</v>
      </c>
      <c r="EA69" s="41">
        <f>SUM(DN69:DY69)</f>
      </c>
      <c r="EB69" s="36">
        <f>IFERROR(EA69/SUM(ED69:EO69)-1,"")</f>
      </c>
      <c r="EC69" s="36"/>
      <c r="ED69" s="732" t="n">
        <v>9102.8013</v>
      </c>
      <c r="EE69" s="732" t="n">
        <v>5915.8161</v>
      </c>
      <c r="EF69" s="732" t="n">
        <v>6278.2211</v>
      </c>
      <c r="EG69" s="732" t="n">
        <v>6371.62929</v>
      </c>
      <c r="EH69" s="732" t="n">
        <v>6523.0992</v>
      </c>
      <c r="EI69" s="732" t="n">
        <v>6833.2607</v>
      </c>
      <c r="EJ69" s="732" t="n">
        <v>7011.0955</v>
      </c>
      <c r="EK69" s="732" t="n">
        <v>6765.953</v>
      </c>
      <c r="EL69" s="732" t="n">
        <v>7283.5645</v>
      </c>
      <c r="EM69" s="732" t="n">
        <v>7373.2724</v>
      </c>
      <c r="EN69" s="732" t="n">
        <v>7581.8428</v>
      </c>
      <c r="EO69" s="732" t="n">
        <v>8228.9218</v>
      </c>
      <c r="EP69" s="817">
        <f>SUM(ED69:EO69)</f>
      </c>
      <c r="EQ69" s="36"/>
      <c r="ER69" s="736"/>
    </row>
    <row r="70" ht="27" customHeight="1" spans="1:146">
      <c r="A70" s="29"/>
      <c r="B70" s="698" t="s">
        <v>93</v>
      </c>
      <c r="C70" s="35">
        <v>39788.432448118</v>
      </c>
      <c r="D70" s="36" t="n">
        <f t="shared" si="144">C70/Z70-1</f>
        <v>0.24899845621999206</v>
      </c>
      <c r="E70" s="35">
        <v>11732.1344940243</v>
      </c>
      <c r="F70" s="36" t="n">
        <f t="shared" si="145">E70/AB70-1</f>
        <v>-0.63436200038993</v>
      </c>
      <c r="G70" s="35">
        <v>24132.1347701035</v>
      </c>
      <c r="H70" s="36" t="n">
        <f t="shared" si="146">G70/AD70-1</f>
        <v>-0.5312780129127617</v>
      </c>
      <c r="I70" s="35">
        <v>42237.075791859</v>
      </c>
      <c r="J70" s="36" t="n">
        <f t="shared" si="147">I70/AF70-1</f>
        <v>-0.1688595855209436</v>
      </c>
      <c r="K70" s="35">
        <v>39212.2091840604</v>
      </c>
      <c r="L70" s="36" t="n">
        <f t="shared" si="148">K70/AH70-1</f>
        <v>-0.1659479400577598</v>
      </c>
      <c r="M70" s="35">
        <v>28313.1659223273</v>
      </c>
      <c r="N70" s="36" t="n">
        <f t="shared" si="149">M70/AJ70-1</f>
        <v>-0.22627276241512384</v>
      </c>
      <c r="O70" s="35">
        <v>39152.2434535694</v>
      </c>
      <c r="P70" s="36" t="n">
        <f t="shared" si="150">O70/AL70-1</f>
        <v>-0.033872653718971746</v>
      </c>
      <c r="Q70" s="35" t="n">
        <v>45246.64905599943</v>
      </c>
      <c r="R70" s="36" t="n">
        <f>Q70/AL70-1</f>
        <v>0.1892236920781627</v>
      </c>
      <c r="S70" s="35"/>
      <c r="T70" s="36">
        <f>S70/AN70-1</f>
      </c>
      <c r="U70" s="35">
        <f>C70+E70+G70+I70+K70+M70+O70+Q70+S70</f>
      </c>
      <c r="V70" s="36">
        <f>U70/SUM(X70,Z70,AB70,AD70,AF70,AH70,AJ70,AL70,AN70)-1</f>
      </c>
      <c r="W70" s="36"/>
      <c r="X70" s="35" t="n">
        <v>31856.2703180074</v>
      </c>
      <c r="Y70" s="36">
        <f>X70/AY70-1</f>
      </c>
      <c r="Z70" s="35" t="n">
        <v>32086.7483864803</v>
      </c>
      <c r="AA70" s="36">
        <f>Z70/BA70-1</f>
      </c>
      <c r="AB70" s="35" t="n">
        <v>51484.964296356</v>
      </c>
      <c r="AC70" s="36">
        <f>AB70/BC70-1</f>
      </c>
      <c r="AD70" s="35" t="n">
        <v>50818.2192275326</v>
      </c>
      <c r="AE70" s="36">
        <f>AD70/BE70-1</f>
      </c>
      <c r="AF70" s="35" t="n">
        <v>47014.1026769671</v>
      </c>
      <c r="AG70" s="36">
        <f>AF70/BG70-1</f>
      </c>
      <c r="AH70" s="35" t="n">
        <v>36593.2134051587</v>
      </c>
      <c r="AI70" s="36">
        <f>AH70/BI70-1</f>
      </c>
      <c r="AJ70" s="35" t="n">
        <v>40524.9303875731</v>
      </c>
      <c r="AK70" s="36">
        <f>AJ70/BK70-1</f>
      </c>
      <c r="AL70" s="35" t="n">
        <v>38047.2146303536</v>
      </c>
      <c r="AM70" s="36">
        <f>AL70/BM70-1</f>
      </c>
      <c r="AN70" s="35" t="n">
        <v>44164.1598347305</v>
      </c>
      <c r="AO70" s="36">
        <f>AN70/BO70-1</f>
      </c>
      <c r="AP70" s="35" t="n">
        <v>44893.0301749156</v>
      </c>
      <c r="AQ70" s="36">
        <f>AP70/BQ70-1</f>
      </c>
      <c r="AR70" s="35" t="n">
        <v>47625.2306054953</v>
      </c>
      <c r="AS70" s="36">
        <f>AR70/BS70-1</f>
      </c>
      <c r="AT70" s="35" t="n">
        <v>56480.1172391595</v>
      </c>
      <c r="AU70" s="36">
        <f>AT70/BU70-1</f>
      </c>
      <c r="AV70" s="35">
        <f>X70+Z70+AB70+AD70+AF70+AH70+AJ70+AL70+AN70+AP70+AR70+AT70</f>
      </c>
      <c r="AW70" s="36">
        <f>AV70/SUM(AY70,BA70,BC70,BE70,BG70,BI70,BK70,BM70,BO70,BQ70,BS70,BU70)-1</f>
      </c>
      <c r="AX70" s="35"/>
      <c r="AY70" s="35" t="n">
        <v>50603.1550991636</v>
      </c>
      <c r="AZ70" s="36">
        <f>AY70/BZ70-1</f>
      </c>
      <c r="BA70" s="35" t="n">
        <v>16200.9409658972</v>
      </c>
      <c r="BB70" s="36">
        <f>BA70/CB70-1</f>
      </c>
      <c r="BC70" s="35" t="n">
        <v>55281.9775466866</v>
      </c>
      <c r="BD70" s="36">
        <f>BC70/CD70-1</f>
      </c>
      <c r="BE70" s="35" t="n">
        <v>57529.0670993412</v>
      </c>
      <c r="BF70" s="36">
        <f>BE70/CF70-1</f>
      </c>
      <c r="BG70" s="35" t="n">
        <v>55225.5262064869</v>
      </c>
      <c r="BH70" s="36">
        <f>BG70/CH70-1</f>
      </c>
      <c r="BI70" s="35" t="n">
        <v>43666.1997110205</v>
      </c>
      <c r="BJ70" s="36">
        <f>BI70/CJ70-1</f>
      </c>
      <c r="BK70" s="35" t="n">
        <v>42627.9684066964</v>
      </c>
      <c r="BL70" s="36">
        <f>BK70/CL70-1</f>
      </c>
      <c r="BM70" s="35" t="n">
        <v>37250.2232359138</v>
      </c>
      <c r="BN70" s="36">
        <f>BM70/CN70-1</f>
      </c>
      <c r="BO70" s="35" t="n">
        <v>40768.0098112452</v>
      </c>
      <c r="BP70" s="36">
        <f>BO70/CP70-1</f>
      </c>
      <c r="BQ70" s="35" t="n">
        <v>47112.8225652461</v>
      </c>
      <c r="BR70" s="36">
        <f>BQ70/CR70-1</f>
      </c>
      <c r="BS70" s="35" t="n">
        <v>48572.9983989892</v>
      </c>
      <c r="BT70" s="36">
        <f>BS70/CT70-1</f>
      </c>
      <c r="BU70" s="35" t="n">
        <v>61304.5752908333</v>
      </c>
      <c r="BV70" s="36">
        <f>BU70/CV70-1</f>
      </c>
      <c r="BW70" s="35">
        <f>AY70+BA70+BC70+BE70+BG70+BI70+BK70+BM70+BO70+BQ70+BS70+BU70</f>
      </c>
      <c r="BX70" s="36">
        <f>BW70/SUM(BZ70,CB70,CD70,CF70,CH70,CJ70,CL70,CN70,CP70,CR70,CT70,CV70)-1</f>
      </c>
      <c r="BY70" s="36"/>
      <c r="BZ70" s="50" t="n">
        <v>40205.3535337258</v>
      </c>
      <c r="CA70" s="714">
        <f>BZ70/DN70-1</f>
      </c>
      <c r="CB70" s="50" t="n">
        <v>43948.1454567989</v>
      </c>
      <c r="CC70" s="714">
        <f>CB70/DO70-1</f>
      </c>
      <c r="CD70" s="41" t="n">
        <v>62883.1343613592</v>
      </c>
      <c r="CE70" s="714">
        <f>CD70/DP70-1</f>
      </c>
      <c r="CF70" s="41" t="n">
        <v>59251.5543669899</v>
      </c>
      <c r="CG70" s="714">
        <f>CF70/DQ70-1</f>
      </c>
      <c r="CH70" s="41" t="n">
        <v>61260.7225059581</v>
      </c>
      <c r="CI70" s="714">
        <f>CH70/DR70-1</f>
      </c>
      <c r="CJ70" s="50" t="n">
        <v>55314.9644799971</v>
      </c>
      <c r="CK70" s="714">
        <f>CJ70/DS70-1</f>
      </c>
      <c r="CL70" s="724" t="n">
        <v>55620.7102211236</v>
      </c>
      <c r="CM70" s="714">
        <f>CL70/DT70-1</f>
      </c>
      <c r="CN70" s="41" t="n">
        <v>62479.851165429</v>
      </c>
      <c r="CO70" s="714">
        <f>CN70/DU70-1</f>
      </c>
      <c r="CP70" s="41" t="n">
        <v>66199.6225929604</v>
      </c>
      <c r="CQ70" s="714">
        <f>CP70/DV70-1</f>
      </c>
      <c r="CR70" s="41" t="n">
        <v>69464.9892408932</v>
      </c>
      <c r="CS70" s="714">
        <f>CR70/DW70-1</f>
      </c>
      <c r="CT70" s="41" t="n">
        <v>67951.7623036625</v>
      </c>
      <c r="CU70" s="714">
        <f>CT70/DY70-1</f>
      </c>
      <c r="CV70" s="41" t="n">
        <v>74480.3878951881</v>
      </c>
      <c r="CW70" s="714">
        <f>CV70/DY70-1</f>
      </c>
      <c r="CX70" s="41">
        <f>BZ70+CB70+CD70+CF70+CH70+CJ70+CL70+CN70+CP70+CR70+CT70+CV70</f>
      </c>
      <c r="CY70" s="714">
        <f>CX70/SUM(DN70:DY70)-1</f>
      </c>
      <c r="CZ70" s="714"/>
      <c r="DA70" s="714">
        <f>CV70/CT70-1</f>
      </c>
      <c r="DB70" s="714">
        <f>CT70/CR70-1</f>
      </c>
      <c r="DC70" s="714"/>
      <c r="DD70" s="714"/>
      <c r="DE70" s="714"/>
      <c r="DF70" s="714"/>
      <c r="DG70" s="714"/>
      <c r="DH70" s="714"/>
      <c r="DI70" s="714"/>
      <c r="DJ70" s="714"/>
      <c r="DK70" s="714"/>
      <c r="DL70" s="714"/>
      <c r="DM70" s="21"/>
      <c r="DN70" s="742" t="n">
        <v>67825.1746233145</v>
      </c>
      <c r="DO70" s="742" t="n">
        <v>43199.6285923148</v>
      </c>
      <c r="DP70" s="720" t="n">
        <v>77650.9926476053</v>
      </c>
      <c r="DQ70" s="720" t="n">
        <v>80009.63190658</v>
      </c>
      <c r="DR70" s="720" t="n">
        <v>82838.3543777801</v>
      </c>
      <c r="DS70" s="720" t="n">
        <v>75162.3039505465</v>
      </c>
      <c r="DT70" s="720" t="n">
        <v>78809.9796220495</v>
      </c>
      <c r="DU70" s="720" t="n">
        <v>78355.9494009035</v>
      </c>
      <c r="DV70" s="720" t="n">
        <v>91304.0306498848</v>
      </c>
      <c r="DW70" s="720" t="n">
        <v>96200.9659858062</v>
      </c>
      <c r="DX70" s="720" t="n">
        <v>94585.5286254856</v>
      </c>
      <c r="DY70" s="720" t="n">
        <v>97981.5613751418</v>
      </c>
      <c r="DZ70" s="721" t="n">
        <v>-0.00720853000732802</v>
      </c>
      <c r="EA70" s="720">
        <f>SUM(DN70:DY70)</f>
      </c>
      <c r="EB70" s="722">
        <f>IFERROR(EA70/SUM(ED70:EO70)-1,"")</f>
      </c>
      <c r="EC70" s="738"/>
      <c r="ED70" s="732" t="n">
        <v>94656.1807820486</v>
      </c>
      <c r="EE70" s="732" t="n">
        <v>42684.5782692023</v>
      </c>
      <c r="EF70" s="732" t="n">
        <v>75423.1312654401</v>
      </c>
      <c r="EG70" s="732" t="n">
        <v>91941.234763687</v>
      </c>
      <c r="EH70" s="732" t="n">
        <v>93089.435524186</v>
      </c>
      <c r="EI70" s="732" t="n">
        <v>94227.8590684909</v>
      </c>
      <c r="EJ70" s="732" t="n">
        <v>83868.9875040922</v>
      </c>
      <c r="EK70" s="732" t="n">
        <v>84231.5163341833</v>
      </c>
      <c r="EL70" s="732" t="n">
        <v>95651.3997125016</v>
      </c>
      <c r="EM70" s="732" t="n">
        <v>87668.0321193578</v>
      </c>
      <c r="EN70" s="732" t="n">
        <v>105333.184939401</v>
      </c>
      <c r="EO70" s="732" t="n">
        <v>98692.992775074</v>
      </c>
      <c r="EP70" s="818">
        <f>SUM(ED70:EO70)</f>
      </c>
      <c r="EQ70" s="36"/>
      <c r="ER70" s="736"/>
    </row>
    <row r="71" s="212" customFormat="1" ht="27" customHeight="1" spans="1:146">
      <c r="A71" s="698" t="s">
        <v>103</v>
      </c>
      <c r="B71" s="698" t="s">
        <v>88</v>
      </c>
      <c r="C71" s="35">
        <v>809.67390716712</v>
      </c>
      <c r="D71" s="36" t="n">
        <f t="shared" si="144">C71/Z71-1</f>
        <v>0.25716864659414984</v>
      </c>
      <c r="E71" s="35">
        <v>467.489296929802</v>
      </c>
      <c r="F71" s="36" t="n">
        <f t="shared" si="145">E71/AB71-1</f>
        <v>-0.10381007405452503</v>
      </c>
      <c r="G71" s="35">
        <v>683.147909153065</v>
      </c>
      <c r="H71" s="36" t="n">
        <f t="shared" si="146">G71/AD71-1</f>
        <v>-0.002113188950258027</v>
      </c>
      <c r="I71" s="35">
        <v>717.019813541326</v>
      </c>
      <c r="J71" s="36" t="n">
        <f t="shared" si="147">I71/AF71-1</f>
        <v>0.019992642662504556</v>
      </c>
      <c r="K71" s="35">
        <v>725.817087417281</v>
      </c>
      <c r="L71" s="36" t="n">
        <f t="shared" si="148">K71/AH71-1</f>
        <v>0.052016894687539006</v>
      </c>
      <c r="M71" s="35">
        <v>679.734388056075</v>
      </c>
      <c r="N71" s="36" t="n">
        <f t="shared" si="149">M71/AJ71-1</f>
        <v>0.07143784167605749</v>
      </c>
      <c r="O71" s="35">
        <v>705.188389585299</v>
      </c>
      <c r="P71" s="36" t="n">
        <f t="shared" si="150">O71/AL71-1</f>
        <v>0.005165899511284655</v>
      </c>
      <c r="Q71" s="35" t="n">
        <v>708.4459071910189</v>
      </c>
      <c r="R71" s="36" t="n">
        <f>Q71/AL71-1</f>
        <v>0.055515523206679074</v>
      </c>
      <c r="S71" s="35"/>
      <c r="T71" s="36">
        <f>S71/AN71-1</f>
      </c>
      <c r="U71" s="35">
        <f>C71+E71+G71+I71+K71+M71+O71+Q71+S71</f>
      </c>
      <c r="V71" s="36">
        <f>U71/SUM(X71,Z71,AB71,AD71,AF71,AH71,AJ71,AL71,AN71)-1</f>
      </c>
      <c r="W71" s="36"/>
      <c r="X71" s="35" t="n">
        <v>644.045577624484</v>
      </c>
      <c r="Y71" s="36">
        <f>X71/AY71-1</f>
      </c>
      <c r="Z71" s="35" t="n">
        <v>521.64087476949</v>
      </c>
      <c r="AA71" s="36">
        <f>Z71/BA71-1</f>
      </c>
      <c r="AB71" s="35" t="n">
        <v>684.594586869444</v>
      </c>
      <c r="AC71" s="36">
        <f>AB71/BC71-1</f>
      </c>
      <c r="AD71" s="35" t="n">
        <v>702.965672055905</v>
      </c>
      <c r="AE71" s="36">
        <f>AD71/BE71-1</f>
      </c>
      <c r="AF71" s="35" t="n">
        <v>689.929117186713</v>
      </c>
      <c r="AG71" s="36">
        <f>AF71/BG71-1</f>
      </c>
      <c r="AH71" s="35" t="n">
        <v>634.41327309549</v>
      </c>
      <c r="AI71" s="36">
        <f>AH71/BI71-1</f>
      </c>
      <c r="AJ71" s="35" t="n">
        <v>701.564179533114</v>
      </c>
      <c r="AK71" s="36">
        <f>AJ71/BK71-1</f>
      </c>
      <c r="AL71" s="35" t="n">
        <v>671.184735435008</v>
      </c>
      <c r="AM71" s="36">
        <f>AL71/BM71-1</f>
      </c>
      <c r="AN71" s="35" t="n">
        <v>720.660562909567</v>
      </c>
      <c r="AO71" s="36">
        <f>AN71/BO71-1</f>
      </c>
      <c r="AP71" s="35" t="n">
        <v>681.020544213144</v>
      </c>
      <c r="AQ71" s="36">
        <f>AP71/BQ71-1</f>
      </c>
      <c r="AR71" s="35" t="n">
        <v>752.969790067876</v>
      </c>
      <c r="AS71" s="36">
        <f>AR71/BS71-1</f>
      </c>
      <c r="AT71" s="35" t="n">
        <v>836.845110478772</v>
      </c>
      <c r="AU71" s="36">
        <f>AT71/BU71-1</f>
      </c>
      <c r="AV71" s="35">
        <f>X71+Z71+AB71+AD71+AF71+AH71+AJ71+AL71+AN71+AP71+AR71+AT71</f>
      </c>
      <c r="AW71" s="36">
        <f>AV71/SUM(AY71,BA71,BC71,BE71,BG71,BI71,BK71,BM71,BO71,BQ71,BS71,BU71)-1</f>
      </c>
      <c r="AX71" s="35"/>
      <c r="AY71" s="35" t="n">
        <v>725.812253130908</v>
      </c>
      <c r="AZ71" s="36">
        <f>AY71/BZ71-1</f>
      </c>
      <c r="BA71" s="35" t="n">
        <v>327.178781029007</v>
      </c>
      <c r="BB71" s="36">
        <f>BA71/CB71-1</f>
      </c>
      <c r="BC71" s="35" t="n">
        <v>604.508563083845</v>
      </c>
      <c r="BD71" s="36">
        <f>BC71/CD71-1</f>
      </c>
      <c r="BE71" s="35" t="n">
        <v>646.773682048198</v>
      </c>
      <c r="BF71" s="36">
        <f>BE71/CF71-1</f>
      </c>
      <c r="BG71" s="35" t="n">
        <v>673.969772323127</v>
      </c>
      <c r="BH71" s="36">
        <f>BG71/CH71-1</f>
      </c>
      <c r="BI71" s="35" t="n">
        <v>604.616974963261</v>
      </c>
      <c r="BJ71" s="36">
        <f>BI71/CJ71-1</f>
      </c>
      <c r="BK71" s="35" t="n">
        <v>705.446933239935</v>
      </c>
      <c r="BL71" s="36">
        <f>BK71/CL71-1</f>
      </c>
      <c r="BM71" s="35" t="n">
        <v>697.310289028037</v>
      </c>
      <c r="BN71" s="36">
        <f>BM71/CN71-1</f>
      </c>
      <c r="BO71" s="35" t="n">
        <v>721.961316173216</v>
      </c>
      <c r="BP71" s="36">
        <f>BO71/CP71-1</f>
      </c>
      <c r="BQ71" s="35" t="n">
        <v>694.656534140697</v>
      </c>
      <c r="BR71" s="36">
        <f>BQ71/CR71-1</f>
      </c>
      <c r="BS71" s="35" t="n">
        <v>737.214857771225</v>
      </c>
      <c r="BT71" s="36">
        <f>BS71/CT71-1</f>
      </c>
      <c r="BU71" s="35" t="n">
        <v>785.953697348509</v>
      </c>
      <c r="BV71" s="36">
        <f>BU71/CV71-1</f>
      </c>
      <c r="BW71" s="35">
        <f>AY71+BA71+BC71+BE71+BG71+BI71+BK71+BM71+BO71+BQ71+BS71+BU71</f>
      </c>
      <c r="BX71" s="36">
        <f>BW71/SUM(BZ71,CB71,CD71,CF71,CH71,CJ71,CL71,CN71,CP71,CR71,CT71,CV71)-1</f>
      </c>
      <c r="BY71" s="36"/>
      <c r="BZ71" s="50" t="n">
        <v>413.23077017095</v>
      </c>
      <c r="CA71" s="714">
        <f>BZ71/DN71-1</f>
      </c>
      <c r="CB71" s="50" t="n">
        <v>492.276320253251</v>
      </c>
      <c r="CC71" s="714">
        <f>CB71/DO71-1</f>
      </c>
      <c r="CD71" s="41" t="n">
        <v>573.649345787453</v>
      </c>
      <c r="CE71" s="714">
        <f>CD71/DP71-1</f>
      </c>
      <c r="CF71" s="41" t="n">
        <v>564.417200611408</v>
      </c>
      <c r="CG71" s="714">
        <f>CF71/DQ71-1</f>
      </c>
      <c r="CH71" s="41" t="n">
        <v>583.340109428453</v>
      </c>
      <c r="CI71" s="714">
        <f>CH71/DR71-1</f>
      </c>
      <c r="CJ71" s="724" t="n">
        <v>581.50554560006</v>
      </c>
      <c r="CK71" s="714">
        <f>CJ71/DS71-1</f>
      </c>
      <c r="CL71" s="724" t="n">
        <v>596.857194029789</v>
      </c>
      <c r="CM71" s="714">
        <f>CL71/DT71-1</f>
      </c>
      <c r="CN71" s="41" t="n">
        <v>612.647060445497</v>
      </c>
      <c r="CO71" s="714">
        <f>CN71/DU71-1</f>
      </c>
      <c r="CP71" s="41" t="n">
        <v>626.690612991312</v>
      </c>
      <c r="CQ71" s="714">
        <f>CP71/DV71-1</f>
      </c>
      <c r="CR71" s="41" t="n">
        <v>629.477844086633</v>
      </c>
      <c r="CS71" s="714">
        <f>CR71/DW71-1</f>
      </c>
      <c r="CT71" s="41" t="n">
        <v>677.022066843514</v>
      </c>
      <c r="CU71" s="714">
        <f>CT71/DY71-1</f>
      </c>
      <c r="CV71" s="41" t="n">
        <v>686.75499630482</v>
      </c>
      <c r="CW71" s="714">
        <f>CV71/DY71-1</f>
      </c>
      <c r="CX71" s="41">
        <f>BZ71+CB71+CD71+CF71+CH71+CJ71+CL71+CN71+CP71+CR71+CT71+CV71</f>
      </c>
      <c r="CY71" s="714">
        <f>CX71/SUM(DN71:DY71)-1</f>
      </c>
      <c r="CZ71" s="714"/>
      <c r="DA71" s="714">
        <f>CV71/CT71-1</f>
      </c>
      <c r="DB71" s="714">
        <f>CT71/CR71-1</f>
      </c>
      <c r="DC71" s="714"/>
      <c r="DD71" s="714"/>
      <c r="DE71" s="714"/>
      <c r="DF71" s="714"/>
      <c r="DG71" s="714"/>
      <c r="DH71" s="714"/>
      <c r="DI71" s="714"/>
      <c r="DJ71" s="714"/>
      <c r="DK71" s="714"/>
      <c r="DL71" s="714"/>
      <c r="DM71" s="228"/>
      <c r="DN71" s="739" t="n">
        <v>432.289872797295</v>
      </c>
      <c r="DO71" s="739" t="n">
        <v>293.184508483996</v>
      </c>
      <c r="DP71" s="726" t="n">
        <v>491.371521978077</v>
      </c>
      <c r="DQ71" s="726" t="n">
        <v>462.549856351547</v>
      </c>
      <c r="DR71" s="726" t="n">
        <v>498.533701686726</v>
      </c>
      <c r="DS71" s="726" t="n">
        <v>470.116691858336</v>
      </c>
      <c r="DT71" s="726" t="n">
        <v>490.756437632096</v>
      </c>
      <c r="DU71" s="726" t="n">
        <v>478.871943677753</v>
      </c>
      <c r="DV71" s="726" t="n">
        <v>557.629566099423</v>
      </c>
      <c r="DW71" s="726" t="n">
        <v>471.386536584026</v>
      </c>
      <c r="DX71" s="726" t="n">
        <v>546.543669098307</v>
      </c>
      <c r="DY71" s="726" t="n">
        <v>563.257921826832</v>
      </c>
      <c r="DZ71" s="727" t="n">
        <v>0.134879520420303</v>
      </c>
      <c r="EA71" s="726">
        <f>SUM(DN71:DY71)</f>
      </c>
      <c r="EB71" s="728">
        <f>IFERROR(EA71/SUM(ED71:EO71)-1,"")</f>
      </c>
      <c r="EC71" s="740"/>
      <c r="ED71" s="732" t="n">
        <v>653.406922178428</v>
      </c>
      <c r="EE71" s="732" t="n">
        <v>237.934135551556</v>
      </c>
      <c r="EF71" s="732" t="n">
        <v>499.175540010268</v>
      </c>
      <c r="EG71" s="732" t="n">
        <v>619.275952087712</v>
      </c>
      <c r="EH71" s="732" t="n">
        <v>628.795128986704</v>
      </c>
      <c r="EI71" s="732" t="n">
        <v>691.314372953465</v>
      </c>
      <c r="EJ71" s="732" t="n">
        <v>640.910018501338</v>
      </c>
      <c r="EK71" s="732" t="n">
        <v>549.857668752099</v>
      </c>
      <c r="EL71" s="732" t="n">
        <v>597.409243624197</v>
      </c>
      <c r="EM71" s="732" t="n">
        <v>494.26180896503</v>
      </c>
      <c r="EN71" s="732" t="n">
        <v>530.433147729766</v>
      </c>
      <c r="EO71" s="732" t="n">
        <v>496.315169753199</v>
      </c>
      <c r="EP71" s="819">
        <f>SUM(ED71:EO71)</f>
      </c>
      <c r="EQ71" s="36"/>
      <c r="ER71" s="736"/>
    </row>
    <row r="72" ht="27" customHeight="1" spans="1:146">
      <c r="A72" s="45"/>
      <c r="B72" s="698" t="s">
        <v>89</v>
      </c>
      <c r="C72" s="35">
        <v>85.6837</v>
      </c>
      <c r="D72" s="36" t="n">
        <f t="shared" si="144">C72/Z72-1</f>
        <v>0.3431731251567596</v>
      </c>
      <c r="E72" s="35">
        <v>66.3493</v>
      </c>
      <c r="F72" s="36" t="n">
        <f t="shared" si="145">E72/AB72-1</f>
        <v>0.4132297592904597</v>
      </c>
      <c r="G72" s="35">
        <v>130.0127</v>
      </c>
      <c r="H72" s="36" t="n">
        <f t="shared" si="146">G72/AD72-1</f>
        <v>0.8473433534816179</v>
      </c>
      <c r="I72" s="35">
        <v>97.5327</v>
      </c>
      <c r="J72" s="36" t="n">
        <f t="shared" si="147">I72/AF72-1</f>
        <v>0.4693461568012438</v>
      </c>
      <c r="K72" s="35">
        <v>91.9741</v>
      </c>
      <c r="L72" s="36" t="n">
        <f t="shared" si="148">K72/AH72-1</f>
        <v>0.35449044299892063</v>
      </c>
      <c r="M72" s="35">
        <v>96.2006</v>
      </c>
      <c r="N72" s="36" t="n">
        <f t="shared" si="149">M72/AJ72-1</f>
        <v>0.1160434302923854</v>
      </c>
      <c r="O72" s="35">
        <v>80.5683</v>
      </c>
      <c r="P72" s="36" t="n">
        <f t="shared" si="150">O72/AL72-1</f>
        <v>0.0030426809455217363</v>
      </c>
      <c r="Q72" s="35" t="n">
        <v>82.2512</v>
      </c>
      <c r="R72" s="36" t="n">
        <f>Q72/AL72-1</f>
        <v>0.16461876106194695</v>
      </c>
      <c r="S72" s="35"/>
      <c r="T72" s="36">
        <f>S72/AN72-1</f>
      </c>
      <c r="U72" s="35">
        <f>C72+E72+G72+I72+K72+M72+O72+Q72+S72</f>
      </c>
      <c r="V72" s="36">
        <f>U72/SUM(X72,Z72,AB72,AD72,AF72,AH72,AJ72,AL72,AN72)-1</f>
      </c>
      <c r="W72" s="36"/>
      <c r="X72" s="35" t="n">
        <v>63.792</v>
      </c>
      <c r="Y72" s="36">
        <f>X72/AY72-1</f>
      </c>
      <c r="Z72" s="35" t="n">
        <v>46.9487</v>
      </c>
      <c r="AA72" s="36">
        <f>Z72/BA72-1</f>
      </c>
      <c r="AB72" s="35" t="n">
        <v>70.3782</v>
      </c>
      <c r="AC72" s="36">
        <f>AB72/BC72-1</f>
      </c>
      <c r="AD72" s="35" t="n">
        <v>66.3783</v>
      </c>
      <c r="AE72" s="36">
        <f>AD72/BE72-1</f>
      </c>
      <c r="AF72" s="35" t="n">
        <v>67.9031</v>
      </c>
      <c r="AG72" s="36">
        <f>AF72/BG72-1</f>
      </c>
      <c r="AH72" s="35" t="n">
        <v>86.1979</v>
      </c>
      <c r="AI72" s="36">
        <f>AH72/BI72-1</f>
      </c>
      <c r="AJ72" s="35" t="n">
        <v>80.3239</v>
      </c>
      <c r="AK72" s="36">
        <f>AJ72/BK72-1</f>
      </c>
      <c r="AL72" s="35" t="n">
        <v>70.625</v>
      </c>
      <c r="AM72" s="36">
        <f>AL72/BM72-1</f>
      </c>
      <c r="AN72" s="35" t="n">
        <v>90.523</v>
      </c>
      <c r="AO72" s="36">
        <f>AN72/BO72-1</f>
      </c>
      <c r="AP72" s="35" t="n">
        <v>72.0352</v>
      </c>
      <c r="AQ72" s="36">
        <f>AP72/BQ72-1</f>
      </c>
      <c r="AR72" s="35" t="n">
        <v>66.8337</v>
      </c>
      <c r="AS72" s="36">
        <f>AR72/BS72-1</f>
      </c>
      <c r="AT72" s="35" t="n">
        <v>92.3083</v>
      </c>
      <c r="AU72" s="36">
        <f>AT72/BU72-1</f>
      </c>
      <c r="AV72" s="35">
        <f>X72+Z72+AB72+AD72+AF72+AH72+AJ72+AL72+AN72+AP72+AR72+AT72</f>
      </c>
      <c r="AW72" s="36">
        <f>AV72/SUM(AY72,BA72,BC72,BE72,BG72,BI72,BK72,BM72,BO72,BQ72,BS72,BU72)-1</f>
      </c>
      <c r="AX72" s="35"/>
      <c r="AY72" s="35" t="n">
        <v>67.2544</v>
      </c>
      <c r="AZ72" s="36">
        <f>AY72/BZ72-1</f>
      </c>
      <c r="BA72" s="35" t="n">
        <v>38.9049</v>
      </c>
      <c r="BB72" s="36">
        <f>BA72/CB72-1</f>
      </c>
      <c r="BC72" s="35" t="n">
        <v>80.2508</v>
      </c>
      <c r="BD72" s="36">
        <f>BC72/CD72-1</f>
      </c>
      <c r="BE72" s="35" t="n">
        <v>58.1508</v>
      </c>
      <c r="BF72" s="36">
        <f>BE72/CF72-1</f>
      </c>
      <c r="BG72" s="35" t="n">
        <v>81.2894</v>
      </c>
      <c r="BH72" s="36">
        <f>BG72/CH72-1</f>
      </c>
      <c r="BI72" s="35" t="n">
        <v>72.187</v>
      </c>
      <c r="BJ72" s="36">
        <f>BI72/CJ72-1</f>
      </c>
      <c r="BK72" s="35" t="n">
        <v>71.6886</v>
      </c>
      <c r="BL72" s="36">
        <f>BK72/CL72-1</f>
      </c>
      <c r="BM72" s="35" t="n">
        <v>73.7417</v>
      </c>
      <c r="BN72" s="36">
        <f>BM72/CN72-1</f>
      </c>
      <c r="BO72" s="35" t="n">
        <v>65.8012</v>
      </c>
      <c r="BP72" s="36">
        <f>BO72/CP72-1</f>
      </c>
      <c r="BQ72" s="35" t="n">
        <v>63.5793</v>
      </c>
      <c r="BR72" s="36">
        <f>BQ72/CR72-1</f>
      </c>
      <c r="BS72" s="35" t="n">
        <v>63.4364</v>
      </c>
      <c r="BT72" s="36">
        <f>BS72/CT72-1</f>
      </c>
      <c r="BU72" s="35" t="n">
        <v>71.6238</v>
      </c>
      <c r="BV72" s="36">
        <f>BU72/CV72-1</f>
      </c>
      <c r="BW72" s="35">
        <f>AY72+BA72+BC72+BE72+BG72+BI72+BK72+BM72+BO72+BQ72+BS72+BU72</f>
      </c>
      <c r="BX72" s="36">
        <f>BW72/SUM(BZ72,CB72,CD72,CF72,CH72,CJ72,CL72,CN72,CP72,CR72,CT72,CV72)-1</f>
      </c>
      <c r="BY72" s="36"/>
      <c r="BZ72" s="50" t="n">
        <v>14.7979</v>
      </c>
      <c r="CA72" s="714">
        <f>BZ72/DN72-1</f>
      </c>
      <c r="CB72" s="50" t="n">
        <v>19.8125</v>
      </c>
      <c r="CC72" s="714">
        <f>CB72/DO72-1</f>
      </c>
      <c r="CD72" s="41" t="n">
        <v>16.3253</v>
      </c>
      <c r="CE72" s="714">
        <f>CD72/DP72-1</f>
      </c>
      <c r="CF72" s="41" t="n">
        <v>15.897</v>
      </c>
      <c r="CG72" s="714">
        <f>CF72/DQ72-1</f>
      </c>
      <c r="CH72" s="41" t="n">
        <v>17.3503</v>
      </c>
      <c r="CI72" s="714">
        <f>CH72/DR72-1</f>
      </c>
      <c r="CJ72" s="724" t="n">
        <v>18.8156</v>
      </c>
      <c r="CK72" s="714">
        <f>CJ72/DS72-1</f>
      </c>
      <c r="CL72" s="724" t="n">
        <v>9.4052</v>
      </c>
      <c r="CM72" s="714">
        <f>CL72/DT72-1</f>
      </c>
      <c r="CN72" s="41" t="n">
        <v>17.3032</v>
      </c>
      <c r="CO72" s="714">
        <f>CN72/DU72-1</f>
      </c>
      <c r="CP72" s="41" t="n">
        <v>16.9551</v>
      </c>
      <c r="CQ72" s="714">
        <f>CP72/DV72-1</f>
      </c>
      <c r="CR72" s="41" t="n">
        <v>16.0015</v>
      </c>
      <c r="CS72" s="714">
        <f>CR72/DW72-1</f>
      </c>
      <c r="CT72" s="41" t="n">
        <v>16.622</v>
      </c>
      <c r="CU72" s="714">
        <f>CT72/DY72-1</f>
      </c>
      <c r="CV72" s="41" t="n">
        <v>18.9748</v>
      </c>
      <c r="CW72" s="714">
        <f>CV72/DY72-1</f>
      </c>
      <c r="CX72" s="41">
        <f>BZ72+CB72+CD72+CF72+CH72+CJ72+CL72+CN72+CP72+CR72+CT72+CV72</f>
      </c>
      <c r="CY72" s="714">
        <f>CX72/SUM(DN72:DY72)-1</f>
      </c>
      <c r="CZ72" s="714"/>
      <c r="DA72" s="714">
        <f>CV72/CT72-1</f>
      </c>
      <c r="DB72" s="714">
        <f>CT72/CR72-1</f>
      </c>
      <c r="DC72" s="714"/>
      <c r="DD72" s="714"/>
      <c r="DE72" s="714"/>
      <c r="DF72" s="714"/>
      <c r="DG72" s="714"/>
      <c r="DH72" s="714"/>
      <c r="DI72" s="714"/>
      <c r="DJ72" s="714"/>
      <c r="DK72" s="714"/>
      <c r="DL72" s="714"/>
      <c r="DM72" s="737" t="s">
        <v>103</v>
      </c>
      <c r="DN72" s="739" t="n">
        <v>5.8296</v>
      </c>
      <c r="DO72" s="739" t="n">
        <v>5.3716</v>
      </c>
      <c r="DP72" s="726" t="n">
        <v>6.5905</v>
      </c>
      <c r="DQ72" s="726" t="n">
        <v>5.3512</v>
      </c>
      <c r="DR72" s="726" t="n">
        <v>5.6778</v>
      </c>
      <c r="DS72" s="726" t="n">
        <v>6.3223</v>
      </c>
      <c r="DT72" s="726" t="n">
        <v>6.1137</v>
      </c>
      <c r="DU72" s="726" t="n">
        <v>6.7184</v>
      </c>
      <c r="DV72" s="726" t="n">
        <v>6.1421</v>
      </c>
      <c r="DW72" s="726" t="n">
        <v>4.8423</v>
      </c>
      <c r="DX72" s="726" t="n">
        <v>15.1419</v>
      </c>
      <c r="DY72" s="726" t="n">
        <v>10.0635</v>
      </c>
      <c r="DZ72" s="727" t="n">
        <v>0.854100263463345</v>
      </c>
      <c r="EA72" s="726">
        <f>SUM(DN72:DY72)</f>
      </c>
      <c r="EB72" s="728">
        <f>IFERROR(EA72/SUM(ED72:EO72)-1,"")</f>
      </c>
      <c r="EC72" s="728"/>
      <c r="ED72" s="732" t="n">
        <v>10.7112</v>
      </c>
      <c r="EE72" s="732" t="n">
        <v>8.3064</v>
      </c>
      <c r="EF72" s="732" t="n">
        <v>8.0137</v>
      </c>
      <c r="EG72" s="732" t="n">
        <v>9.7629</v>
      </c>
      <c r="EH72" s="732" t="n">
        <v>7.8064</v>
      </c>
      <c r="EI72" s="732" t="n">
        <v>7.9939</v>
      </c>
      <c r="EJ72" s="732" t="n">
        <v>6.1734</v>
      </c>
      <c r="EK72" s="732" t="n">
        <v>7.8046</v>
      </c>
      <c r="EL72" s="732" t="n">
        <v>6.5233</v>
      </c>
      <c r="EM72" s="732" t="n">
        <v>5.3739</v>
      </c>
      <c r="EN72" s="732" t="n">
        <v>5.468</v>
      </c>
      <c r="EO72" s="732" t="n">
        <v>5.4277</v>
      </c>
      <c r="EP72" s="820">
        <f>SUM(ED72:EO72)</f>
      </c>
      <c r="EQ72" s="36"/>
      <c r="ER72" s="736"/>
    </row>
    <row r="73" s="212" customFormat="1" ht="27" customHeight="1" spans="1:146">
      <c r="A73" s="45"/>
      <c r="B73" s="698" t="s">
        <v>90</v>
      </c>
      <c r="C73" s="35">
        <v>723.99020716712</v>
      </c>
      <c r="D73" s="36" t="n">
        <f t="shared" si="144">C73/Z73-1</f>
        <v>0.2477134740488518</v>
      </c>
      <c r="E73" s="35">
        <v>401.139996929802</v>
      </c>
      <c r="F73" s="36" t="n">
        <f t="shared" si="145">E73/AB73-1</f>
        <v>-0.15494710414260537</v>
      </c>
      <c r="G73" s="35">
        <v>553.135209153065</v>
      </c>
      <c r="H73" s="36" t="n">
        <f t="shared" si="146">G73/AD73-1</f>
        <v>-0.09944569865304198</v>
      </c>
      <c r="I73" s="35">
        <v>619.487113541326</v>
      </c>
      <c r="J73" s="36" t="n">
        <f t="shared" si="147">I73/AF73-1</f>
        <v>-0.026862390404246428</v>
      </c>
      <c r="K73" s="35">
        <v>633.842987417281</v>
      </c>
      <c r="L73" s="36" t="n">
        <f t="shared" si="148">K73/AH73-1</f>
        <v>0.01899754978740842</v>
      </c>
      <c r="M73" s="35">
        <v>583.533788056075</v>
      </c>
      <c r="N73" s="36" t="n">
        <f t="shared" si="149">M73/AJ73-1</f>
        <v>0.06442434250094098</v>
      </c>
      <c r="O73" s="35">
        <v>624.620089585299</v>
      </c>
      <c r="P73" s="36" t="n">
        <f t="shared" si="150">O73/AL73-1</f>
        <v>0.005440423236440894</v>
      </c>
      <c r="Q73" s="35" t="n">
        <v>626.1947071910189</v>
      </c>
      <c r="R73" s="36" t="n">
        <f>Q73/AL73-1</f>
        <v>0.04268513229153248</v>
      </c>
      <c r="S73" s="35"/>
      <c r="T73" s="36">
        <f>S73/AN73-1</f>
      </c>
      <c r="U73" s="35">
        <f>C73+E73+G73+I73+K73+M73+O73+Q73+S73</f>
      </c>
      <c r="V73" s="36">
        <f>U73/SUM(X73,Z73,AB73,AD73,AF73,AH73,AJ73,AL73,AN73)-1</f>
      </c>
      <c r="W73" s="36"/>
      <c r="X73" s="35" t="n">
        <v>580.253577624484</v>
      </c>
      <c r="Y73" s="36">
        <f>X73/AY73-1</f>
      </c>
      <c r="Z73" s="35" t="n">
        <v>474.69217476949</v>
      </c>
      <c r="AA73" s="36">
        <f>Z73/BA73-1</f>
      </c>
      <c r="AB73" s="35" t="n">
        <v>614.216386869444</v>
      </c>
      <c r="AC73" s="36">
        <f>AB73/BC73-1</f>
      </c>
      <c r="AD73" s="35" t="n">
        <v>636.587372055905</v>
      </c>
      <c r="AE73" s="36">
        <f>AD73/BE73-1</f>
      </c>
      <c r="AF73" s="35" t="n">
        <v>622.026017186713</v>
      </c>
      <c r="AG73" s="36">
        <f>AF73/BG73-1</f>
      </c>
      <c r="AH73" s="35" t="n">
        <v>548.21537309549</v>
      </c>
      <c r="AI73" s="36">
        <f>AH73/BI73-1</f>
      </c>
      <c r="AJ73" s="35" t="n">
        <v>621.240279533114</v>
      </c>
      <c r="AK73" s="36">
        <f>AJ73/BK73-1</f>
      </c>
      <c r="AL73" s="35" t="n">
        <v>600.559735435008</v>
      </c>
      <c r="AM73" s="36">
        <f>AL73/BM73-1</f>
      </c>
      <c r="AN73" s="35" t="n">
        <v>630.137562909567</v>
      </c>
      <c r="AO73" s="36">
        <f>AN73/BO73-1</f>
      </c>
      <c r="AP73" s="35" t="n">
        <v>608.985344213144</v>
      </c>
      <c r="AQ73" s="36">
        <f>AP73/BQ73-1</f>
      </c>
      <c r="AR73" s="35" t="n">
        <v>686.136090067876</v>
      </c>
      <c r="AS73" s="36">
        <f>AR73/BS73-1</f>
      </c>
      <c r="AT73" s="35" t="n">
        <v>744.536810478772</v>
      </c>
      <c r="AU73" s="36">
        <f>AT73/BU73-1</f>
      </c>
      <c r="AV73" s="35">
        <f>X73+Z73+AB73+AD73+AF73+AH73+AJ73+AL73+AN73+AP73+AR73+AT73</f>
      </c>
      <c r="AW73" s="36">
        <f>AV73/SUM(AY73,BA73,BC73,BE73,BG73,BI73,BK73,BM73,BO73,BQ73,BS73,BU73)-1</f>
      </c>
      <c r="AX73" s="35"/>
      <c r="AY73" s="35" t="n">
        <v>658.557853130908</v>
      </c>
      <c r="AZ73" s="36">
        <f>AY73/BZ73-1</f>
      </c>
      <c r="BA73" s="35" t="n">
        <v>288.273881029007</v>
      </c>
      <c r="BB73" s="36">
        <f>BA73/CB73-1</f>
      </c>
      <c r="BC73" s="35" t="n">
        <v>524.257763083845</v>
      </c>
      <c r="BD73" s="36">
        <f>BC73/CD73-1</f>
      </c>
      <c r="BE73" s="35" t="n">
        <v>588.622882048198</v>
      </c>
      <c r="BF73" s="36">
        <f>BE73/CF73-1</f>
      </c>
      <c r="BG73" s="35" t="n">
        <v>592.680372323127</v>
      </c>
      <c r="BH73" s="36">
        <f>BG73/CH73-1</f>
      </c>
      <c r="BI73" s="35" t="n">
        <v>532.429974963261</v>
      </c>
      <c r="BJ73" s="36">
        <f>BI73/CJ73-1</f>
      </c>
      <c r="BK73" s="35" t="n">
        <v>633.758333239935</v>
      </c>
      <c r="BL73" s="36">
        <f>BK73/CL73-1</f>
      </c>
      <c r="BM73" s="35" t="n">
        <v>623.568589028037</v>
      </c>
      <c r="BN73" s="36">
        <f>BM73/CN73-1</f>
      </c>
      <c r="BO73" s="35" t="n">
        <v>656.160116173216</v>
      </c>
      <c r="BP73" s="36">
        <f>BO73/CP73-1</f>
      </c>
      <c r="BQ73" s="35" t="n">
        <v>631.077234140697</v>
      </c>
      <c r="BR73" s="36">
        <f>BQ73/CR73-1</f>
      </c>
      <c r="BS73" s="35" t="n">
        <v>673.778457771225</v>
      </c>
      <c r="BT73" s="36">
        <f>BS73/CT73-1</f>
      </c>
      <c r="BU73" s="35" t="n">
        <v>714.329897348509</v>
      </c>
      <c r="BV73" s="36">
        <f>BU73/CV73-1</f>
      </c>
      <c r="BW73" s="35">
        <f>AY73+BA73+BC73+BE73+BG73+BI73+BK73+BM73+BO73+BQ73+BS73+BU73</f>
      </c>
      <c r="BX73" s="36">
        <f>BW73/SUM(BZ73,CB73,CD73,CF73,CH73,CJ73,CL73,CN73,CP73,CR73,CT73,CV73)-1</f>
      </c>
      <c r="BY73" s="36"/>
      <c r="BZ73" s="50" t="n">
        <v>398.43287017095</v>
      </c>
      <c r="CA73" s="714">
        <f>BZ73/DN73-1</f>
      </c>
      <c r="CB73" s="50" t="n">
        <v>472.463820253251</v>
      </c>
      <c r="CC73" s="714">
        <f>CB73/DO73-1</f>
      </c>
      <c r="CD73" s="41" t="n">
        <v>557.324045787453</v>
      </c>
      <c r="CE73" s="714">
        <f>CD73/DP73-1</f>
      </c>
      <c r="CF73" s="41" t="n">
        <v>548.520200611408</v>
      </c>
      <c r="CG73" s="714">
        <f>CF73/DQ73-1</f>
      </c>
      <c r="CH73" s="41" t="n">
        <v>565.989809428453</v>
      </c>
      <c r="CI73" s="714">
        <f>CH73/DR73-1</f>
      </c>
      <c r="CJ73" s="724" t="n">
        <v>562.68994560006</v>
      </c>
      <c r="CK73" s="714">
        <f>CJ73/DS73-1</f>
      </c>
      <c r="CL73" s="724" t="n">
        <v>587.451994029789</v>
      </c>
      <c r="CM73" s="714">
        <f>CL73/DT73-1</f>
      </c>
      <c r="CN73" s="41" t="n">
        <v>595.343860445497</v>
      </c>
      <c r="CO73" s="714">
        <f>CN73/DU73-1</f>
      </c>
      <c r="CP73" s="41" t="n">
        <v>609.735512991312</v>
      </c>
      <c r="CQ73" s="714">
        <f>CP73/DV73-1</f>
      </c>
      <c r="CR73" s="41" t="n">
        <v>613.476344086633</v>
      </c>
      <c r="CS73" s="714">
        <f>CR73/DW73-1</f>
      </c>
      <c r="CT73" s="41" t="n">
        <v>660.400066843514</v>
      </c>
      <c r="CU73" s="714">
        <f>CT73/DY73-1</f>
      </c>
      <c r="CV73" s="41" t="n">
        <v>667.78019630482</v>
      </c>
      <c r="CW73" s="714">
        <f>CV73/DY73-1</f>
      </c>
      <c r="CX73" s="41">
        <f>BZ73+CB73+CD73+CF73+CH73+CJ73+CL73+CN73+CP73+CR73+CT73+CV73</f>
      </c>
      <c r="CY73" s="714">
        <f>CX73/SUM(DN73:DY73)-1</f>
      </c>
      <c r="CZ73" s="714"/>
      <c r="DA73" s="714">
        <f>CV73/CT73-1</f>
      </c>
      <c r="DB73" s="714">
        <f>CT73/CR73-1</f>
      </c>
      <c r="DC73" s="714"/>
      <c r="DD73" s="714"/>
      <c r="DE73" s="714"/>
      <c r="DF73" s="714"/>
      <c r="DG73" s="714"/>
      <c r="DH73" s="714"/>
      <c r="DI73" s="714"/>
      <c r="DJ73" s="714"/>
      <c r="DK73" s="714"/>
      <c r="DL73" s="714"/>
      <c r="DM73" s="212"/>
      <c r="DN73" s="739" t="n">
        <v>426.460272797295</v>
      </c>
      <c r="DO73" s="739" t="n">
        <v>287.812908483996</v>
      </c>
      <c r="DP73" s="726" t="n">
        <v>484.781021978077</v>
      </c>
      <c r="DQ73" s="726" t="n">
        <v>457.198656351547</v>
      </c>
      <c r="DR73" s="726" t="n">
        <v>492.855901686726</v>
      </c>
      <c r="DS73" s="726" t="n">
        <v>463.794391858336</v>
      </c>
      <c r="DT73" s="726" t="n">
        <v>484.642737632096</v>
      </c>
      <c r="DU73" s="726" t="n">
        <v>472.153543677753</v>
      </c>
      <c r="DV73" s="726" t="n">
        <v>551.487466099423</v>
      </c>
      <c r="DW73" s="726" t="n">
        <v>466.544236584026</v>
      </c>
      <c r="DX73" s="726" t="n">
        <v>531.401769098307</v>
      </c>
      <c r="DY73" s="726" t="n">
        <v>553.194421826832</v>
      </c>
      <c r="DZ73" s="727" t="n">
        <v>0.12692715930386</v>
      </c>
      <c r="EA73" s="726">
        <f>SUM(DN73:DY73)</f>
      </c>
      <c r="EB73" s="728">
        <f>IFERROR(EA73/SUM(ED73:EO73)-1,"")</f>
      </c>
      <c r="EC73" s="728"/>
      <c r="ED73" s="732" t="n">
        <v>642.695722178428</v>
      </c>
      <c r="EE73" s="732" t="n">
        <v>229.627735551556</v>
      </c>
      <c r="EF73" s="732" t="n">
        <v>491.161840010268</v>
      </c>
      <c r="EG73" s="732" t="n">
        <v>609.513052087712</v>
      </c>
      <c r="EH73" s="732" t="n">
        <v>620.988728986704</v>
      </c>
      <c r="EI73" s="732" t="n">
        <v>683.320472953465</v>
      </c>
      <c r="EJ73" s="732" t="n">
        <v>634.736618501338</v>
      </c>
      <c r="EK73" s="732" t="n">
        <v>542.053068752099</v>
      </c>
      <c r="EL73" s="732" t="n">
        <v>590.885943624197</v>
      </c>
      <c r="EM73" s="732" t="n">
        <v>488.88790896503</v>
      </c>
      <c r="EN73" s="732" t="n">
        <v>524.965147729766</v>
      </c>
      <c r="EO73" s="732" t="n">
        <v>490.887469753199</v>
      </c>
      <c r="EP73" s="821">
        <f>SUM(ED73:EO73)</f>
      </c>
      <c r="EQ73" s="36"/>
      <c r="ER73" s="736"/>
    </row>
    <row r="74" ht="27" customHeight="1" spans="1:146">
      <c r="A74" s="45"/>
      <c r="B74" s="698" t="s">
        <v>91</v>
      </c>
      <c r="C74" s="35" t="n">
        <f>C75+C76</f>
        <v>60258.0749368319</v>
      </c>
      <c r="D74" s="36" t="n">
        <f t="shared" si="144">C74/Z74-1</f>
        <v>0.17924688061563154</v>
      </c>
      <c r="E74" s="35" t="n">
        <f>E75+E76</f>
        <v>39155.659699143696</v>
      </c>
      <c r="F74" s="36" t="n">
        <f t="shared" si="145">E74/AB74-1</f>
        <v>-0.13043487401932352</v>
      </c>
      <c r="G74" s="35" t="n">
        <f>G75+G76</f>
        <v>57178.2950943179</v>
      </c>
      <c r="H74" s="36" t="n">
        <f t="shared" si="146">G74/AD74-1</f>
        <v>-0.042286845773196635</v>
      </c>
      <c r="I74" s="35" t="n">
        <f>I75+I76</f>
        <v>55055.40754348259</v>
      </c>
      <c r="J74" s="36" t="n">
        <f t="shared" si="147">I74/AF74-1</f>
        <v>4.3694260837789933E-4</v>
      </c>
      <c r="K74" s="35" t="n">
        <f>K75+K76</f>
        <v>54395.0349786319</v>
      </c>
      <c r="L74" s="36" t="n">
        <f t="shared" si="148">K74/AH74-1</f>
        <v>0.0028050727834809663</v>
      </c>
      <c r="M74" s="35" t="n">
        <f>M75+M76</f>
        <v>51736.436089872695</v>
      </c>
      <c r="N74" s="36" t="n">
        <f t="shared" si="149">M74/AJ74-1</f>
        <v>0.0162926944123154</v>
      </c>
      <c r="O74" s="35" t="n">
        <f>O75+O76</f>
        <v>52831.6080847638</v>
      </c>
      <c r="P74" s="36" t="n">
        <f t="shared" si="150">O74/AL74-1</f>
        <v>-0.005469903912600382</v>
      </c>
      <c r="Q74" s="35" t="n">
        <f>Q75+Q76</f>
        <v>52185.108714901326</v>
      </c>
      <c r="R74" s="36" t="n">
        <f>Q74/AL74-1</f>
        <v>0.0497850995801401</v>
      </c>
      <c r="S74" s="35">
        <f>S75+S76</f>
      </c>
      <c r="T74" s="36">
        <f>S74/AN74-1</f>
      </c>
      <c r="U74" s="35">
        <f>C74+E74+G74+I74+K74+M74+O74+Q74+S74</f>
      </c>
      <c r="V74" s="36">
        <f>U74/SUM(X74,Z74,AB74,AD74,AF74,AH74,AJ74,AL74,AN74)-1</f>
      </c>
      <c r="W74" s="36"/>
      <c r="X74" s="35">
        <f>X75+X76</f>
      </c>
      <c r="Y74" s="36">
        <f>X74/AY74-1</f>
      </c>
      <c r="Z74" s="35">
        <f>Z75+Z76</f>
      </c>
      <c r="AA74" s="36">
        <f>Z74/BA74-1</f>
      </c>
      <c r="AB74" s="35">
        <f>AB75+AB76</f>
      </c>
      <c r="AC74" s="36">
        <f>AB74/BC74-1</f>
      </c>
      <c r="AD74" s="35">
        <f>AD75+AD76</f>
      </c>
      <c r="AE74" s="36">
        <f>AD74/BE74-1</f>
      </c>
      <c r="AF74" s="35">
        <f>AF75+AF76</f>
      </c>
      <c r="AG74" s="36">
        <f>AF74/BG74-1</f>
      </c>
      <c r="AH74" s="35">
        <f>AH75+AH76</f>
      </c>
      <c r="AI74" s="36">
        <f>AH74/BI74-1</f>
      </c>
      <c r="AJ74" s="35">
        <f>AJ75+AJ76</f>
      </c>
      <c r="AK74" s="36">
        <f>AJ74/BK74-1</f>
      </c>
      <c r="AL74" s="35">
        <f>AL75+AL76</f>
      </c>
      <c r="AM74" s="36">
        <f>AL74/BM74-1</f>
      </c>
      <c r="AN74" s="35">
        <f>AN75+AN76</f>
      </c>
      <c r="AO74" s="36">
        <f>AN74/BO74-1</f>
      </c>
      <c r="AP74" s="35">
        <f>AP75+AP76</f>
      </c>
      <c r="AQ74" s="36">
        <f>AP74/BQ74-1</f>
      </c>
      <c r="AR74" s="35">
        <f>AR75+AR76</f>
      </c>
      <c r="AS74" s="36">
        <f>AR74/BS74-1</f>
      </c>
      <c r="AT74" s="35">
        <f>AT75+AT76</f>
      </c>
      <c r="AU74" s="36">
        <f>AT74/BU74-1</f>
      </c>
      <c r="AV74" s="35">
        <f>X74+Z74+AB74+AD74+AF74+AH74+AJ74+AL74+AN74+AP74+AR74+AT74</f>
      </c>
      <c r="AW74" s="36">
        <f>AV74/SUM(AY74,BA74,BC74,BE74,BG74,BI74,BK74,BM74,BO74,BQ74,BS74,BU74)-1</f>
      </c>
      <c r="AX74" s="35"/>
      <c r="AY74" s="35">
        <f>AY75+AY76</f>
      </c>
      <c r="AZ74" s="36">
        <f>AY74/BZ74-1</f>
      </c>
      <c r="BA74" s="35">
        <f>BA75+BA76</f>
      </c>
      <c r="BB74" s="36">
        <f>BA74/CB74-1</f>
      </c>
      <c r="BC74" s="35">
        <f>BC75+BC76</f>
      </c>
      <c r="BD74" s="36">
        <f>BC74/CD74-1</f>
      </c>
      <c r="BE74" s="35">
        <f>BE75+BE76</f>
      </c>
      <c r="BF74" s="36">
        <f>BE74/CF74-1</f>
      </c>
      <c r="BG74" s="35">
        <f>BG75+BG76</f>
      </c>
      <c r="BH74" s="36">
        <f>BG74/CH74-1</f>
      </c>
      <c r="BI74" s="35">
        <f>BI75+BI76</f>
      </c>
      <c r="BJ74" s="36">
        <f>BI74/CJ74-1</f>
      </c>
      <c r="BK74" s="35">
        <f>BK75+BK76</f>
      </c>
      <c r="BL74" s="36">
        <f>BK74/CL74-1</f>
      </c>
      <c r="BM74" s="35">
        <f>BM75+BM76</f>
      </c>
      <c r="BN74" s="36">
        <f>BM74/CN74-1</f>
      </c>
      <c r="BO74" s="35">
        <f>BO75+BO76</f>
      </c>
      <c r="BP74" s="36">
        <f>BO74/CP74-1</f>
      </c>
      <c r="BQ74" s="35">
        <f>BQ75+BQ76</f>
      </c>
      <c r="BR74" s="36">
        <f>BQ74/CR74-1</f>
      </c>
      <c r="BS74" s="35">
        <f>BS75+BS76</f>
      </c>
      <c r="BT74" s="36">
        <f>BS74/CT74-1</f>
      </c>
      <c r="BU74" s="35">
        <f>BU75+BU76</f>
      </c>
      <c r="BV74" s="36">
        <f>BU74/CV74-1</f>
      </c>
      <c r="BW74" s="35">
        <f>AY74+BA74+BC74+BE74+BG74+BI74+BK74+BM74+BO74+BQ74+BS74+BU74</f>
      </c>
      <c r="BX74" s="36">
        <f>BW74/SUM(BZ74,CB74,CD74,CF74,CH74,CJ74,CL74,CN74,CP74,CR74,CT74,CV74)-1</f>
      </c>
      <c r="BY74" s="36"/>
      <c r="BZ74" s="41">
        <f>BZ75+BZ76</f>
      </c>
      <c r="CA74" s="714">
        <f>BZ74/DN74-1</f>
      </c>
      <c r="CB74" s="41">
        <f>CB75+CB76</f>
      </c>
      <c r="CC74" s="714">
        <f>CB74/DO74-1</f>
      </c>
      <c r="CD74" s="41">
        <f>SUM(CD75:CD76)</f>
      </c>
      <c r="CE74" s="714">
        <f>CD74/DP74-1</f>
      </c>
      <c r="CF74" s="41" t="n">
        <v>46643.0993344631</v>
      </c>
      <c r="CG74" s="714">
        <f>CF74/DQ74-1</f>
      </c>
      <c r="CH74" s="41" t="n">
        <v>47845.488817482</v>
      </c>
      <c r="CI74" s="714">
        <f>CH74/DR74-1</f>
      </c>
      <c r="CJ74" s="41">
        <f>CJ75+CJ76</f>
      </c>
      <c r="CK74" s="714">
        <f>CJ74/DS74-1</f>
      </c>
      <c r="CL74" s="41">
        <f>CL75+CL76</f>
      </c>
      <c r="CM74" s="714">
        <f>CL74/DT74-1</f>
      </c>
      <c r="CN74" s="41" t="n">
        <v>49595.4017614108</v>
      </c>
      <c r="CO74" s="714">
        <f>CN74/DU74-1</f>
      </c>
      <c r="CP74" s="41">
        <f>SUM(CP75:CP76)</f>
      </c>
      <c r="CQ74" s="714">
        <f>CP74/DV74-1</f>
      </c>
      <c r="CR74" s="41">
        <f>SUM(CR75:CR76)</f>
      </c>
      <c r="CS74" s="714">
        <f>CR74/DW74-1</f>
      </c>
      <c r="CT74" s="41">
        <f>CT75+CT76</f>
      </c>
      <c r="CU74" s="714">
        <f>CT74/DY74-1</f>
      </c>
      <c r="CV74" s="41">
        <f>CV75+CV76</f>
      </c>
      <c r="CW74" s="714">
        <f>CV74/DY74-1</f>
      </c>
      <c r="CX74" s="41">
        <f>BZ74+CB74+CD74+CF74+CH74+CJ74+CL74+CN74+CP74+CR74+CT74+CV74</f>
      </c>
      <c r="CY74" s="714">
        <f>CX74/SUM(DN74:DY74)-1</f>
      </c>
      <c r="CZ74" s="714"/>
      <c r="DA74" s="714">
        <f>CV74/CT74-1</f>
      </c>
      <c r="DB74" s="714">
        <f>CT74/CR74-1</f>
      </c>
      <c r="DC74" s="714"/>
      <c r="DD74" s="714"/>
      <c r="DE74" s="714"/>
      <c r="DF74" s="714"/>
      <c r="DG74" s="714"/>
      <c r="DH74" s="714"/>
      <c r="DI74" s="714"/>
      <c r="DJ74" s="714"/>
      <c r="DK74" s="714"/>
      <c r="DL74" s="714"/>
      <c r="DM74" s="41"/>
      <c r="DN74" s="41" t="n">
        <v>39850.1615811166</v>
      </c>
      <c r="DO74" s="41" t="n">
        <v>26451.4629129161</v>
      </c>
      <c r="DP74" s="41" t="n">
        <v>43053.2670662688</v>
      </c>
      <c r="DQ74" s="41" t="n">
        <v>41028.5580026268</v>
      </c>
      <c r="DR74" s="41" t="n">
        <v>40248.5856497686</v>
      </c>
      <c r="DS74" s="41" t="n">
        <v>37617.5902382185</v>
      </c>
      <c r="DT74" s="41" t="n">
        <v>42047.242821061</v>
      </c>
      <c r="DU74" s="41" t="n">
        <v>39618.4410779732</v>
      </c>
      <c r="DV74" s="41" t="n">
        <v>47145.4482756274</v>
      </c>
      <c r="DW74" s="41" t="n">
        <v>44991.6466907476</v>
      </c>
      <c r="DX74" s="41" t="n">
        <v>56003.6356567354</v>
      </c>
      <c r="DY74" s="41" t="n">
        <v>56551.3977951054</v>
      </c>
      <c r="DZ74" s="714" t="n">
        <v>0.269055396790571</v>
      </c>
      <c r="EA74" s="41">
        <f>SUM(DN74:DY74)</f>
      </c>
      <c r="EB74" s="36">
        <f>IFERROR(EA74/SUM(ED74:EO74)-1,"")</f>
      </c>
      <c r="EC74" s="36"/>
      <c r="ED74" s="732">
        <f>ED75+ED76</f>
      </c>
      <c r="EE74" s="732">
        <f>EE75+EE76</f>
      </c>
      <c r="EF74" s="732">
        <f>EF75+EF76</f>
      </c>
      <c r="EG74" s="732">
        <f>EG75+EG76</f>
      </c>
      <c r="EH74" s="732">
        <f>EH75+EH76</f>
      </c>
      <c r="EI74" s="732">
        <f>EI75+EI76</f>
      </c>
      <c r="EJ74" s="732">
        <f>EJ75+EJ76</f>
      </c>
      <c r="EK74" s="732">
        <f>EK75+EK76</f>
      </c>
      <c r="EL74" s="732">
        <f>EL75+EL76</f>
      </c>
      <c r="EM74" s="732">
        <f>EM75+EM76</f>
      </c>
      <c r="EN74" s="50">
        <f>EN75+EN76</f>
      </c>
      <c r="EO74" s="50">
        <f>EO75+EO76</f>
      </c>
      <c r="EP74" s="822">
        <f>SUM(ED74:EO74)</f>
      </c>
      <c r="EQ74" s="36"/>
      <c r="ER74" s="733"/>
    </row>
    <row r="75" ht="27" customHeight="1" spans="1:146">
      <c r="A75" s="45"/>
      <c r="B75" s="698" t="s">
        <v>92</v>
      </c>
      <c r="C75" s="35">
        <v>10419.3871</v>
      </c>
      <c r="D75" s="36" t="n">
        <f t="shared" si="144">C75/Z75-1</f>
        <v>0.09876423617426267</v>
      </c>
      <c r="E75" s="35">
        <v>6671.9555</v>
      </c>
      <c r="F75" s="36" t="n">
        <f t="shared" si="145">E75/AB75-1</f>
        <v>-0.03156170454753615</v>
      </c>
      <c r="G75" s="35">
        <v>18658.93</v>
      </c>
      <c r="H75" s="36" t="n">
        <f t="shared" si="146">G75/AD75-1</f>
        <v>-0.12639930086961215</v>
      </c>
      <c r="I75" s="35">
        <v>12405.4728</v>
      </c>
      <c r="J75" s="36" t="n">
        <f t="shared" si="147">I75/AF75-1</f>
        <v>0.021950528935008373</v>
      </c>
      <c r="K75" s="35">
        <v>9212.9042</v>
      </c>
      <c r="L75" s="36" t="n">
        <f t="shared" si="148">K75/AH75-1</f>
        <v>-0.0035831578472854675</v>
      </c>
      <c r="M75" s="35">
        <v>10862.9243</v>
      </c>
      <c r="N75" s="36" t="n">
        <f t="shared" si="149">M75/AJ75-1</f>
        <v>-0.043875851004171906</v>
      </c>
      <c r="O75" s="35">
        <v>7687.4779</v>
      </c>
      <c r="P75" s="36" t="n">
        <f t="shared" si="150">O75/AL75-1</f>
        <v>-0.05074424088116669</v>
      </c>
      <c r="Q75" s="35" t="n">
        <v>6874.6569</v>
      </c>
      <c r="R75" s="36" t="n">
        <f>Q75/AL75-1</f>
        <v>0.29176144832569495</v>
      </c>
      <c r="S75" s="35"/>
      <c r="T75" s="36">
        <f>S75/AN75-1</f>
      </c>
      <c r="U75" s="35">
        <f>C75+E75+G75+I75+K75+M75+O75+Q75+S75</f>
      </c>
      <c r="V75" s="36">
        <f>U75/SUM(X75,Z75,AB75,AD75,AF75,AH75,AJ75,AL75,AN75)-1</f>
      </c>
      <c r="W75" s="36"/>
      <c r="X75" s="35" t="n">
        <v>9482.8233</v>
      </c>
      <c r="Y75" s="36">
        <f>X75/AY75-1</f>
      </c>
      <c r="Z75" s="35" t="n">
        <v>6889.3966</v>
      </c>
      <c r="AA75" s="36">
        <f>Z75/BA75-1</f>
      </c>
      <c r="AB75" s="35" t="n">
        <v>21358.6482</v>
      </c>
      <c r="AC75" s="36">
        <f>AB75/BC75-1</f>
      </c>
      <c r="AD75" s="35" t="n">
        <v>12139.015</v>
      </c>
      <c r="AE75" s="36">
        <f>AD75/BE75-1</f>
      </c>
      <c r="AF75" s="35" t="n">
        <v>9246.0342</v>
      </c>
      <c r="AG75" s="36">
        <f>AF75/BG75-1</f>
      </c>
      <c r="AH75" s="35" t="n">
        <v>11361.4161</v>
      </c>
      <c r="AI75" s="36">
        <f>AH75/BI75-1</f>
      </c>
      <c r="AJ75" s="35" t="n">
        <v>8098.4264</v>
      </c>
      <c r="AK75" s="36">
        <f>AJ75/BK75-1</f>
      </c>
      <c r="AL75" s="35" t="n">
        <v>5321.9245</v>
      </c>
      <c r="AM75" s="36">
        <f>AL75/BM75-1</f>
      </c>
      <c r="AN75" s="35" t="n">
        <v>11539.2474</v>
      </c>
      <c r="AO75" s="36">
        <f>AN75/BO75-1</f>
      </c>
      <c r="AP75" s="35" t="n">
        <v>6286.6381</v>
      </c>
      <c r="AQ75" s="36">
        <f>AP75/BQ75-1</f>
      </c>
      <c r="AR75" s="35" t="n">
        <v>6092.2099</v>
      </c>
      <c r="AS75" s="36">
        <f>AR75/BS75-1</f>
      </c>
      <c r="AT75" s="35" t="n">
        <v>12988.2171</v>
      </c>
      <c r="AU75" s="36">
        <f>AT75/BU75-1</f>
      </c>
      <c r="AV75" s="35">
        <f>X75+Z75+AB75+AD75+AF75+AH75+AJ75+AL75+AN75+AP75+AR75+AT75</f>
      </c>
      <c r="AW75" s="36">
        <f>AV75/SUM(AY75,BA75,BC75,BE75,BG75,BI75,BK75,BM75,BO75,BQ75,BS75,BU75)-1</f>
      </c>
      <c r="AX75" s="35"/>
      <c r="AY75" s="35" t="n">
        <v>6676.5845</v>
      </c>
      <c r="AZ75" s="36">
        <f>AY75/BZ75-1</f>
      </c>
      <c r="BA75" s="35" t="n">
        <v>4850.041</v>
      </c>
      <c r="BB75" s="36">
        <f>BA75/CB75-1</f>
      </c>
      <c r="BC75" s="35" t="n">
        <v>11191.8573</v>
      </c>
      <c r="BD75" s="36">
        <f>BC75/CD75-1</f>
      </c>
      <c r="BE75" s="35" t="n">
        <v>6123.9354</v>
      </c>
      <c r="BF75" s="36">
        <f>BE75/CF75-1</f>
      </c>
      <c r="BG75" s="35" t="n">
        <v>9952.3738</v>
      </c>
      <c r="BH75" s="36">
        <f>BG75/CH75-1</f>
      </c>
      <c r="BI75" s="35" t="n">
        <v>15894.4808</v>
      </c>
      <c r="BJ75" s="36">
        <f>BI75/CJ75-1</f>
      </c>
      <c r="BK75" s="35" t="n">
        <v>9870.6253</v>
      </c>
      <c r="BL75" s="36">
        <f>BK75/CL75-1</f>
      </c>
      <c r="BM75" s="35" t="n">
        <v>7682.7428</v>
      </c>
      <c r="BN75" s="36">
        <f>BM75/CN75-1</f>
      </c>
      <c r="BO75" s="35" t="n">
        <v>6770.8378</v>
      </c>
      <c r="BP75" s="36">
        <f>BO75/CP75-1</f>
      </c>
      <c r="BQ75" s="35" t="n">
        <v>5344.3923</v>
      </c>
      <c r="BR75" s="36">
        <f>BQ75/CR75-1</f>
      </c>
      <c r="BS75" s="35" t="n">
        <v>6324.0006</v>
      </c>
      <c r="BT75" s="36">
        <f>BS75/CT75-1</f>
      </c>
      <c r="BU75" s="35" t="n">
        <v>16377.5144</v>
      </c>
      <c r="BV75" s="36">
        <f>BU75/CV75-1</f>
      </c>
      <c r="BW75" s="35">
        <f>AY75+BA75+BC75+BE75+BG75+BI75+BK75+BM75+BO75+BQ75+BS75+BU75</f>
      </c>
      <c r="BX75" s="36">
        <f>BW75/SUM(BZ75,CB75,CD75,CF75,CH75,CJ75,CL75,CN75,CP75,CR75,CT75,CV75)-1</f>
      </c>
      <c r="BY75" s="36"/>
      <c r="BZ75" s="50" t="n">
        <v>4685.2502</v>
      </c>
      <c r="CA75" s="714">
        <f>BZ75/DN75-1</f>
      </c>
      <c r="CB75" s="50" t="n">
        <v>4967.6871</v>
      </c>
      <c r="CC75" s="714">
        <f>CB75/DO75-1</f>
      </c>
      <c r="CD75" s="41" t="n">
        <v>3257.8359</v>
      </c>
      <c r="CE75" s="714">
        <f>CD75/DP75-1</f>
      </c>
      <c r="CF75" s="41" t="n">
        <v>3228.6041</v>
      </c>
      <c r="CG75" s="714">
        <f>CF75/DQ75-1</f>
      </c>
      <c r="CH75" s="41" t="n">
        <v>7604.5845</v>
      </c>
      <c r="CI75" s="714">
        <f>CH75/DR75-1</f>
      </c>
      <c r="CJ75" s="724" t="n">
        <v>8785.9977</v>
      </c>
      <c r="CK75" s="714">
        <f>CJ75/DS75-1</f>
      </c>
      <c r="CL75" s="724" t="n">
        <v>3114.4158</v>
      </c>
      <c r="CM75" s="714">
        <f>CL75/DT75-1</f>
      </c>
      <c r="CN75" s="41" t="n">
        <v>4515.5472</v>
      </c>
      <c r="CO75" s="714">
        <f>CN75/DU75-1</f>
      </c>
      <c r="CP75" s="724" t="n">
        <v>4114.3867</v>
      </c>
      <c r="CQ75" s="714">
        <f>CP75/DV75-1</f>
      </c>
      <c r="CR75" s="724" t="n">
        <v>3524.7541</v>
      </c>
      <c r="CS75" s="714">
        <f>CR75/DW75-1</f>
      </c>
      <c r="CT75" s="50" t="n">
        <v>3680.0204</v>
      </c>
      <c r="CU75" s="714">
        <f>CT75/DY75-1</f>
      </c>
      <c r="CV75" s="50" t="n">
        <v>7464.8488</v>
      </c>
      <c r="CW75" s="714">
        <f>CV75/DY75-1</f>
      </c>
      <c r="CX75" s="41">
        <f>BZ75+CB75+CD75+CF75+CH75+CJ75+CL75+CN75+CP75+CR75+CT75+CV75</f>
      </c>
      <c r="CY75" s="714">
        <f>CX75/SUM(DN75:DY75)-1</f>
      </c>
      <c r="CZ75" s="714"/>
      <c r="DA75" s="714">
        <f>CV75/CT75-1</f>
      </c>
      <c r="DB75" s="714">
        <f>CT75/CR75-1</f>
      </c>
      <c r="DC75" s="714"/>
      <c r="DD75" s="714"/>
      <c r="DE75" s="714"/>
      <c r="DF75" s="714"/>
      <c r="DG75" s="714"/>
      <c r="DH75" s="714"/>
      <c r="DI75" s="714"/>
      <c r="DJ75" s="714"/>
      <c r="DK75" s="714"/>
      <c r="DL75" s="714"/>
      <c r="DM75" s="50"/>
      <c r="DN75" s="50" t="n">
        <v>156.32</v>
      </c>
      <c r="DO75" s="50" t="n">
        <v>104.46</v>
      </c>
      <c r="DP75" s="41" t="n">
        <v>1001.122</v>
      </c>
      <c r="DQ75" s="41" t="n">
        <v>758.8275</v>
      </c>
      <c r="DR75" s="41" t="n">
        <v>871.5995</v>
      </c>
      <c r="DS75" s="41" t="n">
        <v>606.4343</v>
      </c>
      <c r="DT75" s="41" t="n">
        <v>710.274</v>
      </c>
      <c r="DU75" s="41" t="n">
        <v>620.223</v>
      </c>
      <c r="DV75" s="41" t="n">
        <v>636.6386</v>
      </c>
      <c r="DW75" s="41" t="n">
        <v>907.5392</v>
      </c>
      <c r="DX75" s="41" t="n">
        <v>10791.9636</v>
      </c>
      <c r="DY75" s="41" t="n">
        <v>4179.6547</v>
      </c>
      <c r="DZ75" s="714" t="n">
        <v>4.78975082344539</v>
      </c>
      <c r="EA75" s="41">
        <f>SUM(DN75:DY75)</f>
      </c>
      <c r="EB75" s="36">
        <f>IFERROR(EA75/SUM(ED75:EO75)-1,"")</f>
      </c>
      <c r="EC75" s="36"/>
      <c r="ED75" s="732" t="n">
        <v>533.8002</v>
      </c>
      <c r="EE75" s="732" t="n">
        <v>397.5087</v>
      </c>
      <c r="EF75" s="732" t="n">
        <v>422.5845</v>
      </c>
      <c r="EG75" s="732" t="n">
        <v>583.1627</v>
      </c>
      <c r="EH75" s="732" t="n">
        <v>595.6073</v>
      </c>
      <c r="EI75" s="732" t="n">
        <v>619.3363</v>
      </c>
      <c r="EJ75" s="732" t="n">
        <v>592.859</v>
      </c>
      <c r="EK75" s="732" t="n">
        <v>625.2176</v>
      </c>
      <c r="EL75" s="732" t="n">
        <v>655.5929</v>
      </c>
      <c r="EM75" s="732" t="n">
        <v>665.8731</v>
      </c>
      <c r="EN75" s="732" t="n">
        <v>698.0853</v>
      </c>
      <c r="EO75" s="732" t="n">
        <v>721.9058</v>
      </c>
      <c r="EP75" s="823">
        <f>SUM(ED75:EO75)</f>
      </c>
      <c r="EQ75" s="36"/>
      <c r="ER75" s="736"/>
    </row>
    <row r="76" ht="27" customHeight="1" spans="1:146">
      <c r="A76" s="29"/>
      <c r="B76" s="698" t="s">
        <v>93</v>
      </c>
      <c r="C76" s="35">
        <v>49838.6878368319</v>
      </c>
      <c r="D76" s="36" t="n">
        <f t="shared" si="144">C76/Z76-1</f>
        <v>0.19758606556505964</v>
      </c>
      <c r="E76" s="35">
        <v>32483.7041991437</v>
      </c>
      <c r="F76" s="36" t="n">
        <f t="shared" si="145">E76/AB76-1</f>
        <v>-0.1482949506263922</v>
      </c>
      <c r="G76" s="35">
        <v>38519.3650943179</v>
      </c>
      <c r="H76" s="36" t="n">
        <f t="shared" si="146">G76/AD76-1</f>
        <v>0.004565711732149369</v>
      </c>
      <c r="I76" s="35">
        <v>42649.9347434826</v>
      </c>
      <c r="J76" s="36" t="n">
        <f t="shared" si="147">I76/AF76-1</f>
        <v>-0.005651643477696644</v>
      </c>
      <c r="K76" s="35">
        <v>45182.1307786319</v>
      </c>
      <c r="L76" s="36" t="n">
        <f t="shared" si="148">K76/AH76-1</f>
        <v>0.004117738108432745</v>
      </c>
      <c r="M76" s="35">
        <v>40873.5117898727</v>
      </c>
      <c r="N76" s="36" t="n">
        <f t="shared" si="149">M76/AJ76-1</f>
        <v>0.03357906135265609</v>
      </c>
      <c r="O76" s="35">
        <v>45144.1301847638</v>
      </c>
      <c r="P76" s="36" t="n">
        <f t="shared" si="150">O76/AL76-1</f>
        <v>0.0026735947019418393</v>
      </c>
      <c r="Q76" s="35" t="n">
        <v>45310.451814901324</v>
      </c>
      <c r="R76" s="36" t="n">
        <f>Q76/AL76-1</f>
        <v>0.02077343843420132</v>
      </c>
      <c r="S76" s="35"/>
      <c r="T76" s="36">
        <f>S76/AN76-1</f>
      </c>
      <c r="U76" s="35">
        <f>C76+E76+G76+I76+K76+M76+O76+Q76+S76</f>
      </c>
      <c r="V76" s="36">
        <f>U76/SUM(X76,Z76,AB76,AD76,AF76,AH76,AJ76,AL76,AN76)-1</f>
      </c>
      <c r="W76" s="36"/>
      <c r="X76" s="35" t="n">
        <v>41615.9550197475</v>
      </c>
      <c r="Y76" s="36">
        <f>X76/AY76-1</f>
      </c>
      <c r="Z76" s="35" t="n">
        <v>38139.6167875652</v>
      </c>
      <c r="AA76" s="36">
        <f>Z76/BA76-1</f>
      </c>
      <c r="AB76" s="35" t="n">
        <v>38344.2960917906</v>
      </c>
      <c r="AC76" s="36">
        <f>AB76/BC76-1</f>
      </c>
      <c r="AD76" s="35" t="n">
        <v>42892.3469966292</v>
      </c>
      <c r="AE76" s="36">
        <f>AD76/BE76-1</f>
      </c>
      <c r="AF76" s="35" t="n">
        <v>44996.8455529393</v>
      </c>
      <c r="AG76" s="36">
        <f>AF76/BG76-1</f>
      </c>
      <c r="AH76" s="35" t="n">
        <v>39545.6074123455</v>
      </c>
      <c r="AI76" s="36">
        <f>AH76/BI76-1</f>
      </c>
      <c r="AJ76" s="35" t="n">
        <v>45023.7549121691</v>
      </c>
      <c r="AK76" s="36">
        <f>AJ76/BK76-1</f>
      </c>
      <c r="AL76" s="35" t="n">
        <v>44388.3530946931</v>
      </c>
      <c r="AM76" s="36">
        <f>AL76/BM76-1</f>
      </c>
      <c r="AN76" s="35" t="n">
        <v>43704.4300503039</v>
      </c>
      <c r="AO76" s="36">
        <f>AN76/BO76-1</f>
      </c>
      <c r="AP76" s="35" t="n">
        <v>45324.8660474218</v>
      </c>
      <c r="AQ76" s="36">
        <f>AP76/BQ76-1</f>
      </c>
      <c r="AR76" s="35" t="n">
        <v>50303.8691278155</v>
      </c>
      <c r="AS76" s="36">
        <f>AR76/BS76-1</f>
      </c>
      <c r="AT76" s="35" t="n">
        <v>51472.9543520037</v>
      </c>
      <c r="AU76" s="36">
        <f>AT76/BU76-1</f>
      </c>
      <c r="AV76" s="35">
        <f>X76+Z76+AB76+AD76+AF76+AH76+AJ76+AL76+AN76+AP76+AR76+AT76</f>
      </c>
      <c r="AW76" s="36">
        <f>AV76/SUM(AY76,BA76,BC76,BE76,BG76,BI76,BK76,BM76,BO76,BQ76,BS76,BU76)-1</f>
      </c>
      <c r="AX76" s="35"/>
      <c r="AY76" s="35" t="n">
        <v>50011.5284800015</v>
      </c>
      <c r="AZ76" s="36">
        <f>AY76/BZ76-1</f>
      </c>
      <c r="BA76" s="35" t="n">
        <v>25157.3252003084</v>
      </c>
      <c r="BB76" s="36">
        <f>BA76/CB76-1</f>
      </c>
      <c r="BC76" s="35" t="n">
        <v>40595.7085611561</v>
      </c>
      <c r="BD76" s="36">
        <f>BC76/CD76-1</f>
      </c>
      <c r="BE76" s="35" t="n">
        <v>43456.7548105479</v>
      </c>
      <c r="BF76" s="36">
        <f>BE76/CF76-1</f>
      </c>
      <c r="BG76" s="35" t="n">
        <v>42491.5650524557</v>
      </c>
      <c r="BH76" s="36">
        <f>BG76/CH76-1</f>
      </c>
      <c r="BI76" s="35" t="n">
        <v>34289.0278856832</v>
      </c>
      <c r="BJ76" s="36">
        <f>BI76/CJ76-1</f>
      </c>
      <c r="BK76" s="35" t="n">
        <v>44461.1433260938</v>
      </c>
      <c r="BL76" s="36">
        <f>BK76/CL76-1</f>
      </c>
      <c r="BM76" s="35" t="n">
        <v>44070.2640569891</v>
      </c>
      <c r="BN76" s="36">
        <f>BM76/CN76-1</f>
      </c>
      <c r="BO76" s="35" t="n">
        <v>47045.9971672835</v>
      </c>
      <c r="BP76" s="36">
        <f>BO76/CP76-1</f>
      </c>
      <c r="BQ76" s="35" t="n">
        <v>49461.9816319664</v>
      </c>
      <c r="BR76" s="36">
        <f>BQ76/CR76-1</f>
      </c>
      <c r="BS76" s="35" t="n">
        <v>52780.7865418317</v>
      </c>
      <c r="BT76" s="36">
        <f>BS76/CT76-1</f>
      </c>
      <c r="BU76" s="35" t="n">
        <v>51590.7773532481</v>
      </c>
      <c r="BV76" s="36">
        <f>BU76/CV76-1</f>
      </c>
      <c r="BW76" s="35">
        <f>AY76+BA76+BC76+BE76+BG76+BI76+BK76+BM76+BO76+BQ76+BS76+BU76</f>
      </c>
      <c r="BX76" s="36">
        <f>BW76/SUM(BZ76,CB76,CD76,CF76,CH76,CJ76,CL76,CN76,CP76,CR76,CT76,CV76)-1</f>
      </c>
      <c r="BY76" s="36"/>
      <c r="BZ76" s="50" t="n">
        <v>35590.841817441</v>
      </c>
      <c r="CA76" s="714">
        <f>BZ76/DN76-1</f>
      </c>
      <c r="CB76" s="50" t="n">
        <v>39537.6054026491</v>
      </c>
      <c r="CC76" s="714">
        <f>CB76/DO76-1</f>
      </c>
      <c r="CD76" s="41" t="n">
        <v>45664.496333584</v>
      </c>
      <c r="CE76" s="714">
        <f>CD76/DP76-1</f>
      </c>
      <c r="CF76" s="41" t="n">
        <v>43414.4952344631</v>
      </c>
      <c r="CG76" s="714">
        <f>CF76/DQ76-1</f>
      </c>
      <c r="CH76" s="41" t="n">
        <v>40240.904317482</v>
      </c>
      <c r="CI76" s="714">
        <f>CH76/DR76-1</f>
      </c>
      <c r="CJ76" s="50" t="n">
        <v>38932.018508331</v>
      </c>
      <c r="CK76" s="714">
        <f>CJ76/DS76-1</f>
      </c>
      <c r="CL76" s="724" t="n">
        <v>46593.3771873123</v>
      </c>
      <c r="CM76" s="714">
        <f>CL76/DT76-1</f>
      </c>
      <c r="CN76" s="41" t="n">
        <v>45079.8545614108</v>
      </c>
      <c r="CO76" s="714">
        <f>CN76/DU76-1</f>
      </c>
      <c r="CP76" s="41" t="n">
        <v>47671.2623066903</v>
      </c>
      <c r="CQ76" s="714">
        <f>CP76/DV76-1</f>
      </c>
      <c r="CR76" s="41" t="n">
        <v>50468.5872178506</v>
      </c>
      <c r="CS76" s="714">
        <f>CR76/DW76-1</f>
      </c>
      <c r="CT76" s="41" t="n">
        <v>55751.4271645141</v>
      </c>
      <c r="CU76" s="714">
        <f>CT76/DY76-1</f>
      </c>
      <c r="CV76" s="41" t="n">
        <v>55093.0543523335</v>
      </c>
      <c r="CW76" s="714">
        <f>CV76/DY76-1</f>
      </c>
      <c r="CX76" s="41">
        <f>BZ76+CB76+CD76+CF76+CH76+CJ76+CL76+CN76+CP76+CR76+CT76+CV76</f>
      </c>
      <c r="CY76" s="714">
        <f>CX76/SUM(DN76:DY76)-1</f>
      </c>
      <c r="CZ76" s="714"/>
      <c r="DA76" s="714">
        <f>CV76/CT76-1</f>
      </c>
      <c r="DB76" s="714">
        <f>CT76/CR76-1</f>
      </c>
      <c r="DC76" s="714"/>
      <c r="DD76" s="714"/>
      <c r="DE76" s="714"/>
      <c r="DF76" s="714"/>
      <c r="DG76" s="714"/>
      <c r="DH76" s="714"/>
      <c r="DI76" s="714"/>
      <c r="DJ76" s="714"/>
      <c r="DK76" s="714"/>
      <c r="DL76" s="714"/>
      <c r="DM76" s="21"/>
      <c r="DN76" s="742" t="n">
        <v>39693.8415811166</v>
      </c>
      <c r="DO76" s="742" t="n">
        <v>26347.0029129161</v>
      </c>
      <c r="DP76" s="720" t="n">
        <v>42052.1450662688</v>
      </c>
      <c r="DQ76" s="720" t="n">
        <v>40269.7305026268</v>
      </c>
      <c r="DR76" s="720" t="n">
        <v>39376.9861497686</v>
      </c>
      <c r="DS76" s="720" t="n">
        <v>37011.1559382185</v>
      </c>
      <c r="DT76" s="720" t="n">
        <v>41336.968821061</v>
      </c>
      <c r="DU76" s="720" t="n">
        <v>38998.2180779733</v>
      </c>
      <c r="DV76" s="720" t="n">
        <v>46508.8096756274</v>
      </c>
      <c r="DW76" s="720" t="n">
        <v>44084.1074907476</v>
      </c>
      <c r="DX76" s="720" t="n">
        <v>45211.6720567354</v>
      </c>
      <c r="DY76" s="720" t="n">
        <v>52371.7430951054</v>
      </c>
      <c r="DZ76" s="721" t="n">
        <v>0.194613703580576</v>
      </c>
      <c r="EA76" s="720">
        <f>SUM(DN76:DY76)</f>
      </c>
      <c r="EB76" s="722">
        <f>IFERROR(EA76/SUM(ED76:EO76)-1,"")</f>
      </c>
      <c r="EC76" s="738"/>
      <c r="ED76" s="732" t="n">
        <v>56398.4429719996</v>
      </c>
      <c r="EE76" s="732" t="n">
        <v>24245.4408759104</v>
      </c>
      <c r="EF76" s="732" t="n">
        <v>42187.3204424452</v>
      </c>
      <c r="EG76" s="732" t="n">
        <v>49207.992869042</v>
      </c>
      <c r="EH76" s="732" t="n">
        <v>46429.801923238</v>
      </c>
      <c r="EI76" s="732" t="n">
        <v>49258.871876069</v>
      </c>
      <c r="EJ76" s="732" t="n">
        <v>47462.410994638</v>
      </c>
      <c r="EK76" s="732" t="n">
        <v>45017.8214854019</v>
      </c>
      <c r="EL76" s="732" t="n">
        <v>45899.7463237039</v>
      </c>
      <c r="EM76" s="732" t="n">
        <v>41947.7772083581</v>
      </c>
      <c r="EN76" s="732" t="n">
        <v>47270.9787028706</v>
      </c>
      <c r="EO76" s="732" t="n">
        <v>43839.898151288</v>
      </c>
      <c r="EP76" s="824">
        <f>SUM(ED76:EO76)</f>
      </c>
      <c r="EQ76" s="36"/>
      <c r="ER76" s="736"/>
    </row>
    <row r="77" s="212" customFormat="1" ht="27" customHeight="1" spans="1:146">
      <c r="A77" s="698" t="s">
        <v>104</v>
      </c>
      <c r="B77" s="698" t="s">
        <v>88</v>
      </c>
      <c r="C77" s="35">
        <v>853.664819439053</v>
      </c>
      <c r="D77" s="36" t="n">
        <f t="shared" si="144">C77/Z77-1</f>
        <v>0.21985768586946142</v>
      </c>
      <c r="E77" s="35">
        <v>507.340076816373</v>
      </c>
      <c r="F77" s="36" t="n">
        <f t="shared" si="145">E77/AB77-1</f>
        <v>-0.14164413949697796</v>
      </c>
      <c r="G77" s="35">
        <v>773.645208337742</v>
      </c>
      <c r="H77" s="36" t="n">
        <f t="shared" si="146">G77/AD77-1</f>
        <v>-0.02734735193396054</v>
      </c>
      <c r="I77" s="35">
        <v>825.079608112547</v>
      </c>
      <c r="J77" s="36" t="n">
        <f t="shared" si="147">I77/AF77-1</f>
        <v>-0.0068198378044458385</v>
      </c>
      <c r="K77" s="35">
        <v>846.492203669864</v>
      </c>
      <c r="L77" s="36" t="n">
        <f t="shared" si="148">K77/AH77-1</f>
        <v>0.030524444154397035</v>
      </c>
      <c r="M77" s="35">
        <v>861.713423484089</v>
      </c>
      <c r="N77" s="36" t="n">
        <f t="shared" si="149">M77/AJ77-1</f>
        <v>0.14119513704222952</v>
      </c>
      <c r="O77" s="35">
        <v>785.635188406941</v>
      </c>
      <c r="P77" s="36" t="n">
        <f t="shared" si="150">O77/AL77-1</f>
        <v>0.08915971969560665</v>
      </c>
      <c r="Q77" s="35" t="n">
        <v>841.6826613098792</v>
      </c>
      <c r="R77" s="36" t="n">
        <f>Q77/AL77-1</f>
        <v>0.12048671432427294</v>
      </c>
      <c r="S77" s="35"/>
      <c r="T77" s="36">
        <f>S77/AN77-1</f>
      </c>
      <c r="U77" s="35">
        <f>C77+E77+G77+I77+K77+M77+O77+Q77+S77</f>
      </c>
      <c r="V77" s="36">
        <f>U77/SUM(X77,Z77,AB77,AD77,AF77,AH77,AJ77,AL77,AN77)-1</f>
      </c>
      <c r="W77" s="36"/>
      <c r="X77" s="35" t="n">
        <v>699.806894958077</v>
      </c>
      <c r="Y77" s="36">
        <f>X77/AY77-1</f>
      </c>
      <c r="Z77" s="35" t="n">
        <v>591.060305126893</v>
      </c>
      <c r="AA77" s="36">
        <f>Z77/BA77-1</f>
      </c>
      <c r="AB77" s="35" t="n">
        <v>795.397215929046</v>
      </c>
      <c r="AC77" s="36">
        <f>AB77/BC77-1</f>
      </c>
      <c r="AD77" s="35" t="n">
        <v>830.745155328718</v>
      </c>
      <c r="AE77" s="36">
        <f>AD77/BE77-1</f>
      </c>
      <c r="AF77" s="35" t="n">
        <v>821.418849859945</v>
      </c>
      <c r="AG77" s="36">
        <f>AF77/BG77-1</f>
      </c>
      <c r="AH77" s="35" t="n">
        <v>755.097349711368</v>
      </c>
      <c r="AI77" s="36">
        <f>AH77/BI77-1</f>
      </c>
      <c r="AJ77" s="35" t="n">
        <v>721.322294793005</v>
      </c>
      <c r="AK77" s="36">
        <f>AJ77/BK77-1</f>
      </c>
      <c r="AL77" s="35" t="n">
        <v>751.175940374687</v>
      </c>
      <c r="AM77" s="36">
        <f>AL77/BM77-1</f>
      </c>
      <c r="AN77" s="35" t="n">
        <v>850.265915125497</v>
      </c>
      <c r="AO77" s="36">
        <f>AN77/BO77-1</f>
      </c>
      <c r="AP77" s="35" t="n">
        <v>746.412261484699</v>
      </c>
      <c r="AQ77" s="36">
        <f>AP77/BQ77-1</f>
      </c>
      <c r="AR77" s="35" t="n">
        <v>765.944517439487</v>
      </c>
      <c r="AS77" s="36">
        <f>AR77/BS77-1</f>
      </c>
      <c r="AT77" s="35" t="n">
        <v>777.054506886684</v>
      </c>
      <c r="AU77" s="36">
        <f>AT77/BU77-1</f>
      </c>
      <c r="AV77" s="35">
        <f>X77+Z77+AB77+AD77+AF77+AH77+AJ77+AL77+AN77+AP77+AR77+AT77</f>
      </c>
      <c r="AW77" s="36">
        <f>AV77/SUM(AY77,BA77,BC77,BE77,BG77,BI77,BK77,BM77,BO77,BQ77,BS77,BU77)-1</f>
      </c>
      <c r="AX77" s="35"/>
      <c r="AY77" s="35" t="n">
        <v>755.863079882324</v>
      </c>
      <c r="AZ77" s="36">
        <f>AY77/BZ77-1</f>
      </c>
      <c r="BA77" s="35" t="n">
        <v>374.201660749162</v>
      </c>
      <c r="BB77" s="36">
        <f>BA77/CB77-1</f>
      </c>
      <c r="BC77" s="35" t="n">
        <v>714.024159841141</v>
      </c>
      <c r="BD77" s="36">
        <f>BC77/CD77-1</f>
      </c>
      <c r="BE77" s="35" t="n">
        <v>756.651687638918</v>
      </c>
      <c r="BF77" s="36">
        <f>BE77/CF77-1</f>
      </c>
      <c r="BG77" s="35" t="n">
        <v>771.3316709107</v>
      </c>
      <c r="BH77" s="36">
        <f>BG77/CH77-1</f>
      </c>
      <c r="BI77" s="35" t="n">
        <v>701.459019682052</v>
      </c>
      <c r="BJ77" s="36">
        <f>BI77/CJ77-1</f>
      </c>
      <c r="BK77" s="35" t="n">
        <v>695.301033346239</v>
      </c>
      <c r="BL77" s="36">
        <f>BK77/CL77-1</f>
      </c>
      <c r="BM77" s="35" t="n">
        <v>751.432483772061</v>
      </c>
      <c r="BN77" s="36">
        <f>BM77/CN77-1</f>
      </c>
      <c r="BO77" s="35" t="n">
        <v>782.504521479418</v>
      </c>
      <c r="BP77" s="36">
        <f>BO77/CP77-1</f>
      </c>
      <c r="BQ77" s="35" t="n">
        <v>760.924278857036</v>
      </c>
      <c r="BR77" s="36">
        <f>BQ77/CR77-1</f>
      </c>
      <c r="BS77" s="35" t="n">
        <v>749.799034762188</v>
      </c>
      <c r="BT77" s="36">
        <f>BS77/CT77-1</f>
      </c>
      <c r="BU77" s="35" t="n">
        <v>780.937814806621</v>
      </c>
      <c r="BV77" s="36">
        <f>BU77/CV77-1</f>
      </c>
      <c r="BW77" s="35">
        <f>AY77+BA77+BC77+BE77+BG77+BI77+BK77+BM77+BO77+BQ77+BS77+BU77</f>
      </c>
      <c r="BX77" s="36">
        <f>BW77/SUM(BZ77,CB77,CD77,CF77,CH77,CJ77,CL77,CN77,CP77,CR77,CT77,CV77)-1</f>
      </c>
      <c r="BY77" s="36"/>
      <c r="BZ77" s="50" t="n">
        <v>453.937347693354</v>
      </c>
      <c r="CA77" s="714">
        <f>BZ77/DN77-1</f>
      </c>
      <c r="CB77" s="50" t="n">
        <v>548.872368544466</v>
      </c>
      <c r="CC77" s="714">
        <f>CB77/DO77-1</f>
      </c>
      <c r="CD77" s="41" t="n">
        <v>678.338792538774</v>
      </c>
      <c r="CE77" s="714">
        <f>CD77/DP77-1</f>
      </c>
      <c r="CF77" s="41" t="n">
        <v>680.328123310526</v>
      </c>
      <c r="CG77" s="714">
        <f>CF77/DQ77-1</f>
      </c>
      <c r="CH77" s="41" t="n">
        <v>698.729557541754</v>
      </c>
      <c r="CI77" s="714">
        <f>CH77/DR77-1</f>
      </c>
      <c r="CJ77" s="724" t="n">
        <v>685.053719427295</v>
      </c>
      <c r="CK77" s="714">
        <f>CJ77/DS77-1</f>
      </c>
      <c r="CL77" s="724" t="n">
        <v>644.368809273509</v>
      </c>
      <c r="CM77" s="714">
        <f>CL77/DT77-1</f>
      </c>
      <c r="CN77" s="41" t="n">
        <v>725.119696538662</v>
      </c>
      <c r="CO77" s="714">
        <f>CN77/DU77-1</f>
      </c>
      <c r="CP77" s="41" t="n">
        <v>717.012843966723</v>
      </c>
      <c r="CQ77" s="714">
        <f>CP77/DV77-1</f>
      </c>
      <c r="CR77" s="41" t="n">
        <v>698.254635195639</v>
      </c>
      <c r="CS77" s="714">
        <f>CR77/DW77-1</f>
      </c>
      <c r="CT77" s="41" t="n">
        <v>686.516423554358</v>
      </c>
      <c r="CU77" s="714">
        <f>CT77/DY77-1</f>
      </c>
      <c r="CV77" s="41" t="n">
        <v>675.087150888837</v>
      </c>
      <c r="CW77" s="714">
        <f>CV77/DY77-1</f>
      </c>
      <c r="CX77" s="41">
        <f>BZ77+CB77+CD77+CF77+CH77+CJ77+CL77+CN77+CP77+CR77+CT77+CV77</f>
      </c>
      <c r="CY77" s="714">
        <f>CX77/SUM(DN77:DY77)-1</f>
      </c>
      <c r="CZ77" s="714"/>
      <c r="DA77" s="714">
        <f>CV77/CT77-1</f>
      </c>
      <c r="DB77" s="714">
        <f>CT77/CR77-1</f>
      </c>
      <c r="DC77" s="714"/>
      <c r="DD77" s="714"/>
      <c r="DE77" s="714"/>
      <c r="DF77" s="714"/>
      <c r="DG77" s="714"/>
      <c r="DH77" s="714"/>
      <c r="DI77" s="714"/>
      <c r="DJ77" s="714"/>
      <c r="DK77" s="714"/>
      <c r="DL77" s="714"/>
      <c r="DM77" s="228"/>
      <c r="DN77" s="739" t="n">
        <v>534.854248695995</v>
      </c>
      <c r="DO77" s="739" t="n">
        <v>370.331617544667</v>
      </c>
      <c r="DP77" s="726" t="n">
        <v>593.694847951025</v>
      </c>
      <c r="DQ77" s="726" t="n">
        <v>571.923077928521</v>
      </c>
      <c r="DR77" s="726" t="n">
        <v>626.248387402612</v>
      </c>
      <c r="DS77" s="726" t="n">
        <v>576.872429148137</v>
      </c>
      <c r="DT77" s="726" t="n">
        <v>550.822581929085</v>
      </c>
      <c r="DU77" s="726" t="n">
        <v>615.246821905422</v>
      </c>
      <c r="DV77" s="726" t="n">
        <v>667.454631709002</v>
      </c>
      <c r="DW77" s="726" t="n">
        <v>625.38095079295</v>
      </c>
      <c r="DX77" s="726" t="n">
        <v>609.122830976859</v>
      </c>
      <c r="DY77" s="726" t="n">
        <v>605.805527749612</v>
      </c>
      <c r="DZ77" s="727" t="n">
        <v>-0.0946523738520002</v>
      </c>
      <c r="EA77" s="726">
        <f>SUM(DN77:DY77)</f>
      </c>
      <c r="EB77" s="728">
        <f>IFERROR(EA77/SUM(ED77:EO77)-1,"")</f>
      </c>
      <c r="EC77" s="740"/>
      <c r="ED77" s="732" t="n">
        <v>814.1078647977</v>
      </c>
      <c r="EE77" s="732" t="n">
        <v>300.054617292605</v>
      </c>
      <c r="EF77" s="732" t="n">
        <v>595.403580738167</v>
      </c>
      <c r="EG77" s="732" t="n">
        <v>743.502835085616</v>
      </c>
      <c r="EH77" s="732" t="n">
        <v>751.379557215195</v>
      </c>
      <c r="EI77" s="732" t="n">
        <v>809.007688963057</v>
      </c>
      <c r="EJ77" s="732" t="n">
        <v>700.54981039741</v>
      </c>
      <c r="EK77" s="732" t="n">
        <v>712.133473392525</v>
      </c>
      <c r="EL77" s="732" t="n">
        <v>720.391544385534</v>
      </c>
      <c r="EM77" s="732" t="n">
        <v>653.527096037961</v>
      </c>
      <c r="EN77" s="732" t="n">
        <v>708.413930079606</v>
      </c>
      <c r="EO77" s="732" t="n">
        <v>669.14134444373</v>
      </c>
      <c r="EP77" s="825">
        <f>SUM(ED77:EO77)</f>
      </c>
      <c r="EQ77" s="36"/>
      <c r="ER77" s="736"/>
    </row>
    <row r="78" ht="27" customHeight="1" spans="1:146">
      <c r="A78" s="45"/>
      <c r="B78" s="698" t="s">
        <v>89</v>
      </c>
      <c r="C78" s="35">
        <v>61.2664</v>
      </c>
      <c r="D78" s="36" t="n">
        <f t="shared" si="144">C78/Z78-1</f>
        <v>-0.4325540642797403</v>
      </c>
      <c r="E78" s="35">
        <v>52.0025</v>
      </c>
      <c r="F78" s="36" t="n">
        <f t="shared" si="145">E78/AB78-1</f>
        <v>-0.4683336332332758</v>
      </c>
      <c r="G78" s="35">
        <v>53.8582</v>
      </c>
      <c r="H78" s="36" t="n">
        <f t="shared" si="146">G78/AD78-1</f>
        <v>-0.4871350976627967</v>
      </c>
      <c r="I78" s="35">
        <v>57.6367</v>
      </c>
      <c r="J78" s="36" t="n">
        <f t="shared" si="147">I78/AF78-1</f>
        <v>-0.5022079773925225</v>
      </c>
      <c r="K78" s="35">
        <v>63.9214</v>
      </c>
      <c r="L78" s="36" t="n">
        <f t="shared" si="148">K78/AH78-1</f>
        <v>-0.4696903829561293</v>
      </c>
      <c r="M78" s="35">
        <v>70.0904</v>
      </c>
      <c r="N78" s="36" t="n">
        <f t="shared" si="149">M78/AJ78-1</f>
        <v>-0.44446196975905683</v>
      </c>
      <c r="O78" s="35">
        <v>50.6647</v>
      </c>
      <c r="P78" s="36" t="n">
        <f t="shared" si="150">O78/AL78-1</f>
        <v>-0.5815366241249096</v>
      </c>
      <c r="Q78" s="35" t="n">
        <v>44.4451</v>
      </c>
      <c r="R78" s="36" t="n">
        <f>Q78/AL78-1</f>
        <v>-0.613054516138581</v>
      </c>
      <c r="S78" s="35"/>
      <c r="T78" s="36">
        <f>S78/AN78-1</f>
      </c>
      <c r="U78" s="35">
        <f>C78+E78+G78+I78+K78+M78+O78+Q78+S78</f>
      </c>
      <c r="V78" s="36">
        <f>U78/SUM(X78,Z78,AB78,AD78,AF78,AH78,AJ78,AL78,AN78)-1</f>
      </c>
      <c r="W78" s="36"/>
      <c r="X78" s="35" t="n">
        <v>107.9687</v>
      </c>
      <c r="Y78" s="36">
        <f>X78/AY78-1</f>
      </c>
      <c r="Z78" s="35" t="n">
        <v>97.8104</v>
      </c>
      <c r="AA78" s="36">
        <f>Z78/BA78-1</f>
      </c>
      <c r="AB78" s="35" t="n">
        <v>105.0144</v>
      </c>
      <c r="AC78" s="36">
        <f>AB78/BC78-1</f>
      </c>
      <c r="AD78" s="35" t="n">
        <v>115.7847</v>
      </c>
      <c r="AE78" s="36">
        <f>AD78/BE78-1</f>
      </c>
      <c r="AF78" s="35" t="n">
        <v>120.536</v>
      </c>
      <c r="AG78" s="36">
        <f>AF78/BG78-1</f>
      </c>
      <c r="AH78" s="35" t="n">
        <v>126.1667</v>
      </c>
      <c r="AI78" s="36">
        <f>AH78/BI78-1</f>
      </c>
      <c r="AJ78" s="35" t="n">
        <v>121.0732</v>
      </c>
      <c r="AK78" s="36">
        <f>AJ78/BK78-1</f>
      </c>
      <c r="AL78" s="35" t="n">
        <v>114.8614</v>
      </c>
      <c r="AM78" s="36">
        <f>AL78/BM78-1</f>
      </c>
      <c r="AN78" s="35" t="n">
        <v>115.2777</v>
      </c>
      <c r="AO78" s="36">
        <f>AN78/BO78-1</f>
      </c>
      <c r="AP78" s="35" t="n">
        <v>105.9866</v>
      </c>
      <c r="AQ78" s="36">
        <f>AP78/BQ78-1</f>
      </c>
      <c r="AR78" s="35" t="n">
        <v>104.2707</v>
      </c>
      <c r="AS78" s="36">
        <f>AR78/BS78-1</f>
      </c>
      <c r="AT78" s="35" t="n">
        <v>114.2938</v>
      </c>
      <c r="AU78" s="36">
        <f>AT78/BU78-1</f>
      </c>
      <c r="AV78" s="35">
        <f>X78+Z78+AB78+AD78+AF78+AH78+AJ78+AL78+AN78+AP78+AR78+AT78</f>
      </c>
      <c r="AW78" s="36">
        <f>AV78/SUM(AY78,BA78,BC78,BE78,BG78,BI78,BK78,BM78,BO78,BQ78,BS78,BU78)-1</f>
      </c>
      <c r="AX78" s="35"/>
      <c r="AY78" s="35" t="n">
        <v>105.3565</v>
      </c>
      <c r="AZ78" s="36">
        <f>AY78/BZ78-1</f>
      </c>
      <c r="BA78" s="35" t="n">
        <v>92.5986</v>
      </c>
      <c r="BB78" s="36">
        <f>BA78/CB78-1</f>
      </c>
      <c r="BC78" s="35" t="n">
        <v>118.7711</v>
      </c>
      <c r="BD78" s="36">
        <f>BC78/CD78-1</f>
      </c>
      <c r="BE78" s="35" t="n">
        <v>120.2399</v>
      </c>
      <c r="BF78" s="36">
        <f>BE78/CF78-1</f>
      </c>
      <c r="BG78" s="35" t="n">
        <v>121.1135</v>
      </c>
      <c r="BH78" s="36">
        <f>BG78/CH78-1</f>
      </c>
      <c r="BI78" s="35" t="n">
        <v>121.9423</v>
      </c>
      <c r="BJ78" s="36">
        <f>BI78/CJ78-1</f>
      </c>
      <c r="BK78" s="35" t="n">
        <v>122.1365</v>
      </c>
      <c r="BL78" s="36">
        <f>BK78/CL78-1</f>
      </c>
      <c r="BM78" s="35" t="n">
        <v>119.1405</v>
      </c>
      <c r="BN78" s="36">
        <f>BM78/CN78-1</f>
      </c>
      <c r="BO78" s="35" t="n">
        <v>115.9873</v>
      </c>
      <c r="BP78" s="36">
        <f>BO78/CP78-1</f>
      </c>
      <c r="BQ78" s="35" t="n">
        <v>112.5119</v>
      </c>
      <c r="BR78" s="36">
        <f>BQ78/CR78-1</f>
      </c>
      <c r="BS78" s="35" t="n">
        <v>109.5821</v>
      </c>
      <c r="BT78" s="36">
        <f>BS78/CT78-1</f>
      </c>
      <c r="BU78" s="35" t="n">
        <v>125.0458</v>
      </c>
      <c r="BV78" s="36">
        <f>BU78/CV78-1</f>
      </c>
      <c r="BW78" s="35">
        <f>AY78+BA78+BC78+BE78+BG78+BI78+BK78+BM78+BO78+BQ78+BS78+BU78</f>
      </c>
      <c r="BX78" s="36">
        <f>BW78/SUM(BZ78,CB78,CD78,CF78,CH78,CJ78,CL78,CN78,CP78,CR78,CT78,CV78)-1</f>
      </c>
      <c r="BY78" s="36"/>
      <c r="BZ78" s="50" t="n">
        <v>95.4959</v>
      </c>
      <c r="CA78" s="714">
        <f>BZ78/DN78-1</f>
      </c>
      <c r="CB78" s="50" t="n">
        <v>127.7354</v>
      </c>
      <c r="CC78" s="714">
        <f>CB78/DO78-1</f>
      </c>
      <c r="CD78" s="41" t="n">
        <v>127.25</v>
      </c>
      <c r="CE78" s="714">
        <f>CD78/DP78-1</f>
      </c>
      <c r="CF78" s="41" t="n">
        <v>137.1824</v>
      </c>
      <c r="CG78" s="714">
        <f>CF78/DQ78-1</f>
      </c>
      <c r="CH78" s="41" t="n">
        <v>137.5077</v>
      </c>
      <c r="CI78" s="714">
        <f>CH78/DR78-1</f>
      </c>
      <c r="CJ78" s="724" t="n">
        <v>138.2176</v>
      </c>
      <c r="CK78" s="714">
        <f>CJ78/DS78-1</f>
      </c>
      <c r="CL78" s="724" t="n">
        <v>131.2015</v>
      </c>
      <c r="CM78" s="714">
        <f>CL78/DT78-1</f>
      </c>
      <c r="CN78" s="41" t="n">
        <v>124.8217</v>
      </c>
      <c r="CO78" s="714">
        <f>CN78/DU78-1</f>
      </c>
      <c r="CP78" s="41" t="n">
        <v>122.299</v>
      </c>
      <c r="CQ78" s="714">
        <f>CP78/DV78-1</f>
      </c>
      <c r="CR78" s="41" t="n">
        <v>112.491</v>
      </c>
      <c r="CS78" s="714">
        <f>CR78/DW78-1</f>
      </c>
      <c r="CT78" s="41" t="n">
        <v>106.8319</v>
      </c>
      <c r="CU78" s="714">
        <f>CT78/DY78-1</f>
      </c>
      <c r="CV78" s="41" t="n">
        <v>111.2094</v>
      </c>
      <c r="CW78" s="714">
        <f>CV78/DY78-1</f>
      </c>
      <c r="CX78" s="41">
        <f>BZ78+CB78+CD78+CF78+CH78+CJ78+CL78+CN78+CP78+CR78+CT78+CV78</f>
      </c>
      <c r="CY78" s="714">
        <f>CX78/SUM(DN78:DY78)-1</f>
      </c>
      <c r="CZ78" s="714"/>
      <c r="DA78" s="714">
        <f>CV78/CT78-1</f>
      </c>
      <c r="DB78" s="714">
        <f>CT78/CR78-1</f>
      </c>
      <c r="DC78" s="714"/>
      <c r="DD78" s="714"/>
      <c r="DE78" s="714"/>
      <c r="DF78" s="714"/>
      <c r="DG78" s="714"/>
      <c r="DH78" s="714"/>
      <c r="DI78" s="714"/>
      <c r="DJ78" s="714"/>
      <c r="DK78" s="714"/>
      <c r="DL78" s="714"/>
      <c r="DM78" s="737" t="s">
        <v>104</v>
      </c>
      <c r="DN78" s="739" t="n">
        <v>1.9427</v>
      </c>
      <c r="DO78" s="739" t="n">
        <v>1.5984</v>
      </c>
      <c r="DP78" s="726" t="n">
        <v>1.8448</v>
      </c>
      <c r="DQ78" s="726" t="n">
        <v>0.8543</v>
      </c>
      <c r="DR78" s="726" t="n">
        <v>1.4238</v>
      </c>
      <c r="DS78" s="726" t="n">
        <v>2.2146</v>
      </c>
      <c r="DT78" s="726" t="n">
        <v>2.2265</v>
      </c>
      <c r="DU78" s="726" t="n">
        <v>1.6872</v>
      </c>
      <c r="DV78" s="726" t="n">
        <v>4.5141</v>
      </c>
      <c r="DW78" s="726" t="n">
        <v>3.9143</v>
      </c>
      <c r="DX78" s="726" t="n">
        <v>3.9922</v>
      </c>
      <c r="DY78" s="726" t="n">
        <v>4.069</v>
      </c>
      <c r="DZ78" s="727" t="n">
        <v>1.22471295790049</v>
      </c>
      <c r="EA78" s="726">
        <f>SUM(DN78:DY78)</f>
      </c>
      <c r="EB78" s="728">
        <f>IFERROR(EA78/SUM(ED78:EO78)-1,"")</f>
      </c>
      <c r="EC78" s="728"/>
      <c r="ED78" s="732" t="n">
        <v>2.56148</v>
      </c>
      <c r="EE78" s="732" t="n">
        <v>2.0366</v>
      </c>
      <c r="EF78" s="732" t="n">
        <v>2.20782</v>
      </c>
      <c r="EG78" s="732" t="n">
        <v>2.18532</v>
      </c>
      <c r="EH78" s="732" t="n">
        <v>2.1594</v>
      </c>
      <c r="EI78" s="732" t="n">
        <v>1.9574</v>
      </c>
      <c r="EJ78" s="732" t="n">
        <v>1.7941</v>
      </c>
      <c r="EK78" s="732" t="n">
        <v>1.8056</v>
      </c>
      <c r="EL78" s="732" t="n">
        <v>1.7639</v>
      </c>
      <c r="EM78" s="732" t="n">
        <v>1.6744</v>
      </c>
      <c r="EN78" s="732" t="n">
        <v>1.7562</v>
      </c>
      <c r="EO78" s="732" t="n">
        <v>1.829</v>
      </c>
      <c r="EP78" s="826">
        <f>SUM(ED78:EO78)</f>
      </c>
      <c r="EQ78" s="36"/>
      <c r="ER78" s="736"/>
    </row>
    <row r="79" s="212" customFormat="1" ht="27" customHeight="1" spans="1:146">
      <c r="A79" s="45"/>
      <c r="B79" s="698" t="s">
        <v>90</v>
      </c>
      <c r="C79" s="35">
        <v>792.398419439053</v>
      </c>
      <c r="D79" s="36" t="n">
        <f t="shared" si="144">C79/Z79-1</f>
        <v>0.33887678454950465</v>
      </c>
      <c r="E79" s="35">
        <v>455.337576816373</v>
      </c>
      <c r="F79" s="36" t="n">
        <f t="shared" si="145">E79/AB79-1</f>
        <v>-0.07686231242308439</v>
      </c>
      <c r="G79" s="35">
        <v>719.787008337742</v>
      </c>
      <c r="H79" s="36" t="n">
        <f t="shared" si="146">G79/AD79-1</f>
        <v>0.042591141798810295</v>
      </c>
      <c r="I79" s="35">
        <v>767.442908112547</v>
      </c>
      <c r="J79" s="36" t="n">
        <f t="shared" si="147">I79/AF79-1</f>
        <v>0.07340609175328328</v>
      </c>
      <c r="K79" s="35">
        <v>782.570803669864</v>
      </c>
      <c r="L79" s="36" t="n">
        <f t="shared" si="148">K79/AH79-1</f>
        <v>0.11655008226587715</v>
      </c>
      <c r="M79" s="35">
        <v>791.623023484089</v>
      </c>
      <c r="N79" s="36" t="n">
        <f t="shared" si="149">M79/AJ79-1</f>
        <v>0.2586809433558128</v>
      </c>
      <c r="O79" s="35">
        <v>734.970488406941</v>
      </c>
      <c r="P79" s="36" t="n">
        <f t="shared" si="150">O79/AL79-1</f>
        <v>0.2244424769360034</v>
      </c>
      <c r="Q79" s="35" t="n">
        <v>797.2375613098792</v>
      </c>
      <c r="R79" s="36" t="n">
        <f>Q79/AL79-1</f>
        <v>0.252898544233225</v>
      </c>
      <c r="S79" s="35"/>
      <c r="T79" s="36">
        <f>S79/AN79-1</f>
      </c>
      <c r="U79" s="35">
        <f>C79+E79+G79+I79+K79+M79+O79+Q79+S79</f>
      </c>
      <c r="V79" s="36">
        <f>U79/SUM(X79,Z79,AB79,AD79,AF79,AH79,AJ79,AL79,AN79)-1</f>
      </c>
      <c r="W79" s="36"/>
      <c r="X79" s="35" t="n">
        <v>591.838194958077</v>
      </c>
      <c r="Y79" s="36">
        <f>X79/AY79-1</f>
      </c>
      <c r="Z79" s="35" t="n">
        <v>493.249905126893</v>
      </c>
      <c r="AA79" s="36">
        <f>Z79/BA79-1</f>
      </c>
      <c r="AB79" s="35" t="n">
        <v>690.382815929046</v>
      </c>
      <c r="AC79" s="36">
        <f>AB79/BC79-1</f>
      </c>
      <c r="AD79" s="35" t="n">
        <v>714.960455328718</v>
      </c>
      <c r="AE79" s="36">
        <f>AD79/BE79-1</f>
      </c>
      <c r="AF79" s="35" t="n">
        <v>700.882849859945</v>
      </c>
      <c r="AG79" s="36">
        <f>AF79/BG79-1</f>
      </c>
      <c r="AH79" s="35" t="n">
        <v>628.930649711368</v>
      </c>
      <c r="AI79" s="36">
        <f>AH79/BI79-1</f>
      </c>
      <c r="AJ79" s="35" t="n">
        <v>600.249094793005</v>
      </c>
      <c r="AK79" s="36">
        <f>AJ79/BK79-1</f>
      </c>
      <c r="AL79" s="35" t="n">
        <v>636.314540374687</v>
      </c>
      <c r="AM79" s="36">
        <f>AL79/BM79-1</f>
      </c>
      <c r="AN79" s="35" t="n">
        <v>734.988215125497</v>
      </c>
      <c r="AO79" s="36">
        <f>AN79/BO79-1</f>
      </c>
      <c r="AP79" s="35" t="n">
        <v>640.425661484699</v>
      </c>
      <c r="AQ79" s="36">
        <f>AP79/BQ79-1</f>
      </c>
      <c r="AR79" s="35" t="n">
        <v>661.673817439487</v>
      </c>
      <c r="AS79" s="36">
        <f>AR79/BS79-1</f>
      </c>
      <c r="AT79" s="35" t="n">
        <v>662.760706886684</v>
      </c>
      <c r="AU79" s="36">
        <f>AT79/BU79-1</f>
      </c>
      <c r="AV79" s="35">
        <f>X79+Z79+AB79+AD79+AF79+AH79+AJ79+AL79+AN79+AP79+AR79+AT79</f>
      </c>
      <c r="AW79" s="36">
        <f>AV79/SUM(AY79,BA79,BC79,BE79,BG79,BI79,BK79,BM79,BO79,BQ79,BS79,BU79)-1</f>
      </c>
      <c r="AX79" s="35"/>
      <c r="AY79" s="35" t="n">
        <v>650.506579882324</v>
      </c>
      <c r="AZ79" s="36">
        <f>AY79/BZ79-1</f>
      </c>
      <c r="BA79" s="35" t="n">
        <v>281.603060749162</v>
      </c>
      <c r="BB79" s="36">
        <f>BA79/CB79-1</f>
      </c>
      <c r="BC79" s="35" t="n">
        <v>595.253059841141</v>
      </c>
      <c r="BD79" s="36">
        <f>BC79/CD79-1</f>
      </c>
      <c r="BE79" s="35" t="n">
        <v>636.411787638918</v>
      </c>
      <c r="BF79" s="36">
        <f>BE79/CF79-1</f>
      </c>
      <c r="BG79" s="35" t="n">
        <v>650.2181709107</v>
      </c>
      <c r="BH79" s="36">
        <f>BG79/CH79-1</f>
      </c>
      <c r="BI79" s="35" t="n">
        <v>579.516719682052</v>
      </c>
      <c r="BJ79" s="36">
        <f>BI79/CJ79-1</f>
      </c>
      <c r="BK79" s="35" t="n">
        <v>573.164533346239</v>
      </c>
      <c r="BL79" s="36">
        <f>BK79/CL79-1</f>
      </c>
      <c r="BM79" s="35" t="n">
        <v>632.291983772061</v>
      </c>
      <c r="BN79" s="36">
        <f>BM79/CN79-1</f>
      </c>
      <c r="BO79" s="35" t="n">
        <v>666.517221479418</v>
      </c>
      <c r="BP79" s="36">
        <f>BO79/CP79-1</f>
      </c>
      <c r="BQ79" s="35" t="n">
        <v>648.412378857036</v>
      </c>
      <c r="BR79" s="36">
        <f>BQ79/CR79-1</f>
      </c>
      <c r="BS79" s="35" t="n">
        <v>640.216934762188</v>
      </c>
      <c r="BT79" s="36">
        <f>BS79/CT79-1</f>
      </c>
      <c r="BU79" s="35" t="n">
        <v>655.892014806621</v>
      </c>
      <c r="BV79" s="36">
        <f>BU79/CV79-1</f>
      </c>
      <c r="BW79" s="35">
        <f>AY79+BA79+BC79+BE79+BG79+BI79+BK79+BM79+BO79+BQ79+BS79+BU79</f>
      </c>
      <c r="BX79" s="36">
        <f>BW79/SUM(BZ79,CB79,CD79,CF79,CH79,CJ79,CL79,CN79,CP79,CR79,CT79,CV79)-1</f>
      </c>
      <c r="BY79" s="36"/>
      <c r="BZ79" s="50" t="n">
        <v>358.441447693354</v>
      </c>
      <c r="CA79" s="714">
        <f>BZ79/DN79-1</f>
      </c>
      <c r="CB79" s="50" t="n">
        <v>421.136968544466</v>
      </c>
      <c r="CC79" s="714">
        <f>CB79/DO79-1</f>
      </c>
      <c r="CD79" s="41" t="n">
        <v>551.088792538774</v>
      </c>
      <c r="CE79" s="714">
        <f>CD79/DP79-1</f>
      </c>
      <c r="CF79" s="41" t="n">
        <v>543.145723310526</v>
      </c>
      <c r="CG79" s="714">
        <f>CF79/DQ79-1</f>
      </c>
      <c r="CH79" s="41" t="n">
        <v>561.221857541754</v>
      </c>
      <c r="CI79" s="714">
        <f>CH79/DR79-1</f>
      </c>
      <c r="CJ79" s="724" t="n">
        <v>546.836119427295</v>
      </c>
      <c r="CK79" s="714">
        <f>CJ79/DS79-1</f>
      </c>
      <c r="CL79" s="724" t="n">
        <v>513.167309273509</v>
      </c>
      <c r="CM79" s="714">
        <f>CL79/DT79-1</f>
      </c>
      <c r="CN79" s="41" t="n">
        <v>600.297996538662</v>
      </c>
      <c r="CO79" s="714">
        <f>CN79/DU79-1</f>
      </c>
      <c r="CP79" s="41" t="n">
        <v>594.713843966723</v>
      </c>
      <c r="CQ79" s="714">
        <f>CP79/DV79-1</f>
      </c>
      <c r="CR79" s="41" t="n">
        <v>585.763635195639</v>
      </c>
      <c r="CS79" s="714">
        <f>CR79/DW79-1</f>
      </c>
      <c r="CT79" s="41" t="n">
        <v>579.684523554358</v>
      </c>
      <c r="CU79" s="714">
        <f>CT79/DY79-1</f>
      </c>
      <c r="CV79" s="41" t="n">
        <v>563.877750888837</v>
      </c>
      <c r="CW79" s="714">
        <f>CV79/DY79-1</f>
      </c>
      <c r="CX79" s="41">
        <f>BZ79+CB79+CD79+CF79+CH79+CJ79+CL79+CN79+CP79+CR79+CT79+CV79</f>
      </c>
      <c r="CY79" s="714">
        <f>CX79/SUM(DN79:DY79)-1</f>
      </c>
      <c r="CZ79" s="714"/>
      <c r="DA79" s="714">
        <f>CV79/CT79-1</f>
      </c>
      <c r="DB79" s="714">
        <f>CT79/CR79-1</f>
      </c>
      <c r="DC79" s="714"/>
      <c r="DD79" s="714"/>
      <c r="DE79" s="714"/>
      <c r="DF79" s="714"/>
      <c r="DG79" s="714"/>
      <c r="DH79" s="714"/>
      <c r="DI79" s="714"/>
      <c r="DJ79" s="714"/>
      <c r="DK79" s="714"/>
      <c r="DL79" s="714"/>
      <c r="DM79" s="212"/>
      <c r="DN79" s="739" t="n">
        <v>532.911548695995</v>
      </c>
      <c r="DO79" s="739" t="n">
        <v>368.733217544667</v>
      </c>
      <c r="DP79" s="726" t="n">
        <v>591.850047951025</v>
      </c>
      <c r="DQ79" s="726" t="n">
        <v>571.068777928521</v>
      </c>
      <c r="DR79" s="726" t="n">
        <v>624.824587402612</v>
      </c>
      <c r="DS79" s="726" t="n">
        <v>574.657829148137</v>
      </c>
      <c r="DT79" s="726" t="n">
        <v>548.596081929085</v>
      </c>
      <c r="DU79" s="726" t="n">
        <v>613.559621905422</v>
      </c>
      <c r="DV79" s="726" t="n">
        <v>662.940531709002</v>
      </c>
      <c r="DW79" s="726" t="n">
        <v>621.46665079295</v>
      </c>
      <c r="DX79" s="726" t="n">
        <v>605.130630976859</v>
      </c>
      <c r="DY79" s="726" t="n">
        <v>601.736527749612</v>
      </c>
      <c r="DZ79" s="727" t="n">
        <v>-0.0982685503124955</v>
      </c>
      <c r="EA79" s="726">
        <f>SUM(DN79:DY79)</f>
      </c>
      <c r="EB79" s="728">
        <f>IFERROR(EA79/SUM(ED79:EO79)-1,"")</f>
      </c>
      <c r="EC79" s="728"/>
      <c r="ED79" s="732" t="n">
        <v>811.5463847977</v>
      </c>
      <c r="EE79" s="732" t="n">
        <v>298.018017292605</v>
      </c>
      <c r="EF79" s="732" t="n">
        <v>593.195760738167</v>
      </c>
      <c r="EG79" s="732" t="n">
        <v>741.317515085616</v>
      </c>
      <c r="EH79" s="732" t="n">
        <v>749.220157215195</v>
      </c>
      <c r="EI79" s="732" t="n">
        <v>807.050288963057</v>
      </c>
      <c r="EJ79" s="732" t="n">
        <v>698.75571039741</v>
      </c>
      <c r="EK79" s="732" t="n">
        <v>710.327873392525</v>
      </c>
      <c r="EL79" s="732" t="n">
        <v>718.627644385534</v>
      </c>
      <c r="EM79" s="732" t="n">
        <v>651.852696037961</v>
      </c>
      <c r="EN79" s="732" t="n">
        <v>706.657730079606</v>
      </c>
      <c r="EO79" s="732" t="n">
        <v>667.31234444373</v>
      </c>
      <c r="EP79" s="827">
        <f>SUM(ED79:EO79)</f>
      </c>
      <c r="EQ79" s="36"/>
      <c r="ER79" s="736"/>
    </row>
    <row r="80" ht="27" customHeight="1" spans="1:146">
      <c r="A80" s="45"/>
      <c r="B80" s="698" t="s">
        <v>91</v>
      </c>
      <c r="C80" s="35" t="n">
        <f>C81+C82</f>
        <v>124170.061254792</v>
      </c>
      <c r="D80" s="36" t="n">
        <f t="shared" si="144">C80/Z80-1</f>
        <v>0.17036507646286592</v>
      </c>
      <c r="E80" s="35" t="n">
        <f>E81+E82</f>
        <v>82788.21232914549</v>
      </c>
      <c r="F80" s="36" t="n">
        <f t="shared" si="145">E80/AB80-1</f>
        <v>-0.1501581795481125</v>
      </c>
      <c r="G80" s="35" t="n">
        <f>G81+G82</f>
        <v>126512.558308522</v>
      </c>
      <c r="H80" s="36" t="n">
        <f t="shared" si="146">G80/AD80-1</f>
        <v>-0.031165714245660614</v>
      </c>
      <c r="I80" s="35" t="n">
        <f>I81+I82</f>
        <v>127784.446253103</v>
      </c>
      <c r="J80" s="36" t="n">
        <f t="shared" si="147">I80/AF80-1</f>
        <v>-0.009252452370989594</v>
      </c>
      <c r="K80" s="35" t="n">
        <f>K81+K82</f>
        <v>130453.90098283501</v>
      </c>
      <c r="L80" s="36" t="n">
        <f t="shared" si="148">K80/AH80-1</f>
        <v>-0.0015554532176239588</v>
      </c>
      <c r="M80" s="35" t="n">
        <f>M81+M82</f>
        <v>130933.581296026</v>
      </c>
      <c r="N80" s="36" t="n">
        <f t="shared" si="149">M80/AJ80-1</f>
        <v>0.05177178310248087</v>
      </c>
      <c r="O80" s="35" t="n">
        <f>O81+O82</f>
        <v>122906.96193118</v>
      </c>
      <c r="P80" s="36" t="n">
        <f t="shared" si="150">O80/AL80-1</f>
        <v>0.04319747225012782</v>
      </c>
      <c r="Q80" s="35" t="n">
        <f>Q81+Q82</f>
        <v>130093.77481642988</v>
      </c>
      <c r="R80" s="36" t="n">
        <f>Q80/AL80-1</f>
        <v>0.08210968267429242</v>
      </c>
      <c r="S80" s="35">
        <f>S81+S82</f>
      </c>
      <c r="T80" s="36">
        <f>S80/AN80-1</f>
      </c>
      <c r="U80" s="35">
        <f>C80+E80+G80+I80+K80+M80+O80+Q80+S80</f>
      </c>
      <c r="V80" s="36">
        <f>U80/SUM(X80,Z80,AB80,AD80,AF80,AH80,AJ80,AL80,AN80)-1</f>
      </c>
      <c r="W80" s="36"/>
      <c r="X80" s="35">
        <f>X81+X82</f>
      </c>
      <c r="Y80" s="36">
        <f>X80/AY80-1</f>
      </c>
      <c r="Z80" s="35">
        <f>Z81+Z82</f>
      </c>
      <c r="AA80" s="36">
        <f>Z80/BA80-1</f>
      </c>
      <c r="AB80" s="35">
        <f>AB81+AB82</f>
      </c>
      <c r="AC80" s="36">
        <f>AB80/BC80-1</f>
      </c>
      <c r="AD80" s="35">
        <f>AD81+AD82</f>
      </c>
      <c r="AE80" s="36">
        <f>AD80/BE80-1</f>
      </c>
      <c r="AF80" s="35">
        <f>AF81+AF82</f>
      </c>
      <c r="AG80" s="36">
        <f>AF80/BG80-1</f>
      </c>
      <c r="AH80" s="35">
        <f>AH81+AH82</f>
      </c>
      <c r="AI80" s="36">
        <f>AH80/BI80-1</f>
      </c>
      <c r="AJ80" s="35">
        <f>AJ81+AJ82</f>
      </c>
      <c r="AK80" s="36">
        <f>AJ80/BK80-1</f>
      </c>
      <c r="AL80" s="35">
        <f>AL81+AL82</f>
      </c>
      <c r="AM80" s="36">
        <f>AL80/BM80-1</f>
      </c>
      <c r="AN80" s="35">
        <f>AN81+AN82</f>
      </c>
      <c r="AO80" s="36">
        <f>AN80/BO80-1</f>
      </c>
      <c r="AP80" s="35">
        <f>AP81+AP82</f>
      </c>
      <c r="AQ80" s="36">
        <f>AP80/BQ80-1</f>
      </c>
      <c r="AR80" s="35">
        <f>AR81+AR82</f>
      </c>
      <c r="AS80" s="36">
        <f>AR80/BS80-1</f>
      </c>
      <c r="AT80" s="35">
        <f>AT81+AT82</f>
      </c>
      <c r="AU80" s="36">
        <f>AT80/BU80-1</f>
      </c>
      <c r="AV80" s="35">
        <f>X80+Z80+AB80+AD80+AF80+AH80+AJ80+AL80+AN80+AP80+AR80+AT80</f>
      </c>
      <c r="AW80" s="36">
        <f>AV80/SUM(AY80,BA80,BC80,BE80,BG80,BI80,BK80,BM80,BO80,BQ80,BS80,BU80)-1</f>
      </c>
      <c r="AX80" s="35"/>
      <c r="AY80" s="35">
        <f>AY81+AY82</f>
      </c>
      <c r="AZ80" s="36">
        <f>AY80/BZ80-1</f>
      </c>
      <c r="BA80" s="35">
        <f>BA81+BA82</f>
      </c>
      <c r="BB80" s="36">
        <f>BA80/CB80-1</f>
      </c>
      <c r="BC80" s="35">
        <f>BC81+BC82</f>
      </c>
      <c r="BD80" s="36">
        <f>BC80/CD80-1</f>
      </c>
      <c r="BE80" s="35">
        <f>BE81+BE82</f>
      </c>
      <c r="BF80" s="36">
        <f>BE80/CF80-1</f>
      </c>
      <c r="BG80" s="35">
        <f>BG81+BG82</f>
      </c>
      <c r="BH80" s="36">
        <f>BG80/CH80-1</f>
      </c>
      <c r="BI80" s="35">
        <f>BI81+BI82</f>
      </c>
      <c r="BJ80" s="36">
        <f>BI80/CJ80-1</f>
      </c>
      <c r="BK80" s="35">
        <f>BK81+BK82</f>
      </c>
      <c r="BL80" s="36">
        <f>BK80/CL80-1</f>
      </c>
      <c r="BM80" s="35">
        <f>BM81+BM82</f>
      </c>
      <c r="BN80" s="36">
        <f>BM80/CN80-1</f>
      </c>
      <c r="BO80" s="35">
        <f>BO81+BO82</f>
      </c>
      <c r="BP80" s="36">
        <f>BO80/CP80-1</f>
      </c>
      <c r="BQ80" s="35">
        <f>BQ81+BQ82</f>
      </c>
      <c r="BR80" s="36">
        <f>BQ80/CR80-1</f>
      </c>
      <c r="BS80" s="35">
        <f>BS81+BS82</f>
      </c>
      <c r="BT80" s="36">
        <f>BS80/CT80-1</f>
      </c>
      <c r="BU80" s="35">
        <f>BU81+BU82</f>
      </c>
      <c r="BV80" s="36">
        <f>BU80/CV80-1</f>
      </c>
      <c r="BW80" s="35">
        <f>AY80+BA80+BC80+BE80+BG80+BI80+BK80+BM80+BO80+BQ80+BS80+BU80</f>
      </c>
      <c r="BX80" s="36">
        <f>BW80/SUM(BZ80,CB80,CD80,CF80,CH80,CJ80,CL80,CN80,CP80,CR80,CT80,CV80)-1</f>
      </c>
      <c r="BY80" s="36"/>
      <c r="BZ80" s="41">
        <f>BZ81+BZ82</f>
      </c>
      <c r="CA80" s="714">
        <f>BZ80/DN80-1</f>
      </c>
      <c r="CB80" s="41">
        <f>CB81+CB82</f>
      </c>
      <c r="CC80" s="714">
        <f>CB80/DO80-1</f>
      </c>
      <c r="CD80" s="41">
        <f>SUM(CD81:CD82)</f>
      </c>
      <c r="CE80" s="714">
        <f>CD80/DP80-1</f>
      </c>
      <c r="CF80" s="41" t="n">
        <v>109156.006771721</v>
      </c>
      <c r="CG80" s="714">
        <f>CF80/DQ80-1</f>
      </c>
      <c r="CH80" s="41" t="n">
        <v>111311.24730415</v>
      </c>
      <c r="CI80" s="714">
        <f>CH80/DR80-1</f>
      </c>
      <c r="CJ80" s="41">
        <f>CJ81+CJ82</f>
      </c>
      <c r="CK80" s="714">
        <f>CJ80/DS80-1</f>
      </c>
      <c r="CL80" s="41">
        <f>CL81+CL82</f>
      </c>
      <c r="CM80" s="714">
        <f>CL80/DT80-1</f>
      </c>
      <c r="CN80" s="41" t="n">
        <v>117648.55882914</v>
      </c>
      <c r="CO80" s="714">
        <f>CN80/DU80-1</f>
      </c>
      <c r="CP80" s="41">
        <f>SUM(CP81:CP82)</f>
      </c>
      <c r="CQ80" s="714">
        <f>CP80/DV80-1</f>
      </c>
      <c r="CR80" s="41">
        <f>SUM(CR81:CR82)</f>
      </c>
      <c r="CS80" s="714">
        <f>CR80/DW80-1</f>
      </c>
      <c r="CT80" s="41">
        <f>CT81+CT82</f>
      </c>
      <c r="CU80" s="714">
        <f>CT80/DY80-1</f>
      </c>
      <c r="CV80" s="41">
        <f>CV81+CV82</f>
      </c>
      <c r="CW80" s="714">
        <f>CV80/DY80-1</f>
      </c>
      <c r="CX80" s="41">
        <f>BZ80+CB80+CD80+CF80+CH80+CJ80+CL80+CN80+CP80+CR80+CT80+CV80</f>
      </c>
      <c r="CY80" s="714">
        <f>CX80/SUM(DN80:DY80)-1</f>
      </c>
      <c r="CZ80" s="714"/>
      <c r="DA80" s="714">
        <f>CV80/CT80-1</f>
      </c>
      <c r="DB80" s="714">
        <f>CT80/CR80-1</f>
      </c>
      <c r="DC80" s="714"/>
      <c r="DD80" s="714"/>
      <c r="DE80" s="714"/>
      <c r="DF80" s="714"/>
      <c r="DG80" s="714"/>
      <c r="DH80" s="714"/>
      <c r="DI80" s="714"/>
      <c r="DJ80" s="714"/>
      <c r="DK80" s="714"/>
      <c r="DL80" s="714"/>
      <c r="DM80" s="41"/>
      <c r="DN80" s="41" t="n">
        <v>97083.8912944092</v>
      </c>
      <c r="DO80" s="41" t="n">
        <v>68156.4650788236</v>
      </c>
      <c r="DP80" s="41" t="n">
        <v>105396.482021151</v>
      </c>
      <c r="DQ80" s="41" t="n">
        <v>103027.071434871</v>
      </c>
      <c r="DR80" s="41" t="n">
        <v>106465.493315375</v>
      </c>
      <c r="DS80" s="41" t="n">
        <v>99896.8713756583</v>
      </c>
      <c r="DT80" s="41" t="n">
        <v>96784.0132833553</v>
      </c>
      <c r="DU80" s="41" t="n">
        <v>105169.369390804</v>
      </c>
      <c r="DV80" s="41" t="n">
        <v>114387.992741429</v>
      </c>
      <c r="DW80" s="41" t="n">
        <v>112530.04212687</v>
      </c>
      <c r="DX80" s="41" t="n">
        <v>114518.158569027</v>
      </c>
      <c r="DY80" s="41" t="n">
        <v>112291.770966288</v>
      </c>
      <c r="DZ80" s="714" t="n">
        <v>-0.00678053945594415</v>
      </c>
      <c r="EA80" s="41">
        <f>SUM(DN80:DY80)</f>
      </c>
      <c r="EB80" s="36">
        <f>IFERROR(EA80/SUM(ED80:EO80)-1,"")</f>
      </c>
      <c r="EC80" s="36"/>
      <c r="ED80" s="732">
        <f>ED81+ED82</f>
      </c>
      <c r="EE80" s="732">
        <f>EE81+EE82</f>
      </c>
      <c r="EF80" s="732">
        <f>EF81+EF82</f>
      </c>
      <c r="EG80" s="732">
        <f>EG81+EG82</f>
      </c>
      <c r="EH80" s="732">
        <f>EH81+EH82</f>
      </c>
      <c r="EI80" s="732">
        <f>EI81+EI82</f>
      </c>
      <c r="EJ80" s="732">
        <f>EJ81+EJ82</f>
      </c>
      <c r="EK80" s="732">
        <f>EK81+EK82</f>
      </c>
      <c r="EL80" s="732">
        <f>EL81+EL82</f>
      </c>
      <c r="EM80" s="732">
        <f>EM81+EM82</f>
      </c>
      <c r="EN80" s="50">
        <f>EN81+EN82</f>
      </c>
      <c r="EO80" s="50">
        <f>EO81+EO82</f>
      </c>
      <c r="EP80" s="828">
        <f>SUM(ED80:EO80)</f>
      </c>
      <c r="EQ80" s="36"/>
      <c r="ER80" s="733"/>
    </row>
    <row r="81" ht="27" customHeight="1" spans="1:146">
      <c r="A81" s="45"/>
      <c r="B81" s="698" t="s">
        <v>92</v>
      </c>
      <c r="C81" s="35">
        <v>12170.7095</v>
      </c>
      <c r="D81" s="36" t="n">
        <f t="shared" si="144">C81/Z81-1</f>
        <v>-0.3496589400446627</v>
      </c>
      <c r="E81" s="35">
        <v>9779.3776</v>
      </c>
      <c r="F81" s="36" t="n">
        <f t="shared" si="145">E81/AB81-1</f>
        <v>-0.4384800402951238</v>
      </c>
      <c r="G81" s="35">
        <v>10332.3705</v>
      </c>
      <c r="H81" s="36" t="n">
        <f t="shared" si="146">G81/AD81-1</f>
        <v>-0.4557708499039118</v>
      </c>
      <c r="I81" s="35">
        <v>11079.5127</v>
      </c>
      <c r="J81" s="36" t="n">
        <f t="shared" si="147">I81/AF81-1</f>
        <v>-0.4782433716039973</v>
      </c>
      <c r="K81" s="35">
        <v>12610.8503</v>
      </c>
      <c r="L81" s="36" t="n">
        <f t="shared" si="148">K81/AH81-1</f>
        <v>-0.4343366451100812</v>
      </c>
      <c r="M81" s="35">
        <v>14081.1838</v>
      </c>
      <c r="N81" s="36" t="n">
        <f t="shared" si="149">M81/AJ81-1</f>
        <v>-0.3985705788309106</v>
      </c>
      <c r="O81" s="35">
        <v>8236.1416</v>
      </c>
      <c r="P81" s="36" t="n">
        <f t="shared" si="150">O81/AL81-1</f>
        <v>-0.6186582707119415</v>
      </c>
      <c r="Q81" s="35" t="n">
        <v>6715.4149</v>
      </c>
      <c r="R81" s="36" t="n">
        <f>Q81/AL81-1</f>
        <v>-0.6408320778163704</v>
      </c>
      <c r="S81" s="35"/>
      <c r="T81" s="36">
        <f>S81/AN81-1</f>
      </c>
      <c r="U81" s="35">
        <f>C81+E81+G81+I81+K81+M81+O81+Q81+S81</f>
      </c>
      <c r="V81" s="36">
        <f>U81/SUM(X81,Z81,AB81,AD81,AF81,AH81,AJ81,AL81,AN81)-1</f>
      </c>
      <c r="W81" s="36"/>
      <c r="X81" s="35" t="n">
        <v>18714.3489</v>
      </c>
      <c r="Y81" s="36">
        <f>X81/AY81-1</f>
      </c>
      <c r="Z81" s="35" t="n">
        <v>17415.9038</v>
      </c>
      <c r="AA81" s="36">
        <f>Z81/BA81-1</f>
      </c>
      <c r="AB81" s="35" t="n">
        <v>18985.3309</v>
      </c>
      <c r="AC81" s="36">
        <f>AB81/BC81-1</f>
      </c>
      <c r="AD81" s="35" t="n">
        <v>21235.0205</v>
      </c>
      <c r="AE81" s="36">
        <f>AD81/BE81-1</f>
      </c>
      <c r="AF81" s="35" t="n">
        <v>22293.9142</v>
      </c>
      <c r="AG81" s="36">
        <f>AF81/BG81-1</f>
      </c>
      <c r="AH81" s="35" t="n">
        <v>23412.8616</v>
      </c>
      <c r="AI81" s="36">
        <f>AH81/BI81-1</f>
      </c>
      <c r="AJ81" s="35" t="n">
        <v>21597.7979</v>
      </c>
      <c r="AK81" s="36">
        <f>AJ81/BK81-1</f>
      </c>
      <c r="AL81" s="35" t="n">
        <v>18697.1455</v>
      </c>
      <c r="AM81" s="36">
        <f>AL81/BM81-1</f>
      </c>
      <c r="AN81" s="35" t="n">
        <v>18586.87</v>
      </c>
      <c r="AO81" s="36">
        <f>AN81/BO81-1</f>
      </c>
      <c r="AP81" s="35" t="n">
        <v>17410.0318</v>
      </c>
      <c r="AQ81" s="36">
        <f>AP81/BQ81-1</f>
      </c>
      <c r="AR81" s="35" t="n">
        <v>17731.8636</v>
      </c>
      <c r="AS81" s="36">
        <f>AR81/BS81-1</f>
      </c>
      <c r="AT81" s="35" t="n">
        <v>19781.5087</v>
      </c>
      <c r="AU81" s="36">
        <f>AT81/BU81-1</f>
      </c>
      <c r="AV81" s="35">
        <f>X81+Z81+AB81+AD81+AF81+AH81+AJ81+AL81+AN81+AP81+AR81+AT81</f>
      </c>
      <c r="AW81" s="36">
        <f>AV81/SUM(AY81,BA81,BC81,BE81,BG81,BI81,BK81,BM81,BO81,BQ81,BS81,BU81)-1</f>
      </c>
      <c r="AX81" s="35"/>
      <c r="AY81" s="35" t="n">
        <v>16064.8269</v>
      </c>
      <c r="AZ81" s="36">
        <f>AY81/BZ81-1</f>
      </c>
      <c r="BA81" s="35" t="n">
        <v>14870.87</v>
      </c>
      <c r="BB81" s="36">
        <f>BA81/CB81-1</f>
      </c>
      <c r="BC81" s="35" t="n">
        <v>20237.4102</v>
      </c>
      <c r="BD81" s="36">
        <f>BC81/CD81-1</f>
      </c>
      <c r="BE81" s="35" t="n">
        <v>21272.1789</v>
      </c>
      <c r="BF81" s="36">
        <f>BE81/CF81-1</f>
      </c>
      <c r="BG81" s="35" t="n">
        <v>21453.2878</v>
      </c>
      <c r="BH81" s="36">
        <f>BG81/CH81-1</f>
      </c>
      <c r="BI81" s="35" t="n">
        <v>21560.9634</v>
      </c>
      <c r="BJ81" s="36">
        <f>BI81/CJ81-1</f>
      </c>
      <c r="BK81" s="35" t="n">
        <v>20913.4336</v>
      </c>
      <c r="BL81" s="36">
        <f>BK81/CL81-1</f>
      </c>
      <c r="BM81" s="35" t="n">
        <v>20848.1167</v>
      </c>
      <c r="BN81" s="36">
        <f>BM81/CN81-1</f>
      </c>
      <c r="BO81" s="35" t="n">
        <v>20144.5431</v>
      </c>
      <c r="BP81" s="36">
        <f>BO81/CP81-1</f>
      </c>
      <c r="BQ81" s="35" t="n">
        <v>19007.6531</v>
      </c>
      <c r="BR81" s="36">
        <f>BQ81/CR81-1</f>
      </c>
      <c r="BS81" s="35" t="n">
        <v>18661.7322</v>
      </c>
      <c r="BT81" s="36">
        <f>BS81/CT81-1</f>
      </c>
      <c r="BU81" s="35" t="n">
        <v>23155.0797</v>
      </c>
      <c r="BV81" s="36">
        <f>BU81/CV81-1</f>
      </c>
      <c r="BW81" s="35">
        <f>AY81+BA81+BC81+BE81+BG81+BI81+BK81+BM81+BO81+BQ81+BS81+BU81</f>
      </c>
      <c r="BX81" s="36">
        <f>BW81/SUM(BZ81,CB81,CD81,CF81,CH81,CJ81,CL81,CN81,CP81,CR81,CT81,CV81)-1</f>
      </c>
      <c r="BY81" s="36"/>
      <c r="BZ81" s="50" t="n">
        <v>14245.1725</v>
      </c>
      <c r="CA81" s="714">
        <f>BZ81/DN81-1</f>
      </c>
      <c r="CB81" s="50" t="n">
        <v>20806.0967</v>
      </c>
      <c r="CC81" s="714">
        <f>CB81/DO81-1</f>
      </c>
      <c r="CD81" s="41" t="n">
        <v>22120.0179</v>
      </c>
      <c r="CE81" s="714">
        <f>CD81/DP81-1</f>
      </c>
      <c r="CF81" s="41" t="n">
        <v>22767.1797</v>
      </c>
      <c r="CG81" s="714">
        <f>CF81/DQ81-1</f>
      </c>
      <c r="CH81" s="41" t="n">
        <v>23186.5319</v>
      </c>
      <c r="CI81" s="714">
        <f>CH81/DR81-1</f>
      </c>
      <c r="CJ81" s="724" t="n">
        <v>23234.4785</v>
      </c>
      <c r="CK81" s="714">
        <f>CJ81/DS81-1</f>
      </c>
      <c r="CL81" s="724" t="n">
        <v>22307.1123</v>
      </c>
      <c r="CM81" s="714">
        <f>CL81/DT81-1</f>
      </c>
      <c r="CN81" s="41" t="n">
        <v>20294.8622</v>
      </c>
      <c r="CO81" s="714">
        <f>CN81/DU81-1</f>
      </c>
      <c r="CP81" s="724" t="n">
        <v>20369.3888</v>
      </c>
      <c r="CQ81" s="714">
        <f>CP81/DV81-1</f>
      </c>
      <c r="CR81" s="724" t="n">
        <v>18514.7063</v>
      </c>
      <c r="CS81" s="714">
        <f>CR81/DW81-1</f>
      </c>
      <c r="CT81" s="50" t="n">
        <v>17690.1167</v>
      </c>
      <c r="CU81" s="714">
        <f>CT81/DY81-1</f>
      </c>
      <c r="CV81" s="50" t="n">
        <v>17135.8758</v>
      </c>
      <c r="CW81" s="714">
        <f>CV81/DY81-1</f>
      </c>
      <c r="CX81" s="41">
        <f>BZ81+CB81+CD81+CF81+CH81+CJ81+CL81+CN81+CP81+CR81+CT81+CV81</f>
      </c>
      <c r="CY81" s="714">
        <f>CX81/SUM(DN81:DY81)-1</f>
      </c>
      <c r="CZ81" s="714"/>
      <c r="DA81" s="714">
        <f>CV81/CT81-1</f>
      </c>
      <c r="DB81" s="714">
        <f>CT81/CR81-1</f>
      </c>
      <c r="DC81" s="714"/>
      <c r="DD81" s="714"/>
      <c r="DE81" s="714"/>
      <c r="DF81" s="714"/>
      <c r="DG81" s="714"/>
      <c r="DH81" s="714"/>
      <c r="DI81" s="714"/>
      <c r="DJ81" s="714"/>
      <c r="DK81" s="714"/>
      <c r="DL81" s="714"/>
      <c r="DM81" s="50"/>
      <c r="DN81" s="50" t="n">
        <v>2171.7081</v>
      </c>
      <c r="DO81" s="50" t="n">
        <v>1814.3447</v>
      </c>
      <c r="DP81" s="41" t="n">
        <v>2092.9268</v>
      </c>
      <c r="DQ81" s="41" t="n">
        <v>926.8457</v>
      </c>
      <c r="DR81" s="41" t="n">
        <v>1576.0427</v>
      </c>
      <c r="DS81" s="41" t="n">
        <v>2408.9485</v>
      </c>
      <c r="DT81" s="41" t="n">
        <v>2437.529</v>
      </c>
      <c r="DU81" s="41" t="n">
        <v>1815.7689</v>
      </c>
      <c r="DV81" s="41" t="n">
        <v>4479.0351</v>
      </c>
      <c r="DW81" s="41" t="n">
        <v>3403.7564</v>
      </c>
      <c r="DX81" s="41" t="n">
        <v>3586.5162</v>
      </c>
      <c r="DY81" s="41" t="n">
        <v>3668.1641</v>
      </c>
      <c r="DZ81" s="714" t="n">
        <v>0.862782782583516</v>
      </c>
      <c r="EA81" s="41">
        <f>SUM(DN81:DY81)</f>
      </c>
      <c r="EB81" s="36">
        <f>IFERROR(EA81/SUM(ED81:EO81)-1,"")</f>
      </c>
      <c r="EC81" s="36"/>
      <c r="ED81" s="732" t="n">
        <v>2608.59952</v>
      </c>
      <c r="EE81" s="732" t="n">
        <v>2283.1968</v>
      </c>
      <c r="EF81" s="732" t="n">
        <v>2438.32519</v>
      </c>
      <c r="EG81" s="732" t="n">
        <v>2391.44098</v>
      </c>
      <c r="EH81" s="732" t="n">
        <v>2267.0686</v>
      </c>
      <c r="EI81" s="732" t="n">
        <v>1984.0451</v>
      </c>
      <c r="EJ81" s="732" t="n">
        <v>1872.82</v>
      </c>
      <c r="EK81" s="732" t="n">
        <v>1922.8336</v>
      </c>
      <c r="EL81" s="732" t="n">
        <v>1917.0253</v>
      </c>
      <c r="EM81" s="732" t="n">
        <v>1798.4572</v>
      </c>
      <c r="EN81" s="732" t="n">
        <v>1881.9934</v>
      </c>
      <c r="EO81" s="732" t="n">
        <v>1969.1851</v>
      </c>
      <c r="EP81" s="829">
        <f>SUM(ED81:EO81)</f>
      </c>
      <c r="EQ81" s="36"/>
      <c r="ER81" s="736"/>
    </row>
    <row r="82" ht="27" customHeight="1" spans="1:146">
      <c r="A82" s="29"/>
      <c r="B82" s="698" t="s">
        <v>93</v>
      </c>
      <c r="C82" s="35">
        <v>111999.351754792</v>
      </c>
      <c r="D82" s="36" t="n">
        <f t="shared" si="144">C82/Z82-1</f>
        <v>0.28173863314366</v>
      </c>
      <c r="E82" s="35">
        <v>73008.8347291455</v>
      </c>
      <c r="F82" s="36" t="n">
        <f t="shared" si="145">E82/AB82-1</f>
        <v>-0.08739095254164886</v>
      </c>
      <c r="G82" s="35">
        <v>116180.187808522</v>
      </c>
      <c r="H82" s="36" t="n">
        <f t="shared" si="146">G82/AD82-1</f>
        <v>0.04106987488491831</v>
      </c>
      <c r="I82" s="35">
        <v>116704.933553103</v>
      </c>
      <c r="J82" s="36" t="n">
        <f t="shared" si="147">I82/AF82-1</f>
        <v>0.08318094463516057</v>
      </c>
      <c r="K82" s="35">
        <v>117843.050682835</v>
      </c>
      <c r="L82" s="36" t="n">
        <f t="shared" si="148">K82/AH82-1</f>
        <v>0.08748201680043222</v>
      </c>
      <c r="M82" s="35">
        <v>116852.397496026</v>
      </c>
      <c r="N82" s="36" t="n">
        <f t="shared" si="149">M82/AJ82-1</f>
        <v>0.1560876663892623</v>
      </c>
      <c r="O82" s="35">
        <v>114670.82033118</v>
      </c>
      <c r="P82" s="36" t="n">
        <f t="shared" si="150">O82/AL82-1</f>
        <v>0.19175977325306715</v>
      </c>
      <c r="Q82" s="35" t="n">
        <v>123378.35991642988</v>
      </c>
      <c r="R82" s="36" t="n">
        <f>Q82/AL82-1</f>
        <v>0.21524850899773562</v>
      </c>
      <c r="S82" s="35"/>
      <c r="T82" s="36">
        <f>S82/AN82-1</f>
      </c>
      <c r="U82" s="35">
        <f>C82+E82+G82+I82+K82+M82+O82+Q82+S82</f>
      </c>
      <c r="V82" s="36">
        <f>U82/SUM(X82,Z82,AB82,AD82,AF82,AH82,AJ82,AL82,AN82)-1</f>
      </c>
      <c r="W82" s="36"/>
      <c r="X82" s="35" t="n">
        <v>87380.8035887133</v>
      </c>
      <c r="Y82" s="36">
        <f>X82/AY82-1</f>
      </c>
      <c r="Z82" s="35" t="n">
        <v>80000.1215553119</v>
      </c>
      <c r="AA82" s="36">
        <f>Z82/BA82-1</f>
      </c>
      <c r="AB82" s="35" t="n">
        <v>111596.916413862</v>
      </c>
      <c r="AC82" s="36">
        <f>AB82/BC82-1</f>
      </c>
      <c r="AD82" s="35" t="n">
        <v>107742.7867718</v>
      </c>
      <c r="AE82" s="36">
        <f>AD82/BE82-1</f>
      </c>
      <c r="AF82" s="35" t="n">
        <v>108363.217839271</v>
      </c>
      <c r="AG82" s="36">
        <f>AF82/BG82-1</f>
      </c>
      <c r="AH82" s="35" t="n">
        <v>101075.723661151</v>
      </c>
      <c r="AI82" s="36">
        <f>AH82/BI82-1</f>
      </c>
      <c r="AJ82" s="35" t="n">
        <v>96219.7440329528</v>
      </c>
      <c r="AK82" s="36">
        <f>AJ82/BK82-1</f>
      </c>
      <c r="AL82" s="35" t="n">
        <v>101525.209866898</v>
      </c>
      <c r="AM82" s="36">
        <f>AL82/BM82-1</f>
      </c>
      <c r="AN82" s="35" t="n">
        <v>113203.026860512</v>
      </c>
      <c r="AO82" s="36">
        <f>AN82/BO82-1</f>
      </c>
      <c r="AP82" s="35" t="n">
        <v>95766.3743945562</v>
      </c>
      <c r="AQ82" s="36">
        <f>AP82/BQ82-1</f>
      </c>
      <c r="AR82" s="35" t="n">
        <v>100368.011952299</v>
      </c>
      <c r="AS82" s="36">
        <f>AR82/BS82-1</f>
      </c>
      <c r="AT82" s="35" t="n">
        <v>102209.024259784</v>
      </c>
      <c r="AU82" s="36">
        <f>AT82/BU82-1</f>
      </c>
      <c r="AV82" s="35">
        <f>X82+Z82+AB82+AD82+AF82+AH82+AJ82+AL82+AN82+AP82+AR82+AT82</f>
      </c>
      <c r="AW82" s="36">
        <f>AV82/SUM(AY82,BA82,BC82,BE82,BG82,BI82,BK82,BM82,BO82,BQ82,BS82,BU82)-1</f>
      </c>
      <c r="AX82" s="35"/>
      <c r="AY82" s="35" t="n">
        <v>99288.3966862359</v>
      </c>
      <c r="AZ82" s="36">
        <f>AY82/BZ82-1</f>
      </c>
      <c r="BA82" s="35" t="n">
        <v>49659.0966887007</v>
      </c>
      <c r="BB82" s="36">
        <f>BA82/CB82-1</f>
      </c>
      <c r="BC82" s="35" t="n">
        <v>95111.1463180293</v>
      </c>
      <c r="BD82" s="36">
        <f>BC82/CD82-1</f>
      </c>
      <c r="BE82" s="35" t="n">
        <v>95334.1337436363</v>
      </c>
      <c r="BF82" s="36">
        <f>BE82/CF82-1</f>
      </c>
      <c r="BG82" s="35" t="n">
        <v>97900.5180187581</v>
      </c>
      <c r="BH82" s="36">
        <f>BG82/CH82-1</f>
      </c>
      <c r="BI82" s="35" t="n">
        <v>90433.5256973675</v>
      </c>
      <c r="BJ82" s="36">
        <f>BI82/CJ82-1</f>
      </c>
      <c r="BK82" s="35" t="n">
        <v>91450.834689059</v>
      </c>
      <c r="BL82" s="36">
        <f>BK82/CL82-1</f>
      </c>
      <c r="BM82" s="35" t="n">
        <v>98648.4161791193</v>
      </c>
      <c r="BN82" s="36">
        <f>BM82/CN82-1</f>
      </c>
      <c r="BO82" s="35" t="n">
        <v>102680.080318445</v>
      </c>
      <c r="BP82" s="36">
        <f>BO82/CP82-1</f>
      </c>
      <c r="BQ82" s="35" t="n">
        <v>99171.4013187994</v>
      </c>
      <c r="BR82" s="36">
        <f>BQ82/CR82-1</f>
      </c>
      <c r="BS82" s="35" t="n">
        <v>101474.501361373</v>
      </c>
      <c r="BT82" s="36">
        <f>BS82/CT82-1</f>
      </c>
      <c r="BU82" s="35" t="n">
        <v>105975.514187912</v>
      </c>
      <c r="BV82" s="36">
        <f>BU82/CV82-1</f>
      </c>
      <c r="BW82" s="35">
        <f>AY82+BA82+BC82+BE82+BG82+BI82+BK82+BM82+BO82+BQ82+BS82+BU82</f>
      </c>
      <c r="BX82" s="36">
        <f>BW82/SUM(BZ82,CB82,CD82,CF82,CH82,CJ82,CL82,CN82,CP82,CR82,CT82,CV82)-1</f>
      </c>
      <c r="BY82" s="36"/>
      <c r="BZ82" s="50" t="n">
        <v>64106.3789060353</v>
      </c>
      <c r="CA82" s="714">
        <f>BZ82/DN82-1</f>
      </c>
      <c r="CB82" s="50" t="n">
        <v>70746.9410459707</v>
      </c>
      <c r="CC82" s="714">
        <f>CB82/DO82-1</f>
      </c>
      <c r="CD82" s="41" t="n">
        <v>90128.2092949298</v>
      </c>
      <c r="CE82" s="714">
        <f>CD82/DP82-1</f>
      </c>
      <c r="CF82" s="41" t="n">
        <v>86388.8270717214</v>
      </c>
      <c r="CG82" s="714">
        <f>CF82/DQ82-1</f>
      </c>
      <c r="CH82" s="41" t="n">
        <v>88124.7154041504</v>
      </c>
      <c r="CI82" s="714">
        <f>CH82/DR82-1</f>
      </c>
      <c r="CJ82" s="50" t="n">
        <v>88572.2909564526</v>
      </c>
      <c r="CK82" s="714">
        <f>CJ82/DS82-1</f>
      </c>
      <c r="CL82" s="724" t="n">
        <v>84591.7603629335</v>
      </c>
      <c r="CM82" s="714">
        <f>CL82/DT82-1</f>
      </c>
      <c r="CN82" s="41" t="n">
        <v>97353.6966291401</v>
      </c>
      <c r="CO82" s="714">
        <f>CN82/DU82-1</f>
      </c>
      <c r="CP82" s="41" t="n">
        <v>95256.1486375417</v>
      </c>
      <c r="CQ82" s="714">
        <f>CP82/DV82-1</f>
      </c>
      <c r="CR82" s="41" t="n">
        <v>91284.7942365379</v>
      </c>
      <c r="CS82" s="714">
        <f>CR82/DW82-1</f>
      </c>
      <c r="CT82" s="41" t="n">
        <v>96171.9169384049</v>
      </c>
      <c r="CU82" s="714">
        <f>CT82/DY82-1</f>
      </c>
      <c r="CV82" s="41" t="n">
        <v>97891.972254694</v>
      </c>
      <c r="CW82" s="714">
        <f>CV82/DY82-1</f>
      </c>
      <c r="CX82" s="41">
        <f>BZ82+CB82+CD82+CF82+CH82+CJ82+CL82+CN82+CP82+CR82+CT82+CV82</f>
      </c>
      <c r="CY82" s="714">
        <f>CX82/SUM(DN82:DY82)-1</f>
      </c>
      <c r="CZ82" s="714"/>
      <c r="DA82" s="714">
        <f>CV82/CT82-1</f>
      </c>
      <c r="DB82" s="714">
        <f>CT82/CR82-1</f>
      </c>
      <c r="DC82" s="714"/>
      <c r="DD82" s="714"/>
      <c r="DE82" s="714"/>
      <c r="DF82" s="714"/>
      <c r="DG82" s="714"/>
      <c r="DH82" s="714"/>
      <c r="DI82" s="714"/>
      <c r="DJ82" s="714"/>
      <c r="DK82" s="714"/>
      <c r="DL82" s="714"/>
      <c r="DM82" s="21"/>
      <c r="DN82" s="742" t="n">
        <v>94912.1831944092</v>
      </c>
      <c r="DO82" s="742" t="n">
        <v>66342.1203788236</v>
      </c>
      <c r="DP82" s="720" t="n">
        <v>103303.555221151</v>
      </c>
      <c r="DQ82" s="720" t="n">
        <v>102100.225734871</v>
      </c>
      <c r="DR82" s="720" t="n">
        <v>104889.450615375</v>
      </c>
      <c r="DS82" s="720" t="n">
        <v>97487.9228756583</v>
      </c>
      <c r="DT82" s="720" t="n">
        <v>94346.4842833553</v>
      </c>
      <c r="DU82" s="720" t="n">
        <v>103353.600490804</v>
      </c>
      <c r="DV82" s="720" t="n">
        <v>109908.957641429</v>
      </c>
      <c r="DW82" s="720" t="n">
        <v>109126.28572687</v>
      </c>
      <c r="DX82" s="720" t="n">
        <v>110931.642369027</v>
      </c>
      <c r="DY82" s="720" t="n">
        <v>108623.606866288</v>
      </c>
      <c r="DZ82" s="721" t="n">
        <v>-0.0221945617518703</v>
      </c>
      <c r="EA82" s="720">
        <f>SUM(DN82:DY82)</f>
      </c>
      <c r="EB82" s="722">
        <f>IFERROR(EA82/SUM(ED82:EO82)-1,"")</f>
      </c>
      <c r="EC82" s="738"/>
      <c r="ED82" s="732" t="n">
        <v>139060.387290646</v>
      </c>
      <c r="EE82" s="732" t="n">
        <v>62960.6543867094</v>
      </c>
      <c r="EF82" s="732" t="n">
        <v>103431.576175249</v>
      </c>
      <c r="EG82" s="732" t="n">
        <v>122255.260851925</v>
      </c>
      <c r="EH82" s="732" t="n">
        <v>119043.742402033</v>
      </c>
      <c r="EI82" s="732" t="n">
        <v>125086.271188258</v>
      </c>
      <c r="EJ82" s="732" t="n">
        <v>103816.460909429</v>
      </c>
      <c r="EK82" s="732" t="n">
        <v>115182.613492142</v>
      </c>
      <c r="EL82" s="732" t="n">
        <v>114799.364455931</v>
      </c>
      <c r="EM82" s="732" t="n">
        <v>102933.930954116</v>
      </c>
      <c r="EN82" s="732" t="n">
        <v>117646.611751902</v>
      </c>
      <c r="EO82" s="732" t="n">
        <v>111089.182589229</v>
      </c>
      <c r="EP82" s="830">
        <f>SUM(ED82:EO82)</f>
      </c>
      <c r="EQ82" s="36"/>
      <c r="ER82" s="736"/>
    </row>
    <row r="83" s="212" customFormat="1" ht="27" customHeight="1" spans="1:146">
      <c r="A83" s="698" t="s">
        <v>105</v>
      </c>
      <c r="B83" s="698" t="s">
        <v>88</v>
      </c>
      <c r="C83" s="35">
        <v>447.271460856833</v>
      </c>
      <c r="D83" s="36" t="n">
        <f t="shared" si="144">C83/Z83-1</f>
        <v>0.1922667726488927</v>
      </c>
      <c r="E83" s="35">
        <v>279.199131042654</v>
      </c>
      <c r="F83" s="36" t="n">
        <f t="shared" si="145">E83/AB83-1</f>
        <v>-0.12128840898465165</v>
      </c>
      <c r="G83" s="35">
        <v>397.799468004584</v>
      </c>
      <c r="H83" s="36" t="n">
        <f t="shared" si="146">G83/AD83-1</f>
        <v>-0.038859258117637796</v>
      </c>
      <c r="I83" s="35">
        <v>412.348202821606</v>
      </c>
      <c r="J83" s="36" t="n">
        <f t="shared" si="147">I83/AF83-1</f>
        <v>-0.025382713838735582</v>
      </c>
      <c r="K83" s="35">
        <v>413.153352047518</v>
      </c>
      <c r="L83" s="36" t="n">
        <f t="shared" si="148">K83/AH83-1</f>
        <v>-0.0064263094971064305</v>
      </c>
      <c r="M83" s="35">
        <v>413.044667550733</v>
      </c>
      <c r="N83" s="36" t="n">
        <f t="shared" si="149">M83/AJ83-1</f>
        <v>0.03809582207773232</v>
      </c>
      <c r="O83" s="35">
        <v>417.817084694399</v>
      </c>
      <c r="P83" s="36" t="n">
        <f t="shared" si="150">O83/AL83-1</f>
        <v>0.004928276672262921</v>
      </c>
      <c r="Q83" s="35" t="n">
        <v>459.6785818238978</v>
      </c>
      <c r="R83" s="36" t="n">
        <f>Q83/AL83-1</f>
        <v>0.04382212043850098</v>
      </c>
      <c r="S83" s="35"/>
      <c r="T83" s="36">
        <f>S83/AN83-1</f>
      </c>
      <c r="U83" s="35">
        <f>C83+E83+G83+I83+K83+M83+O83+Q83+S83</f>
      </c>
      <c r="V83" s="36">
        <f>U83/SUM(X83,Z83,AB83,AD83,AF83,AH83,AJ83,AL83,AN83)-1</f>
      </c>
      <c r="W83" s="36"/>
      <c r="X83" s="35" t="n">
        <v>375.143777481207</v>
      </c>
      <c r="Y83" s="36">
        <f>X83/AY83-1</f>
      </c>
      <c r="Z83" s="35" t="n">
        <v>317.73693882886</v>
      </c>
      <c r="AA83" s="36">
        <f>Z83/BA83-1</f>
      </c>
      <c r="AB83" s="35" t="n">
        <v>413.882640356611</v>
      </c>
      <c r="AC83" s="36">
        <f>AB83/BC83-1</f>
      </c>
      <c r="AD83" s="35" t="n">
        <v>423.087306860446</v>
      </c>
      <c r="AE83" s="36">
        <f>AD83/BE83-1</f>
      </c>
      <c r="AF83" s="35" t="n">
        <v>415.825575895032</v>
      </c>
      <c r="AG83" s="36">
        <f>AF83/BG83-1</f>
      </c>
      <c r="AH83" s="35" t="n">
        <v>397.886841239791</v>
      </c>
      <c r="AI83" s="36">
        <f>AH83/BI83-1</f>
      </c>
      <c r="AJ83" s="35" t="n">
        <v>415.76806464036</v>
      </c>
      <c r="AK83" s="36">
        <f>AJ83/BK83-1</f>
      </c>
      <c r="AL83" s="35" t="n">
        <v>440.380188178797</v>
      </c>
      <c r="AM83" s="36">
        <f>AL83/BM83-1</f>
      </c>
      <c r="AN83" s="35" t="n">
        <v>422.239641090138</v>
      </c>
      <c r="AO83" s="36">
        <f>AN83/BO83-1</f>
      </c>
      <c r="AP83" s="35" t="n">
        <v>386.283396258107</v>
      </c>
      <c r="AQ83" s="36">
        <f>AP83/BQ83-1</f>
      </c>
      <c r="AR83" s="35" t="n">
        <v>423.680695536725</v>
      </c>
      <c r="AS83" s="36">
        <f>AR83/BS83-1</f>
      </c>
      <c r="AT83" s="35" t="n">
        <v>415.76479128042</v>
      </c>
      <c r="AU83" s="36">
        <f>AT83/BU83-1</f>
      </c>
      <c r="AV83" s="35">
        <f>X83+Z83+AB83+AD83+AF83+AH83+AJ83+AL83+AN83+AP83+AR83+AT83</f>
      </c>
      <c r="AW83" s="36">
        <f>AV83/SUM(AY83,BA83,BC83,BE83,BG83,BI83,BK83,BM83,BO83,BQ83,BS83,BU83)-1</f>
      </c>
      <c r="AX83" s="35"/>
      <c r="AY83" s="35" t="n">
        <v>405.708690238558</v>
      </c>
      <c r="AZ83" s="36">
        <f>AY83/BZ83-1</f>
      </c>
      <c r="BA83" s="35" t="n">
        <v>208.35929214775</v>
      </c>
      <c r="BB83" s="36">
        <f>BA83/CB83-1</f>
      </c>
      <c r="BC83" s="35" t="n">
        <v>371.157767237451</v>
      </c>
      <c r="BD83" s="36">
        <f>BC83/CD83-1</f>
      </c>
      <c r="BE83" s="35" t="n">
        <v>379.80822798529</v>
      </c>
      <c r="BF83" s="36">
        <f>BE83/CF83-1</f>
      </c>
      <c r="BG83" s="35" t="n">
        <v>384.844134323836</v>
      </c>
      <c r="BH83" s="36">
        <f>BG83/CH83-1</f>
      </c>
      <c r="BI83" s="35" t="n">
        <v>369.287290874422</v>
      </c>
      <c r="BJ83" s="36">
        <f>BI83/CJ83-1</f>
      </c>
      <c r="BK83" s="35" t="n">
        <v>390.98287270539</v>
      </c>
      <c r="BL83" s="36">
        <f>BK83/CL83-1</f>
      </c>
      <c r="BM83" s="35" t="n">
        <v>433.527603559451</v>
      </c>
      <c r="BN83" s="36">
        <f>BM83/CN83-1</f>
      </c>
      <c r="BO83" s="35" t="n">
        <v>397.981175058183</v>
      </c>
      <c r="BP83" s="36">
        <f>BO83/CP83-1</f>
      </c>
      <c r="BQ83" s="35" t="n">
        <v>393.688695278711</v>
      </c>
      <c r="BR83" s="36">
        <f>BQ83/CR83-1</f>
      </c>
      <c r="BS83" s="35" t="n">
        <v>426.653903966909</v>
      </c>
      <c r="BT83" s="36">
        <f>BS83/CT83-1</f>
      </c>
      <c r="BU83" s="35" t="n">
        <v>425.116405509172</v>
      </c>
      <c r="BV83" s="36">
        <f>BU83/CV83-1</f>
      </c>
      <c r="BW83" s="35">
        <f>AY83+BA83+BC83+BE83+BG83+BI83+BK83+BM83+BO83+BQ83+BS83+BU83</f>
      </c>
      <c r="BX83" s="36">
        <f>BW83/SUM(BZ83,CB83,CD83,CF83,CH83,CJ83,CL83,CN83,CP83,CR83,CT83,CV83)-1</f>
      </c>
      <c r="BY83" s="36"/>
      <c r="BZ83" s="50" t="n">
        <v>257.684511052764</v>
      </c>
      <c r="CA83" s="714">
        <f>BZ83/DN83-1</f>
      </c>
      <c r="CB83" s="50" t="n">
        <v>321.675228028604</v>
      </c>
      <c r="CC83" s="714">
        <f>CB83/DO83-1</f>
      </c>
      <c r="CD83" s="41" t="n">
        <v>365.143838981291</v>
      </c>
      <c r="CE83" s="714">
        <f>CD83/DP83-1</f>
      </c>
      <c r="CF83" s="41" t="n">
        <v>362.70000846401</v>
      </c>
      <c r="CG83" s="714">
        <f>CF83/DQ83-1</f>
      </c>
      <c r="CH83" s="41" t="n">
        <v>364.291413214831</v>
      </c>
      <c r="CI83" s="714">
        <f>CH83/DR83-1</f>
      </c>
      <c r="CJ83" s="724" t="n">
        <v>381.817625490817</v>
      </c>
      <c r="CK83" s="714">
        <f>CJ83/DS83-1</f>
      </c>
      <c r="CL83" s="724" t="n">
        <v>392.377692323474</v>
      </c>
      <c r="CM83" s="714">
        <f>CL83/DT83-1</f>
      </c>
      <c r="CN83" s="41" t="n">
        <v>446.542605716161</v>
      </c>
      <c r="CO83" s="714">
        <f>CN83/DU83-1</f>
      </c>
      <c r="CP83" s="41" t="n">
        <v>394.663623783788</v>
      </c>
      <c r="CQ83" s="714">
        <f>CP83/DV83-1</f>
      </c>
      <c r="CR83" s="41" t="n">
        <v>391.422069248927</v>
      </c>
      <c r="CS83" s="714">
        <f>CR83/DW83-1</f>
      </c>
      <c r="CT83" s="41" t="n">
        <v>419.484278335859</v>
      </c>
      <c r="CU83" s="714">
        <f>CT83/DY83-1</f>
      </c>
      <c r="CV83" s="41" t="n">
        <v>395.122990209469</v>
      </c>
      <c r="CW83" s="714">
        <f>CV83/DY83-1</f>
      </c>
      <c r="CX83" s="41">
        <f>BZ83+CB83+CD83+CF83+CH83+CJ83+CL83+CN83+CP83+CR83+CT83+CV83</f>
      </c>
      <c r="CY83" s="714">
        <f>CX83/SUM(DN83:DY83)-1</f>
      </c>
      <c r="CZ83" s="714"/>
      <c r="DA83" s="714">
        <f>CV83/CT83-1</f>
      </c>
      <c r="DB83" s="714">
        <f>CT83/CR83-1</f>
      </c>
      <c r="DC83" s="714"/>
      <c r="DD83" s="714"/>
      <c r="DE83" s="714"/>
      <c r="DF83" s="714"/>
      <c r="DG83" s="714"/>
      <c r="DH83" s="714"/>
      <c r="DI83" s="714"/>
      <c r="DJ83" s="714"/>
      <c r="DK83" s="714"/>
      <c r="DL83" s="714"/>
      <c r="DM83" s="228"/>
      <c r="DN83" s="739" t="n">
        <v>291.772315467523</v>
      </c>
      <c r="DO83" s="739" t="n">
        <v>220.641179702741</v>
      </c>
      <c r="DP83" s="726" t="n">
        <v>305.884104775509</v>
      </c>
      <c r="DQ83" s="726" t="n">
        <v>274.697956533705</v>
      </c>
      <c r="DR83" s="726" t="n">
        <v>307.956687355371</v>
      </c>
      <c r="DS83" s="726" t="n">
        <v>302.737441867985</v>
      </c>
      <c r="DT83" s="726" t="n">
        <v>320.486454823496</v>
      </c>
      <c r="DU83" s="726" t="n">
        <v>352.327041555119</v>
      </c>
      <c r="DV83" s="726" t="n">
        <v>325.628925622386</v>
      </c>
      <c r="DW83" s="726" t="n">
        <v>332.402573857846</v>
      </c>
      <c r="DX83" s="726" t="n">
        <v>357.67292829428</v>
      </c>
      <c r="DY83" s="726" t="n">
        <v>344.25322383598</v>
      </c>
      <c r="DZ83" s="727" t="n">
        <v>-0.0703143205097763</v>
      </c>
      <c r="EA83" s="726">
        <f>SUM(DN83:DY83)</f>
      </c>
      <c r="EB83" s="728">
        <f>IFERROR(EA83/SUM(ED83:EO83)-1,"")</f>
      </c>
      <c r="EC83" s="740"/>
      <c r="ED83" s="732" t="n">
        <v>378.701812060271</v>
      </c>
      <c r="EE83" s="732" t="n">
        <v>170.169652809235</v>
      </c>
      <c r="EF83" s="732" t="n">
        <v>282.669676216909</v>
      </c>
      <c r="EG83" s="732" t="n">
        <v>325.584828793427</v>
      </c>
      <c r="EH83" s="732" t="n">
        <v>342.57014779672</v>
      </c>
      <c r="EI83" s="732" t="n">
        <v>387.327247102585</v>
      </c>
      <c r="EJ83" s="732" t="n">
        <v>356.28238025989</v>
      </c>
      <c r="EK83" s="732" t="n">
        <v>369.213273357386</v>
      </c>
      <c r="EL83" s="732" t="n">
        <v>368.004380192785</v>
      </c>
      <c r="EM83" s="732" t="n">
        <v>342.84755188965</v>
      </c>
      <c r="EN83" s="732" t="n">
        <v>373.048065112232</v>
      </c>
      <c r="EO83" s="732" t="n">
        <v>370.289907041211</v>
      </c>
      <c r="EP83" s="831">
        <f>SUM(ED83:EO83)</f>
      </c>
      <c r="EQ83" s="36"/>
      <c r="ER83" s="736"/>
    </row>
    <row r="84" ht="27" customHeight="1" spans="1:146">
      <c r="A84" s="45"/>
      <c r="B84" s="698" t="s">
        <v>89</v>
      </c>
      <c r="C84" s="35">
        <v>6.916</v>
      </c>
      <c r="D84" s="36" t="n">
        <f t="shared" si="144">C84/Z84-1</f>
        <v>0.6028181417877587</v>
      </c>
      <c r="E84" s="35">
        <v>5.7754</v>
      </c>
      <c r="F84" s="36" t="n">
        <f t="shared" si="145">E84/AB84-1</f>
        <v>0.13240916844767758</v>
      </c>
      <c r="G84" s="35">
        <v>6.2099</v>
      </c>
      <c r="H84" s="36" t="n">
        <f t="shared" si="146">G84/AD84-1</f>
        <v>0.6637820169328046</v>
      </c>
      <c r="I84" s="35">
        <v>5.5736</v>
      </c>
      <c r="J84" s="36" t="n">
        <f t="shared" si="147">I84/AF84-1</f>
        <v>0.42518154853226964</v>
      </c>
      <c r="K84" s="35">
        <v>5.4815</v>
      </c>
      <c r="L84" s="36" t="n">
        <f t="shared" si="148">K84/AH84-1</f>
        <v>0.388846660585791</v>
      </c>
      <c r="M84" s="35">
        <v>5.7398</v>
      </c>
      <c r="N84" s="36" t="n">
        <f t="shared" si="149">M84/AJ84-1</f>
        <v>0.4115187881172535</v>
      </c>
      <c r="O84" s="35">
        <v>5.3575</v>
      </c>
      <c r="P84" s="36" t="n">
        <f t="shared" si="150">O84/AL84-1</f>
        <v>0.330229671011794</v>
      </c>
      <c r="Q84" s="35" t="n">
        <v>5.4257</v>
      </c>
      <c r="R84" s="36" t="n">
        <f>Q84/AL84-1</f>
        <v>0.2577250283965784</v>
      </c>
      <c r="S84" s="35"/>
      <c r="T84" s="36">
        <f>S84/AN84-1</f>
      </c>
      <c r="U84" s="35">
        <f>C84+E84+G84+I84+K84+M84+O84+Q84+S84</f>
      </c>
      <c r="V84" s="36">
        <f>U84/SUM(X84,Z84,AB84,AD84,AF84,AH84,AJ84,AL84,AN84)-1</f>
      </c>
      <c r="W84" s="36"/>
      <c r="X84" s="35" t="n">
        <v>4.3149</v>
      </c>
      <c r="Y84" s="36">
        <f>X84/AY84-1</f>
      </c>
      <c r="Z84" s="35" t="n">
        <v>5.1001</v>
      </c>
      <c r="AA84" s="36">
        <f>Z84/BA84-1</f>
      </c>
      <c r="AB84" s="35" t="n">
        <v>3.7324</v>
      </c>
      <c r="AC84" s="36">
        <f>AB84/BC84-1</f>
      </c>
      <c r="AD84" s="35" t="n">
        <v>3.9108</v>
      </c>
      <c r="AE84" s="36">
        <f>AD84/BE84-1</f>
      </c>
      <c r="AF84" s="35" t="n">
        <v>3.9468</v>
      </c>
      <c r="AG84" s="36">
        <f>AF84/BG84-1</f>
      </c>
      <c r="AH84" s="35" t="n">
        <v>4.0664</v>
      </c>
      <c r="AI84" s="36">
        <f>AH84/BI84-1</f>
      </c>
      <c r="AJ84" s="35" t="n">
        <v>4.0275</v>
      </c>
      <c r="AK84" s="36">
        <f>AJ84/BK84-1</f>
      </c>
      <c r="AL84" s="35" t="n">
        <v>4.3139</v>
      </c>
      <c r="AM84" s="36">
        <f>AL84/BM84-1</f>
      </c>
      <c r="AN84" s="35" t="n">
        <v>4.0518</v>
      </c>
      <c r="AO84" s="36">
        <f>AN84/BO84-1</f>
      </c>
      <c r="AP84" s="35" t="n">
        <v>4.0684</v>
      </c>
      <c r="AQ84" s="36">
        <f>AP84/BQ84-1</f>
      </c>
      <c r="AR84" s="35" t="n">
        <v>3.5724</v>
      </c>
      <c r="AS84" s="36">
        <f>AR84/BS84-1</f>
      </c>
      <c r="AT84" s="35" t="n">
        <v>3.7447</v>
      </c>
      <c r="AU84" s="36">
        <f>AT84/BU84-1</f>
      </c>
      <c r="AV84" s="35">
        <f>X84+Z84+AB84+AD84+AF84+AH84+AJ84+AL84+AN84+AP84+AR84+AT84</f>
      </c>
      <c r="AW84" s="36">
        <f>AV84/SUM(AY84,BA84,BC84,BE84,BG84,BI84,BK84,BM84,BO84,BQ84,BS84,BU84)-1</f>
      </c>
      <c r="AX84" s="35"/>
      <c r="AY84" s="35" t="n">
        <v>6.2176</v>
      </c>
      <c r="AZ84" s="36">
        <f>AY84/BZ84-1</f>
      </c>
      <c r="BA84" s="35" t="n">
        <v>6.7311</v>
      </c>
      <c r="BB84" s="36">
        <f>BA84/CB84-1</f>
      </c>
      <c r="BC84" s="35" t="n">
        <v>5.016</v>
      </c>
      <c r="BD84" s="36">
        <f>BC84/CD84-1</f>
      </c>
      <c r="BE84" s="35" t="n">
        <v>5.1515</v>
      </c>
      <c r="BF84" s="36">
        <f>BE84/CF84-1</f>
      </c>
      <c r="BG84" s="35" t="n">
        <v>4.9874</v>
      </c>
      <c r="BH84" s="36">
        <f>BG84/CH84-1</f>
      </c>
      <c r="BI84" s="35" t="n">
        <v>4.7718</v>
      </c>
      <c r="BJ84" s="36">
        <f>BI84/CJ84-1</f>
      </c>
      <c r="BK84" s="35" t="n">
        <v>4.9938</v>
      </c>
      <c r="BL84" s="36">
        <f>BK84/CL84-1</f>
      </c>
      <c r="BM84" s="35" t="n">
        <v>5.9525</v>
      </c>
      <c r="BN84" s="36">
        <f>BM84/CN84-1</f>
      </c>
      <c r="BO84" s="35" t="n">
        <v>5.5051</v>
      </c>
      <c r="BP84" s="36">
        <f>BO84/CP84-1</f>
      </c>
      <c r="BQ84" s="35" t="n">
        <v>4.935</v>
      </c>
      <c r="BR84" s="36">
        <f>BQ84/CR84-1</f>
      </c>
      <c r="BS84" s="35" t="n">
        <v>5.2258</v>
      </c>
      <c r="BT84" s="36">
        <f>BS84/CT84-1</f>
      </c>
      <c r="BU84" s="35" t="n">
        <v>5.1081</v>
      </c>
      <c r="BV84" s="36">
        <f>BU84/CV84-1</f>
      </c>
      <c r="BW84" s="35">
        <f>AY84+BA84+BC84+BE84+BG84+BI84+BK84+BM84+BO84+BQ84+BS84+BU84</f>
      </c>
      <c r="BX84" s="36">
        <f>BW84/SUM(BZ84,CB84,CD84,CF84,CH84,CJ84,CL84,CN84,CP84,CR84,CT84,CV84)-1</f>
      </c>
      <c r="BY84" s="36"/>
      <c r="BZ84" s="50" t="n">
        <v>5.5448</v>
      </c>
      <c r="CA84" s="714">
        <f>BZ84/DN84-1</f>
      </c>
      <c r="CB84" s="50" t="n">
        <v>7.5153</v>
      </c>
      <c r="CC84" s="714">
        <f>CB84/DO84-1</f>
      </c>
      <c r="CD84" s="41" t="n">
        <v>5.4608</v>
      </c>
      <c r="CE84" s="714">
        <f>CD84/DP84-1</f>
      </c>
      <c r="CF84" s="41" t="n">
        <v>4.3902</v>
      </c>
      <c r="CG84" s="714">
        <f>CF84/DQ84-1</f>
      </c>
      <c r="CH84" s="41" t="n">
        <v>4.561</v>
      </c>
      <c r="CI84" s="714">
        <f>CH84/DR84-1</f>
      </c>
      <c r="CJ84" s="724" t="n">
        <v>4.0747</v>
      </c>
      <c r="CK84" s="714">
        <f>CJ84/DS84-1</f>
      </c>
      <c r="CL84" s="724" t="n">
        <v>4.1998</v>
      </c>
      <c r="CM84" s="714">
        <f>CL84/DT84-1</f>
      </c>
      <c r="CN84" s="41" t="n">
        <v>5.4309</v>
      </c>
      <c r="CO84" s="714">
        <f>CN84/DU84-1</f>
      </c>
      <c r="CP84" s="41" t="n">
        <v>4.621</v>
      </c>
      <c r="CQ84" s="714">
        <f>CP84/DV84-1</f>
      </c>
      <c r="CR84" s="41" t="n">
        <v>5.1914</v>
      </c>
      <c r="CS84" s="714">
        <f>CR84/DW84-1</f>
      </c>
      <c r="CT84" s="41" t="n">
        <v>5.5127</v>
      </c>
      <c r="CU84" s="714">
        <f>CT84/DY84-1</f>
      </c>
      <c r="CV84" s="41" t="n">
        <v>5.2852</v>
      </c>
      <c r="CW84" s="714">
        <f>CV84/DY84-1</f>
      </c>
      <c r="CX84" s="41">
        <f>BZ84+CB84+CD84+CF84+CH84+CJ84+CL84+CN84+CP84+CR84+CT84+CV84</f>
      </c>
      <c r="CY84" s="714">
        <f>CX84/SUM(DN84:DY84)-1</f>
      </c>
      <c r="CZ84" s="714"/>
      <c r="DA84" s="714">
        <f>CV84/CT84-1</f>
      </c>
      <c r="DB84" s="714">
        <f>CT84/CR84-1</f>
      </c>
      <c r="DC84" s="714"/>
      <c r="DD84" s="714"/>
      <c r="DE84" s="714"/>
      <c r="DF84" s="714"/>
      <c r="DG84" s="714"/>
      <c r="DH84" s="714"/>
      <c r="DI84" s="714"/>
      <c r="DJ84" s="714"/>
      <c r="DK84" s="714"/>
      <c r="DL84" s="714"/>
      <c r="DM84" s="737" t="s">
        <v>105</v>
      </c>
      <c r="DN84" s="739" t="n">
        <v>4.5725</v>
      </c>
      <c r="DO84" s="739" t="n">
        <v>4.7227</v>
      </c>
      <c r="DP84" s="726" t="n">
        <v>4.2521</v>
      </c>
      <c r="DQ84" s="726" t="n">
        <v>3.9052</v>
      </c>
      <c r="DR84" s="726" t="n">
        <v>3.9294</v>
      </c>
      <c r="DS84" s="726" t="n">
        <v>4.1042</v>
      </c>
      <c r="DT84" s="726" t="n">
        <v>3.962</v>
      </c>
      <c r="DU84" s="726" t="n">
        <v>4.4328</v>
      </c>
      <c r="DV84" s="726" t="n">
        <v>3.9916</v>
      </c>
      <c r="DW84" s="726" t="n">
        <v>4.0314</v>
      </c>
      <c r="DX84" s="726" t="n">
        <v>4.5348</v>
      </c>
      <c r="DY84" s="726" t="n">
        <v>4.4813</v>
      </c>
      <c r="DZ84" s="727" t="n">
        <v>0.516771027246573</v>
      </c>
      <c r="EA84" s="726">
        <f>SUM(DN84:DY84)</f>
      </c>
      <c r="EB84" s="728">
        <f>IFERROR(EA84/SUM(ED84:EO84)-1,"")</f>
      </c>
      <c r="EC84" s="728"/>
      <c r="ED84" s="732" t="n">
        <v>3.0881</v>
      </c>
      <c r="EE84" s="732" t="n">
        <v>2.9529</v>
      </c>
      <c r="EF84" s="732" t="n">
        <v>2.7341</v>
      </c>
      <c r="EG84" s="732" t="n">
        <v>2.6071</v>
      </c>
      <c r="EH84" s="732" t="n">
        <v>2.684</v>
      </c>
      <c r="EI84" s="732" t="n">
        <v>2.6986</v>
      </c>
      <c r="EJ84" s="732" t="n">
        <v>2.6507</v>
      </c>
      <c r="EK84" s="732" t="n">
        <v>3.0229</v>
      </c>
      <c r="EL84" s="732" t="n">
        <v>2.7838</v>
      </c>
      <c r="EM84" s="732" t="n">
        <v>2.9096</v>
      </c>
      <c r="EN84" s="732" t="n">
        <v>3.2621</v>
      </c>
      <c r="EO84" s="732" t="n">
        <v>2.9545</v>
      </c>
      <c r="EP84" s="832">
        <f>SUM(ED84:EO84)</f>
      </c>
      <c r="EQ84" s="36"/>
      <c r="ER84" s="736"/>
    </row>
    <row r="85" s="212" customFormat="1" ht="27" customHeight="1" spans="1:146">
      <c r="A85" s="45"/>
      <c r="B85" s="698" t="s">
        <v>90</v>
      </c>
      <c r="C85" s="35">
        <v>440.355460856833</v>
      </c>
      <c r="D85" s="36" t="n">
        <f t="shared" si="144">C85/Z85-1</f>
        <v>0.18748966867918604</v>
      </c>
      <c r="E85" s="35">
        <v>273.423731042654</v>
      </c>
      <c r="F85" s="36" t="n">
        <f t="shared" si="145">E85/AB85-1</f>
        <v>-0.1254270223979318</v>
      </c>
      <c r="G85" s="35">
        <v>391.589568004584</v>
      </c>
      <c r="H85" s="36" t="n">
        <f t="shared" si="146">G85/AD85-1</f>
        <v>-0.04525334993315899</v>
      </c>
      <c r="I85" s="35">
        <v>406.774602821606</v>
      </c>
      <c r="J85" s="36" t="n">
        <f t="shared" si="147">I85/AF85-1</f>
        <v>-0.029586352851041053</v>
      </c>
      <c r="K85" s="35">
        <v>407.671852047518</v>
      </c>
      <c r="L85" s="36" t="n">
        <f t="shared" si="148">K85/AH85-1</f>
        <v>-0.010213985506711709</v>
      </c>
      <c r="M85" s="35">
        <v>407.304867550733</v>
      </c>
      <c r="N85" s="36" t="n">
        <f t="shared" si="149">M85/AJ85-1</f>
        <v>0.034240036572229515</v>
      </c>
      <c r="O85" s="35">
        <v>412.459584694399</v>
      </c>
      <c r="P85" s="36" t="n">
        <f t="shared" si="150">O85/AL85-1</f>
        <v>0.0017462939428061208</v>
      </c>
      <c r="Q85" s="35" t="n">
        <v>454.2528818238978</v>
      </c>
      <c r="R85" s="36" t="n">
        <f>Q85/AL85-1</f>
        <v>0.04170602988150307</v>
      </c>
      <c r="S85" s="35"/>
      <c r="T85" s="36">
        <f>S85/AN85-1</f>
      </c>
      <c r="U85" s="35">
        <f>C85+E85+G85+I85+K85+M85+O85+Q85+S85</f>
      </c>
      <c r="V85" s="36">
        <f>U85/SUM(X85,Z85,AB85,AD85,AF85,AH85,AJ85,AL85,AN85)-1</f>
      </c>
      <c r="W85" s="36"/>
      <c r="X85" s="35" t="n">
        <v>370.828877481207</v>
      </c>
      <c r="Y85" s="36">
        <f>X85/AY85-1</f>
      </c>
      <c r="Z85" s="35" t="n">
        <v>312.63683882886</v>
      </c>
      <c r="AA85" s="36">
        <f>Z85/BA85-1</f>
      </c>
      <c r="AB85" s="35" t="n">
        <v>410.150240356611</v>
      </c>
      <c r="AC85" s="36">
        <f>AB85/BC85-1</f>
      </c>
      <c r="AD85" s="35" t="n">
        <v>419.176506860446</v>
      </c>
      <c r="AE85" s="36">
        <f>AD85/BE85-1</f>
      </c>
      <c r="AF85" s="35" t="n">
        <v>411.878775895032</v>
      </c>
      <c r="AG85" s="36">
        <f>AF85/BG85-1</f>
      </c>
      <c r="AH85" s="35" t="n">
        <v>393.820441239791</v>
      </c>
      <c r="AI85" s="36">
        <f>AH85/BI85-1</f>
      </c>
      <c r="AJ85" s="35" t="n">
        <v>411.74056464036</v>
      </c>
      <c r="AK85" s="36">
        <f>AJ85/BK85-1</f>
      </c>
      <c r="AL85" s="35" t="n">
        <v>436.066288178797</v>
      </c>
      <c r="AM85" s="36">
        <f>AL85/BM85-1</f>
      </c>
      <c r="AN85" s="35" t="n">
        <v>418.187841090138</v>
      </c>
      <c r="AO85" s="36">
        <f>AN85/BO85-1</f>
      </c>
      <c r="AP85" s="35" t="n">
        <v>382.214996258107</v>
      </c>
      <c r="AQ85" s="36">
        <f>AP85/BQ85-1</f>
      </c>
      <c r="AR85" s="35" t="n">
        <v>420.108295536725</v>
      </c>
      <c r="AS85" s="36">
        <f>AR85/BS85-1</f>
      </c>
      <c r="AT85" s="35" t="n">
        <v>412.02009128042</v>
      </c>
      <c r="AU85" s="36">
        <f>AT85/BU85-1</f>
      </c>
      <c r="AV85" s="35">
        <f>X85+Z85+AB85+AD85+AF85+AH85+AJ85+AL85+AN85+AP85+AR85+AT85</f>
      </c>
      <c r="AW85" s="36">
        <f>AV85/SUM(AY85,BA85,BC85,BE85,BG85,BI85,BK85,BM85,BO85,BQ85,BS85,BU85)-1</f>
      </c>
      <c r="AX85" s="35"/>
      <c r="AY85" s="35" t="n">
        <v>399.491090238558</v>
      </c>
      <c r="AZ85" s="36">
        <f>AY85/BZ85-1</f>
      </c>
      <c r="BA85" s="35" t="n">
        <v>201.62819214775</v>
      </c>
      <c r="BB85" s="36">
        <f>BA85/CB85-1</f>
      </c>
      <c r="BC85" s="35" t="n">
        <v>366.141767237451</v>
      </c>
      <c r="BD85" s="36">
        <f>BC85/CD85-1</f>
      </c>
      <c r="BE85" s="35" t="n">
        <v>374.65672798529</v>
      </c>
      <c r="BF85" s="36">
        <f>BE85/CF85-1</f>
      </c>
      <c r="BG85" s="35" t="n">
        <v>379.856734323836</v>
      </c>
      <c r="BH85" s="36">
        <f>BG85/CH85-1</f>
      </c>
      <c r="BI85" s="35" t="n">
        <v>364.515490874422</v>
      </c>
      <c r="BJ85" s="36">
        <f>BI85/CJ85-1</f>
      </c>
      <c r="BK85" s="35" t="n">
        <v>385.98907270539</v>
      </c>
      <c r="BL85" s="36">
        <f>BK85/CL85-1</f>
      </c>
      <c r="BM85" s="35" t="n">
        <v>427.575103559451</v>
      </c>
      <c r="BN85" s="36">
        <f>BM85/CN85-1</f>
      </c>
      <c r="BO85" s="35" t="n">
        <v>392.476075058183</v>
      </c>
      <c r="BP85" s="36">
        <f>BO85/CP85-1</f>
      </c>
      <c r="BQ85" s="35" t="n">
        <v>388.753695278711</v>
      </c>
      <c r="BR85" s="36">
        <f>BQ85/CR85-1</f>
      </c>
      <c r="BS85" s="35" t="n">
        <v>421.428103966909</v>
      </c>
      <c r="BT85" s="36">
        <f>BS85/CT85-1</f>
      </c>
      <c r="BU85" s="35" t="n">
        <v>420.008305509172</v>
      </c>
      <c r="BV85" s="36">
        <f>BU85/CV85-1</f>
      </c>
      <c r="BW85" s="35">
        <f>AY85+BA85+BC85+BE85+BG85+BI85+BK85+BM85+BO85+BQ85+BS85+BU85</f>
      </c>
      <c r="BX85" s="36">
        <f>BW85/SUM(BZ85,CB85,CD85,CF85,CH85,CJ85,CL85,CN85,CP85,CR85,CT85,CV85)-1</f>
      </c>
      <c r="BY85" s="36"/>
      <c r="BZ85" s="50" t="n">
        <v>252.139711052764</v>
      </c>
      <c r="CA85" s="714">
        <f>BZ85/DN85-1</f>
      </c>
      <c r="CB85" s="50" t="n">
        <v>314.159928028604</v>
      </c>
      <c r="CC85" s="714">
        <f>CB85/DO85-1</f>
      </c>
      <c r="CD85" s="41" t="n">
        <v>359.683038981291</v>
      </c>
      <c r="CE85" s="714">
        <f>CD85/DP85-1</f>
      </c>
      <c r="CF85" s="41" t="n">
        <v>358.30980846401</v>
      </c>
      <c r="CG85" s="714">
        <f>CF85/DQ85-1</f>
      </c>
      <c r="CH85" s="41" t="n">
        <v>359.730413214831</v>
      </c>
      <c r="CI85" s="714">
        <f>CH85/DR85-1</f>
      </c>
      <c r="CJ85" s="724" t="n">
        <v>377.742925490817</v>
      </c>
      <c r="CK85" s="714">
        <f>CJ85/DS85-1</f>
      </c>
      <c r="CL85" s="724" t="n">
        <v>388.177892323474</v>
      </c>
      <c r="CM85" s="714">
        <f>CL85/DT85-1</f>
      </c>
      <c r="CN85" s="41" t="n">
        <v>441.111705716161</v>
      </c>
      <c r="CO85" s="714">
        <f>CN85/DU85-1</f>
      </c>
      <c r="CP85" s="41" t="n">
        <v>390.042623783788</v>
      </c>
      <c r="CQ85" s="714">
        <f>CP85/DV85-1</f>
      </c>
      <c r="CR85" s="41" t="n">
        <v>386.230669248927</v>
      </c>
      <c r="CS85" s="714">
        <f>CR85/DW85-1</f>
      </c>
      <c r="CT85" s="41" t="n">
        <v>413.971578335859</v>
      </c>
      <c r="CU85" s="714">
        <f>CT85/DY85-1</f>
      </c>
      <c r="CV85" s="41" t="n">
        <v>389.837790209469</v>
      </c>
      <c r="CW85" s="714">
        <f>CV85/DY85-1</f>
      </c>
      <c r="CX85" s="41">
        <f>BZ85+CB85+CD85+CF85+CH85+CJ85+CL85+CN85+CP85+CR85+CT85+CV85</f>
      </c>
      <c r="CY85" s="714">
        <f>CX85/SUM(DN85:DY85)-1</f>
      </c>
      <c r="CZ85" s="714"/>
      <c r="DA85" s="714">
        <f>CV85/CT85-1</f>
      </c>
      <c r="DB85" s="714">
        <f>CT85/CR85-1</f>
      </c>
      <c r="DC85" s="714"/>
      <c r="DD85" s="714"/>
      <c r="DE85" s="714"/>
      <c r="DF85" s="714"/>
      <c r="DG85" s="714"/>
      <c r="DH85" s="714"/>
      <c r="DI85" s="714"/>
      <c r="DJ85" s="714"/>
      <c r="DK85" s="714"/>
      <c r="DL85" s="714"/>
      <c r="DM85" s="212"/>
      <c r="DN85" s="739" t="n">
        <v>287.199815467523</v>
      </c>
      <c r="DO85" s="739" t="n">
        <v>215.918479702741</v>
      </c>
      <c r="DP85" s="726" t="n">
        <v>301.632004775509</v>
      </c>
      <c r="DQ85" s="726" t="n">
        <v>270.792756533705</v>
      </c>
      <c r="DR85" s="726" t="n">
        <v>304.027287355371</v>
      </c>
      <c r="DS85" s="726" t="n">
        <v>298.633241867985</v>
      </c>
      <c r="DT85" s="726" t="n">
        <v>316.524454823496</v>
      </c>
      <c r="DU85" s="726" t="n">
        <v>347.894241555119</v>
      </c>
      <c r="DV85" s="726" t="n">
        <v>321.637325622386</v>
      </c>
      <c r="DW85" s="726" t="n">
        <v>328.371173857846</v>
      </c>
      <c r="DX85" s="726" t="n">
        <v>353.13812829428</v>
      </c>
      <c r="DY85" s="726" t="n">
        <v>339.77192383598</v>
      </c>
      <c r="DZ85" s="727" t="n">
        <v>-0.0750362820378452</v>
      </c>
      <c r="EA85" s="726">
        <f>SUM(DN85:DY85)</f>
      </c>
      <c r="EB85" s="728">
        <f>IFERROR(EA85/SUM(ED85:EO85)-1,"")</f>
      </c>
      <c r="EC85" s="728"/>
      <c r="ED85" s="732" t="n">
        <v>375.613712060271</v>
      </c>
      <c r="EE85" s="732" t="n">
        <v>167.216752809235</v>
      </c>
      <c r="EF85" s="732" t="n">
        <v>279.935576216909</v>
      </c>
      <c r="EG85" s="732" t="n">
        <v>322.977728793427</v>
      </c>
      <c r="EH85" s="732" t="n">
        <v>339.88614779672</v>
      </c>
      <c r="EI85" s="732" t="n">
        <v>384.628647102585</v>
      </c>
      <c r="EJ85" s="732" t="n">
        <v>353.63168025989</v>
      </c>
      <c r="EK85" s="732" t="n">
        <v>366.190373357386</v>
      </c>
      <c r="EL85" s="732" t="n">
        <v>365.220580192785</v>
      </c>
      <c r="EM85" s="732" t="n">
        <v>339.93795188965</v>
      </c>
      <c r="EN85" s="732" t="n">
        <v>369.785965112232</v>
      </c>
      <c r="EO85" s="732" t="n">
        <v>367.335407041211</v>
      </c>
      <c r="EP85" s="833">
        <f>SUM(ED85:EO85)</f>
      </c>
      <c r="EQ85" s="36"/>
      <c r="ER85" s="736"/>
    </row>
    <row r="86" ht="27" customHeight="1" spans="1:146">
      <c r="A86" s="45"/>
      <c r="B86" s="698" t="s">
        <v>91</v>
      </c>
      <c r="C86" s="35" t="n">
        <f>C87+C88</f>
        <v>62809.9575849214</v>
      </c>
      <c r="D86" s="36" t="n">
        <f t="shared" si="144">C86/Z86-1</f>
        <v>0.14266698403114386</v>
      </c>
      <c r="E86" s="35" t="n">
        <f>E87+E88</f>
        <v>42674.0877846036</v>
      </c>
      <c r="F86" s="36" t="n">
        <f t="shared" si="145">E86/AB86-1</f>
        <v>-0.13677530528701531</v>
      </c>
      <c r="G86" s="35" t="n">
        <f>G87+G88</f>
        <v>59582.3737783822</v>
      </c>
      <c r="H86" s="36" t="n">
        <f t="shared" si="146">G86/AD86-1</f>
        <v>-0.04350152780639205</v>
      </c>
      <c r="I86" s="35" t="n">
        <f>I87+I88</f>
        <v>60901.542556917404</v>
      </c>
      <c r="J86" s="36" t="n">
        <f t="shared" si="147">I86/AF86-1</f>
        <v>-0.02739928669697711</v>
      </c>
      <c r="K86" s="35" t="n">
        <f>K87+K88</f>
        <v>60202.5585128536</v>
      </c>
      <c r="L86" s="36" t="n">
        <f t="shared" si="148">K86/AH86-1</f>
        <v>-0.03175018034591559</v>
      </c>
      <c r="M86" s="35" t="n">
        <f>M87+M88</f>
        <v>60110.1267227624</v>
      </c>
      <c r="N86" s="36" t="n">
        <f t="shared" si="149">M86/AJ86-1</f>
        <v>0.0014808063467044441</v>
      </c>
      <c r="O86" s="35" t="n">
        <f>O87+O88</f>
        <v>60602.9127503037</v>
      </c>
      <c r="P86" s="36" t="n">
        <f t="shared" si="150">O86/AL86-1</f>
        <v>-0.008705595947623879</v>
      </c>
      <c r="Q86" s="35" t="n">
        <f>Q87+Q88</f>
        <v>66561.27846233544</v>
      </c>
      <c r="R86" s="36" t="n">
        <f>Q86/AL86-1</f>
        <v>0.0359270490800323</v>
      </c>
      <c r="S86" s="35">
        <f>S87+S88</f>
      </c>
      <c r="T86" s="36">
        <f>S86/AN86-1</f>
      </c>
      <c r="U86" s="35">
        <f>C86+E86+G86+I86+K86+M86+O86+Q86+S86</f>
      </c>
      <c r="V86" s="36">
        <f>U86/SUM(X86,Z86,AB86,AD86,AF86,AH86,AJ86,AL86,AN86)-1</f>
      </c>
      <c r="W86" s="36"/>
      <c r="X86" s="35">
        <f>X87+X88</f>
      </c>
      <c r="Y86" s="36">
        <f>X86/AY86-1</f>
      </c>
      <c r="Z86" s="35">
        <f>Z87+Z88</f>
      </c>
      <c r="AA86" s="36">
        <f>Z86/BA86-1</f>
      </c>
      <c r="AB86" s="35">
        <f>AB87+AB88</f>
      </c>
      <c r="AC86" s="36">
        <f>AB86/BC86-1</f>
      </c>
      <c r="AD86" s="35">
        <f>AD87+AD88</f>
      </c>
      <c r="AE86" s="36">
        <f>AD86/BE86-1</f>
      </c>
      <c r="AF86" s="35">
        <f>AF87+AF88</f>
      </c>
      <c r="AG86" s="36">
        <f>AF86/BG86-1</f>
      </c>
      <c r="AH86" s="35">
        <f>AH87+AH88</f>
      </c>
      <c r="AI86" s="36">
        <f>AH86/BI86-1</f>
      </c>
      <c r="AJ86" s="35">
        <f>AJ87+AJ88</f>
      </c>
      <c r="AK86" s="36">
        <f>AJ86/BK86-1</f>
      </c>
      <c r="AL86" s="35">
        <f>AL87+AL88</f>
      </c>
      <c r="AM86" s="36">
        <f>AL86/BM86-1</f>
      </c>
      <c r="AN86" s="35">
        <f>AN87+AN88</f>
      </c>
      <c r="AO86" s="36">
        <f>AN86/BO86-1</f>
      </c>
      <c r="AP86" s="35">
        <f>AP87+AP88</f>
      </c>
      <c r="AQ86" s="36">
        <f>AP86/BQ86-1</f>
      </c>
      <c r="AR86" s="35">
        <f>AR87+AR88</f>
      </c>
      <c r="AS86" s="36">
        <f>AR86/BS86-1</f>
      </c>
      <c r="AT86" s="35">
        <f>AT87+AT88</f>
      </c>
      <c r="AU86" s="36">
        <f>AT86/BU86-1</f>
      </c>
      <c r="AV86" s="35">
        <f>X86+Z86+AB86+AD86+AF86+AH86+AJ86+AL86+AN86+AP86+AR86+AT86</f>
      </c>
      <c r="AW86" s="36">
        <f>AV86/SUM(AY86,BA86,BC86,BE86,BG86,BI86,BK86,BM86,BO86,BQ86,BS86,BU86)-1</f>
      </c>
      <c r="AX86" s="35"/>
      <c r="AY86" s="35">
        <f>AY87+AY88</f>
      </c>
      <c r="AZ86" s="36">
        <f>AY86/BZ86-1</f>
      </c>
      <c r="BA86" s="35">
        <f>BA87+BA88</f>
      </c>
      <c r="BB86" s="36">
        <f>BA86/CB86-1</f>
      </c>
      <c r="BC86" s="35">
        <f>BC87+BC88</f>
      </c>
      <c r="BD86" s="36">
        <f>BC86/CD86-1</f>
      </c>
      <c r="BE86" s="35">
        <f>BE87+BE88</f>
      </c>
      <c r="BF86" s="36">
        <f>BE86/CF86-1</f>
      </c>
      <c r="BG86" s="35">
        <f>BG87+BG88</f>
      </c>
      <c r="BH86" s="36">
        <f>BG86/CH86-1</f>
      </c>
      <c r="BI86" s="35">
        <f>BI87+BI88</f>
      </c>
      <c r="BJ86" s="36">
        <f>BI86/CJ86-1</f>
      </c>
      <c r="BK86" s="35">
        <f>BK87+BK88</f>
      </c>
      <c r="BL86" s="36">
        <f>BK86/CL86-1</f>
      </c>
      <c r="BM86" s="35">
        <f>BM87+BM88</f>
      </c>
      <c r="BN86" s="36">
        <f>BM86/CN86-1</f>
      </c>
      <c r="BO86" s="35">
        <f>BO87+BO88</f>
      </c>
      <c r="BP86" s="36">
        <f>BO86/CP86-1</f>
      </c>
      <c r="BQ86" s="35">
        <f>BQ87+BQ88</f>
      </c>
      <c r="BR86" s="36">
        <f>BQ86/CR86-1</f>
      </c>
      <c r="BS86" s="35">
        <f>BS87+BS88</f>
      </c>
      <c r="BT86" s="36">
        <f>BS86/CT86-1</f>
      </c>
      <c r="BU86" s="35">
        <f>BU87+BU88</f>
      </c>
      <c r="BV86" s="36">
        <f>BU86/CV86-1</f>
      </c>
      <c r="BW86" s="35">
        <f>AY86+BA86+BC86+BE86+BG86+BI86+BK86+BM86+BO86+BQ86+BS86+BU86</f>
      </c>
      <c r="BX86" s="36">
        <f>BW86/SUM(BZ86,CB86,CD86,CF86,CH86,CJ86,CL86,CN86,CP86,CR86,CT86,CV86)-1</f>
      </c>
      <c r="BY86" s="36"/>
      <c r="BZ86" s="41">
        <f>BZ87+BZ88</f>
      </c>
      <c r="CA86" s="714">
        <f>BZ86/DN86-1</f>
      </c>
      <c r="CB86" s="41">
        <f>CB87+CB88</f>
      </c>
      <c r="CC86" s="714">
        <f>CB86/DO86-1</f>
      </c>
      <c r="CD86" s="41">
        <f>SUM(CD87:CD88)</f>
      </c>
      <c r="CE86" s="714">
        <f>CD86/DP86-1</f>
      </c>
      <c r="CF86" s="41" t="n">
        <v>54616.1643681834</v>
      </c>
      <c r="CG86" s="714">
        <f>CF86/DQ86-1</f>
      </c>
      <c r="CH86" s="41" t="n">
        <v>53319.5550755587</v>
      </c>
      <c r="CI86" s="714">
        <f>CH86/DR86-1</f>
      </c>
      <c r="CJ86" s="41">
        <f>CJ87+CJ88</f>
      </c>
      <c r="CK86" s="714">
        <f>CJ86/DS86-1</f>
      </c>
      <c r="CL86" s="41">
        <f>CL87+CL88</f>
      </c>
      <c r="CM86" s="714">
        <f>CL86/DT86-1</f>
      </c>
      <c r="CN86" s="41" t="n">
        <v>63418.7917655144</v>
      </c>
      <c r="CO86" s="714">
        <f>CN86/DU86-1</f>
      </c>
      <c r="CP86" s="41">
        <f>SUM(CP87:CP88)</f>
      </c>
      <c r="CQ86" s="714">
        <f>CP86/DV86-1</f>
      </c>
      <c r="CR86" s="41">
        <f>SUM(CR87:CR88)</f>
      </c>
      <c r="CS86" s="714">
        <f>CR86/DW86-1</f>
      </c>
      <c r="CT86" s="41">
        <f>CT87+CT88</f>
      </c>
      <c r="CU86" s="714">
        <f>CT86/DY86-1</f>
      </c>
      <c r="CV86" s="41">
        <f>CV87+CV88</f>
      </c>
      <c r="CW86" s="714">
        <f>CV86/DY86-1</f>
      </c>
      <c r="CX86" s="41">
        <f>BZ86+CB86+CD86+CF86+CH86+CJ86+CL86+CN86+CP86+CR86+CT86+CV86</f>
      </c>
      <c r="CY86" s="714">
        <f>CX86/SUM(DN86:DY86)-1</f>
      </c>
      <c r="CZ86" s="714"/>
      <c r="DA86" s="714">
        <f>CV86/CT86-1</f>
      </c>
      <c r="DB86" s="714">
        <f>CT86/CR86-1</f>
      </c>
      <c r="DC86" s="714"/>
      <c r="DD86" s="714"/>
      <c r="DE86" s="714"/>
      <c r="DF86" s="714"/>
      <c r="DG86" s="714"/>
      <c r="DH86" s="714"/>
      <c r="DI86" s="714"/>
      <c r="DJ86" s="714"/>
      <c r="DK86" s="714"/>
      <c r="DL86" s="714"/>
      <c r="DM86" s="41"/>
      <c r="DN86" s="41" t="n">
        <v>44824.0696770923</v>
      </c>
      <c r="DO86" s="41" t="n">
        <v>31695.6198050576</v>
      </c>
      <c r="DP86" s="41" t="n">
        <v>44131.8110243971</v>
      </c>
      <c r="DQ86" s="41" t="n">
        <v>41260.0457421706</v>
      </c>
      <c r="DR86" s="41" t="n">
        <v>44774.5295360988</v>
      </c>
      <c r="DS86" s="41" t="n">
        <v>44437.9485814715</v>
      </c>
      <c r="DT86" s="41" t="n">
        <v>46712.8613903446</v>
      </c>
      <c r="DU86" s="41" t="n">
        <v>49954.0302189237</v>
      </c>
      <c r="DV86" s="41" t="n">
        <v>49723.6408941894</v>
      </c>
      <c r="DW86" s="41" t="n">
        <v>51896.483243835</v>
      </c>
      <c r="DX86" s="41" t="n">
        <v>56800.3956365843</v>
      </c>
      <c r="DY86" s="41" t="n">
        <v>53190.3308209325</v>
      </c>
      <c r="DZ86" s="714" t="n">
        <v>0.00374211241663525</v>
      </c>
      <c r="EA86" s="41">
        <f>SUM(DN86:DY86)</f>
      </c>
      <c r="EB86" s="36">
        <f>IFERROR(EA86/SUM(ED86:EO86)-1,"")</f>
      </c>
      <c r="EC86" s="36"/>
      <c r="ED86" s="732">
        <f>ED87+ED88</f>
      </c>
      <c r="EE86" s="732">
        <f>EE87+EE88</f>
      </c>
      <c r="EF86" s="732">
        <f>EF87+EF88</f>
      </c>
      <c r="EG86" s="732">
        <f>EG87+EG88</f>
      </c>
      <c r="EH86" s="732">
        <f>EH87+EH88</f>
      </c>
      <c r="EI86" s="732">
        <f>EI87+EI88</f>
      </c>
      <c r="EJ86" s="732">
        <f>EJ87+EJ88</f>
      </c>
      <c r="EK86" s="732">
        <f>EK87+EK88</f>
      </c>
      <c r="EL86" s="732">
        <f>EL87+EL88</f>
      </c>
      <c r="EM86" s="732">
        <f>EM87+EM88</f>
      </c>
      <c r="EN86" s="50">
        <f>EN87+EN88</f>
      </c>
      <c r="EO86" s="50">
        <f>EO87+EO88</f>
      </c>
      <c r="EP86" s="834">
        <f>SUM(ED86:EO86)</f>
      </c>
      <c r="EQ86" s="36"/>
      <c r="ER86" s="733"/>
    </row>
    <row r="87" ht="27" customHeight="1" spans="1:146">
      <c r="A87" s="45"/>
      <c r="B87" s="698" t="s">
        <v>92</v>
      </c>
      <c r="C87" s="35">
        <v>1068.7085</v>
      </c>
      <c r="D87" s="36" t="n">
        <f t="shared" si="144">C87/Z87-1</f>
        <v>0.5217427211596308</v>
      </c>
      <c r="E87" s="35">
        <v>694.6345</v>
      </c>
      <c r="F87" s="36" t="n">
        <f t="shared" si="145">E87/AB87-1</f>
        <v>0.14659304142055585</v>
      </c>
      <c r="G87" s="35">
        <v>786.8428</v>
      </c>
      <c r="H87" s="36" t="n">
        <f t="shared" si="146">G87/AD87-1</f>
        <v>0.6619602883221747</v>
      </c>
      <c r="I87" s="35">
        <v>674.0273</v>
      </c>
      <c r="J87" s="36" t="n">
        <f t="shared" si="147">I87/AF87-1</f>
        <v>0.36582922841271737</v>
      </c>
      <c r="K87" s="35">
        <v>640.7112</v>
      </c>
      <c r="L87" s="36" t="n">
        <f t="shared" si="148">K87/AH87-1</f>
        <v>0.36040680272195513</v>
      </c>
      <c r="M87" s="35">
        <v>720.8279</v>
      </c>
      <c r="N87" s="36" t="n">
        <f t="shared" si="149">M87/AJ87-1</f>
        <v>0.49790046454313</v>
      </c>
      <c r="O87" s="35">
        <v>717.8387</v>
      </c>
      <c r="P87" s="36" t="n">
        <f t="shared" si="150">O87/AL87-1</f>
        <v>0.40243930791456317</v>
      </c>
      <c r="Q87" s="35" t="n">
        <v>743.8135</v>
      </c>
      <c r="R87" s="36" t="n">
        <f>Q87/AL87-1</f>
        <v>0.3363634828327662</v>
      </c>
      <c r="S87" s="35"/>
      <c r="T87" s="36">
        <f>S87/AN87-1</f>
      </c>
      <c r="U87" s="35">
        <f>C87+E87+G87+I87+K87+M87+O87+Q87+S87</f>
      </c>
      <c r="V87" s="36">
        <f>U87/SUM(X87,Z87,AB87,AD87,AF87,AH87,AJ87,AL87,AN87)-1</f>
      </c>
      <c r="W87" s="36"/>
      <c r="X87" s="35" t="n">
        <v>702.2925</v>
      </c>
      <c r="Y87" s="36">
        <f>X87/AY87-1</f>
      </c>
      <c r="Z87" s="35" t="n">
        <v>605.8248</v>
      </c>
      <c r="AA87" s="36">
        <f>Z87/BA87-1</f>
      </c>
      <c r="AB87" s="35" t="n">
        <v>473.4426</v>
      </c>
      <c r="AC87" s="36">
        <f>AB87/BC87-1</f>
      </c>
      <c r="AD87" s="35" t="n">
        <v>493.4931</v>
      </c>
      <c r="AE87" s="36">
        <f>AD87/BE87-1</f>
      </c>
      <c r="AF87" s="35" t="n">
        <v>470.9703</v>
      </c>
      <c r="AG87" s="36">
        <f>AF87/BG87-1</f>
      </c>
      <c r="AH87" s="35" t="n">
        <v>481.2255</v>
      </c>
      <c r="AI87" s="36">
        <f>AH87/BI87-1</f>
      </c>
      <c r="AJ87" s="35" t="n">
        <v>511.8501</v>
      </c>
      <c r="AK87" s="36">
        <f>AJ87/BK87-1</f>
      </c>
      <c r="AL87" s="35" t="n">
        <v>556.5952</v>
      </c>
      <c r="AM87" s="36">
        <f>AL87/BM87-1</f>
      </c>
      <c r="AN87" s="35" t="n">
        <v>516.5</v>
      </c>
      <c r="AO87" s="36">
        <f>AN87/BO87-1</f>
      </c>
      <c r="AP87" s="35" t="n">
        <v>483.5372</v>
      </c>
      <c r="AQ87" s="36">
        <f>AP87/BQ87-1</f>
      </c>
      <c r="AR87" s="35" t="n">
        <v>523.8933</v>
      </c>
      <c r="AS87" s="36">
        <f>AR87/BS87-1</f>
      </c>
      <c r="AT87" s="35" t="n">
        <v>569.5988</v>
      </c>
      <c r="AU87" s="36">
        <f>AT87/BU87-1</f>
      </c>
      <c r="AV87" s="35">
        <f>X87+Z87+AB87+AD87+AF87+AH87+AJ87+AL87+AN87+AP87+AR87+AT87</f>
      </c>
      <c r="AW87" s="36">
        <f>AV87/SUM(AY87,BA87,BC87,BE87,BG87,BI87,BK87,BM87,BO87,BQ87,BS87,BU87)-1</f>
      </c>
      <c r="AX87" s="35"/>
      <c r="AY87" s="35" t="n">
        <v>1464.3996</v>
      </c>
      <c r="AZ87" s="36">
        <f>AY87/BZ87-1</f>
      </c>
      <c r="BA87" s="35" t="n">
        <v>1140.3768</v>
      </c>
      <c r="BB87" s="36">
        <f>BA87/CB87-1</f>
      </c>
      <c r="BC87" s="35" t="n">
        <v>1055.4755</v>
      </c>
      <c r="BD87" s="36">
        <f>BC87/CD87-1</f>
      </c>
      <c r="BE87" s="35" t="n">
        <v>700.421</v>
      </c>
      <c r="BF87" s="36">
        <f>BE87/CF87-1</f>
      </c>
      <c r="BG87" s="35" t="n">
        <v>726.6668</v>
      </c>
      <c r="BH87" s="36">
        <f>BG87/CH87-1</f>
      </c>
      <c r="BI87" s="35" t="n">
        <v>679.553</v>
      </c>
      <c r="BJ87" s="36">
        <f>BI87/CJ87-1</f>
      </c>
      <c r="BK87" s="35" t="n">
        <v>766.5268</v>
      </c>
      <c r="BL87" s="36">
        <f>BK87/CL87-1</f>
      </c>
      <c r="BM87" s="35" t="n">
        <v>852.4998</v>
      </c>
      <c r="BN87" s="36">
        <f>BM87/CN87-1</f>
      </c>
      <c r="BO87" s="35" t="n">
        <v>685.9343</v>
      </c>
      <c r="BP87" s="36">
        <f>BO87/CP87-1</f>
      </c>
      <c r="BQ87" s="35" t="n">
        <v>707.0073</v>
      </c>
      <c r="BR87" s="36">
        <f>BQ87/CR87-1</f>
      </c>
      <c r="BS87" s="35" t="n">
        <v>752.3855</v>
      </c>
      <c r="BT87" s="36">
        <f>BS87/CT87-1</f>
      </c>
      <c r="BU87" s="35" t="n">
        <v>828.7832</v>
      </c>
      <c r="BV87" s="36">
        <f>BU87/CV87-1</f>
      </c>
      <c r="BW87" s="35">
        <f>AY87+BA87+BC87+BE87+BG87+BI87+BK87+BM87+BO87+BQ87+BS87+BU87</f>
      </c>
      <c r="BX87" s="36">
        <f>BW87/SUM(BZ87,CB87,CD87,CF87,CH87,CJ87,CL87,CN87,CP87,CR87,CT87,CV87)-1</f>
      </c>
      <c r="BY87" s="36"/>
      <c r="BZ87" s="50" t="n">
        <v>749.2421</v>
      </c>
      <c r="CA87" s="714">
        <f>BZ87/DN87-1</f>
      </c>
      <c r="CB87" s="50" t="n">
        <v>1406.9024</v>
      </c>
      <c r="CC87" s="714">
        <f>CB87/DO87-1</f>
      </c>
      <c r="CD87" s="41" t="n">
        <v>952.294</v>
      </c>
      <c r="CE87" s="714">
        <f>CD87/DP87-1</f>
      </c>
      <c r="CF87" s="41" t="n">
        <v>925.5227</v>
      </c>
      <c r="CG87" s="714">
        <f>CF87/DQ87-1</f>
      </c>
      <c r="CH87" s="41" t="n">
        <v>898.7825</v>
      </c>
      <c r="CI87" s="714">
        <f>CH87/DR87-1</f>
      </c>
      <c r="CJ87" s="724" t="n">
        <v>639.3134</v>
      </c>
      <c r="CK87" s="714">
        <f>CJ87/DS87-1</f>
      </c>
      <c r="CL87" s="724" t="n">
        <v>714.7342</v>
      </c>
      <c r="CM87" s="714">
        <f>CL87/DT87-1</f>
      </c>
      <c r="CN87" s="41" t="n">
        <v>744.096</v>
      </c>
      <c r="CO87" s="714">
        <f>CN87/DU87-1</f>
      </c>
      <c r="CP87" s="724" t="n">
        <v>680.2808</v>
      </c>
      <c r="CQ87" s="714">
        <f>CP87/DV87-1</f>
      </c>
      <c r="CR87" s="724" t="n">
        <v>793.7743</v>
      </c>
      <c r="CS87" s="714">
        <f>CR87/DW87-1</f>
      </c>
      <c r="CT87" s="50" t="n">
        <v>950.1681</v>
      </c>
      <c r="CU87" s="714">
        <f>CT87/DY87-1</f>
      </c>
      <c r="CV87" s="50" t="n">
        <v>928.9501</v>
      </c>
      <c r="CW87" s="714">
        <f>CV87/DY87-1</f>
      </c>
      <c r="CX87" s="41">
        <f>BZ87+CB87+CD87+CF87+CH87+CJ87+CL87+CN87+CP87+CR87+CT87+CV87</f>
      </c>
      <c r="CY87" s="714">
        <f>CX87/SUM(DN87:DY87)-1</f>
      </c>
      <c r="CZ87" s="714"/>
      <c r="DA87" s="714">
        <f>CV87/CT87-1</f>
      </c>
      <c r="DB87" s="714">
        <f>CT87/CR87-1</f>
      </c>
      <c r="DC87" s="714"/>
      <c r="DD87" s="714"/>
      <c r="DE87" s="714"/>
      <c r="DF87" s="714"/>
      <c r="DG87" s="714"/>
      <c r="DH87" s="714"/>
      <c r="DI87" s="714"/>
      <c r="DJ87" s="714"/>
      <c r="DK87" s="714"/>
      <c r="DL87" s="714"/>
      <c r="DM87" s="50"/>
      <c r="DN87" s="50" t="n">
        <v>680.9585</v>
      </c>
      <c r="DO87" s="50" t="n">
        <v>603.1482</v>
      </c>
      <c r="DP87" s="41" t="n">
        <v>613.9413</v>
      </c>
      <c r="DQ87" s="41" t="n">
        <v>567.4815</v>
      </c>
      <c r="DR87" s="41" t="n">
        <v>589.8062</v>
      </c>
      <c r="DS87" s="41" t="n">
        <v>636.3206</v>
      </c>
      <c r="DT87" s="41" t="n">
        <v>749.8741</v>
      </c>
      <c r="DU87" s="41" t="n">
        <v>682.7079</v>
      </c>
      <c r="DV87" s="41" t="n">
        <v>611.7684</v>
      </c>
      <c r="DW87" s="41" t="n">
        <v>573.9527</v>
      </c>
      <c r="DX87" s="41" t="n">
        <v>683.3127</v>
      </c>
      <c r="DY87" s="41" t="n">
        <v>685.2858</v>
      </c>
      <c r="DZ87" s="714" t="n">
        <v>0.735968270108378</v>
      </c>
      <c r="EA87" s="41">
        <f>SUM(DN87:DY87)</f>
      </c>
      <c r="EB87" s="36">
        <f>IFERROR(EA87/SUM(ED87:EO87)-1,"")</f>
      </c>
      <c r="EC87" s="36"/>
      <c r="ED87" s="732" t="n">
        <v>470.521</v>
      </c>
      <c r="EE87" s="732" t="n">
        <v>352.357</v>
      </c>
      <c r="EF87" s="732" t="n">
        <v>351.613</v>
      </c>
      <c r="EG87" s="732" t="n">
        <v>336.859</v>
      </c>
      <c r="EH87" s="732" t="n">
        <v>343.652</v>
      </c>
      <c r="EI87" s="732" t="n">
        <v>435.0518</v>
      </c>
      <c r="EJ87" s="732" t="n">
        <v>399.0962</v>
      </c>
      <c r="EK87" s="732" t="n">
        <v>493.7811</v>
      </c>
      <c r="EL87" s="732" t="n">
        <v>469.3894</v>
      </c>
      <c r="EM87" s="732" t="n">
        <v>369.0599</v>
      </c>
      <c r="EN87" s="732" t="n">
        <v>499.2068</v>
      </c>
      <c r="EO87" s="732" t="n">
        <v>394.7571</v>
      </c>
      <c r="EP87" s="835">
        <f>SUM(ED87:EO87)</f>
      </c>
      <c r="EQ87" s="36"/>
      <c r="ER87" s="736"/>
    </row>
    <row r="88" ht="27" customHeight="1" spans="1:146">
      <c r="A88" s="29"/>
      <c r="B88" s="698" t="s">
        <v>93</v>
      </c>
      <c r="C88" s="35">
        <v>61741.2490849214</v>
      </c>
      <c r="D88" s="36" t="n">
        <f t="shared" si="144">C88/Z88-1</f>
        <v>0.13776107288675354</v>
      </c>
      <c r="E88" s="35">
        <v>41979.4532846036</v>
      </c>
      <c r="F88" s="36" t="n">
        <f t="shared" si="145">E88/AB88-1</f>
        <v>-0.14029101550374934</v>
      </c>
      <c r="G88" s="35">
        <v>58795.5309783822</v>
      </c>
      <c r="H88" s="36" t="n">
        <f t="shared" si="146">G88/AD88-1</f>
        <v>-0.04890435059724996</v>
      </c>
      <c r="I88" s="35">
        <v>60227.5152569174</v>
      </c>
      <c r="J88" s="36" t="n">
        <f t="shared" si="147">I88/AF88-1</f>
        <v>-0.030522981968171825</v>
      </c>
      <c r="K88" s="35">
        <v>59561.8473128536</v>
      </c>
      <c r="L88" s="36" t="n">
        <f t="shared" si="148">K88/AH88-1</f>
        <v>-0.034743327900241705</v>
      </c>
      <c r="M88" s="35">
        <v>59389.2988227624</v>
      </c>
      <c r="N88" s="36" t="n">
        <f t="shared" si="149">M88/AJ88-1</f>
        <v>-0.0025314494887942462</v>
      </c>
      <c r="O88" s="35">
        <v>59885.0740503037</v>
      </c>
      <c r="P88" s="36" t="n">
        <f t="shared" si="150">O88/AL88-1</f>
        <v>-0.01217694488794141</v>
      </c>
      <c r="Q88" s="35" t="n">
        <v>65817.46496233543</v>
      </c>
      <c r="R88" s="36" t="n">
        <f>Q88/AL88-1</f>
        <v>0.03330175432622151</v>
      </c>
      <c r="S88" s="35"/>
      <c r="T88" s="36">
        <f>S88/AN88-1</f>
      </c>
      <c r="U88" s="35">
        <f>C88+E88+G88+I88+K88+M88+O88+Q88+S88</f>
      </c>
      <c r="V88" s="36">
        <f>U88/SUM(X88,Z88,AB88,AD88,AF88,AH88,AJ88,AL88,AN88)-1</f>
      </c>
      <c r="W88" s="36"/>
      <c r="X88" s="35" t="n">
        <v>54265.5664323882</v>
      </c>
      <c r="Y88" s="36">
        <f>X88/AY88-1</f>
      </c>
      <c r="Z88" s="35" t="n">
        <v>48829.8413086861</v>
      </c>
      <c r="AA88" s="36">
        <f>Z88/BA88-1</f>
      </c>
      <c r="AB88" s="35" t="n">
        <v>61818.7361232316</v>
      </c>
      <c r="AC88" s="36">
        <f>AB88/BC88-1</f>
      </c>
      <c r="AD88" s="35" t="n">
        <v>62123.7163302618</v>
      </c>
      <c r="AE88" s="36">
        <f>AD88/BE88-1</f>
      </c>
      <c r="AF88" s="35" t="n">
        <v>61705.70899374</v>
      </c>
      <c r="AG88" s="36">
        <f>AF88/BG88-1</f>
      </c>
      <c r="AH88" s="35" t="n">
        <v>59540.0213794462</v>
      </c>
      <c r="AI88" s="36">
        <f>AH88/BI88-1</f>
      </c>
      <c r="AJ88" s="35" t="n">
        <v>60623.2803945949</v>
      </c>
      <c r="AK88" s="36">
        <f>AJ88/BK88-1</f>
      </c>
      <c r="AL88" s="35" t="n">
        <v>63696.267510213</v>
      </c>
      <c r="AM88" s="36">
        <f>AL88/BM88-1</f>
      </c>
      <c r="AN88" s="35" t="n">
        <v>63621.474340287</v>
      </c>
      <c r="AO88" s="36">
        <f>AN88/BO88-1</f>
      </c>
      <c r="AP88" s="35" t="n">
        <v>55016.9389195808</v>
      </c>
      <c r="AQ88" s="36">
        <f>AP88/BQ88-1</f>
      </c>
      <c r="AR88" s="35" t="n">
        <v>58254.2014489132</v>
      </c>
      <c r="AS88" s="36">
        <f>AR88/BS88-1</f>
      </c>
      <c r="AT88" s="35" t="n">
        <v>58220.3064130038</v>
      </c>
      <c r="AU88" s="36">
        <f>AT88/BU88-1</f>
      </c>
      <c r="AV88" s="35">
        <f>X88+Z88+AB88+AD88+AF88+AH88+AJ88+AL88+AN88+AP88+AR88+AT88</f>
      </c>
      <c r="AW88" s="36">
        <f>AV88/SUM(AY88,BA88,BC88,BE88,BG88,BI88,BK88,BM88,BO88,BQ88,BS88,BU88)-1</f>
      </c>
      <c r="AX88" s="35"/>
      <c r="AY88" s="35" t="n">
        <v>57422.0295072763</v>
      </c>
      <c r="AZ88" s="36">
        <f>AY88/BZ88-1</f>
      </c>
      <c r="BA88" s="35" t="n">
        <v>32259.4413040301</v>
      </c>
      <c r="BB88" s="36">
        <f>BA88/CB88-1</f>
      </c>
      <c r="BC88" s="35" t="n">
        <v>55379.0257580342</v>
      </c>
      <c r="BD88" s="36">
        <f>BC88/CD88-1</f>
      </c>
      <c r="BE88" s="35" t="n">
        <v>55143.3219228834</v>
      </c>
      <c r="BF88" s="36">
        <f>BE88/CF88-1</f>
      </c>
      <c r="BG88" s="35" t="n">
        <v>55637.5449739306</v>
      </c>
      <c r="BH88" s="36">
        <f>BG88/CH88-1</f>
      </c>
      <c r="BI88" s="35" t="n">
        <v>53470.5822001934</v>
      </c>
      <c r="BJ88" s="36">
        <f>BI88/CJ88-1</f>
      </c>
      <c r="BK88" s="35" t="n">
        <v>56273.3372505366</v>
      </c>
      <c r="BL88" s="36">
        <f>BK88/CL88-1</f>
      </c>
      <c r="BM88" s="35" t="n">
        <v>61267.2571518187</v>
      </c>
      <c r="BN88" s="36">
        <f>BM88/CN88-1</f>
      </c>
      <c r="BO88" s="35" t="n">
        <v>59918.4501219443</v>
      </c>
      <c r="BP88" s="36">
        <f>BO88/CP88-1</f>
      </c>
      <c r="BQ88" s="35" t="n">
        <v>58316.1759250525</v>
      </c>
      <c r="BR88" s="36">
        <f>BQ88/CR88-1</f>
      </c>
      <c r="BS88" s="35" t="n">
        <v>61859.3087186635</v>
      </c>
      <c r="BT88" s="36">
        <f>BS88/CT88-1</f>
      </c>
      <c r="BU88" s="35" t="n">
        <v>62899.0216125235</v>
      </c>
      <c r="BV88" s="36">
        <f>BU88/CV88-1</f>
      </c>
      <c r="BW88" s="35">
        <f>AY88+BA88+BC88+BE88+BG88+BI88+BK88+BM88+BO88+BQ88+BS88+BU88</f>
      </c>
      <c r="BX88" s="36">
        <f>BW88/SUM(BZ88,CB88,CD88,CF88,CH88,CJ88,CL88,CN88,CP88,CR88,CT88,CV88)-1</f>
      </c>
      <c r="BY88" s="36"/>
      <c r="BZ88" s="50" t="n">
        <v>41571.4393913815</v>
      </c>
      <c r="CA88" s="714">
        <f>BZ88/DN88-1</f>
      </c>
      <c r="CB88" s="50" t="n">
        <v>46960.2231161073</v>
      </c>
      <c r="CC88" s="714">
        <f>CB88/DO88-1</f>
      </c>
      <c r="CD88" s="41" t="n">
        <v>53934.2534476046</v>
      </c>
      <c r="CE88" s="714">
        <f>CD88/DP88-1</f>
      </c>
      <c r="CF88" s="41" t="n">
        <v>53690.6416681834</v>
      </c>
      <c r="CG88" s="714">
        <f>CF88/DQ88-1</f>
      </c>
      <c r="CH88" s="41" t="n">
        <v>52420.7725755587</v>
      </c>
      <c r="CI88" s="714">
        <f>CH88/DR88-1</f>
      </c>
      <c r="CJ88" s="50" t="n">
        <v>55307.6510724458</v>
      </c>
      <c r="CK88" s="714">
        <f>CJ88/DS88-1</f>
      </c>
      <c r="CL88" s="724" t="n">
        <v>56136.9349008363</v>
      </c>
      <c r="CM88" s="714">
        <f>CL88/DT88-1</f>
      </c>
      <c r="CN88" s="41" t="n">
        <v>62674.6957655144</v>
      </c>
      <c r="CO88" s="714">
        <f>CN88/DU88-1</f>
      </c>
      <c r="CP88" s="41" t="n">
        <v>59698.2814746687</v>
      </c>
      <c r="CQ88" s="714">
        <f>CP88/DV88-1</f>
      </c>
      <c r="CR88" s="41" t="n">
        <v>56157.4810297216</v>
      </c>
      <c r="CS88" s="714">
        <f>CR88/DW88-1</f>
      </c>
      <c r="CT88" s="41" t="n">
        <v>61280.424387524</v>
      </c>
      <c r="CU88" s="714">
        <f>CT88/DY88-1</f>
      </c>
      <c r="CV88" s="41" t="n">
        <v>57871.4071643871</v>
      </c>
      <c r="CW88" s="714">
        <f>CV88/DY88-1</f>
      </c>
      <c r="CX88" s="41">
        <f>BZ88+CB88+CD88+CF88+CH88+CJ88+CL88+CN88+CP88+CR88+CT88+CV88</f>
      </c>
      <c r="CY88" s="714">
        <f>CX88/SUM(DN88:DY88)-1</f>
      </c>
      <c r="CZ88" s="714"/>
      <c r="DA88" s="714">
        <f>CV88/CT88-1</f>
      </c>
      <c r="DB88" s="714">
        <f>CT88/CR88-1</f>
      </c>
      <c r="DC88" s="714"/>
      <c r="DD88" s="714"/>
      <c r="DE88" s="714"/>
      <c r="DF88" s="714"/>
      <c r="DG88" s="714"/>
      <c r="DH88" s="714"/>
      <c r="DI88" s="714"/>
      <c r="DJ88" s="714"/>
      <c r="DK88" s="714"/>
      <c r="DL88" s="714"/>
      <c r="DM88" s="21"/>
      <c r="DN88" s="742" t="n">
        <v>44143.1111770923</v>
      </c>
      <c r="DO88" s="742" t="n">
        <v>31092.4716050576</v>
      </c>
      <c r="DP88" s="720" t="n">
        <v>43517.8697243971</v>
      </c>
      <c r="DQ88" s="720" t="n">
        <v>40692.5642421706</v>
      </c>
      <c r="DR88" s="720" t="n">
        <v>44184.7233360988</v>
      </c>
      <c r="DS88" s="720" t="n">
        <v>43801.6279814715</v>
      </c>
      <c r="DT88" s="720" t="n">
        <v>45962.9872903446</v>
      </c>
      <c r="DU88" s="720" t="n">
        <v>49271.3223189237</v>
      </c>
      <c r="DV88" s="720" t="n">
        <v>49111.8724941894</v>
      </c>
      <c r="DW88" s="720" t="n">
        <v>51322.530543835</v>
      </c>
      <c r="DX88" s="720" t="n">
        <v>56117.0829365843</v>
      </c>
      <c r="DY88" s="720" t="n">
        <v>52505.0450209325</v>
      </c>
      <c r="DZ88" s="721" t="n">
        <v>-0.00175344782448583</v>
      </c>
      <c r="EA88" s="720">
        <f>SUM(DN88:DY88)</f>
      </c>
      <c r="EB88" s="722">
        <f>IFERROR(EA88/SUM(ED88:EO88)-1,"")</f>
      </c>
      <c r="EC88" s="723"/>
      <c r="ED88" s="743" t="n">
        <v>57110.7122864004</v>
      </c>
      <c r="EE88" s="732" t="n">
        <v>27690.2857013406</v>
      </c>
      <c r="EF88" s="732" t="n">
        <v>42449.4622769971</v>
      </c>
      <c r="EG88" s="732" t="n">
        <v>46400.7432580398</v>
      </c>
      <c r="EH88" s="732" t="n">
        <v>47647.1437372912</v>
      </c>
      <c r="EI88" s="732" t="n">
        <v>52265.9618413258</v>
      </c>
      <c r="EJ88" s="732" t="n">
        <v>48272.1717343698</v>
      </c>
      <c r="EK88" s="732" t="n">
        <v>53125.5734834564</v>
      </c>
      <c r="EL88" s="732" t="n">
        <v>52085.5847255428</v>
      </c>
      <c r="EM88" s="732" t="n">
        <v>48230.1543204048</v>
      </c>
      <c r="EN88" s="732" t="n">
        <v>54748.5450003599</v>
      </c>
      <c r="EO88" s="732" t="n">
        <v>52597.2715923801</v>
      </c>
      <c r="EP88" s="836">
        <f>SUM(ED88:EO88)</f>
      </c>
      <c r="EQ88" s="36"/>
      <c r="ER88" s="736"/>
    </row>
    <row r="89" s="212" customFormat="1" ht="27" customHeight="1" spans="1:146">
      <c r="A89" s="698" t="s">
        <v>106</v>
      </c>
      <c r="B89" s="698" t="s">
        <v>88</v>
      </c>
      <c r="C89" s="35">
        <v>153.338323217112</v>
      </c>
      <c r="D89" s="36" t="n">
        <f t="shared" si="144">C89/Z89-1</f>
        <v>0.2770730391090961</v>
      </c>
      <c r="E89" s="35">
        <v>93.1973405320512</v>
      </c>
      <c r="F89" s="36" t="n">
        <f t="shared" si="145">E89/AB89-1</f>
        <v>-0.12028787959576648</v>
      </c>
      <c r="G89" s="35">
        <v>135.728172894441</v>
      </c>
      <c r="H89" s="36" t="n">
        <f t="shared" si="146">G89/AD89-1</f>
        <v>-0.0035599236770439413</v>
      </c>
      <c r="I89" s="35">
        <v>131.750975817781</v>
      </c>
      <c r="J89" s="36" t="n">
        <f t="shared" si="147">I89/AF89-1</f>
        <v>0.02387908941284045</v>
      </c>
      <c r="K89" s="35">
        <v>145.566391550472</v>
      </c>
      <c r="L89" s="36" t="n">
        <f t="shared" si="148">K89/AH89-1</f>
        <v>0.07772272145693737</v>
      </c>
      <c r="M89" s="35">
        <v>132.519799807085</v>
      </c>
      <c r="N89" s="36" t="n">
        <f t="shared" si="149">M89/AJ89-1</f>
        <v>0.14306510171105757</v>
      </c>
      <c r="O89" s="35">
        <v>126.551996214032</v>
      </c>
      <c r="P89" s="36" t="n">
        <f t="shared" si="150">O89/AL89-1</f>
        <v>0.0678814612194878</v>
      </c>
      <c r="Q89" s="35" t="n">
        <v>132.88179055578954</v>
      </c>
      <c r="R89" s="36" t="n">
        <f>Q89/AL89-1</f>
        <v>0.09082568284256376</v>
      </c>
      <c r="S89" s="35"/>
      <c r="T89" s="36">
        <f>S89/AN89-1</f>
      </c>
      <c r="U89" s="35">
        <f>C89+E89+G89+I89+K89+M89+O89+Q89+S89</f>
      </c>
      <c r="V89" s="36">
        <f>U89/SUM(X89,Z89,AB89,AD89,AF89,AH89,AJ89,AL89,AN89)-1</f>
      </c>
      <c r="W89" s="36"/>
      <c r="X89" s="35" t="n">
        <v>120.070127957664</v>
      </c>
      <c r="Y89" s="36">
        <f>X89/AY89-1</f>
      </c>
      <c r="Z89" s="35" t="n">
        <v>105.940725801557</v>
      </c>
      <c r="AA89" s="36">
        <f>Z89/BA89-1</f>
      </c>
      <c r="AB89" s="35" t="n">
        <v>136.213081066854</v>
      </c>
      <c r="AC89" s="36">
        <f>AB89/BC89-1</f>
      </c>
      <c r="AD89" s="35" t="n">
        <v>128.678256231735</v>
      </c>
      <c r="AE89" s="36">
        <f>AD89/BE89-1</f>
      </c>
      <c r="AF89" s="35" t="n">
        <v>135.068500136738</v>
      </c>
      <c r="AG89" s="36">
        <f>AF89/BG89-1</f>
      </c>
      <c r="AH89" s="35" t="n">
        <v>115.933729066451</v>
      </c>
      <c r="AI89" s="36">
        <f>AH89/BI89-1</f>
      </c>
      <c r="AJ89" s="35" t="n">
        <v>118.507531790573</v>
      </c>
      <c r="AK89" s="36">
        <f>AJ89/BK89-1</f>
      </c>
      <c r="AL89" s="35" t="n">
        <v>121.817621867424</v>
      </c>
      <c r="AM89" s="36">
        <f>AL89/BM89-1</f>
      </c>
      <c r="AN89" s="35" t="n">
        <v>136.225621674919</v>
      </c>
      <c r="AO89" s="36">
        <f>AN89/BO89-1</f>
      </c>
      <c r="AP89" s="35" t="n">
        <v>129.4776504697</v>
      </c>
      <c r="AQ89" s="36">
        <f>AP89/BQ89-1</f>
      </c>
      <c r="AR89" s="35" t="n">
        <v>137.733331891064</v>
      </c>
      <c r="AS89" s="36">
        <f>AR89/BS89-1</f>
      </c>
      <c r="AT89" s="35" t="n">
        <v>140.854976487769</v>
      </c>
      <c r="AU89" s="36">
        <f>AT89/BU89-1</f>
      </c>
      <c r="AV89" s="35">
        <f>X89+Z89+AB89+AD89+AF89+AH89+AJ89+AL89+AN89+AP89+AR89+AT89</f>
      </c>
      <c r="AW89" s="36">
        <f>AV89/SUM(AY89,BA89,BC89,BE89,BG89,BI89,BK89,BM89,BO89,BQ89,BS89,BU89)-1</f>
      </c>
      <c r="AX89" s="35"/>
      <c r="AY89" s="35" t="n">
        <v>134.967845584461</v>
      </c>
      <c r="AZ89" s="36">
        <f>AY89/BZ89-1</f>
      </c>
      <c r="BA89" s="35" t="n">
        <v>64.3862684596726</v>
      </c>
      <c r="BB89" s="36">
        <f>BA89/CB89-1</f>
      </c>
      <c r="BC89" s="35" t="n">
        <v>111.319525229592</v>
      </c>
      <c r="BD89" s="36">
        <f>BC89/CD89-1</f>
      </c>
      <c r="BE89" s="35" t="n">
        <v>117.534945299888</v>
      </c>
      <c r="BF89" s="36">
        <f>BE89/CF89-1</f>
      </c>
      <c r="BG89" s="35" t="n">
        <v>128.206963817533</v>
      </c>
      <c r="BH89" s="36">
        <f>BG89/CH89-1</f>
      </c>
      <c r="BI89" s="35" t="n">
        <v>110.789708871192</v>
      </c>
      <c r="BJ89" s="36">
        <f>BI89/CJ89-1</f>
      </c>
      <c r="BK89" s="35" t="n">
        <v>113.302797059396</v>
      </c>
      <c r="BL89" s="36">
        <f>BK89/CL89-1</f>
      </c>
      <c r="BM89" s="35" t="n">
        <v>120.158074197787</v>
      </c>
      <c r="BN89" s="36">
        <f>BM89/CN89-1</f>
      </c>
      <c r="BO89" s="35" t="n">
        <v>132.12926498894</v>
      </c>
      <c r="BP89" s="36">
        <f>BO89/CP89-1</f>
      </c>
      <c r="BQ89" s="35" t="n">
        <v>130.40251050844</v>
      </c>
      <c r="BR89" s="36">
        <f>BQ89/CR89-1</f>
      </c>
      <c r="BS89" s="35" t="n">
        <v>133.10415532829</v>
      </c>
      <c r="BT89" s="36">
        <f>BS89/CT89-1</f>
      </c>
      <c r="BU89" s="35" t="n">
        <v>137.308467934476</v>
      </c>
      <c r="BV89" s="36">
        <f>BU89/CV89-1</f>
      </c>
      <c r="BW89" s="35">
        <f>AY89+BA89+BC89+BE89+BG89+BI89+BK89+BM89+BO89+BQ89+BS89+BU89</f>
      </c>
      <c r="BX89" s="36">
        <f>BW89/SUM(BZ89,CB89,CD89,CF89,CH89,CJ89,CL89,CN89,CP89,CR89,CT89,CV89)-1</f>
      </c>
      <c r="BY89" s="36"/>
      <c r="BZ89" s="50" t="n">
        <v>77.3494771775145</v>
      </c>
      <c r="CA89" s="714">
        <f>BZ89/DN89-1</f>
      </c>
      <c r="CB89" s="50" t="n">
        <v>92.4044702293961</v>
      </c>
      <c r="CC89" s="714">
        <f>CB89/DO89-1</f>
      </c>
      <c r="CD89" s="41" t="n">
        <v>108.422393707383</v>
      </c>
      <c r="CE89" s="714">
        <f>CD89/DP89-1</f>
      </c>
      <c r="CF89" s="41" t="n">
        <v>108.604685416809</v>
      </c>
      <c r="CG89" s="714">
        <f>CF89/DQ89-1</f>
      </c>
      <c r="CH89" s="41" t="n">
        <v>113.530698268004</v>
      </c>
      <c r="CI89" s="714">
        <f>CH89/DR89-1</f>
      </c>
      <c r="CJ89" s="724" t="n">
        <v>107.579175173319</v>
      </c>
      <c r="CK89" s="714">
        <f>CJ89/DS89-1</f>
      </c>
      <c r="CL89" s="724" t="n">
        <v>104.636861512536</v>
      </c>
      <c r="CM89" s="714">
        <f>CL89/DT89-1</f>
      </c>
      <c r="CN89" s="41" t="n">
        <v>113.939714408551</v>
      </c>
      <c r="CO89" s="714">
        <f>CN89/DU89-1</f>
      </c>
      <c r="CP89" s="41" t="n">
        <v>122.974121421258</v>
      </c>
      <c r="CQ89" s="714">
        <f>CP89/DV89-1</f>
      </c>
      <c r="CR89" s="41" t="n">
        <v>124.590007092198</v>
      </c>
      <c r="CS89" s="714">
        <f>CR89/DW89-1</f>
      </c>
      <c r="CT89" s="41" t="n">
        <v>134.794249638812</v>
      </c>
      <c r="CU89" s="714">
        <f>CT89/DY89-1</f>
      </c>
      <c r="CV89" s="41" t="n">
        <v>128.181555650365</v>
      </c>
      <c r="CW89" s="714">
        <f>CV89/DY89-1</f>
      </c>
      <c r="CX89" s="41">
        <f>BZ89+CB89+CD89+CF89+CH89+CJ89+CL89+CN89+CP89+CR89+CT89+CV89</f>
      </c>
      <c r="CY89" s="714">
        <f>CX89/SUM(DN89:DY89)-1</f>
      </c>
      <c r="CZ89" s="714"/>
      <c r="DA89" s="714">
        <f>CV89/CT89-1</f>
      </c>
      <c r="DB89" s="714">
        <f>CT89/CR89-1</f>
      </c>
      <c r="DC89" s="714"/>
      <c r="DD89" s="714"/>
      <c r="DE89" s="714"/>
      <c r="DF89" s="714"/>
      <c r="DG89" s="714"/>
      <c r="DH89" s="714"/>
      <c r="DI89" s="714"/>
      <c r="DJ89" s="714"/>
      <c r="DK89" s="714"/>
      <c r="DL89" s="714"/>
      <c r="DM89" s="228"/>
      <c r="DN89" s="739" t="n">
        <v>92.6915802971429</v>
      </c>
      <c r="DO89" s="739" t="n">
        <v>63.106529897367</v>
      </c>
      <c r="DP89" s="726" t="n">
        <v>94.7210782730341</v>
      </c>
      <c r="DQ89" s="726" t="n">
        <v>89.9524950840643</v>
      </c>
      <c r="DR89" s="726" t="n">
        <v>99.6855601378796</v>
      </c>
      <c r="DS89" s="726" t="n">
        <v>88.6294791580186</v>
      </c>
      <c r="DT89" s="726" t="n">
        <v>86.4840497136294</v>
      </c>
      <c r="DU89" s="726" t="n">
        <v>91.2285160617651</v>
      </c>
      <c r="DV89" s="726" t="n">
        <v>107.529516125189</v>
      </c>
      <c r="DW89" s="726" t="n">
        <v>97.2665385311729</v>
      </c>
      <c r="DX89" s="726" t="n">
        <v>116.279779726367</v>
      </c>
      <c r="DY89" s="726" t="n">
        <v>114.073261364835</v>
      </c>
      <c r="DZ89" s="727" t="n">
        <v>-0.0630528143751534</v>
      </c>
      <c r="EA89" s="726">
        <f>SUM(DN89:DY89)</f>
      </c>
      <c r="EB89" s="728">
        <f>IFERROR(EA89/SUM(ED89:EO89)-1,"")</f>
      </c>
      <c r="EC89" s="740"/>
      <c r="ED89" s="205" t="n">
        <v>128.049599187841</v>
      </c>
      <c r="EE89" s="732" t="n">
        <v>47.992204066781</v>
      </c>
      <c r="EF89" s="732" t="n">
        <v>84.9613718984492</v>
      </c>
      <c r="EG89" s="732" t="n">
        <v>106.951993590343</v>
      </c>
      <c r="EH89" s="732" t="n">
        <v>113.256092039803</v>
      </c>
      <c r="EI89" s="732" t="n">
        <v>116.207582675196</v>
      </c>
      <c r="EJ89" s="732" t="n">
        <v>94.1312977730636</v>
      </c>
      <c r="EK89" s="732" t="n">
        <v>92.0909609761685</v>
      </c>
      <c r="EL89" s="732" t="n">
        <v>111.06551377934</v>
      </c>
      <c r="EM89" s="732" t="n">
        <v>101.164744465597</v>
      </c>
      <c r="EN89" s="732" t="n">
        <v>120.707690813661</v>
      </c>
      <c r="EO89" s="732" t="n">
        <v>121.749937579203</v>
      </c>
      <c r="EP89" s="837">
        <f>SUM(ED89:EO89)</f>
      </c>
      <c r="EQ89" s="36"/>
      <c r="ER89" s="736"/>
    </row>
    <row r="90" ht="27" customHeight="1" spans="1:146">
      <c r="A90" s="45"/>
      <c r="B90" s="698" t="s">
        <v>89</v>
      </c>
      <c r="C90" s="35">
        <v>12.1635</v>
      </c>
      <c r="D90" s="36" t="n">
        <f t="shared" si="144">C90/Z90-1</f>
        <v>4.8681493631802395</v>
      </c>
      <c r="E90" s="35">
        <v>6.8126</v>
      </c>
      <c r="F90" s="36" t="n">
        <f t="shared" si="145">E90/AB90-1</f>
        <v>4.560852175332626</v>
      </c>
      <c r="G90" s="35">
        <v>14.5009</v>
      </c>
      <c r="H90" s="36" t="n">
        <f t="shared" si="146">G90/AD90-1</f>
        <v>1.722304616366606</v>
      </c>
      <c r="I90" s="35">
        <v>14.7085</v>
      </c>
      <c r="J90" s="36" t="n">
        <f t="shared" si="147">I90/AF90-1</f>
        <v>5.526668441604544</v>
      </c>
      <c r="K90" s="35">
        <v>26.6761</v>
      </c>
      <c r="L90" s="36" t="n">
        <f t="shared" si="148">K90/AH90-1</f>
        <v>10.548595177280403</v>
      </c>
      <c r="M90" s="35">
        <v>23.3961</v>
      </c>
      <c r="N90" s="36" t="n">
        <f t="shared" si="149">M90/AJ90-1</f>
        <v>6.896884598508118</v>
      </c>
      <c r="O90" s="35">
        <v>28.1597</v>
      </c>
      <c r="P90" s="36" t="n">
        <f t="shared" si="150">O90/AL90-1</f>
        <v>7.909605771056128</v>
      </c>
      <c r="Q90" s="35" t="n">
        <v>30.1069</v>
      </c>
      <c r="R90" s="36" t="n">
        <f>Q90/AL90-1</f>
        <v>7.446080906693599</v>
      </c>
      <c r="S90" s="35"/>
      <c r="T90" s="36">
        <f>S90/AN90-1</f>
      </c>
      <c r="U90" s="35">
        <f>C90+E90+G90+I90+K90+M90+O90+Q90+S90</f>
      </c>
      <c r="V90" s="36">
        <f>U90/SUM(X90,Z90,AB90,AD90,AF90,AH90,AJ90,AL90,AN90)-1</f>
      </c>
      <c r="W90" s="36"/>
      <c r="X90" s="35" t="n">
        <v>2.0728</v>
      </c>
      <c r="Y90" s="36">
        <f>X90/AY90-1</f>
      </c>
      <c r="Z90" s="35" t="n">
        <v>1.2251</v>
      </c>
      <c r="AA90" s="36">
        <f>Z90/BA90-1</f>
      </c>
      <c r="AB90" s="35" t="n">
        <v>5.3267</v>
      </c>
      <c r="AC90" s="36">
        <f>AB90/BC90-1</f>
      </c>
      <c r="AD90" s="35" t="n">
        <v>2.2536</v>
      </c>
      <c r="AE90" s="36">
        <f>AD90/BE90-1</f>
      </c>
      <c r="AF90" s="35" t="n">
        <v>2.3099</v>
      </c>
      <c r="AG90" s="36">
        <f>AF90/BG90-1</f>
      </c>
      <c r="AH90" s="35" t="n">
        <v>2.9627</v>
      </c>
      <c r="AI90" s="36">
        <f>AH90/BI90-1</f>
      </c>
      <c r="AJ90" s="35" t="n">
        <v>3.1606</v>
      </c>
      <c r="AK90" s="36">
        <f>AJ90/BK90-1</f>
      </c>
      <c r="AL90" s="35" t="n">
        <v>3.5646</v>
      </c>
      <c r="AM90" s="36">
        <f>AL90/BM90-1</f>
      </c>
      <c r="AN90" s="35" t="n">
        <v>1.963</v>
      </c>
      <c r="AO90" s="36">
        <f>AN90/BO90-1</f>
      </c>
      <c r="AP90" s="35" t="n">
        <v>1.2035</v>
      </c>
      <c r="AQ90" s="36">
        <f>AP90/BQ90-1</f>
      </c>
      <c r="AR90" s="35" t="n">
        <v>1.2725</v>
      </c>
      <c r="AS90" s="36">
        <f>AR90/BS90-1</f>
      </c>
      <c r="AT90" s="35" t="n">
        <v>1.76</v>
      </c>
      <c r="AU90" s="36">
        <f>AT90/BU90-1</f>
      </c>
      <c r="AV90" s="35">
        <f>X90+Z90+AB90+AD90+AF90+AH90+AJ90+AL90+AN90+AP90+AR90+AT90</f>
      </c>
      <c r="AW90" s="36">
        <f>AV90/SUM(AY90,BA90,BC90,BE90,BG90,BI90,BK90,BM90,BO90,BQ90,BS90,BU90)-1</f>
      </c>
      <c r="AX90" s="35"/>
      <c r="AY90" s="35" t="n">
        <v>2.977</v>
      </c>
      <c r="AZ90" s="36">
        <f>AY90/BZ90-1</f>
      </c>
      <c r="BA90" s="35" t="n">
        <v>1.9805</v>
      </c>
      <c r="BB90" s="36">
        <f>BA90/CB90-1</f>
      </c>
      <c r="BC90" s="35" t="n">
        <v>2.2363</v>
      </c>
      <c r="BD90" s="36">
        <f>BC90/CD90-1</f>
      </c>
      <c r="BE90" s="35" t="n">
        <v>1.9936</v>
      </c>
      <c r="BF90" s="36">
        <f>BE90/CF90-1</f>
      </c>
      <c r="BG90" s="35" t="n">
        <v>2.0696</v>
      </c>
      <c r="BH90" s="36">
        <f>BG90/CH90-1</f>
      </c>
      <c r="BI90" s="35" t="n">
        <v>2.1325</v>
      </c>
      <c r="BJ90" s="36">
        <f>BI90/CJ90-1</f>
      </c>
      <c r="BK90" s="35" t="n">
        <v>1.974</v>
      </c>
      <c r="BL90" s="36">
        <f>BK90/CL90-1</f>
      </c>
      <c r="BM90" s="35" t="n">
        <v>2.0314</v>
      </c>
      <c r="BN90" s="36">
        <f>BM90/CN90-1</f>
      </c>
      <c r="BO90" s="35" t="n">
        <v>1.9633</v>
      </c>
      <c r="BP90" s="36">
        <f>BO90/CP90-1</f>
      </c>
      <c r="BQ90" s="35" t="n">
        <v>1.9043</v>
      </c>
      <c r="BR90" s="36">
        <f>BQ90/CR90-1</f>
      </c>
      <c r="BS90" s="35" t="n">
        <v>2.0278</v>
      </c>
      <c r="BT90" s="36">
        <f>BS90/CT90-1</f>
      </c>
      <c r="BU90" s="35" t="n">
        <v>2.1383</v>
      </c>
      <c r="BV90" s="36">
        <f>BU90/CV90-1</f>
      </c>
      <c r="BW90" s="35">
        <f>AY90+BA90+BC90+BE90+BG90+BI90+BK90+BM90+BO90+BQ90+BS90+BU90</f>
      </c>
      <c r="BX90" s="36">
        <f>BW90/SUM(BZ90,CB90,CD90,CF90,CH90,CJ90,CL90,CN90,CP90,CR90,CT90,CV90)-1</f>
      </c>
      <c r="BY90" s="36"/>
      <c r="BZ90" s="50" t="n">
        <v>0.86</v>
      </c>
      <c r="CA90" s="714"/>
      <c r="CB90" s="50" t="n">
        <v>0.88</v>
      </c>
      <c r="CC90" s="714"/>
      <c r="CD90" s="41" t="n">
        <v>1.035</v>
      </c>
      <c r="CE90" s="714"/>
      <c r="CF90" s="41" t="n">
        <v>1.088</v>
      </c>
      <c r="CG90" s="714"/>
      <c r="CH90" s="41" t="n">
        <v>1.097</v>
      </c>
      <c r="CI90" s="714"/>
      <c r="CJ90" s="724" t="n">
        <v>1.1881</v>
      </c>
      <c r="CK90" s="714"/>
      <c r="CL90" s="724" t="n">
        <v>1.7567</v>
      </c>
      <c r="CM90" s="714"/>
      <c r="CN90" s="41" t="n">
        <v>1.4729</v>
      </c>
      <c r="CO90" s="714"/>
      <c r="CP90" s="41" t="n">
        <v>1.5496</v>
      </c>
      <c r="CQ90" s="714"/>
      <c r="CR90" s="41" t="n">
        <v>1.8208</v>
      </c>
      <c r="CS90" s="714"/>
      <c r="CT90" s="41" t="n">
        <v>1.2997</v>
      </c>
      <c r="CU90" s="714"/>
      <c r="CV90" s="41" t="n">
        <v>1.5013</v>
      </c>
      <c r="CW90" s="714"/>
      <c r="CX90" s="41">
        <f>BZ90+CB90+CD90+CF90+CH90+CJ90+CL90+CN90+CP90+CR90+CT90+CV90</f>
      </c>
      <c r="CY90" s="714"/>
      <c r="CZ90" s="714"/>
      <c r="DA90" s="714">
        <f>CV90/CT90-1</f>
      </c>
      <c r="DB90" s="714">
        <f>CT90/CR90-1</f>
      </c>
      <c r="DC90" s="714"/>
      <c r="DD90" s="714"/>
      <c r="DE90" s="714"/>
      <c r="DF90" s="714"/>
      <c r="DG90" s="714"/>
      <c r="DH90" s="714"/>
      <c r="DI90" s="714"/>
      <c r="DJ90" s="714"/>
      <c r="DK90" s="714"/>
      <c r="DL90" s="714"/>
      <c r="DM90" s="737" t="s">
        <v>107</v>
      </c>
      <c r="DN90" s="739"/>
      <c r="DO90" s="739"/>
      <c r="DP90" s="726"/>
      <c r="DQ90" s="726"/>
      <c r="DR90" s="726"/>
      <c r="DS90" s="726"/>
      <c r="DT90" s="726"/>
      <c r="DU90" s="726"/>
      <c r="DV90" s="726"/>
      <c r="DW90" s="726"/>
      <c r="DX90" s="726"/>
      <c r="DY90" s="726"/>
      <c r="DZ90" s="727"/>
      <c r="EA90" s="726"/>
      <c r="EB90" s="728">
        <f>IFERROR(EA90/SUM(ED90:EO90)-1,"")</f>
      </c>
      <c r="EC90" s="744"/>
      <c r="ED90" s="205"/>
      <c r="EE90" s="732"/>
      <c r="EF90" s="732"/>
      <c r="EG90" s="732"/>
      <c r="EH90" s="732"/>
      <c r="EI90" s="732"/>
      <c r="EJ90" s="732"/>
      <c r="EK90" s="732"/>
      <c r="EL90" s="732"/>
      <c r="EM90" s="732"/>
      <c r="EN90" s="732"/>
      <c r="EO90" s="732"/>
      <c r="EP90" s="709"/>
      <c r="EQ90" s="36"/>
      <c r="ER90" s="736"/>
    </row>
    <row r="91" s="212" customFormat="1" ht="27" customHeight="1" spans="1:146">
      <c r="A91" s="45"/>
      <c r="B91" s="698" t="s">
        <v>90</v>
      </c>
      <c r="C91" s="35">
        <v>141.174823217112</v>
      </c>
      <c r="D91" s="36" t="n">
        <f t="shared" si="144">C91/Z91-1</f>
        <v>0.1964238992578189</v>
      </c>
      <c r="E91" s="35">
        <v>86.3847405320512</v>
      </c>
      <c r="F91" s="36" t="n">
        <f t="shared" si="145">E91/AB91-1</f>
        <v>-0.17505396285597374</v>
      </c>
      <c r="G91" s="35">
        <v>121.227272894441</v>
      </c>
      <c r="H91" s="36" t="n">
        <f t="shared" si="146">G91/AD91-1</f>
        <v>-0.07379765636181301</v>
      </c>
      <c r="I91" s="35">
        <v>117.042475817781</v>
      </c>
      <c r="J91" s="36" t="n">
        <f t="shared" si="147">I91/AF91-1</f>
        <v>-0.07421163476811488</v>
      </c>
      <c r="K91" s="35">
        <v>118.890291550472</v>
      </c>
      <c r="L91" s="36" t="n">
        <f t="shared" si="148">K91/AH91-1</f>
        <v>-0.10446260032858135</v>
      </c>
      <c r="M91" s="35">
        <v>109.123699807085</v>
      </c>
      <c r="N91" s="36" t="n">
        <f t="shared" si="149">M91/AJ91-1</f>
        <v>-0.03405589283517063</v>
      </c>
      <c r="O91" s="35">
        <v>98.392296214032</v>
      </c>
      <c r="P91" s="36" t="n">
        <f t="shared" si="150">O91/AL91-1</f>
        <v>-0.14698818003520275</v>
      </c>
      <c r="Q91" s="35" t="n">
        <v>102.77489055578954</v>
      </c>
      <c r="R91" s="36" t="n">
        <f>Q91/AL91-1</f>
        <v>-0.13088994316768388</v>
      </c>
      <c r="S91" s="35"/>
      <c r="T91" s="36">
        <f>S91/AN91-1</f>
      </c>
      <c r="U91" s="35">
        <f>C91+E91+G91+I91+K91+M91+O91+Q91+S91</f>
      </c>
      <c r="V91" s="36">
        <f>U91/SUM(X91,Z91,AB91,AD91,AF91,AH91,AJ91,AL91,AN91)-1</f>
      </c>
      <c r="W91" s="36"/>
      <c r="X91" s="35" t="n">
        <v>117.997327957664</v>
      </c>
      <c r="Y91" s="36">
        <f>X91/AY91-1</f>
      </c>
      <c r="Z91" s="35" t="n">
        <v>104.715625801557</v>
      </c>
      <c r="AA91" s="36">
        <f>Z91/BA91-1</f>
      </c>
      <c r="AB91" s="35" t="n">
        <v>130.886381066854</v>
      </c>
      <c r="AC91" s="36">
        <f>AB91/BC91-1</f>
      </c>
      <c r="AD91" s="35" t="n">
        <v>126.424656231735</v>
      </c>
      <c r="AE91" s="36">
        <f>AD91/BE91-1</f>
      </c>
      <c r="AF91" s="35" t="n">
        <v>132.758600136738</v>
      </c>
      <c r="AG91" s="36">
        <f>AF91/BG91-1</f>
      </c>
      <c r="AH91" s="35" t="n">
        <v>112.971029066451</v>
      </c>
      <c r="AI91" s="36">
        <f>AH91/BI91-1</f>
      </c>
      <c r="AJ91" s="35" t="n">
        <v>115.346931790573</v>
      </c>
      <c r="AK91" s="36">
        <f>AJ91/BK91-1</f>
      </c>
      <c r="AL91" s="35" t="n">
        <v>118.253021867424</v>
      </c>
      <c r="AM91" s="36">
        <f>AL91/BM91-1</f>
      </c>
      <c r="AN91" s="35" t="n">
        <v>134.262621674919</v>
      </c>
      <c r="AO91" s="36">
        <f>AN91/BO91-1</f>
      </c>
      <c r="AP91" s="35" t="n">
        <v>128.2741504697</v>
      </c>
      <c r="AQ91" s="36">
        <f>AP91/BQ91-1</f>
      </c>
      <c r="AR91" s="35" t="n">
        <v>136.460831891064</v>
      </c>
      <c r="AS91" s="36">
        <f>AR91/BS91-1</f>
      </c>
      <c r="AT91" s="35" t="n">
        <v>139.094976487769</v>
      </c>
      <c r="AU91" s="36">
        <f>AT91/BU91-1</f>
      </c>
      <c r="AV91" s="35">
        <f>X91+Z91+AB91+AD91+AF91+AH91+AJ91+AL91+AN91+AP91+AR91+AT91</f>
      </c>
      <c r="AW91" s="36">
        <f>AV91/SUM(AY91,BA91,BC91,BE91,BG91,BI91,BK91,BM91,BO91,BQ91,BS91,BU91)-1</f>
      </c>
      <c r="AX91" s="35"/>
      <c r="AY91" s="35" t="n">
        <v>131.990845584461</v>
      </c>
      <c r="AZ91" s="36">
        <f>AY91/BZ91-1</f>
      </c>
      <c r="BA91" s="35" t="n">
        <v>62.4057684596726</v>
      </c>
      <c r="BB91" s="36">
        <f>BA91/CB91-1</f>
      </c>
      <c r="BC91" s="35" t="n">
        <v>109.083225229592</v>
      </c>
      <c r="BD91" s="36">
        <f>BC91/CD91-1</f>
      </c>
      <c r="BE91" s="35" t="n">
        <v>115.541345299888</v>
      </c>
      <c r="BF91" s="36">
        <f>BE91/CF91-1</f>
      </c>
      <c r="BG91" s="35" t="n">
        <v>126.137363817533</v>
      </c>
      <c r="BH91" s="36">
        <f>BG91/CH91-1</f>
      </c>
      <c r="BI91" s="35" t="n">
        <v>108.657208871192</v>
      </c>
      <c r="BJ91" s="36">
        <f>BI91/CJ91-1</f>
      </c>
      <c r="BK91" s="35" t="n">
        <v>111.328797059396</v>
      </c>
      <c r="BL91" s="36">
        <f>BK91/CL91-1</f>
      </c>
      <c r="BM91" s="35" t="n">
        <v>118.126674197787</v>
      </c>
      <c r="BN91" s="36">
        <f>BM91/CN91-1</f>
      </c>
      <c r="BO91" s="35" t="n">
        <v>130.16596498894</v>
      </c>
      <c r="BP91" s="36">
        <f>BO91/CP91-1</f>
      </c>
      <c r="BQ91" s="35" t="n">
        <v>128.49821050844</v>
      </c>
      <c r="BR91" s="36">
        <f>BQ91/CR91-1</f>
      </c>
      <c r="BS91" s="35" t="n">
        <v>131.07635532829</v>
      </c>
      <c r="BT91" s="36">
        <f>BS91/CT91-1</f>
      </c>
      <c r="BU91" s="35" t="n">
        <v>135.170167934476</v>
      </c>
      <c r="BV91" s="36">
        <f>BU91/CV91-1</f>
      </c>
      <c r="BW91" s="35">
        <f>AY91+BA91+BC91+BE91+BG91+BI91+BK91+BM91+BO91+BQ91+BS91+BU91</f>
      </c>
      <c r="BX91" s="36">
        <f>BW91/SUM(BZ91,CB91,CD91,CF91,CH91,CJ91,CL91,CN91,CP91,CR91,CT91,CV91)-1</f>
      </c>
      <c r="BY91" s="36"/>
      <c r="BZ91" s="50" t="n">
        <v>76.4894771775145</v>
      </c>
      <c r="CA91" s="714">
        <f>BZ91/DN91-1</f>
      </c>
      <c r="CB91" s="50" t="n">
        <v>91.5244702293961</v>
      </c>
      <c r="CC91" s="714">
        <f>CB91/DO91-1</f>
      </c>
      <c r="CD91" s="41" t="n">
        <v>107.387393707383</v>
      </c>
      <c r="CE91" s="714">
        <f>CD91/DP91-1</f>
      </c>
      <c r="CF91" s="41" t="n">
        <v>107.516685416809</v>
      </c>
      <c r="CG91" s="714">
        <f>CF91/DQ91-1</f>
      </c>
      <c r="CH91" s="41" t="n">
        <v>112.433698268004</v>
      </c>
      <c r="CI91" s="714">
        <f>CH91/DR91-1</f>
      </c>
      <c r="CJ91" s="724" t="n">
        <v>106.391075173319</v>
      </c>
      <c r="CK91" s="714">
        <f>CJ91/DS91-1</f>
      </c>
      <c r="CL91" s="724" t="n">
        <v>102.880161512536</v>
      </c>
      <c r="CM91" s="714">
        <f>CL91/DT91-1</f>
      </c>
      <c r="CN91" s="41" t="n">
        <v>112.466814408551</v>
      </c>
      <c r="CO91" s="714">
        <f>CN91/DU91-1</f>
      </c>
      <c r="CP91" s="41" t="n">
        <v>121.424521421258</v>
      </c>
      <c r="CQ91" s="714">
        <f>CP91/DV91-1</f>
      </c>
      <c r="CR91" s="41" t="n">
        <v>122.769207092198</v>
      </c>
      <c r="CS91" s="714">
        <f>CR91/DW91-1</f>
      </c>
      <c r="CT91" s="41" t="n">
        <v>133.494549638812</v>
      </c>
      <c r="CU91" s="714">
        <f>CT91/DY91-1</f>
      </c>
      <c r="CV91" s="41" t="n">
        <v>126.680255650365</v>
      </c>
      <c r="CW91" s="714">
        <f>CV91/DY91-1</f>
      </c>
      <c r="CX91" s="41">
        <f>BZ91+CB91+CD91+CF91+CH91+CJ91+CL91+CN91+CP91+CR91+CT91+CV91</f>
      </c>
      <c r="CY91" s="714">
        <f>CX91/SUM(DN91:DY91)-1</f>
      </c>
      <c r="CZ91" s="714"/>
      <c r="DA91" s="714">
        <f>CV91/CT91-1</f>
      </c>
      <c r="DB91" s="714">
        <f>CT91/CR91-1</f>
      </c>
      <c r="DC91" s="714"/>
      <c r="DD91" s="714"/>
      <c r="DE91" s="714"/>
      <c r="DF91" s="714"/>
      <c r="DG91" s="714"/>
      <c r="DH91" s="714"/>
      <c r="DI91" s="714"/>
      <c r="DJ91" s="714"/>
      <c r="DK91" s="714"/>
      <c r="DL91" s="714"/>
      <c r="DM91" s="212"/>
      <c r="DN91" s="739" t="n">
        <v>92.6915802971429</v>
      </c>
      <c r="DO91" s="739" t="n">
        <v>63.106529897367</v>
      </c>
      <c r="DP91" s="726" t="n">
        <v>94.7210782730341</v>
      </c>
      <c r="DQ91" s="726" t="n">
        <v>89.9524950840643</v>
      </c>
      <c r="DR91" s="726" t="n">
        <v>99.6855601378796</v>
      </c>
      <c r="DS91" s="726" t="n">
        <v>88.6294791580186</v>
      </c>
      <c r="DT91" s="726" t="n">
        <v>86.4840497136294</v>
      </c>
      <c r="DU91" s="726" t="n">
        <v>91.2285160617651</v>
      </c>
      <c r="DV91" s="726" t="n">
        <v>107.529516125189</v>
      </c>
      <c r="DW91" s="726" t="n">
        <v>97.2665385311729</v>
      </c>
      <c r="DX91" s="726" t="n">
        <v>116.279779726367</v>
      </c>
      <c r="DY91" s="726" t="n">
        <v>114.073261364835</v>
      </c>
      <c r="DZ91" s="727" t="n">
        <v>-0.0630528143751534</v>
      </c>
      <c r="EA91" s="726">
        <f>SUM(DN91:DY91)</f>
      </c>
      <c r="EB91" s="728">
        <f>IFERROR(EA91/SUM(ED91:EO91)-1,"")</f>
      </c>
      <c r="EC91" s="728"/>
      <c r="ED91" s="205" t="n">
        <v>128.049599187841</v>
      </c>
      <c r="EE91" s="732" t="n">
        <v>47.992204066781</v>
      </c>
      <c r="EF91" s="732" t="n">
        <v>84.9613718984492</v>
      </c>
      <c r="EG91" s="732" t="n">
        <v>106.951993590343</v>
      </c>
      <c r="EH91" s="732" t="n">
        <v>113.256092039803</v>
      </c>
      <c r="EI91" s="732" t="n">
        <v>116.207582675196</v>
      </c>
      <c r="EJ91" s="732" t="n">
        <v>94.1312977730636</v>
      </c>
      <c r="EK91" s="732" t="n">
        <v>92.0909609761685</v>
      </c>
      <c r="EL91" s="732" t="n">
        <v>111.06551377934</v>
      </c>
      <c r="EM91" s="732" t="n">
        <v>101.164744465597</v>
      </c>
      <c r="EN91" s="732" t="n">
        <v>120.707690813661</v>
      </c>
      <c r="EO91" s="732" t="n">
        <v>121.749937579203</v>
      </c>
      <c r="EP91" s="838">
        <f>SUM(ED91:EO91)</f>
      </c>
      <c r="EQ91" s="36"/>
      <c r="ER91" s="736"/>
    </row>
    <row r="92" ht="27" customHeight="1" spans="1:146">
      <c r="A92" s="45"/>
      <c r="B92" s="698" t="s">
        <v>91</v>
      </c>
      <c r="C92" s="35" t="n">
        <f>C93+C94</f>
        <v>19902.8330037323</v>
      </c>
      <c r="D92" s="36" t="n">
        <f t="shared" si="144">C92/Z92-1</f>
        <v>0.18714531209236318</v>
      </c>
      <c r="E92" s="35" t="n">
        <f>E93+E94</f>
        <v>13494.576207432901</v>
      </c>
      <c r="F92" s="36" t="n">
        <f t="shared" si="145">E92/AB92-1</f>
        <v>-0.14285163773408915</v>
      </c>
      <c r="G92" s="35" t="n">
        <f>G93+G94</f>
        <v>18881.2773968239</v>
      </c>
      <c r="H92" s="36" t="n">
        <f t="shared" si="146">G92/AD92-1</f>
        <v>-0.05694922158756832</v>
      </c>
      <c r="I92" s="35" t="n">
        <f>I93+I94</f>
        <v>17865.102275333902</v>
      </c>
      <c r="J92" s="36" t="n">
        <f t="shared" si="147">I92/AF92-1</f>
        <v>-0.00992530127306901</v>
      </c>
      <c r="K92" s="35" t="n">
        <f>K93+K94</f>
        <v>19218.9671826004</v>
      </c>
      <c r="L92" s="36" t="n">
        <f t="shared" si="148">K92/AH92-1</f>
        <v>-0.007400962957827106</v>
      </c>
      <c r="M92" s="35" t="n">
        <f>M93+M94</f>
        <v>17452.2927120018</v>
      </c>
      <c r="N92" s="36" t="n">
        <f t="shared" si="149">M92/AJ92-1</f>
        <v>0.016861142908718874</v>
      </c>
      <c r="O92" s="35" t="n">
        <f>O93+O94</f>
        <v>17130.949578965</v>
      </c>
      <c r="P92" s="36" t="n">
        <f t="shared" si="150">O92/AL92-1</f>
        <v>-0.013253996688046166</v>
      </c>
      <c r="Q92" s="35" t="n">
        <f>Q93+Q94</f>
        <v>18483.944047396006</v>
      </c>
      <c r="R92" s="36" t="n">
        <f>Q92/AL92-1</f>
        <v>0.021790179474529436</v>
      </c>
      <c r="S92" s="35">
        <f>S93+S94</f>
      </c>
      <c r="T92" s="36">
        <f>S92/AN92-1</f>
      </c>
      <c r="U92" s="35">
        <f>C92+E92+G92+I92+K92+M92+O92+Q92+S92</f>
      </c>
      <c r="V92" s="36">
        <f>U92/SUM(X92,Z92,AB92,AD92,AF92,AH92,AJ92,AL92,AN92)-1</f>
      </c>
      <c r="W92" s="36"/>
      <c r="X92" s="35">
        <f>X93+X94</f>
      </c>
      <c r="Y92" s="36">
        <f>X92/AY92-1</f>
      </c>
      <c r="Z92" s="35">
        <f>Z93+Z94</f>
      </c>
      <c r="AA92" s="36">
        <f>Z92/BA92-1</f>
      </c>
      <c r="AB92" s="35">
        <f>AB93+AB94</f>
      </c>
      <c r="AC92" s="36">
        <f>AB92/BC92-1</f>
      </c>
      <c r="AD92" s="35">
        <f>AD93+AD94</f>
      </c>
      <c r="AE92" s="36">
        <f>AD92/BE92-1</f>
      </c>
      <c r="AF92" s="35">
        <f>AF93+AF94</f>
      </c>
      <c r="AG92" s="36">
        <f>AF92/BG92-1</f>
      </c>
      <c r="AH92" s="35">
        <f>AH93+AH94</f>
      </c>
      <c r="AI92" s="36">
        <f>AH92/BI92-1</f>
      </c>
      <c r="AJ92" s="35">
        <f>AJ93+AJ94</f>
      </c>
      <c r="AK92" s="36">
        <f>AJ92/BK92-1</f>
      </c>
      <c r="AL92" s="35">
        <f>AL93+AL94</f>
      </c>
      <c r="AM92" s="36">
        <f>AL92/BM92-1</f>
      </c>
      <c r="AN92" s="35">
        <f>AN93+AN94</f>
      </c>
      <c r="AO92" s="36">
        <f>AN92/BO92-1</f>
      </c>
      <c r="AP92" s="35">
        <f>AP93+AP94</f>
      </c>
      <c r="AQ92" s="36">
        <f>AP92/BQ92-1</f>
      </c>
      <c r="AR92" s="35">
        <f>AR93+AR94</f>
      </c>
      <c r="AS92" s="36">
        <f>AR92/BS92-1</f>
      </c>
      <c r="AT92" s="35">
        <f>AT93+AT94</f>
      </c>
      <c r="AU92" s="36">
        <f>AT92/BU92-1</f>
      </c>
      <c r="AV92" s="35">
        <f>X92+Z92+AB92+AD92+AF92+AH92+AJ92+AL92+AN92+AP92+AR92+AT92</f>
      </c>
      <c r="AW92" s="36">
        <f>AV92/SUM(AY92,BA92,BC92,BE92,BG92,BI92,BK92,BM92,BO92,BQ92,BS92,BU92)-1</f>
      </c>
      <c r="AX92" s="35"/>
      <c r="AY92" s="35">
        <f>AY93+AY94</f>
      </c>
      <c r="AZ92" s="36">
        <f>AY92/BZ92-1</f>
      </c>
      <c r="BA92" s="35">
        <f>BA93+BA94</f>
      </c>
      <c r="BB92" s="36">
        <f>BA92/CB92-1</f>
      </c>
      <c r="BC92" s="35">
        <f>BC93+BC94</f>
      </c>
      <c r="BD92" s="36">
        <f>BC92/CD92-1</f>
      </c>
      <c r="BE92" s="35">
        <f>BE93+BE94</f>
      </c>
      <c r="BF92" s="36">
        <f>BE92/CF92-1</f>
      </c>
      <c r="BG92" s="35">
        <f>BG93+BG94</f>
      </c>
      <c r="BH92" s="36">
        <f>BG92/CH92-1</f>
      </c>
      <c r="BI92" s="35">
        <f>BI93+BI94</f>
      </c>
      <c r="BJ92" s="36">
        <f>BI92/CJ92-1</f>
      </c>
      <c r="BK92" s="35">
        <f>BK93+BK94</f>
      </c>
      <c r="BL92" s="36">
        <f>BK92/CL92-1</f>
      </c>
      <c r="BM92" s="35">
        <f>BM93+BM94</f>
      </c>
      <c r="BN92" s="36">
        <f>BM92/CN92-1</f>
      </c>
      <c r="BO92" s="35">
        <f>BO93+BO94</f>
      </c>
      <c r="BP92" s="36">
        <f>BO92/CP92-1</f>
      </c>
      <c r="BQ92" s="35">
        <f>BQ93+BQ94</f>
      </c>
      <c r="BR92" s="36">
        <f>BQ92/CR92-1</f>
      </c>
      <c r="BS92" s="35">
        <f>BS93+BS94</f>
      </c>
      <c r="BT92" s="36">
        <f>BS92/CT92-1</f>
      </c>
      <c r="BU92" s="35">
        <f>BU93+BU94</f>
      </c>
      <c r="BV92" s="36">
        <f>BU92/CV92-1</f>
      </c>
      <c r="BW92" s="35">
        <f>AY92+BA92+BC92+BE92+BG92+BI92+BK92+BM92+BO92+BQ92+BS92+BU92</f>
      </c>
      <c r="BX92" s="36">
        <f>BW92/SUM(BZ92,CB92,CD92,CF92,CH92,CJ92,CL92,CN92,CP92,CR92,CT92,CV92)-1</f>
      </c>
      <c r="BY92" s="36"/>
      <c r="BZ92" s="41">
        <f>BZ93+BZ94</f>
      </c>
      <c r="CA92" s="714">
        <f>BZ92/DN92-1</f>
      </c>
      <c r="CB92" s="41">
        <f>CB93+CB94</f>
      </c>
      <c r="CC92" s="714">
        <f>CB92/DO92-1</f>
      </c>
      <c r="CD92" s="41">
        <f>SUM(CD93:CD94)</f>
      </c>
      <c r="CE92" s="714">
        <f>CD92/DP92-1</f>
      </c>
      <c r="CF92" s="41" t="n">
        <v>15797.9120626398</v>
      </c>
      <c r="CG92" s="714">
        <f>CF92/DQ92-1</f>
      </c>
      <c r="CH92" s="41" t="n">
        <v>16334.4478194856</v>
      </c>
      <c r="CI92" s="714">
        <f>CH92/DR92-1</f>
      </c>
      <c r="CJ92" s="41">
        <f>CJ93+CJ94</f>
      </c>
      <c r="CK92" s="714">
        <f>CJ92/DS92-1</f>
      </c>
      <c r="CL92" s="41">
        <f>CL93+CL94</f>
      </c>
      <c r="CM92" s="714">
        <f>CL92/DT92-1</f>
      </c>
      <c r="CN92" s="41" t="n">
        <v>17235.6362081262</v>
      </c>
      <c r="CO92" s="714">
        <f>CN92/DU92-1</f>
      </c>
      <c r="CP92" s="41">
        <f>SUM(CP93:CP94)</f>
      </c>
      <c r="CQ92" s="714">
        <f>CP92/DV92-1</f>
      </c>
      <c r="CR92" s="41">
        <f>SUM(CR93:CR94)</f>
      </c>
      <c r="CS92" s="714">
        <f>CR92/DW92-1</f>
      </c>
      <c r="CT92" s="41">
        <f>CT93+CT94</f>
      </c>
      <c r="CU92" s="714">
        <f>CT92/DY92-1</f>
      </c>
      <c r="CV92" s="41">
        <f>CV93+CV94</f>
      </c>
      <c r="CW92" s="714">
        <f>CV92/DY92-1</f>
      </c>
      <c r="CX92" s="41">
        <f>BZ92+CB92+CD92+CF92+CH92+CJ92+CL92+CN92+CP92+CR92+CT92+CV92</f>
      </c>
      <c r="CY92" s="714">
        <f>CX92/SUM(DN92:DY92)-1</f>
      </c>
      <c r="CZ92" s="714"/>
      <c r="DA92" s="714">
        <f>CV92/CT92-1</f>
      </c>
      <c r="DB92" s="714">
        <f>CT92/CR92-1</f>
      </c>
      <c r="DC92" s="714"/>
      <c r="DD92" s="714"/>
      <c r="DE92" s="714"/>
      <c r="DF92" s="714"/>
      <c r="DG92" s="714"/>
      <c r="DH92" s="714"/>
      <c r="DI92" s="714"/>
      <c r="DJ92" s="714"/>
      <c r="DK92" s="714"/>
      <c r="DL92" s="714"/>
      <c r="DM92" s="41"/>
      <c r="DN92" s="41" t="n">
        <v>14628.0267893243</v>
      </c>
      <c r="DO92" s="41" t="n">
        <v>10352.6586318216</v>
      </c>
      <c r="DP92" s="41" t="n">
        <v>13812.0721534918</v>
      </c>
      <c r="DQ92" s="41" t="n">
        <v>13910.1129142564</v>
      </c>
      <c r="DR92" s="41" t="n">
        <v>14365.6606923163</v>
      </c>
      <c r="DS92" s="41" t="n">
        <v>12999.2005534258</v>
      </c>
      <c r="DT92" s="41" t="n">
        <v>12907.5456742637</v>
      </c>
      <c r="DU92" s="41" t="n">
        <v>14070.2173476068</v>
      </c>
      <c r="DV92" s="41" t="n">
        <v>15795.4001178304</v>
      </c>
      <c r="DW92" s="41" t="n">
        <v>14947.3876357418</v>
      </c>
      <c r="DX92" s="41" t="n">
        <v>17210.1385596752</v>
      </c>
      <c r="DY92" s="41" t="n">
        <v>17145.9475966257</v>
      </c>
      <c r="DZ92" s="714"/>
      <c r="EA92" s="41">
        <f>SUM(DN92:DY92)</f>
      </c>
      <c r="EB92" s="36">
        <f>IFERROR(EA92/SUM(ED92:EO92)-1,"")</f>
      </c>
      <c r="EC92" s="36"/>
      <c r="ED92" s="732">
        <f>ED93+ED94</f>
      </c>
      <c r="EE92" s="732">
        <f>EE93+EE94</f>
      </c>
      <c r="EF92" s="732">
        <f>EF93+EF94</f>
      </c>
      <c r="EG92" s="732">
        <f>EG93+EG94</f>
      </c>
      <c r="EH92" s="732">
        <f>EH93+EH94</f>
      </c>
      <c r="EI92" s="732">
        <f>EI93+EI94</f>
      </c>
      <c r="EJ92" s="732">
        <f>EJ93+EJ94</f>
      </c>
      <c r="EK92" s="732">
        <f>EK93+EK94</f>
      </c>
      <c r="EL92" s="732">
        <f>EL93+EL94</f>
      </c>
      <c r="EM92" s="732">
        <f>EM93+EM94</f>
      </c>
      <c r="EN92" s="50">
        <f>EN93+EN94</f>
      </c>
      <c r="EO92" s="50">
        <f>EO93+EO94</f>
      </c>
      <c r="EP92" s="839">
        <f>SUM(ED92:EO92)</f>
      </c>
      <c r="EQ92" s="36"/>
      <c r="ER92" s="733"/>
    </row>
    <row r="93" ht="26.7" customHeight="1" spans="1:146">
      <c r="A93" s="45"/>
      <c r="B93" s="698" t="s">
        <v>92</v>
      </c>
      <c r="C93" s="35">
        <v>847.1938</v>
      </c>
      <c r="D93" s="36" t="n">
        <f t="shared" si="144">C93/Z93-1</f>
        <v>-0.22952123015584303</v>
      </c>
      <c r="E93" s="35">
        <v>557.4415</v>
      </c>
      <c r="F93" s="36" t="n">
        <f t="shared" si="145">E93/AB93-1</f>
        <v>0.06749967828023928</v>
      </c>
      <c r="G93" s="35">
        <v>1518.633</v>
      </c>
      <c r="H93" s="36" t="n">
        <f t="shared" si="146">G93/AD93-1</f>
        <v>-0.5279122720526563</v>
      </c>
      <c r="I93" s="35">
        <v>1216.1725</v>
      </c>
      <c r="J93" s="36" t="n">
        <f t="shared" si="147">I93/AF93-1</f>
        <v>-0.1711828296711535</v>
      </c>
      <c r="K93" s="35">
        <v>1457.2367</v>
      </c>
      <c r="L93" s="36" t="n">
        <f t="shared" si="148">K93/AH93-1</f>
        <v>-0.01788440564126681</v>
      </c>
      <c r="M93" s="35">
        <v>1456.99</v>
      </c>
      <c r="N93" s="36" t="n">
        <f t="shared" si="149">M93/AJ93-1</f>
        <v>-0.24847748591762486</v>
      </c>
      <c r="O93" s="35">
        <v>1605.3408</v>
      </c>
      <c r="P93" s="36" t="n">
        <f t="shared" si="150">O93/AL93-1</f>
        <v>-0.19729921777539283</v>
      </c>
      <c r="Q93" s="35" t="n">
        <v>1610.9069</v>
      </c>
      <c r="R93" s="36" t="n">
        <f>Q93/AL93-1</f>
        <v>-0.1911979883514734</v>
      </c>
      <c r="S93" s="35"/>
      <c r="T93" s="36">
        <f>S93/AN93-1</f>
      </c>
      <c r="U93" s="35">
        <f>C93+E93+G93+I93+K93+M93+O93+Q93+S93</f>
      </c>
      <c r="V93" s="36">
        <f>U93/SUM(X93,Z93,AB93,AD93,AF93,AH93,AJ93,AL93,AN93)-1</f>
      </c>
      <c r="W93" s="36"/>
      <c r="X93" s="35" t="n">
        <v>1099.568</v>
      </c>
      <c r="Y93" s="36">
        <f>X93/AY93-1</f>
      </c>
      <c r="Z93" s="35" t="n">
        <v>522.1936</v>
      </c>
      <c r="AA93" s="36">
        <f>Z93/BA93-1</f>
      </c>
      <c r="AB93" s="35" t="n">
        <v>3216.8449</v>
      </c>
      <c r="AC93" s="36">
        <f>AB93/BC93-1</f>
      </c>
      <c r="AD93" s="35" t="n">
        <v>1467.3592</v>
      </c>
      <c r="AE93" s="36">
        <f>AD93/BE93-1</f>
      </c>
      <c r="AF93" s="35" t="n">
        <v>1483.7731</v>
      </c>
      <c r="AG93" s="36">
        <f>AF93/BG93-1</f>
      </c>
      <c r="AH93" s="35" t="n">
        <v>1938.7177</v>
      </c>
      <c r="AI93" s="36">
        <f>AH93/BI93-1</f>
      </c>
      <c r="AJ93" s="35" t="n">
        <v>1999.9243</v>
      </c>
      <c r="AK93" s="36">
        <f>AJ93/BK93-1</f>
      </c>
      <c r="AL93" s="35" t="n">
        <v>1991.7197</v>
      </c>
      <c r="AM93" s="36">
        <f>AL93/BM93-1</f>
      </c>
      <c r="AN93" s="35" t="n">
        <v>620.873</v>
      </c>
      <c r="AO93" s="36">
        <f>AN93/BO93-1</f>
      </c>
      <c r="AP93" s="35" t="n">
        <v>799.7849</v>
      </c>
      <c r="AQ93" s="36">
        <f>AP93/BQ93-1</f>
      </c>
      <c r="AR93" s="35" t="n">
        <v>434.1173</v>
      </c>
      <c r="AS93" s="36">
        <f>AR93/BS93-1</f>
      </c>
      <c r="AT93" s="35" t="n">
        <v>458.8654</v>
      </c>
      <c r="AU93" s="36">
        <f>AT93/BU93-1</f>
      </c>
      <c r="AV93" s="35">
        <f>X93+Z93+AB93+AD93+AF93+AH93+AJ93+AL93+AN93+AP93+AR93+AT93</f>
      </c>
      <c r="AW93" s="36">
        <f>AV93/SUM(AY93,BA93,BC93,BE93,BG93,BI93,BK93,BM93,BO93,BQ93,BS93,BU93)-1</f>
      </c>
      <c r="AX93" s="35"/>
      <c r="AY93" s="35" t="n">
        <v>1741.2104</v>
      </c>
      <c r="AZ93" s="36">
        <f>AY93/BZ93-1</f>
      </c>
      <c r="BA93" s="35" t="n">
        <v>914.6251</v>
      </c>
      <c r="BB93" s="36">
        <f>BA93/CB93-1</f>
      </c>
      <c r="BC93" s="35" t="n">
        <v>1458.762</v>
      </c>
      <c r="BD93" s="36">
        <f>BC93/CD93-1</f>
      </c>
      <c r="BE93" s="35" t="n">
        <v>1313.2836</v>
      </c>
      <c r="BF93" s="36">
        <f>BE93/CF93-1</f>
      </c>
      <c r="BG93" s="35" t="n">
        <v>1311.5491</v>
      </c>
      <c r="BH93" s="36">
        <f>BG93/CH93-1</f>
      </c>
      <c r="BI93" s="35" t="n">
        <v>1347.691</v>
      </c>
      <c r="BJ93" s="36">
        <f>BI93/CJ93-1</f>
      </c>
      <c r="BK93" s="35" t="n">
        <v>1197.6002</v>
      </c>
      <c r="BL93" s="36">
        <f>BK93/CL93-1</f>
      </c>
      <c r="BM93" s="35" t="n">
        <v>1276.5479</v>
      </c>
      <c r="BN93" s="36">
        <f>BM93/CN93-1</f>
      </c>
      <c r="BO93" s="35" t="n">
        <v>1142.0734</v>
      </c>
      <c r="BP93" s="36">
        <f>BO93/CP93-1</f>
      </c>
      <c r="BQ93" s="35" t="n">
        <v>948.3659</v>
      </c>
      <c r="BR93" s="36">
        <f>BQ93/CR93-1</f>
      </c>
      <c r="BS93" s="35" t="n">
        <v>1192.8279</v>
      </c>
      <c r="BT93" s="36">
        <f>BS93/CT93-1</f>
      </c>
      <c r="BU93" s="35" t="n">
        <v>1247.3048</v>
      </c>
      <c r="BV93" s="36">
        <f>BU93/CV93-1</f>
      </c>
      <c r="BW93" s="35">
        <f>AY93+BA93+BC93+BE93+BG93+BI93+BK93+BM93+BO93+BQ93+BS93+BU93</f>
      </c>
      <c r="BX93" s="36">
        <f>BW93/SUM(BZ93,CB93,CD93,CF93,CH93,CJ93,CL93,CN93,CP93,CR93,CT93,CV93)-1</f>
      </c>
      <c r="BY93" s="36"/>
      <c r="BZ93" s="50" t="n">
        <v>930.0</v>
      </c>
      <c r="CA93" s="714"/>
      <c r="CB93" s="50" t="n">
        <v>936.8</v>
      </c>
      <c r="CC93" s="714"/>
      <c r="CD93" s="41" t="n">
        <v>1135.8</v>
      </c>
      <c r="CE93" s="714"/>
      <c r="CF93" s="41" t="n">
        <v>1204.224</v>
      </c>
      <c r="CG93" s="714"/>
      <c r="CH93" s="41" t="n">
        <v>1207.7936</v>
      </c>
      <c r="CI93" s="714"/>
      <c r="CJ93" s="724" t="n">
        <v>1557.3966</v>
      </c>
      <c r="CK93" s="714"/>
      <c r="CL93" s="724" t="n">
        <v>1673.846</v>
      </c>
      <c r="CM93" s="714"/>
      <c r="CN93" s="41" t="n">
        <v>1506.0216</v>
      </c>
      <c r="CO93" s="714"/>
      <c r="CP93" s="724" t="n">
        <v>1445.7564</v>
      </c>
      <c r="CQ93" s="714"/>
      <c r="CR93" s="724" t="n">
        <v>1628.893</v>
      </c>
      <c r="CS93" s="714"/>
      <c r="CT93" s="50" t="n">
        <v>1190.5708</v>
      </c>
      <c r="CU93" s="714"/>
      <c r="CV93" s="50" t="n">
        <v>1240.7158</v>
      </c>
      <c r="CW93" s="714"/>
      <c r="CX93" s="41">
        <f>BZ93+CB93+CD93+CF93+CH93+CJ93+CL93+CN93+CP93+CR93+CT93+CV93</f>
      </c>
      <c r="CY93" s="714"/>
      <c r="CZ93" s="714"/>
      <c r="DA93" s="714">
        <f>CV93/CT93-1</f>
      </c>
      <c r="DB93" s="714">
        <f>CT93/CR93-1</f>
      </c>
      <c r="DC93" s="714"/>
      <c r="DD93" s="714"/>
      <c r="DE93" s="714"/>
      <c r="DF93" s="714"/>
      <c r="DG93" s="714"/>
      <c r="DH93" s="714"/>
      <c r="DI93" s="714"/>
      <c r="DJ93" s="714"/>
      <c r="DK93" s="714"/>
      <c r="DL93" s="714"/>
      <c r="DM93" s="50"/>
      <c r="DN93" s="50"/>
      <c r="DO93" s="50"/>
      <c r="DP93" s="41"/>
      <c r="DQ93" s="41"/>
      <c r="DR93" s="41"/>
      <c r="DS93" s="41"/>
      <c r="DT93" s="41"/>
      <c r="DU93" s="41"/>
      <c r="DV93" s="41"/>
      <c r="DW93" s="41"/>
      <c r="DX93" s="41"/>
      <c r="DY93" s="41"/>
      <c r="DZ93" s="714"/>
      <c r="EA93" s="41"/>
      <c r="EB93" s="36">
        <f>IFERROR(EA93/SUM(ED93:EO93)-1,"")</f>
      </c>
      <c r="EC93" s="716"/>
      <c r="ED93" s="205"/>
      <c r="EE93" s="732"/>
      <c r="EF93" s="732"/>
      <c r="EG93" s="732"/>
      <c r="EH93" s="732"/>
      <c r="EI93" s="732"/>
      <c r="EJ93" s="732"/>
      <c r="EK93" s="732"/>
      <c r="EL93" s="732"/>
      <c r="EM93" s="732"/>
      <c r="EN93" s="732"/>
      <c r="EO93" s="732"/>
      <c r="EP93" s="709"/>
      <c r="EQ93" s="36"/>
      <c r="ER93" s="736"/>
    </row>
    <row r="94" ht="27" customHeight="1" spans="1:146">
      <c r="A94" s="29"/>
      <c r="B94" s="698" t="s">
        <v>93</v>
      </c>
      <c r="C94" s="35">
        <v>19055.6392037323</v>
      </c>
      <c r="D94" s="36" t="n">
        <f t="shared" si="144">C94/Z94-1</f>
        <v>0.2163909004082336</v>
      </c>
      <c r="E94" s="35">
        <v>12937.1347074329</v>
      </c>
      <c r="F94" s="36" t="n">
        <f t="shared" si="145">E94/AB94-1</f>
        <v>-0.150068074668386</v>
      </c>
      <c r="G94" s="35">
        <v>17362.6443968239</v>
      </c>
      <c r="H94" s="36" t="n">
        <f t="shared" si="146">G94/AD94-1</f>
        <v>0.033205345328794156</v>
      </c>
      <c r="I94" s="35">
        <v>16648.9297753339</v>
      </c>
      <c r="J94" s="36" t="n">
        <f t="shared" si="147">I94/AF94-1</f>
        <v>0.004348996988655873</v>
      </c>
      <c r="K94" s="35">
        <v>17761.7304826004</v>
      </c>
      <c r="L94" s="36" t="n">
        <f t="shared" si="148">K94/AH94-1</f>
        <v>-0.006530920398108431</v>
      </c>
      <c r="M94" s="35">
        <v>15995.3027120018</v>
      </c>
      <c r="N94" s="36" t="n">
        <f t="shared" si="149">M94/AJ94-1</f>
        <v>0.050650575186345304</v>
      </c>
      <c r="O94" s="35">
        <v>15525.608778965</v>
      </c>
      <c r="P94" s="36" t="n">
        <f t="shared" si="150">O94/AL94-1</f>
        <v>0.01070755712306437</v>
      </c>
      <c r="Q94" s="35" t="n">
        <v>16873.037147396004</v>
      </c>
      <c r="R94" s="36" t="n">
        <f>Q94/AL94-1</f>
        <v>0.04814199588618906</v>
      </c>
      <c r="S94" s="35"/>
      <c r="T94" s="36">
        <f>S94/AN94-1</f>
      </c>
      <c r="U94" s="35">
        <f>C94+E94+G94+I94+K94+M94+O94+Q94+S94</f>
      </c>
      <c r="V94" s="36">
        <f>U94/SUM(X94,Z94,AB94,AD94,AF94,AH94,AJ94,AL94,AN94)-1</f>
      </c>
      <c r="W94" s="36"/>
      <c r="X94" s="35" t="n">
        <v>15665.7199567483</v>
      </c>
      <c r="Y94" s="36">
        <f>X94/AY94-1</f>
      </c>
      <c r="Z94" s="35" t="n">
        <v>15221.3775266593</v>
      </c>
      <c r="AA94" s="36">
        <f>Z94/BA94-1</f>
      </c>
      <c r="AB94" s="35" t="n">
        <v>16804.6405057057</v>
      </c>
      <c r="AC94" s="36">
        <f>AB94/BC94-1</f>
      </c>
      <c r="AD94" s="35" t="n">
        <v>16576.8371604417</v>
      </c>
      <c r="AE94" s="36">
        <f>AD94/BE94-1</f>
      </c>
      <c r="AF94" s="35" t="n">
        <v>17878.4935004902</v>
      </c>
      <c r="AG94" s="36">
        <f>AF94/BG94-1</f>
      </c>
      <c r="AH94" s="35" t="n">
        <v>15224.1887928961</v>
      </c>
      <c r="AI94" s="36">
        <f>AH94/BI94-1</f>
      </c>
      <c r="AJ94" s="35" t="n">
        <v>15361.1286168256</v>
      </c>
      <c r="AK94" s="36">
        <f>AJ94/BK94-1</f>
      </c>
      <c r="AL94" s="35" t="n">
        <v>16098.0451252028</v>
      </c>
      <c r="AM94" s="36">
        <f>AL94/BM94-1</f>
      </c>
      <c r="AN94" s="35" t="n">
        <v>18246.0225669415</v>
      </c>
      <c r="AO94" s="36">
        <f>AN94/BO94-1</f>
      </c>
      <c r="AP94" s="35" t="n">
        <v>16714.3321415588</v>
      </c>
      <c r="AQ94" s="36">
        <f>AP94/BQ94-1</f>
      </c>
      <c r="AR94" s="35" t="n">
        <v>17342.6406029013</v>
      </c>
      <c r="AS94" s="36">
        <f>AR94/BS94-1</f>
      </c>
      <c r="AT94" s="35" t="n">
        <v>18823.0691922548</v>
      </c>
      <c r="AU94" s="36">
        <f>AT94/BU94-1</f>
      </c>
      <c r="AV94" s="35">
        <f>X94+Z94+AB94+AD94+AF94+AH94+AJ94+AL94+AN94+AP94+AR94+AT94</f>
      </c>
      <c r="AW94" s="36">
        <f>AV94/SUM(AY94,BA94,BC94,BE94,BG94,BI94,BK94,BM94,BO94,BQ94,BS94,BU94)-1</f>
      </c>
      <c r="AX94" s="35"/>
      <c r="AY94" s="35" t="n">
        <v>17094.9760826653</v>
      </c>
      <c r="AZ94" s="36">
        <f>AY94/BZ94-1</f>
      </c>
      <c r="BA94" s="35" t="n">
        <v>9478.16376620661</v>
      </c>
      <c r="BB94" s="36">
        <f>BA94/CB94-1</f>
      </c>
      <c r="BC94" s="35" t="n">
        <v>15283.2445176436</v>
      </c>
      <c r="BD94" s="36">
        <f>BC94/CD94-1</f>
      </c>
      <c r="BE94" s="35" t="n">
        <v>15058.284240673</v>
      </c>
      <c r="BF94" s="36">
        <f>BE94/CF94-1</f>
      </c>
      <c r="BG94" s="35" t="n">
        <v>16499.2959688523</v>
      </c>
      <c r="BH94" s="36">
        <f>BG94/CH94-1</f>
      </c>
      <c r="BI94" s="35" t="n">
        <v>14297.2116643593</v>
      </c>
      <c r="BJ94" s="36">
        <f>BI94/CJ94-1</f>
      </c>
      <c r="BK94" s="35" t="n">
        <v>15046.654406189</v>
      </c>
      <c r="BL94" s="36">
        <f>BK94/CL94-1</f>
      </c>
      <c r="BM94" s="35" t="n">
        <v>16126.7851085864</v>
      </c>
      <c r="BN94" s="36">
        <f>BM94/CN94-1</f>
      </c>
      <c r="BO94" s="35" t="n">
        <v>17090.5321535204</v>
      </c>
      <c r="BP94" s="36">
        <f>BO94/CP94-1</f>
      </c>
      <c r="BQ94" s="35" t="n">
        <v>17011.0855283107</v>
      </c>
      <c r="BR94" s="36">
        <f>BQ94/CR94-1</f>
      </c>
      <c r="BS94" s="35" t="n">
        <v>16877.0657331409</v>
      </c>
      <c r="BT94" s="36">
        <f>BS94/CT94-1</f>
      </c>
      <c r="BU94" s="35" t="n">
        <v>18676.7565059359</v>
      </c>
      <c r="BV94" s="36">
        <f>BU94/CV94-1</f>
      </c>
      <c r="BW94" s="35">
        <f>AY94+BA94+BC94+BE94+BG94+BI94+BK94+BM94+BO94+BQ94+BS94+BU94</f>
      </c>
      <c r="BX94" s="36">
        <f>BW94/SUM(BZ94,CB94,CD94,CF94,CH94,CJ94,CL94,CN94,CP94,CR94,CT94,CV94)-1</f>
      </c>
      <c r="BY94" s="36"/>
      <c r="BZ94" s="50" t="n">
        <v>11865.2262187014</v>
      </c>
      <c r="CA94" s="714">
        <f>BZ94/DN94-1</f>
      </c>
      <c r="CB94" s="50" t="n">
        <v>13830.2955074507</v>
      </c>
      <c r="CC94" s="714">
        <f>CB94/DO94-1</f>
      </c>
      <c r="CD94" s="41" t="n">
        <v>14660.4598985483</v>
      </c>
      <c r="CE94" s="714">
        <f>CD94/DP94-1</f>
      </c>
      <c r="CF94" s="41" t="n">
        <v>14593.6880626398</v>
      </c>
      <c r="CG94" s="714">
        <f>CF94/DQ94-1</f>
      </c>
      <c r="CH94" s="41" t="n">
        <v>15126.6542194856</v>
      </c>
      <c r="CI94" s="714">
        <f>CH94/DR94-1</f>
      </c>
      <c r="CJ94" s="50" t="n">
        <v>14052.3507563581</v>
      </c>
      <c r="CK94" s="714">
        <f>CJ94/DS94-1</f>
      </c>
      <c r="CL94" s="724" t="n">
        <v>13849.6866075501</v>
      </c>
      <c r="CM94" s="714">
        <f>CL94/DT94-1</f>
      </c>
      <c r="CN94" s="41" t="n">
        <v>15729.6146081262</v>
      </c>
      <c r="CO94" s="714">
        <f>CN94/DU94-1</f>
      </c>
      <c r="CP94" s="41" t="n">
        <v>16139.868314005</v>
      </c>
      <c r="CQ94" s="714">
        <f>CP94/DV94-1</f>
      </c>
      <c r="CR94" s="41" t="n">
        <v>15660.6412007755</v>
      </c>
      <c r="CS94" s="714">
        <f>CR94/DW94-1</f>
      </c>
      <c r="CT94" s="41" t="n">
        <v>17229.9953793892</v>
      </c>
      <c r="CU94" s="714">
        <f>CT94/DY94-1</f>
      </c>
      <c r="CV94" s="41" t="n">
        <v>17821.5435354411</v>
      </c>
      <c r="CW94" s="714">
        <f>CV94/DY94-1</f>
      </c>
      <c r="CX94" s="41">
        <f>BZ94+CB94+CD94+CF94+CH94+CJ94+CL94+CN94+CP94+CR94+CT94+CV94</f>
      </c>
      <c r="CY94" s="714">
        <f>CX94/SUM(DN94:DY94)-1</f>
      </c>
      <c r="CZ94" s="714"/>
      <c r="DA94" s="714">
        <f>CV94/CT94-1</f>
      </c>
      <c r="DB94" s="714">
        <f>CT94/CR94-1</f>
      </c>
      <c r="DC94" s="714"/>
      <c r="DD94" s="714"/>
      <c r="DE94" s="714"/>
      <c r="DF94" s="714"/>
      <c r="DG94" s="714"/>
      <c r="DH94" s="714"/>
      <c r="DI94" s="714"/>
      <c r="DJ94" s="714"/>
      <c r="DK94" s="714"/>
      <c r="DL94" s="714"/>
      <c r="DM94" s="21"/>
      <c r="DN94" s="742" t="n">
        <v>14628.0267893243</v>
      </c>
      <c r="DO94" s="742" t="n">
        <v>10352.6586318216</v>
      </c>
      <c r="DP94" s="720" t="n">
        <v>13812.0721534918</v>
      </c>
      <c r="DQ94" s="720" t="n">
        <v>13910.1129142564</v>
      </c>
      <c r="DR94" s="720" t="n">
        <v>14365.6606923163</v>
      </c>
      <c r="DS94" s="720" t="n">
        <v>12999.2005534258</v>
      </c>
      <c r="DT94" s="720" t="n">
        <v>12907.5456742637</v>
      </c>
      <c r="DU94" s="720" t="n">
        <v>14070.2173476068</v>
      </c>
      <c r="DV94" s="720" t="n">
        <v>15795.4001178304</v>
      </c>
      <c r="DW94" s="720" t="n">
        <v>14947.3876357418</v>
      </c>
      <c r="DX94" s="720" t="n">
        <v>17210.1385596752</v>
      </c>
      <c r="DY94" s="720" t="n">
        <v>17145.9475966257</v>
      </c>
      <c r="DZ94" s="721"/>
      <c r="EA94" s="720">
        <f>SUM(DN94:DY94)</f>
      </c>
      <c r="EB94" s="722">
        <f>IFERROR(EA94/SUM(ED94:EO94)-1,"")</f>
      </c>
      <c r="EC94" s="723"/>
      <c r="ED94" s="205" t="n">
        <v>19118.0798483294</v>
      </c>
      <c r="EE94" s="732" t="n">
        <v>9276.47269508471</v>
      </c>
      <c r="EF94" s="732" t="n">
        <v>12183.7559973203</v>
      </c>
      <c r="EG94" s="732" t="n">
        <v>14521.895744567</v>
      </c>
      <c r="EH94" s="732" t="n">
        <v>14668.1175829887</v>
      </c>
      <c r="EI94" s="732" t="n">
        <v>14981.3408507164</v>
      </c>
      <c r="EJ94" s="732" t="n">
        <v>12902.0115010039</v>
      </c>
      <c r="EK94" s="732" t="n">
        <v>14916.1648902654</v>
      </c>
      <c r="EL94" s="732" t="n">
        <v>15936.3064903723</v>
      </c>
      <c r="EM94" s="732" t="n">
        <v>13727.4829192135</v>
      </c>
      <c r="EN94" s="732" t="n">
        <v>16255.0049012728</v>
      </c>
      <c r="EO94" s="732" t="n">
        <v>16229.0061460706</v>
      </c>
      <c r="EP94" s="840">
        <f>SUM(ED94:EO94)</f>
      </c>
      <c r="EQ94" s="36"/>
      <c r="ER94" s="736"/>
    </row>
    <row r="95" s="212" customFormat="1" ht="27" customHeight="1" spans="1:146">
      <c r="A95" s="698" t="s">
        <v>108</v>
      </c>
      <c r="B95" s="698" t="s">
        <v>88</v>
      </c>
      <c r="C95" s="35">
        <v>215.557761556829</v>
      </c>
      <c r="D95" s="36" t="n">
        <f t="shared" si="144">C95/Z95-1</f>
        <v>0.17066019515920394</v>
      </c>
      <c r="E95" s="35">
        <v>146.194487425709</v>
      </c>
      <c r="F95" s="36" t="n">
        <f t="shared" si="145">E95/AB95-1</f>
        <v>-0.15160943651591963</v>
      </c>
      <c r="G95" s="35">
        <v>191.971735138246</v>
      </c>
      <c r="H95" s="36" t="n">
        <f t="shared" si="146">G95/AD95-1</f>
        <v>-0.008288932801181703</v>
      </c>
      <c r="I95" s="35">
        <v>204.672912248264</v>
      </c>
      <c r="J95" s="36" t="n">
        <f t="shared" si="147">I95/AF95-1</f>
        <v>0.012974152138885975</v>
      </c>
      <c r="K95" s="35">
        <v>215.715404133491</v>
      </c>
      <c r="L95" s="36" t="n">
        <f t="shared" si="148">K95/AH95-1</f>
        <v>0.018866401986983528</v>
      </c>
      <c r="M95" s="35">
        <v>196.366253949472</v>
      </c>
      <c r="N95" s="36" t="n">
        <f t="shared" si="149">M95/AJ95-1</f>
        <v>0.05510898589431257</v>
      </c>
      <c r="O95" s="35">
        <v>189.910725183625</v>
      </c>
      <c r="P95" s="36" t="n">
        <f t="shared" si="150">O95/AL95-1</f>
        <v>-3.394728558325788E-4</v>
      </c>
      <c r="Q95" s="35" t="n">
        <v>198.12498011633798</v>
      </c>
      <c r="R95" s="36" t="n">
        <f>Q95/AL95-1</f>
        <v>0.019341194685587704</v>
      </c>
      <c r="S95" s="35"/>
      <c r="T95" s="36">
        <f>S95/AN95-1</f>
      </c>
      <c r="U95" s="35">
        <f>C95+E95+G95+I95+K95+M95+O95+Q95+S95</f>
      </c>
      <c r="V95" s="36">
        <f>U95/SUM(X95,Z95,AB95,AD95,AF95,AH95,AJ95,AL95,AN95)-1</f>
      </c>
      <c r="W95" s="36"/>
      <c r="X95" s="35" t="n">
        <v>184.133502145355</v>
      </c>
      <c r="Y95" s="36">
        <f>X95/AY95-1</f>
      </c>
      <c r="Z95" s="35" t="n">
        <v>172.319794347232</v>
      </c>
      <c r="AA95" s="36">
        <f>Z95/BA95-1</f>
      </c>
      <c r="AB95" s="35" t="n">
        <v>193.576275880926</v>
      </c>
      <c r="AC95" s="36">
        <f>AB95/BC95-1</f>
      </c>
      <c r="AD95" s="35" t="n">
        <v>202.051465791204</v>
      </c>
      <c r="AE95" s="36">
        <f>AD95/BE95-1</f>
      </c>
      <c r="AF95" s="35" t="n">
        <v>211.720990811754</v>
      </c>
      <c r="AG95" s="36">
        <f>AF95/BG95-1</f>
      </c>
      <c r="AH95" s="35" t="n">
        <v>186.109924732592</v>
      </c>
      <c r="AI95" s="36">
        <f>AH95/BI95-1</f>
      </c>
      <c r="AJ95" s="35" t="n">
        <v>189.975216612946</v>
      </c>
      <c r="AK95" s="36">
        <f>AJ95/BK95-1</f>
      </c>
      <c r="AL95" s="35" t="n">
        <v>194.365714982655</v>
      </c>
      <c r="AM95" s="36">
        <f>AL95/BM95-1</f>
      </c>
      <c r="AN95" s="35" t="n">
        <v>188.372615475572</v>
      </c>
      <c r="AO95" s="36">
        <f>AN95/BO95-1</f>
      </c>
      <c r="AP95" s="35" t="n">
        <v>183.98041693964</v>
      </c>
      <c r="AQ95" s="36">
        <f>AP95/BQ95-1</f>
      </c>
      <c r="AR95" s="35" t="n">
        <v>190.317545885549</v>
      </c>
      <c r="AS95" s="36">
        <f>AR95/BS95-1</f>
      </c>
      <c r="AT95" s="35" t="n">
        <v>190.000756779363</v>
      </c>
      <c r="AU95" s="36">
        <f>AT95/BU95-1</f>
      </c>
      <c r="AV95" s="35">
        <f>X95+Z95+AB95+AD95+AF95+AH95+AJ95+AL95+AN95+AP95+AR95+AT95</f>
      </c>
      <c r="AW95" s="36">
        <f>AV95/SUM(AY95,BA95,BC95,BE95,BG95,BI95,BK95,BM95,BO95,BQ95,BS95,BU95)-1</f>
      </c>
      <c r="AX95" s="35"/>
      <c r="AY95" s="35" t="n">
        <v>189.235353338292</v>
      </c>
      <c r="AZ95" s="36">
        <f>AY95/BZ95-1</f>
      </c>
      <c r="BA95" s="35" t="n">
        <v>110.779542236539</v>
      </c>
      <c r="BB95" s="36">
        <f>BA95/CB95-1</f>
      </c>
      <c r="BC95" s="35" t="n">
        <v>167.249214230566</v>
      </c>
      <c r="BD95" s="36">
        <f>BC95/CD95-1</f>
      </c>
      <c r="BE95" s="35" t="n">
        <v>184.275562830946</v>
      </c>
      <c r="BF95" s="36">
        <f>BE95/CF95-1</f>
      </c>
      <c r="BG95" s="35" t="n">
        <v>201.804931795471</v>
      </c>
      <c r="BH95" s="36">
        <f>BG95/CH95-1</f>
      </c>
      <c r="BI95" s="35" t="n">
        <v>182.184922032561</v>
      </c>
      <c r="BJ95" s="36">
        <f>BI95/CJ95-1</f>
      </c>
      <c r="BK95" s="35" t="n">
        <v>183.042202591687</v>
      </c>
      <c r="BL95" s="36">
        <f>BK95/CL95-1</f>
      </c>
      <c r="BM95" s="35" t="n">
        <v>191.663585794891</v>
      </c>
      <c r="BN95" s="36">
        <f>BM95/CN95-1</f>
      </c>
      <c r="BO95" s="35" t="n">
        <v>192.572046390278</v>
      </c>
      <c r="BP95" s="36">
        <f>BO95/CP95-1</f>
      </c>
      <c r="BQ95" s="35" t="n">
        <v>194.093551323423</v>
      </c>
      <c r="BR95" s="36">
        <f>BQ95/CR95-1</f>
      </c>
      <c r="BS95" s="35" t="n">
        <v>199.019149061359</v>
      </c>
      <c r="BT95" s="36">
        <f>BS95/CT95-1</f>
      </c>
      <c r="BU95" s="35" t="n">
        <v>202.97155385545</v>
      </c>
      <c r="BV95" s="36">
        <f>BU95/CV95-1</f>
      </c>
      <c r="BW95" s="35">
        <f>AY95+BA95+BC95+BE95+BG95+BI95+BK95+BM95+BO95+BQ95+BS95+BU95</f>
      </c>
      <c r="BX95" s="36">
        <f>BW95/SUM(BZ95,CB95,CD95,CF95,CH95,CJ95,CL95,CN95,CP95,CR95,CT95,CV95)-1</f>
      </c>
      <c r="BY95" s="36"/>
      <c r="BZ95" s="50" t="n">
        <v>120.493094544621</v>
      </c>
      <c r="CA95" s="714">
        <f>BZ95/DN95-1</f>
      </c>
      <c r="CB95" s="50" t="n">
        <v>178.755857691071</v>
      </c>
      <c r="CC95" s="714">
        <f>CB95/DO95-1</f>
      </c>
      <c r="CD95" s="41" t="n">
        <v>175.401332353022</v>
      </c>
      <c r="CE95" s="714">
        <f>CD95/DP95-1</f>
      </c>
      <c r="CF95" s="41" t="n">
        <v>175.879605624658</v>
      </c>
      <c r="CG95" s="714">
        <f>CF95/DQ95-1</f>
      </c>
      <c r="CH95" s="41" t="n">
        <v>189.710026612061</v>
      </c>
      <c r="CI95" s="714">
        <f>CH95/DR95-1</f>
      </c>
      <c r="CJ95" s="724" t="n">
        <v>176.970577389359</v>
      </c>
      <c r="CK95" s="714">
        <f>CJ95/DS95-1</f>
      </c>
      <c r="CL95" s="724" t="n">
        <v>168.846498181037</v>
      </c>
      <c r="CM95" s="714">
        <f>CL95/DT95-1</f>
      </c>
      <c r="CN95" s="41" t="n">
        <v>174.465893440657</v>
      </c>
      <c r="CO95" s="714">
        <f>CN95/DU95-1</f>
      </c>
      <c r="CP95" s="41" t="n">
        <v>165.693806605077</v>
      </c>
      <c r="CQ95" s="714">
        <f>CP95/DV95-1</f>
      </c>
      <c r="CR95" s="41" t="n">
        <v>174.534750447415</v>
      </c>
      <c r="CS95" s="714">
        <f>CR95/DW95-1</f>
      </c>
      <c r="CT95" s="41" t="n">
        <v>181.70437406512</v>
      </c>
      <c r="CU95" s="714">
        <f>CT95/DY95-1</f>
      </c>
      <c r="CV95" s="41" t="n">
        <v>171.535902871321</v>
      </c>
      <c r="CW95" s="714">
        <f>CV95/DY95-1</f>
      </c>
      <c r="CX95" s="41">
        <f>BZ95+CB95+CD95+CF95+CH95+CJ95+CL95+CN95+CP95+CR95+CT95+CV95</f>
      </c>
      <c r="CY95" s="714">
        <f>CX95/SUM(DN95:DY95)-1</f>
      </c>
      <c r="CZ95" s="714"/>
      <c r="DA95" s="714">
        <f>CV95/CT95-1</f>
      </c>
      <c r="DB95" s="714">
        <f>CT95/CR95-1</f>
      </c>
      <c r="DC95" s="714"/>
      <c r="DD95" s="714"/>
      <c r="DE95" s="714"/>
      <c r="DF95" s="714"/>
      <c r="DG95" s="714"/>
      <c r="DH95" s="714"/>
      <c r="DI95" s="714"/>
      <c r="DJ95" s="714"/>
      <c r="DK95" s="714"/>
      <c r="DL95" s="714"/>
      <c r="DM95" s="228"/>
      <c r="DN95" s="739" t="n">
        <v>138.692355797651</v>
      </c>
      <c r="DO95" s="739" t="n">
        <v>137.534985750694</v>
      </c>
      <c r="DP95" s="726" t="n">
        <v>156.380862769958</v>
      </c>
      <c r="DQ95" s="726" t="n">
        <v>147.163879815354</v>
      </c>
      <c r="DR95" s="726" t="n">
        <v>168.008378119383</v>
      </c>
      <c r="DS95" s="726" t="n">
        <v>144.702135122662</v>
      </c>
      <c r="DT95" s="726" t="n">
        <v>139.611062893856</v>
      </c>
      <c r="DU95" s="726" t="n">
        <v>140.950049218816</v>
      </c>
      <c r="DV95" s="726" t="n">
        <v>147.299754334081</v>
      </c>
      <c r="DW95" s="726" t="n">
        <v>148.947286130442</v>
      </c>
      <c r="DX95" s="726" t="n">
        <v>154.445550672994</v>
      </c>
      <c r="DY95" s="726" t="n">
        <v>147.715130141414</v>
      </c>
      <c r="DZ95" s="727" t="n">
        <v>-0.0317042455956255</v>
      </c>
      <c r="EA95" s="726">
        <f>SUM(DN95:DY95)</f>
      </c>
      <c r="EB95" s="728">
        <f>IFERROR(EA95/SUM(ED95:EO95)-1,"")</f>
      </c>
      <c r="EC95" s="740"/>
      <c r="ED95" s="205" t="n">
        <v>199.168348683655</v>
      </c>
      <c r="EE95" s="35" t="n">
        <v>123.349684277633</v>
      </c>
      <c r="EF95" s="35" t="n">
        <v>157.34009046058</v>
      </c>
      <c r="EG95" s="35" t="n">
        <v>190.07992539734</v>
      </c>
      <c r="EH95" s="35" t="n">
        <v>196.408944689444</v>
      </c>
      <c r="EI95" s="35" t="n">
        <v>200.25201236749</v>
      </c>
      <c r="EJ95" s="35" t="n">
        <v>170.21243988859</v>
      </c>
      <c r="EK95" s="35" t="n">
        <v>166.453668918281</v>
      </c>
      <c r="EL95" s="35" t="n">
        <v>162.962873922207</v>
      </c>
      <c r="EM95" s="35" t="n">
        <v>148.204044419531</v>
      </c>
      <c r="EN95" s="35" t="n">
        <v>166.275691007109</v>
      </c>
      <c r="EO95" s="35" t="n">
        <v>152.551665614064</v>
      </c>
      <c r="EP95" s="841">
        <f>SUM(ED95:EO95)</f>
      </c>
      <c r="EQ95" s="36"/>
      <c r="ER95" s="736"/>
    </row>
    <row r="96" s="212" customFormat="1" ht="27" customHeight="1" spans="1:146">
      <c r="A96" s="45"/>
      <c r="B96" s="698" t="s">
        <v>89</v>
      </c>
      <c r="C96" s="35">
        <v>39.7869</v>
      </c>
      <c r="D96" s="36" t="n">
        <f t="shared" si="144">C96/Z96-1</f>
        <v>0.16280544652694773</v>
      </c>
      <c r="E96" s="35">
        <v>38.8195</v>
      </c>
      <c r="F96" s="36" t="n">
        <f t="shared" si="145">E96/AB96-1</f>
        <v>0.17264576700237422</v>
      </c>
      <c r="G96" s="35">
        <v>40.937</v>
      </c>
      <c r="H96" s="36" t="n">
        <f t="shared" si="146">G96/AD96-1</f>
        <v>0.17658724456068753</v>
      </c>
      <c r="I96" s="35">
        <v>37.3704</v>
      </c>
      <c r="J96" s="36" t="n">
        <f t="shared" si="147">I96/AF96-1</f>
        <v>0.0028983640345228157</v>
      </c>
      <c r="K96" s="35">
        <v>37.2193</v>
      </c>
      <c r="L96" s="36" t="n">
        <f t="shared" si="148">K96/AH96-1</f>
        <v>0.02711615572058168</v>
      </c>
      <c r="M96" s="35">
        <v>36.3092</v>
      </c>
      <c r="N96" s="36" t="n">
        <f t="shared" si="149">M96/AJ96-1</f>
        <v>-0.06851479865263888</v>
      </c>
      <c r="O96" s="35">
        <v>36.9671</v>
      </c>
      <c r="P96" s="36" t="n">
        <f t="shared" si="150">O96/AL96-1</f>
        <v>-0.01995763509447268</v>
      </c>
      <c r="Q96" s="35" t="n">
        <v>37.579</v>
      </c>
      <c r="R96" s="36" t="n">
        <f>Q96/AL96-1</f>
        <v>-0.05376652742211241</v>
      </c>
      <c r="S96" s="35"/>
      <c r="T96" s="36">
        <f>S96/AN96-1</f>
      </c>
      <c r="U96" s="35">
        <f>C96+E96+G96+I96+K96+M96+O96+Q96+S96</f>
      </c>
      <c r="V96" s="36">
        <f>U96/SUM(X96,Z96,AB96,AD96,AF96,AH96,AJ96,AL96,AN96)-1</f>
      </c>
      <c r="W96" s="36"/>
      <c r="X96" s="35" t="n">
        <v>34.2163</v>
      </c>
      <c r="Y96" s="36">
        <f>X96/AY96-1</f>
      </c>
      <c r="Z96" s="35" t="n">
        <v>33.1042</v>
      </c>
      <c r="AA96" s="36">
        <f>Z96/BA96-1</f>
      </c>
      <c r="AB96" s="35" t="n">
        <v>34.793</v>
      </c>
      <c r="AC96" s="36">
        <f>AB96/BC96-1</f>
      </c>
      <c r="AD96" s="35" t="n">
        <v>37.2624</v>
      </c>
      <c r="AE96" s="36">
        <f>AD96/BE96-1</f>
      </c>
      <c r="AF96" s="35" t="n">
        <v>36.2367</v>
      </c>
      <c r="AG96" s="36">
        <f>AF96/BG96-1</f>
      </c>
      <c r="AH96" s="35" t="n">
        <v>38.9799</v>
      </c>
      <c r="AI96" s="36">
        <f>AH96/BI96-1</f>
      </c>
      <c r="AJ96" s="35" t="n">
        <v>37.7199</v>
      </c>
      <c r="AK96" s="36">
        <f>AJ96/BK96-1</f>
      </c>
      <c r="AL96" s="35" t="n">
        <v>39.7143</v>
      </c>
      <c r="AM96" s="36">
        <f>AL96/BM96-1</f>
      </c>
      <c r="AN96" s="35" t="n">
        <v>38.2642</v>
      </c>
      <c r="AO96" s="36">
        <f>AN96/BO96-1</f>
      </c>
      <c r="AP96" s="35" t="n">
        <v>37.7869</v>
      </c>
      <c r="AQ96" s="36">
        <f>AP96/BQ96-1</f>
      </c>
      <c r="AR96" s="35" t="n">
        <v>39.8956</v>
      </c>
      <c r="AS96" s="36">
        <f>AR96/BS96-1</f>
      </c>
      <c r="AT96" s="35" t="n">
        <v>41.4087</v>
      </c>
      <c r="AU96" s="36">
        <f>AT96/BU96-1</f>
      </c>
      <c r="AV96" s="35">
        <f>X96+Z96+AB96+AD96+AF96+AH96+AJ96+AL96+AN96+AP96+AR96+AT96</f>
      </c>
      <c r="AW96" s="36">
        <f>AV96/SUM(AY96,BA96,BC96,BE96,BG96,BI96,BK96,BM96,BO96,BQ96,BS96,BU96)-1</f>
      </c>
      <c r="AX96" s="35"/>
      <c r="AY96" s="35" t="n">
        <v>34.8832</v>
      </c>
      <c r="AZ96" s="36">
        <f>AY96/BZ96-1</f>
      </c>
      <c r="BA96" s="35" t="n">
        <v>26.4157</v>
      </c>
      <c r="BB96" s="36">
        <f>BA96/CB96-1</f>
      </c>
      <c r="BC96" s="35" t="n">
        <v>32.5713</v>
      </c>
      <c r="BD96" s="36">
        <f>BC96/CD96-1</f>
      </c>
      <c r="BE96" s="35" t="n">
        <v>38.5837</v>
      </c>
      <c r="BF96" s="36">
        <f>BE96/CF96-1</f>
      </c>
      <c r="BG96" s="35" t="n">
        <v>37.772</v>
      </c>
      <c r="BH96" s="36">
        <f>BG96/CH96-1</f>
      </c>
      <c r="BI96" s="35" t="n">
        <v>38.5368</v>
      </c>
      <c r="BJ96" s="36">
        <f>BI96/CJ96-1</f>
      </c>
      <c r="BK96" s="35" t="n">
        <v>37.2786</v>
      </c>
      <c r="BL96" s="36">
        <f>BK96/CL96-1</f>
      </c>
      <c r="BM96" s="35" t="n">
        <v>37.714</v>
      </c>
      <c r="BN96" s="36">
        <f>BM96/CN96-1</f>
      </c>
      <c r="BO96" s="35" t="n">
        <v>37.6895</v>
      </c>
      <c r="BP96" s="36">
        <f>BO96/CP96-1</f>
      </c>
      <c r="BQ96" s="35" t="n">
        <v>36.3014</v>
      </c>
      <c r="BR96" s="36">
        <f>BQ96/CR96-1</f>
      </c>
      <c r="BS96" s="35" t="n">
        <v>39.4111</v>
      </c>
      <c r="BT96" s="36">
        <f>BS96/CT96-1</f>
      </c>
      <c r="BU96" s="35" t="n">
        <v>39.9286</v>
      </c>
      <c r="BV96" s="36">
        <f>BU96/CV96-1</f>
      </c>
      <c r="BW96" s="35">
        <f>AY96+BA96+BC96+BE96+BG96+BI96+BK96+BM96+BO96+BQ96+BS96+BU96</f>
      </c>
      <c r="BX96" s="36">
        <f>BW96/SUM(BZ96,CB96,CD96,CF96,CH96,CJ96,CL96,CN96,CP96,CR96,CT96,CV96)-1</f>
      </c>
      <c r="BY96" s="36"/>
      <c r="BZ96" s="50" t="n">
        <v>33.3671</v>
      </c>
      <c r="CA96" s="714">
        <f>BZ96/DN96-1</f>
      </c>
      <c r="CB96" s="50" t="n">
        <v>28.1929</v>
      </c>
      <c r="CC96" s="714">
        <f>CB96/DO96-1</f>
      </c>
      <c r="CD96" s="41" t="n">
        <v>31.0446</v>
      </c>
      <c r="CE96" s="714">
        <f>CD96/DP96-1</f>
      </c>
      <c r="CF96" s="41" t="n">
        <v>32.3726</v>
      </c>
      <c r="CG96" s="714">
        <f>CF96/DQ96-1</f>
      </c>
      <c r="CH96" s="41" t="n">
        <v>31.7861</v>
      </c>
      <c r="CI96" s="714">
        <f>CH96/DR96-1</f>
      </c>
      <c r="CJ96" s="724" t="n">
        <v>38.4735</v>
      </c>
      <c r="CK96" s="714">
        <f>CJ96/DS96-1</f>
      </c>
      <c r="CL96" s="724" t="n">
        <v>36.6819</v>
      </c>
      <c r="CM96" s="714">
        <f>CL96/DT96-1</f>
      </c>
      <c r="CN96" s="41" t="n">
        <v>33.8297</v>
      </c>
      <c r="CO96" s="714">
        <f>CN96/DU96-1</f>
      </c>
      <c r="CP96" s="41" t="n">
        <v>33.6221</v>
      </c>
      <c r="CQ96" s="714">
        <f>CP96/DV96-1</f>
      </c>
      <c r="CR96" s="41" t="n">
        <v>36.8123</v>
      </c>
      <c r="CS96" s="714">
        <f>CR96/DW96-1</f>
      </c>
      <c r="CT96" s="41" t="n">
        <v>40.6167</v>
      </c>
      <c r="CU96" s="714">
        <f>CT96/DY96-1</f>
      </c>
      <c r="CV96" s="41" t="n">
        <v>42.8763</v>
      </c>
      <c r="CW96" s="714">
        <f>CV96/DY96-1</f>
      </c>
      <c r="CX96" s="41">
        <f>BZ96+CB96+CD96+CF96+CH96+CJ96+CL96+CN96+CP96+CR96+CT96+CV96</f>
      </c>
      <c r="CY96" s="714">
        <f>CX96/SUM(DN96:DY96)-1</f>
      </c>
      <c r="CZ96" s="714"/>
      <c r="DA96" s="714">
        <f>CV96/CT96-1</f>
      </c>
      <c r="DB96" s="714">
        <f>CT96/CR96-1</f>
      </c>
      <c r="DC96" s="714"/>
      <c r="DD96" s="714"/>
      <c r="DE96" s="714"/>
      <c r="DF96" s="714"/>
      <c r="DG96" s="714"/>
      <c r="DH96" s="714"/>
      <c r="DI96" s="714"/>
      <c r="DJ96" s="714"/>
      <c r="DK96" s="714"/>
      <c r="DL96" s="714"/>
      <c r="DM96" s="737" t="s">
        <v>109</v>
      </c>
      <c r="DN96" s="739" t="n">
        <v>21.4897</v>
      </c>
      <c r="DO96" s="739" t="n">
        <v>18.1378</v>
      </c>
      <c r="DP96" s="726" t="n">
        <v>20.0893</v>
      </c>
      <c r="DQ96" s="726" t="n">
        <v>19.5614</v>
      </c>
      <c r="DR96" s="726" t="n">
        <v>21.0838</v>
      </c>
      <c r="DS96" s="726" t="n">
        <v>21.4113</v>
      </c>
      <c r="DT96" s="726" t="n">
        <v>21.5235</v>
      </c>
      <c r="DU96" s="726" t="n">
        <v>18.6997</v>
      </c>
      <c r="DV96" s="726" t="n">
        <v>20.5105</v>
      </c>
      <c r="DW96" s="726" t="n">
        <v>22.7135</v>
      </c>
      <c r="DX96" s="726" t="n">
        <v>26.7037</v>
      </c>
      <c r="DY96" s="726" t="n">
        <v>34.1799</v>
      </c>
      <c r="DZ96" s="727"/>
      <c r="EA96" s="726">
        <f>SUM(DN96:DY96)</f>
      </c>
      <c r="EB96" s="728">
        <f>IFERROR(EA96/SUM(ED96:EO96)-1,"")</f>
      </c>
      <c r="EC96" s="744"/>
      <c r="ED96" s="205" t="n">
        <v>20.30977</v>
      </c>
      <c r="EE96" s="35" t="n">
        <v>16.67569</v>
      </c>
      <c r="EF96" s="35" t="n">
        <v>18.65381</v>
      </c>
      <c r="EG96" s="35" t="n">
        <v>18.55982</v>
      </c>
      <c r="EH96" s="35" t="n">
        <v>20.0542</v>
      </c>
      <c r="EI96" s="35" t="n">
        <v>20.9545</v>
      </c>
      <c r="EJ96" s="35" t="n">
        <v>21.2135</v>
      </c>
      <c r="EK96" s="35" t="n">
        <v>19.1594</v>
      </c>
      <c r="EL96" s="35" t="n">
        <v>17.4667</v>
      </c>
      <c r="EM96" s="35" t="n">
        <v>17.2531</v>
      </c>
      <c r="EN96" s="35" t="n">
        <v>17.2424</v>
      </c>
      <c r="EO96" s="35" t="n">
        <v>18.1076</v>
      </c>
      <c r="EP96" s="842">
        <f>SUM(ED96:EO96)</f>
      </c>
      <c r="EQ96" s="36"/>
      <c r="ER96" s="736"/>
    </row>
    <row r="97" s="212" customFormat="1" ht="27" customHeight="1" spans="1:146">
      <c r="A97" s="45"/>
      <c r="B97" s="698" t="s">
        <v>90</v>
      </c>
      <c r="C97" s="35">
        <v>175.770861556829</v>
      </c>
      <c r="D97" s="36" t="n">
        <f t="shared" si="144">C97/Z97-1</f>
        <v>0.1724529209557093</v>
      </c>
      <c r="E97" s="35">
        <v>107.374987425709</v>
      </c>
      <c r="F97" s="36" t="n">
        <f t="shared" si="145">E97/AB97-1</f>
        <v>-0.2287143697573567</v>
      </c>
      <c r="G97" s="35">
        <v>151.034735138246</v>
      </c>
      <c r="H97" s="36" t="n">
        <f t="shared" si="146">G97/AD97-1</f>
        <v>-0.04879947651722938</v>
      </c>
      <c r="I97" s="35">
        <v>167.302512248264</v>
      </c>
      <c r="J97" s="36" t="n">
        <f t="shared" si="147">I97/AF97-1</f>
        <v>0.015252507470639332</v>
      </c>
      <c r="K97" s="35">
        <v>178.496104133491</v>
      </c>
      <c r="L97" s="36" t="n">
        <f t="shared" si="148">K97/AH97-1</f>
        <v>0.017162865734619226</v>
      </c>
      <c r="M97" s="35">
        <v>160.057053949472</v>
      </c>
      <c r="N97" s="36" t="n">
        <f t="shared" si="149">M97/AJ97-1</f>
        <v>0.08786125904875508</v>
      </c>
      <c r="O97" s="35">
        <v>152.943625183625</v>
      </c>
      <c r="P97" s="36" t="n">
        <f t="shared" si="150">O97/AL97-1</f>
        <v>0.004520752286298002</v>
      </c>
      <c r="Q97" s="35" t="n">
        <v>160.54598011633797</v>
      </c>
      <c r="R97" s="36" t="n">
        <f>Q97/AL97-1</f>
        <v>0.03811517104026563</v>
      </c>
      <c r="S97" s="35"/>
      <c r="T97" s="36">
        <f>S97/AN97-1</f>
      </c>
      <c r="U97" s="35">
        <f>C97+E97+G97+I97+K97+M97+O97+Q97+S97</f>
      </c>
      <c r="V97" s="36">
        <f>U97/SUM(X97,Z97,AB97,AD97,AF97,AH97,AJ97,AL97,AN97)-1</f>
      </c>
      <c r="W97" s="36"/>
      <c r="X97" s="35" t="n">
        <v>149.917202145355</v>
      </c>
      <c r="Y97" s="36">
        <f>X97/AY97-1</f>
      </c>
      <c r="Z97" s="35" t="n">
        <v>139.215594347232</v>
      </c>
      <c r="AA97" s="36">
        <f>Z97/BA97-1</f>
      </c>
      <c r="AB97" s="35" t="n">
        <v>158.783275880926</v>
      </c>
      <c r="AC97" s="36">
        <f>AB97/BC97-1</f>
      </c>
      <c r="AD97" s="35" t="n">
        <v>164.789065791204</v>
      </c>
      <c r="AE97" s="36">
        <f>AD97/BE97-1</f>
      </c>
      <c r="AF97" s="35" t="n">
        <v>175.484290811754</v>
      </c>
      <c r="AG97" s="36">
        <f>AF97/BG97-1</f>
      </c>
      <c r="AH97" s="35" t="n">
        <v>147.130024732592</v>
      </c>
      <c r="AI97" s="36">
        <f>AH97/BI97-1</f>
      </c>
      <c r="AJ97" s="35" t="n">
        <v>152.255316612946</v>
      </c>
      <c r="AK97" s="36">
        <f>AJ97/BK97-1</f>
      </c>
      <c r="AL97" s="35" t="n">
        <v>154.651414982655</v>
      </c>
      <c r="AM97" s="36">
        <f>AL97/BM97-1</f>
      </c>
      <c r="AN97" s="35" t="n">
        <v>150.108415475572</v>
      </c>
      <c r="AO97" s="36">
        <f>AN97/BO97-1</f>
      </c>
      <c r="AP97" s="35" t="n">
        <v>146.19351693964</v>
      </c>
      <c r="AQ97" s="36">
        <f>AP97/BQ97-1</f>
      </c>
      <c r="AR97" s="35" t="n">
        <v>150.421945885549</v>
      </c>
      <c r="AS97" s="36">
        <f>AR97/BS97-1</f>
      </c>
      <c r="AT97" s="35" t="n">
        <v>148.592056779363</v>
      </c>
      <c r="AU97" s="36">
        <f>AT97/BU97-1</f>
      </c>
      <c r="AV97" s="35">
        <f>X97+Z97+AB97+AD97+AF97+AH97+AJ97+AL97+AN97+AP97+AR97+AT97</f>
      </c>
      <c r="AW97" s="36">
        <f>AV97/SUM(AY97,BA97,BC97,BE97,BG97,BI97,BK97,BM97,BO97,BQ97,BS97,BU97)-1</f>
      </c>
      <c r="AX97" s="35"/>
      <c r="AY97" s="35" t="n">
        <v>154.352153338292</v>
      </c>
      <c r="AZ97" s="36">
        <f>AY97/BZ97-1</f>
      </c>
      <c r="BA97" s="35" t="n">
        <v>84.363842236539</v>
      </c>
      <c r="BB97" s="36">
        <f>BA97/CB97-1</f>
      </c>
      <c r="BC97" s="35" t="n">
        <v>134.677914230566</v>
      </c>
      <c r="BD97" s="36">
        <f>BC97/CD97-1</f>
      </c>
      <c r="BE97" s="35" t="n">
        <v>145.691862830946</v>
      </c>
      <c r="BF97" s="36">
        <f>BE97/CF97-1</f>
      </c>
      <c r="BG97" s="35" t="n">
        <v>164.032931795471</v>
      </c>
      <c r="BH97" s="36">
        <f>BG97/CH97-1</f>
      </c>
      <c r="BI97" s="35" t="n">
        <v>143.648122032561</v>
      </c>
      <c r="BJ97" s="36">
        <f>BI97/CJ97-1</f>
      </c>
      <c r="BK97" s="35" t="n">
        <v>145.763602591687</v>
      </c>
      <c r="BL97" s="36">
        <f>BK97/CL97-1</f>
      </c>
      <c r="BM97" s="35" t="n">
        <v>153.949585794891</v>
      </c>
      <c r="BN97" s="36">
        <f>BM97/CN97-1</f>
      </c>
      <c r="BO97" s="35" t="n">
        <v>154.882546390278</v>
      </c>
      <c r="BP97" s="36">
        <f>BO97/CP97-1</f>
      </c>
      <c r="BQ97" s="35" t="n">
        <v>157.792151323423</v>
      </c>
      <c r="BR97" s="36">
        <f>BQ97/CR97-1</f>
      </c>
      <c r="BS97" s="35" t="n">
        <v>159.608049061359</v>
      </c>
      <c r="BT97" s="36">
        <f>BS97/CT97-1</f>
      </c>
      <c r="BU97" s="35" t="n">
        <v>163.04295385545</v>
      </c>
      <c r="BV97" s="36">
        <f>BU97/CV97-1</f>
      </c>
      <c r="BW97" s="35">
        <f>AY97+BA97+BC97+BE97+BG97+BI97+BK97+BM97+BO97+BQ97+BS97+BU97</f>
      </c>
      <c r="BX97" s="36">
        <f>BW97/SUM(BZ97,CB97,CD97,CF97,CH97,CJ97,CL97,CN97,CP97,CR97,CT97,CV97)-1</f>
      </c>
      <c r="BY97" s="36"/>
      <c r="BZ97" s="50" t="n">
        <v>87.125994544621</v>
      </c>
      <c r="CA97" s="714">
        <f>BZ97/DN97-1</f>
      </c>
      <c r="CB97" s="50" t="n">
        <v>150.562957691071</v>
      </c>
      <c r="CC97" s="714">
        <f>CB97/DO97-1</f>
      </c>
      <c r="CD97" s="41" t="n">
        <v>144.356732353022</v>
      </c>
      <c r="CE97" s="714">
        <f>CD97/DP97-1</f>
      </c>
      <c r="CF97" s="41" t="n">
        <v>143.507005624658</v>
      </c>
      <c r="CG97" s="714">
        <f>CF97/DQ97-1</f>
      </c>
      <c r="CH97" s="41" t="n">
        <v>157.923926612061</v>
      </c>
      <c r="CI97" s="714">
        <f>CH97/DR97-1</f>
      </c>
      <c r="CJ97" s="724" t="n">
        <v>138.497077389359</v>
      </c>
      <c r="CK97" s="714">
        <f>CJ97/DS97-1</f>
      </c>
      <c r="CL97" s="724" t="n">
        <v>132.164598181037</v>
      </c>
      <c r="CM97" s="714">
        <f>CL97/DT97-1</f>
      </c>
      <c r="CN97" s="41" t="n">
        <v>140.636193440657</v>
      </c>
      <c r="CO97" s="714">
        <f>CN97/DU97-1</f>
      </c>
      <c r="CP97" s="41" t="n">
        <v>132.071706605077</v>
      </c>
      <c r="CQ97" s="714">
        <f>CP97/DV97-1</f>
      </c>
      <c r="CR97" s="41" t="n">
        <v>137.722450447415</v>
      </c>
      <c r="CS97" s="714">
        <f>CR97/DW97-1</f>
      </c>
      <c r="CT97" s="41" t="n">
        <v>141.08767406512</v>
      </c>
      <c r="CU97" s="714">
        <f>CT97/DY97-1</f>
      </c>
      <c r="CV97" s="41" t="n">
        <v>128.659602871321</v>
      </c>
      <c r="CW97" s="714">
        <f>CV97/DY97-1</f>
      </c>
      <c r="CX97" s="41">
        <f>BZ97+CB97+CD97+CF97+CH97+CJ97+CL97+CN97+CP97+CR97+CT97+CV97</f>
      </c>
      <c r="CY97" s="714">
        <f>CX97/SUM(DN97:DY97)-1</f>
      </c>
      <c r="CZ97" s="714"/>
      <c r="DA97" s="714">
        <f>CV97/CT97-1</f>
      </c>
      <c r="DB97" s="714">
        <f>CT97/CR97-1</f>
      </c>
      <c r="DC97" s="714"/>
      <c r="DD97" s="714"/>
      <c r="DE97" s="714"/>
      <c r="DF97" s="714"/>
      <c r="DG97" s="714"/>
      <c r="DH97" s="714"/>
      <c r="DI97" s="714"/>
      <c r="DJ97" s="714"/>
      <c r="DK97" s="714"/>
      <c r="DL97" s="714"/>
      <c r="DM97" s="212"/>
      <c r="DN97" s="739" t="n">
        <v>117.202655797651</v>
      </c>
      <c r="DO97" s="739" t="n">
        <v>119.397185750694</v>
      </c>
      <c r="DP97" s="726" t="n">
        <v>136.291562769958</v>
      </c>
      <c r="DQ97" s="726" t="n">
        <v>127.602479815354</v>
      </c>
      <c r="DR97" s="726" t="n">
        <v>146.924578119383</v>
      </c>
      <c r="DS97" s="726" t="n">
        <v>123.290835122662</v>
      </c>
      <c r="DT97" s="726" t="n">
        <v>118.087562893856</v>
      </c>
      <c r="DU97" s="726" t="n">
        <v>122.250349218816</v>
      </c>
      <c r="DV97" s="726" t="n">
        <v>126.789254334081</v>
      </c>
      <c r="DW97" s="726" t="n">
        <v>126.233786130442</v>
      </c>
      <c r="DX97" s="726" t="n">
        <v>127.741850672994</v>
      </c>
      <c r="DY97" s="726" t="n">
        <v>113.535230141414</v>
      </c>
      <c r="DZ97" s="727" t="n">
        <v>-0.155520702064091</v>
      </c>
      <c r="EA97" s="726">
        <f>SUM(DN97:DY97)</f>
      </c>
      <c r="EB97" s="728">
        <f>IFERROR(EA97/SUM(ED97:EO97)-1,"")</f>
      </c>
      <c r="EC97" s="728"/>
      <c r="ED97" s="205" t="n">
        <v>178.858578683655</v>
      </c>
      <c r="EE97" s="35" t="n">
        <v>106.673994277633</v>
      </c>
      <c r="EF97" s="35" t="n">
        <v>138.68628046058</v>
      </c>
      <c r="EG97" s="35" t="n">
        <v>171.52010539734</v>
      </c>
      <c r="EH97" s="35" t="n">
        <v>176.354744689444</v>
      </c>
      <c r="EI97" s="35" t="n">
        <v>179.29751236749</v>
      </c>
      <c r="EJ97" s="35" t="n">
        <v>148.99893988859</v>
      </c>
      <c r="EK97" s="35" t="n">
        <v>147.294268918281</v>
      </c>
      <c r="EL97" s="35" t="n">
        <v>145.496173922207</v>
      </c>
      <c r="EM97" s="35" t="n">
        <v>130.950944419531</v>
      </c>
      <c r="EN97" s="35" t="n">
        <v>149.033291007109</v>
      </c>
      <c r="EO97" s="35" t="n">
        <v>134.444065614064</v>
      </c>
      <c r="EP97" s="843">
        <f>SUM(ED97:EO97)</f>
      </c>
      <c r="EQ97" s="36"/>
      <c r="ER97" s="736"/>
    </row>
    <row r="98" s="212" customFormat="1" ht="27" customHeight="1" spans="1:146">
      <c r="A98" s="45"/>
      <c r="B98" s="698" t="s">
        <v>91</v>
      </c>
      <c r="C98" s="35" t="n">
        <f>C99+C100</f>
        <v>34891.0368620713</v>
      </c>
      <c r="D98" s="36" t="n">
        <f t="shared" si="144">C98/Z98-1</f>
        <v>0.14678469910361058</v>
      </c>
      <c r="E98" s="35" t="n">
        <f>E99+E100</f>
        <v>25422.9454071539</v>
      </c>
      <c r="F98" s="36" t="n">
        <f t="shared" si="145">E98/AB98-1</f>
        <v>-0.12874026091223445</v>
      </c>
      <c r="G98" s="35" t="n">
        <f>G99+G100</f>
        <v>33098.708256606595</v>
      </c>
      <c r="H98" s="36" t="n">
        <f t="shared" si="146">G98/AD98-1</f>
        <v>-0.010413346456422667</v>
      </c>
      <c r="I98" s="35" t="n">
        <f>I99+I100</f>
        <v>34644.802784742</v>
      </c>
      <c r="J98" s="36" t="n">
        <f t="shared" si="147">I98/AF98-1</f>
        <v>0.004123681066472207</v>
      </c>
      <c r="K98" s="35" t="n">
        <f>K99+K100</f>
        <v>35612.3208172245</v>
      </c>
      <c r="L98" s="36" t="n">
        <f t="shared" si="148">K98/AH98-1</f>
        <v>-0.006628762611894712</v>
      </c>
      <c r="M98" s="35" t="n">
        <f>M99+M100</f>
        <v>32617.7657365831</v>
      </c>
      <c r="N98" s="36" t="n">
        <f t="shared" si="149">M98/AJ98-1</f>
        <v>0.018559898611977488</v>
      </c>
      <c r="O98" s="35" t="n">
        <f>O99+O100</f>
        <v>31750.4031487241</v>
      </c>
      <c r="P98" s="36" t="n">
        <f t="shared" si="150">O98/AL98-1</f>
        <v>-0.00751833607383956</v>
      </c>
      <c r="Q98" s="35" t="n">
        <f>Q99+Q100</f>
        <v>33562.699446906176</v>
      </c>
      <c r="R98" s="36" t="n">
        <f>Q98/AL98-1</f>
        <v>0.02165183163325035</v>
      </c>
      <c r="S98" s="35">
        <f>S99+S100</f>
      </c>
      <c r="T98" s="36">
        <f>S98/AN98-1</f>
      </c>
      <c r="U98" s="35">
        <f>C98+E98+G98+I98+K98+M98+O98+Q98+S98</f>
      </c>
      <c r="V98" s="36">
        <f>U98/SUM(X98,Z98,AB98,AD98,AF98,AH98,AJ98,AL98,AN98)-1</f>
      </c>
      <c r="W98" s="36"/>
      <c r="X98" s="35">
        <f>X99+X100</f>
      </c>
      <c r="Y98" s="36">
        <f>X98/AY98-1</f>
      </c>
      <c r="Z98" s="35">
        <f>Z99+Z100</f>
      </c>
      <c r="AA98" s="36">
        <f>Z98/BA98-1</f>
      </c>
      <c r="AB98" s="35">
        <f>AB99+AB100</f>
      </c>
      <c r="AC98" s="36">
        <f>AB98/BC98-1</f>
      </c>
      <c r="AD98" s="35">
        <f>AD99+AD100</f>
      </c>
      <c r="AE98" s="36">
        <f>AD98/BE98-1</f>
      </c>
      <c r="AF98" s="35">
        <f>AF99+AF100</f>
      </c>
      <c r="AG98" s="36">
        <f>AF98/BG98-1</f>
      </c>
      <c r="AH98" s="35">
        <f>AH99+AH100</f>
      </c>
      <c r="AI98" s="36">
        <f>AH98/BI98-1</f>
      </c>
      <c r="AJ98" s="35">
        <f>AJ99+AJ100</f>
      </c>
      <c r="AK98" s="36">
        <f>AJ98/BK98-1</f>
      </c>
      <c r="AL98" s="35">
        <f>AL99+AL100</f>
      </c>
      <c r="AM98" s="36">
        <f>AL98/BM98-1</f>
      </c>
      <c r="AN98" s="35">
        <f>AN99+AN100</f>
      </c>
      <c r="AO98" s="36">
        <f>AN98/BO98-1</f>
      </c>
      <c r="AP98" s="35">
        <f>AP99+AP100</f>
      </c>
      <c r="AQ98" s="36">
        <f>AP98/BQ98-1</f>
      </c>
      <c r="AR98" s="35">
        <f>AR99+AR100</f>
      </c>
      <c r="AS98" s="36">
        <f>AR98/BS98-1</f>
      </c>
      <c r="AT98" s="35">
        <f>AT99+AT100</f>
      </c>
      <c r="AU98" s="36">
        <f>AT98/BU98-1</f>
      </c>
      <c r="AV98" s="35">
        <f>X98+Z98+AB98+AD98+AF98+AH98+AJ98+AL98+AN98+AP98+AR98+AT98</f>
      </c>
      <c r="AW98" s="36">
        <f>AV98/SUM(AY98,BA98,BC98,BE98,BG98,BI98,BK98,BM98,BO98,BQ98,BS98,BU98)-1</f>
      </c>
      <c r="AX98" s="35"/>
      <c r="AY98" s="35">
        <f>AY99+AY100</f>
      </c>
      <c r="AZ98" s="36">
        <f>AY98/BZ98-1</f>
      </c>
      <c r="BA98" s="35">
        <f>BA99+BA100</f>
      </c>
      <c r="BB98" s="36">
        <f>BA98/CB98-1</f>
      </c>
      <c r="BC98" s="35">
        <f>BC99+BC100</f>
      </c>
      <c r="BD98" s="36">
        <f>BC98/CD98-1</f>
      </c>
      <c r="BE98" s="35">
        <f>BE99+BE100</f>
      </c>
      <c r="BF98" s="36">
        <f>BE98/CF98-1</f>
      </c>
      <c r="BG98" s="35">
        <f>BG99+BG100</f>
      </c>
      <c r="BH98" s="36">
        <f>BG98/CH98-1</f>
      </c>
      <c r="BI98" s="35">
        <f>BI99+BI100</f>
      </c>
      <c r="BJ98" s="36">
        <f>BI98/CJ98-1</f>
      </c>
      <c r="BK98" s="35">
        <f>BK99+BK100</f>
      </c>
      <c r="BL98" s="36">
        <f>BK98/CL98-1</f>
      </c>
      <c r="BM98" s="35">
        <f>BM99+BM100</f>
      </c>
      <c r="BN98" s="36">
        <f>BM98/CN98-1</f>
      </c>
      <c r="BO98" s="35">
        <f>BO99+BO100</f>
      </c>
      <c r="BP98" s="36">
        <f>BO98/CP98-1</f>
      </c>
      <c r="BQ98" s="35">
        <f>BQ99+BQ100</f>
      </c>
      <c r="BR98" s="36">
        <f>BQ98/CR98-1</f>
      </c>
      <c r="BS98" s="35">
        <f>BS99+BS100</f>
      </c>
      <c r="BT98" s="36">
        <f>BS98/CT98-1</f>
      </c>
      <c r="BU98" s="35">
        <f>BU99+BU100</f>
      </c>
      <c r="BV98" s="36">
        <f>BU98/CV98-1</f>
      </c>
      <c r="BW98" s="35">
        <f>AY98+BA98+BC98+BE98+BG98+BI98+BK98+BM98+BO98+BQ98+BS98+BU98</f>
      </c>
      <c r="BX98" s="36">
        <f>BW98/SUM(BZ98,CB98,CD98,CF98,CH98,CJ98,CL98,CN98,CP98,CR98,CT98,CV98)-1</f>
      </c>
      <c r="BY98" s="36"/>
      <c r="BZ98" s="41">
        <f>BZ99+BZ100</f>
      </c>
      <c r="CA98" s="714">
        <f>BZ98/DN98-1</f>
      </c>
      <c r="CB98" s="41">
        <f>CB99+CB100</f>
      </c>
      <c r="CC98" s="714">
        <f>CB98/DO98-1</f>
      </c>
      <c r="CD98" s="41">
        <f>SUM(CD99:CD100)</f>
      </c>
      <c r="CE98" s="714">
        <f>CD98/DP98-1</f>
      </c>
      <c r="CF98" s="41" t="n">
        <v>30563.5980039106</v>
      </c>
      <c r="CG98" s="714">
        <f>CF98/DQ98-1</f>
      </c>
      <c r="CH98" s="41" t="n">
        <v>31863.9281888462</v>
      </c>
      <c r="CI98" s="714">
        <f>CH98/DR98-1</f>
      </c>
      <c r="CJ98" s="41">
        <f>CJ99+CJ100</f>
      </c>
      <c r="CK98" s="714">
        <f>CJ98/DS98-1</f>
      </c>
      <c r="CL98" s="41">
        <f>CL99+CL100</f>
      </c>
      <c r="CM98" s="714">
        <f>CL98/DT98-1</f>
      </c>
      <c r="CN98" s="41" t="n">
        <v>29788.4546771704</v>
      </c>
      <c r="CO98" s="714">
        <f>CN98/DU98-1</f>
      </c>
      <c r="CP98" s="41">
        <f>SUM(CP99:CP100)</f>
      </c>
      <c r="CQ98" s="714">
        <f>CP98/DV98-1</f>
      </c>
      <c r="CR98" s="41">
        <f>SUM(CR99:CR100)</f>
      </c>
      <c r="CS98" s="714">
        <f>CR98/DW98-1</f>
      </c>
      <c r="CT98" s="41">
        <f>CT99+CT100</f>
      </c>
      <c r="CU98" s="714">
        <f>CT98/DY98-1</f>
      </c>
      <c r="CV98" s="41">
        <f>CV99+CV100</f>
      </c>
      <c r="CW98" s="714">
        <f>CV98/DY98-1</f>
      </c>
      <c r="CX98" s="41">
        <f>BZ98+CB98+CD98+CF98+CH98+CJ98+CL98+CN98+CP98+CR98+CT98+CV98</f>
      </c>
      <c r="CY98" s="714">
        <f>CX98/SUM(DN98:DY98)-1</f>
      </c>
      <c r="CZ98" s="714"/>
      <c r="DA98" s="714">
        <f>CV98/CT98-1</f>
      </c>
      <c r="DB98" s="714">
        <f>CT98/CR98-1</f>
      </c>
      <c r="DC98" s="714"/>
      <c r="DD98" s="714"/>
      <c r="DE98" s="714"/>
      <c r="DF98" s="714"/>
      <c r="DG98" s="714"/>
      <c r="DH98" s="714"/>
      <c r="DI98" s="714"/>
      <c r="DJ98" s="714"/>
      <c r="DK98" s="714"/>
      <c r="DL98" s="714"/>
      <c r="DM98" s="212"/>
      <c r="DN98" s="41" t="n">
        <v>23298.1906947834</v>
      </c>
      <c r="DO98" s="41" t="n">
        <v>21390.7974737408</v>
      </c>
      <c r="DP98" s="41" t="n">
        <v>24816.5717921053</v>
      </c>
      <c r="DQ98" s="41" t="n">
        <v>25038.7741218273</v>
      </c>
      <c r="DR98" s="41" t="n">
        <v>26794.0834756284</v>
      </c>
      <c r="DS98" s="41" t="n">
        <v>22525.2413777286</v>
      </c>
      <c r="DT98" s="41" t="n">
        <v>22519.6492745174</v>
      </c>
      <c r="DU98" s="41" t="n">
        <v>23220.549657819</v>
      </c>
      <c r="DV98" s="41" t="n">
        <v>23701.6353913088</v>
      </c>
      <c r="DW98" s="41" t="n">
        <v>26293.775606884</v>
      </c>
      <c r="DX98" s="41" t="n">
        <v>28595.8427657799</v>
      </c>
      <c r="DY98" s="41" t="n">
        <v>30020.0345685593</v>
      </c>
      <c r="DZ98" s="714"/>
      <c r="EA98" s="41">
        <f>SUM(DN98:DY98)</f>
      </c>
      <c r="EB98" s="36">
        <f>IFERROR(EA98/SUM(ED98:EO98)-1,"")</f>
      </c>
      <c r="EC98" s="36"/>
      <c r="ED98" s="732">
        <f>ED99+ED100</f>
      </c>
      <c r="EE98" s="732">
        <f>EE99+EE100</f>
      </c>
      <c r="EF98" s="732">
        <f>EF99+EF100</f>
      </c>
      <c r="EG98" s="732">
        <f>EG99+EG100</f>
      </c>
      <c r="EH98" s="732">
        <f>EH99+EH100</f>
      </c>
      <c r="EI98" s="732">
        <f>EI99+EI100</f>
      </c>
      <c r="EJ98" s="732">
        <f>EJ99+EJ100</f>
      </c>
      <c r="EK98" s="732">
        <f>EK99+EK100</f>
      </c>
      <c r="EL98" s="732">
        <f>EL99+EL100</f>
      </c>
      <c r="EM98" s="732">
        <f>EM99+EM100</f>
      </c>
      <c r="EN98" s="50">
        <f>EN99+EN100</f>
      </c>
      <c r="EO98" s="50">
        <f>EO99+EO100</f>
      </c>
      <c r="EP98" s="844">
        <f>SUM(ED98:EO98)</f>
      </c>
      <c r="EQ98" s="36"/>
      <c r="ER98" s="733"/>
    </row>
    <row r="99" s="212" customFormat="1" ht="27" customHeight="1" spans="1:146">
      <c r="A99" s="45"/>
      <c r="B99" s="698" t="s">
        <v>92</v>
      </c>
      <c r="C99" s="35">
        <v>15138.1969</v>
      </c>
      <c r="D99" s="36" t="n">
        <f t="shared" si="144">C99/Z99-1</f>
        <v>0.21176405232386442</v>
      </c>
      <c r="E99" s="35">
        <v>15041.4526</v>
      </c>
      <c r="F99" s="36" t="n">
        <f t="shared" si="145">E99/AB99-1</f>
        <v>0.2501901264948043</v>
      </c>
      <c r="G99" s="35">
        <v>15603.1688</v>
      </c>
      <c r="H99" s="36" t="n">
        <f t="shared" si="146">G99/AD99-1</f>
        <v>0.22999677987599143</v>
      </c>
      <c r="I99" s="35">
        <v>14768.9216</v>
      </c>
      <c r="J99" s="36" t="n">
        <f t="shared" si="147">I99/AF99-1</f>
        <v>0.046358156220564606</v>
      </c>
      <c r="K99" s="35">
        <v>14486.1337</v>
      </c>
      <c r="L99" s="36" t="n">
        <f t="shared" si="148">K99/AH99-1</f>
        <v>0.0847459905298491</v>
      </c>
      <c r="M99" s="35">
        <v>14871.8996</v>
      </c>
      <c r="N99" s="36" t="n">
        <f t="shared" si="149">M99/AJ99-1</f>
        <v>0.048754738142219756</v>
      </c>
      <c r="O99" s="35">
        <v>14935.6341</v>
      </c>
      <c r="P99" s="36" t="n">
        <f t="shared" si="150">O99/AL99-1</f>
        <v>0.006679226874868993</v>
      </c>
      <c r="Q99" s="35" t="n">
        <v>15379.8083</v>
      </c>
      <c r="R99" s="36" t="n">
        <f>Q99/AL99-1</f>
        <v>0.0020468462739664517</v>
      </c>
      <c r="S99" s="35"/>
      <c r="T99" s="36">
        <f>S99/AN99-1</f>
      </c>
      <c r="U99" s="35">
        <f>C99+E99+G99+I99+K99+M99+O99+Q99+S99</f>
      </c>
      <c r="V99" s="36">
        <f>U99/SUM(X99,Z99,AB99,AD99,AF99,AH99,AJ99,AL99,AN99)-1</f>
      </c>
      <c r="W99" s="36"/>
      <c r="X99" s="35" t="n">
        <v>12492.6935</v>
      </c>
      <c r="Y99" s="36">
        <f>X99/AY99-1</f>
      </c>
      <c r="Z99" s="35" t="n">
        <v>12031.3321</v>
      </c>
      <c r="AA99" s="36">
        <f>Z99/BA99-1</f>
      </c>
      <c r="AB99" s="35" t="n">
        <v>12685.5363</v>
      </c>
      <c r="AC99" s="36">
        <f>AB99/BC99-1</f>
      </c>
      <c r="AD99" s="35" t="n">
        <v>14114.595</v>
      </c>
      <c r="AE99" s="36">
        <f>AD99/BE99-1</f>
      </c>
      <c r="AF99" s="35" t="n">
        <v>13354.4017</v>
      </c>
      <c r="AG99" s="36">
        <f>AF99/BG99-1</f>
      </c>
      <c r="AH99" s="35" t="n">
        <v>14180.5315</v>
      </c>
      <c r="AI99" s="36">
        <f>AH99/BI99-1</f>
      </c>
      <c r="AJ99" s="35" t="n">
        <v>14836.5375</v>
      </c>
      <c r="AK99" s="36">
        <f>AJ99/BK99-1</f>
      </c>
      <c r="AL99" s="35" t="n">
        <v>15348.3925</v>
      </c>
      <c r="AM99" s="36">
        <f>AL99/BM99-1</f>
      </c>
      <c r="AN99" s="35" t="n">
        <v>14425.374</v>
      </c>
      <c r="AO99" s="36">
        <f>AN99/BO99-1</f>
      </c>
      <c r="AP99" s="35" t="n">
        <v>14523.3715</v>
      </c>
      <c r="AQ99" s="36">
        <f>AP99/BQ99-1</f>
      </c>
      <c r="AR99" s="35" t="n">
        <v>15265.9878</v>
      </c>
      <c r="AS99" s="36">
        <f>AR99/BS99-1</f>
      </c>
      <c r="AT99" s="35" t="n">
        <v>16675.3415</v>
      </c>
      <c r="AU99" s="36">
        <f>AT99/BU99-1</f>
      </c>
      <c r="AV99" s="35">
        <f>X99+Z99+AB99+AD99+AF99+AH99+AJ99+AL99+AN99+AP99+AR99+AT99</f>
      </c>
      <c r="AW99" s="36">
        <f>AV99/SUM(AY99,BA99,BC99,BE99,BG99,BI99,BK99,BM99,BO99,BQ99,BS99,BU99)-1</f>
      </c>
      <c r="AX99" s="35"/>
      <c r="AY99" s="35" t="n">
        <v>12220.7737</v>
      </c>
      <c r="AZ99" s="36">
        <f>AY99/BZ99-1</f>
      </c>
      <c r="BA99" s="35" t="n">
        <v>8743.9183</v>
      </c>
      <c r="BB99" s="36">
        <f>BA99/CB99-1</f>
      </c>
      <c r="BC99" s="35" t="n">
        <v>11984.9032</v>
      </c>
      <c r="BD99" s="36">
        <f>BC99/CD99-1</f>
      </c>
      <c r="BE99" s="35" t="n">
        <v>14083.5153</v>
      </c>
      <c r="BF99" s="36">
        <f>BE99/CF99-1</f>
      </c>
      <c r="BG99" s="35" t="n">
        <v>13476.6189</v>
      </c>
      <c r="BH99" s="36">
        <f>BG99/CH99-1</f>
      </c>
      <c r="BI99" s="35" t="n">
        <v>14536.9039</v>
      </c>
      <c r="BJ99" s="36">
        <f>BI99/CJ99-1</f>
      </c>
      <c r="BK99" s="35" t="n">
        <v>13480.0044</v>
      </c>
      <c r="BL99" s="36">
        <f>BK99/CL99-1</f>
      </c>
      <c r="BM99" s="35" t="n">
        <v>13077.6952</v>
      </c>
      <c r="BN99" s="36">
        <f>BM99/CN99-1</f>
      </c>
      <c r="BO99" s="35" t="n">
        <v>13354.1258</v>
      </c>
      <c r="BP99" s="36">
        <f>BO99/CP99-1</f>
      </c>
      <c r="BQ99" s="35" t="n">
        <v>13136.5925</v>
      </c>
      <c r="BR99" s="36">
        <f>BQ99/CR99-1</f>
      </c>
      <c r="BS99" s="35" t="n">
        <v>14000.9759</v>
      </c>
      <c r="BT99" s="36">
        <f>BS99/CT99-1</f>
      </c>
      <c r="BU99" s="35" t="n">
        <v>14566.3632</v>
      </c>
      <c r="BV99" s="36">
        <f>BU99/CV99-1</f>
      </c>
      <c r="BW99" s="35">
        <f>AY99+BA99+BC99+BE99+BG99+BI99+BK99+BM99+BO99+BQ99+BS99+BU99</f>
      </c>
      <c r="BX99" s="36">
        <f>BW99/SUM(BZ99,CB99,CD99,CF99,CH99,CJ99,CL99,CN99,CP99,CR99,CT99,CV99)-1</f>
      </c>
      <c r="BY99" s="36"/>
      <c r="BZ99" s="50" t="n">
        <v>11022.2045</v>
      </c>
      <c r="CA99" s="714">
        <f>BZ99/DN99-1</f>
      </c>
      <c r="CB99" s="50" t="n">
        <v>8605.0549</v>
      </c>
      <c r="CC99" s="714">
        <f>CB99/DO99-1</f>
      </c>
      <c r="CD99" s="41" t="n">
        <v>10912.9075</v>
      </c>
      <c r="CE99" s="714">
        <f>CD99/DP99-1</f>
      </c>
      <c r="CF99" s="41" t="n">
        <v>12095.1006</v>
      </c>
      <c r="CG99" s="714">
        <f>CF99/DQ99-1</f>
      </c>
      <c r="CH99" s="41" t="n">
        <v>11232.5846</v>
      </c>
      <c r="CI99" s="714">
        <f>CH99/DR99-1</f>
      </c>
      <c r="CJ99" s="724" t="n">
        <v>14229.6369</v>
      </c>
      <c r="CK99" s="714">
        <f>CJ99/DS99-1</f>
      </c>
      <c r="CL99" s="724" t="n">
        <v>12482.0045</v>
      </c>
      <c r="CM99" s="714">
        <f>CL99/DT99-1</f>
      </c>
      <c r="CN99" s="41" t="n">
        <v>11738.1835</v>
      </c>
      <c r="CO99" s="714">
        <f>CN99/DU99-1</f>
      </c>
      <c r="CP99" s="724" t="n">
        <v>11302.6042</v>
      </c>
      <c r="CQ99" s="714">
        <f>CP99/DV99-1</f>
      </c>
      <c r="CR99" s="724" t="n">
        <v>11933.8034</v>
      </c>
      <c r="CS99" s="714">
        <f>CR99/DW99-1</f>
      </c>
      <c r="CT99" s="50" t="n">
        <v>13241.5662</v>
      </c>
      <c r="CU99" s="714">
        <f>CT99/DY99-1</f>
      </c>
      <c r="CV99" s="50" t="n">
        <v>14099.6752</v>
      </c>
      <c r="CW99" s="714">
        <f>CV99/DY99-1</f>
      </c>
      <c r="CX99" s="41">
        <f>BZ99+CB99+CD99+CF99+CH99+CJ99+CL99+CN99+CP99+CR99+CT99+CV99</f>
      </c>
      <c r="CY99" s="714">
        <f>CX99/SUM(DN99:DY99)-1</f>
      </c>
      <c r="CZ99" s="714"/>
      <c r="DA99" s="714">
        <f>CV99/CT99-1</f>
      </c>
      <c r="DB99" s="714">
        <f>CT99/CR99-1</f>
      </c>
      <c r="DC99" s="714"/>
      <c r="DD99" s="714"/>
      <c r="DE99" s="714"/>
      <c r="DF99" s="714"/>
      <c r="DG99" s="714"/>
      <c r="DH99" s="714"/>
      <c r="DI99" s="714"/>
      <c r="DJ99" s="714"/>
      <c r="DK99" s="714"/>
      <c r="DL99" s="714"/>
      <c r="DM99" s="212"/>
      <c r="DN99" s="50" t="n">
        <v>5644.43</v>
      </c>
      <c r="DO99" s="50" t="n">
        <v>4623.824</v>
      </c>
      <c r="DP99" s="41" t="n">
        <v>4723.5311</v>
      </c>
      <c r="DQ99" s="41" t="n">
        <v>4706.3249</v>
      </c>
      <c r="DR99" s="41" t="n">
        <v>4938.6801</v>
      </c>
      <c r="DS99" s="41" t="n">
        <v>4840.4594</v>
      </c>
      <c r="DT99" s="41" t="n">
        <v>5009.1101</v>
      </c>
      <c r="DU99" s="41" t="n">
        <v>4550.8037</v>
      </c>
      <c r="DV99" s="41" t="n">
        <v>4705.1772</v>
      </c>
      <c r="DW99" s="41" t="n">
        <v>6322.5581</v>
      </c>
      <c r="DX99" s="41" t="n">
        <v>9080.4448</v>
      </c>
      <c r="DY99" s="41" t="n">
        <v>12986.2262</v>
      </c>
      <c r="DZ99" s="714" t="n">
        <v>1.43881576804964</v>
      </c>
      <c r="EA99" s="41">
        <f>SUM(DN99:DY99)</f>
      </c>
      <c r="EB99" s="36">
        <f>IFERROR(EA99/SUM(ED99:EO99)-1,"")</f>
      </c>
      <c r="EC99" s="716"/>
      <c r="ED99" s="205" t="n">
        <v>5937.38198</v>
      </c>
      <c r="EE99" s="35" t="n">
        <v>4647.01992</v>
      </c>
      <c r="EF99" s="35" t="n">
        <v>5097.6566</v>
      </c>
      <c r="EG99" s="35" t="n">
        <v>4827.42543</v>
      </c>
      <c r="EH99" s="35" t="n">
        <v>4667.653</v>
      </c>
      <c r="EI99" s="35" t="n">
        <v>5397.8974</v>
      </c>
      <c r="EJ99" s="35" t="n">
        <v>5396.7148</v>
      </c>
      <c r="EK99" s="35" t="n">
        <v>5297.9485</v>
      </c>
      <c r="EL99" s="35" t="n">
        <v>4758.776</v>
      </c>
      <c r="EM99" s="35" t="n">
        <v>5152.8712</v>
      </c>
      <c r="EN99" s="35" t="n">
        <v>5052.5071</v>
      </c>
      <c r="EO99" s="35" t="n">
        <v>5324.8082</v>
      </c>
      <c r="EP99" s="845">
        <f>SUM(ED99:EO99)</f>
      </c>
      <c r="EQ99" s="36"/>
      <c r="ER99" s="736"/>
    </row>
    <row r="100" s="212" customFormat="1" ht="27" customHeight="1" spans="1:146">
      <c r="A100" s="29"/>
      <c r="B100" s="698" t="s">
        <v>93</v>
      </c>
      <c r="C100" s="35">
        <v>19752.8399620713</v>
      </c>
      <c r="D100" s="36" t="n">
        <f t="shared" si="144">C100/Z100-1</f>
        <v>0.10151652866195082</v>
      </c>
      <c r="E100" s="35">
        <v>10381.4928071539</v>
      </c>
      <c r="F100" s="36" t="n">
        <f t="shared" si="145">E100/AB100-1</f>
        <v>-0.39460135421940545</v>
      </c>
      <c r="G100" s="35">
        <v>17495.5394566066</v>
      </c>
      <c r="H100" s="36" t="n">
        <f t="shared" si="146">G100/AD100-1</f>
        <v>-0.1573071741560238</v>
      </c>
      <c r="I100" s="35">
        <v>19875.881184742</v>
      </c>
      <c r="J100" s="36" t="n">
        <f t="shared" si="147">I100/AF100-1</f>
        <v>-0.025115309890380133</v>
      </c>
      <c r="K100" s="35">
        <v>21126.1871172245</v>
      </c>
      <c r="L100" s="36" t="n">
        <f t="shared" si="148">K100/AH100-1</f>
        <v>-0.06087302941523254</v>
      </c>
      <c r="M100" s="35">
        <v>17745.8661365831</v>
      </c>
      <c r="N100" s="36" t="n">
        <f t="shared" si="149">M100/AJ100-1</f>
        <v>-0.005437281395897942</v>
      </c>
      <c r="O100" s="35">
        <v>16814.7690487241</v>
      </c>
      <c r="P100" s="36" t="n">
        <f t="shared" si="150">O100/AL100-1</f>
        <v>-0.01979756879170358</v>
      </c>
      <c r="Q100" s="35" t="n">
        <v>18182.891146906175</v>
      </c>
      <c r="R100" s="36" t="n">
        <f>Q100/AL100-1</f>
        <v>0.0388434429297404</v>
      </c>
      <c r="S100" s="35"/>
      <c r="T100" s="36">
        <f>S100/AN100-1</f>
      </c>
      <c r="U100" s="35">
        <f>C100+E100+G100+I100+K100+M100+O100+Q100+S100</f>
      </c>
      <c r="V100" s="36">
        <f>U100/SUM(X100,Z100,AB100,AD100,AF100,AH100,AJ100,AL100,AN100)-1</f>
      </c>
      <c r="W100" s="36"/>
      <c r="X100" s="35" t="n">
        <v>17932.4045060547</v>
      </c>
      <c r="Y100" s="36">
        <f>X100/AY100-1</f>
      </c>
      <c r="Z100" s="35" t="n">
        <v>17148.1929791371</v>
      </c>
      <c r="AA100" s="36">
        <f>Z100/BA100-1</f>
      </c>
      <c r="AB100" s="35" t="n">
        <v>20761.4671918969</v>
      </c>
      <c r="AC100" s="36">
        <f>AB100/BC100-1</f>
      </c>
      <c r="AD100" s="35" t="n">
        <v>20387.9303741113</v>
      </c>
      <c r="AE100" s="36">
        <f>AD100/BE100-1</f>
      </c>
      <c r="AF100" s="35" t="n">
        <v>22495.5600029992</v>
      </c>
      <c r="AG100" s="36">
        <f>AF100/BG100-1</f>
      </c>
      <c r="AH100" s="35" t="n">
        <v>17842.8829118891</v>
      </c>
      <c r="AI100" s="36">
        <f>AH100/BI100-1</f>
      </c>
      <c r="AJ100" s="35" t="n">
        <v>17154.3841489931</v>
      </c>
      <c r="AK100" s="36">
        <f>AJ100/BK100-1</f>
      </c>
      <c r="AL100" s="35" t="n">
        <v>17503.0138281731</v>
      </c>
      <c r="AM100" s="36">
        <f>AL100/BM100-1</f>
      </c>
      <c r="AN100" s="35" t="n">
        <v>16727.7751360885</v>
      </c>
      <c r="AO100" s="36">
        <f>AN100/BO100-1</f>
      </c>
      <c r="AP100" s="35" t="n">
        <v>16106.288377897</v>
      </c>
      <c r="AQ100" s="36">
        <f>AP100/BQ100-1</f>
      </c>
      <c r="AR100" s="35" t="n">
        <v>17176.5635954631</v>
      </c>
      <c r="AS100" s="36">
        <f>AR100/BS100-1</f>
      </c>
      <c r="AT100" s="35" t="n">
        <v>18479.7056188582</v>
      </c>
      <c r="AU100" s="36">
        <f>AT100/BU100-1</f>
      </c>
      <c r="AV100" s="35">
        <f>X100+Z100+AB100+AD100+AF100+AH100+AJ100+AL100+AN100+AP100+AR100+AT100</f>
      </c>
      <c r="AW100" s="36">
        <f>AV100/SUM(AY100,BA100,BC100,BE100,BG100,BI100,BK100,BM100,BO100,BQ100,BS100,BU100)-1</f>
      </c>
      <c r="AX100" s="35"/>
      <c r="AY100" s="35" t="n">
        <v>19842.3371719321</v>
      </c>
      <c r="AZ100" s="36">
        <f>AY100/BZ100-1</f>
      </c>
      <c r="BA100" s="35" t="n">
        <v>10967.4891775177</v>
      </c>
      <c r="BB100" s="36">
        <f>BA100/CB100-1</f>
      </c>
      <c r="BC100" s="35" t="n">
        <v>17371.3814135553</v>
      </c>
      <c r="BD100" s="36">
        <f>BC100/CD100-1</f>
      </c>
      <c r="BE100" s="35" t="n">
        <v>17735.1200521753</v>
      </c>
      <c r="BF100" s="36">
        <f>BE100/CF100-1</f>
      </c>
      <c r="BG100" s="35" t="n">
        <v>19889.0629585225</v>
      </c>
      <c r="BH100" s="36">
        <f>BG100/CH100-1</f>
      </c>
      <c r="BI100" s="35" t="n">
        <v>15562.5273717894</v>
      </c>
      <c r="BJ100" s="36">
        <f>BI100/CJ100-1</f>
      </c>
      <c r="BK100" s="35" t="n">
        <v>16550.7395153845</v>
      </c>
      <c r="BL100" s="36">
        <f>BK100/CL100-1</f>
      </c>
      <c r="BM100" s="35" t="n">
        <v>18130.7014218963</v>
      </c>
      <c r="BN100" s="36">
        <f>BM100/CN100-1</f>
      </c>
      <c r="BO100" s="35" t="n">
        <v>17126.5823905683</v>
      </c>
      <c r="BP100" s="36">
        <f>BO100/CP100-1</f>
      </c>
      <c r="BQ100" s="35" t="n">
        <v>18561.2657075179</v>
      </c>
      <c r="BR100" s="36">
        <f>BQ100/CR100-1</f>
      </c>
      <c r="BS100" s="35" t="n">
        <v>19477.9017479759</v>
      </c>
      <c r="BT100" s="36">
        <f>BS100/CT100-1</f>
      </c>
      <c r="BU100" s="35" t="n">
        <v>22850.4696157716</v>
      </c>
      <c r="BV100" s="36">
        <f>BU100/CV100-1</f>
      </c>
      <c r="BW100" s="35">
        <f>AY100+BA100+BC100+BE100+BG100+BI100+BK100+BM100+BO100+BQ100+BS100+BU100</f>
      </c>
      <c r="BX100" s="36">
        <f>BW100/SUM(BZ100,CB100,CD100,CF100,CH100,CJ100,CL100,CN100,CP100,CR100,CT100,CV100)-1</f>
      </c>
      <c r="BY100" s="36"/>
      <c r="BZ100" s="50" t="n">
        <v>12256.5540792029</v>
      </c>
      <c r="CA100" s="714">
        <f>BZ100/DN100-1</f>
      </c>
      <c r="CB100" s="50" t="n">
        <v>20428.2505280954</v>
      </c>
      <c r="CC100" s="714">
        <f>CB100/DO100-1</f>
      </c>
      <c r="CD100" s="41" t="n">
        <v>19122.5690892871</v>
      </c>
      <c r="CE100" s="714">
        <f>CD100/DP100-1</f>
      </c>
      <c r="CF100" s="41" t="n">
        <v>18468.4974039106</v>
      </c>
      <c r="CG100" s="714">
        <f>CF100/DQ100-1</f>
      </c>
      <c r="CH100" s="41" t="n">
        <v>20631.3435888462</v>
      </c>
      <c r="CI100" s="714">
        <f>CH100/DR100-1</f>
      </c>
      <c r="CJ100" s="50" t="n">
        <v>15552.9393904959</v>
      </c>
      <c r="CK100" s="714">
        <f>CJ100/DS100-1</f>
      </c>
      <c r="CL100" s="724" t="n">
        <v>16148.5944919084</v>
      </c>
      <c r="CM100" s="714">
        <f>CL100/DT100-1</f>
      </c>
      <c r="CN100" s="41" t="n">
        <v>18050.2711771704</v>
      </c>
      <c r="CO100" s="714">
        <f>CN100/DU100-1</f>
      </c>
      <c r="CP100" s="41" t="n">
        <v>16781.2831139684</v>
      </c>
      <c r="CQ100" s="714">
        <f>CP100/DV100-1</f>
      </c>
      <c r="CR100" s="41" t="n">
        <v>18209.6596846893</v>
      </c>
      <c r="CS100" s="714">
        <f>CR100/DW100-1</f>
      </c>
      <c r="CT100" s="41" t="n">
        <v>19403.4437376309</v>
      </c>
      <c r="CU100" s="714">
        <f>CT100/DY100-1</f>
      </c>
      <c r="CV100" s="41" t="n">
        <v>20930.3903858778</v>
      </c>
      <c r="CW100" s="714">
        <f>CV100/DY100-1</f>
      </c>
      <c r="CX100" s="41">
        <f>BZ100+CB100+CD100+CF100+CH100+CJ100+CL100+CN100+CP100+CR100+CT100+CV100</f>
      </c>
      <c r="CY100" s="714">
        <f>CX100/SUM(DN100:DY100)-1</f>
      </c>
      <c r="CZ100" s="714"/>
      <c r="DA100" s="714">
        <f>CV100/CT100-1</f>
      </c>
      <c r="DB100" s="714">
        <f>CT100/CR100-1</f>
      </c>
      <c r="DC100" s="714"/>
      <c r="DD100" s="714"/>
      <c r="DE100" s="714"/>
      <c r="DF100" s="714"/>
      <c r="DG100" s="714"/>
      <c r="DH100" s="714"/>
      <c r="DI100" s="714"/>
      <c r="DJ100" s="714"/>
      <c r="DK100" s="714"/>
      <c r="DL100" s="714"/>
      <c r="DM100" s="21"/>
      <c r="DN100" s="742" t="n">
        <v>17653.7606947834</v>
      </c>
      <c r="DO100" s="742" t="n">
        <v>16766.9734737408</v>
      </c>
      <c r="DP100" s="720" t="n">
        <v>20093.0406921053</v>
      </c>
      <c r="DQ100" s="720" t="n">
        <v>20332.4492218273</v>
      </c>
      <c r="DR100" s="720" t="n">
        <v>21855.4033756284</v>
      </c>
      <c r="DS100" s="720" t="n">
        <v>17684.7819777286</v>
      </c>
      <c r="DT100" s="720" t="n">
        <v>17510.5391745174</v>
      </c>
      <c r="DU100" s="720" t="n">
        <v>18669.745957819</v>
      </c>
      <c r="DV100" s="720" t="n">
        <v>18996.4581913088</v>
      </c>
      <c r="DW100" s="720" t="n">
        <v>19971.217506884</v>
      </c>
      <c r="DX100" s="720" t="n">
        <v>19515.3979657799</v>
      </c>
      <c r="DY100" s="720" t="n">
        <v>17033.8083685593</v>
      </c>
      <c r="DZ100" s="721"/>
      <c r="EA100" s="720">
        <f>SUM(DN100:DY100)</f>
      </c>
      <c r="EB100" s="722">
        <f>IFERROR(EA100/SUM(ED100:EO100)-1,"")</f>
      </c>
      <c r="EC100" s="723"/>
      <c r="ED100" s="205" t="n">
        <v>24485.3751808031</v>
      </c>
      <c r="EE100" s="35" t="n">
        <v>17306.208441346</v>
      </c>
      <c r="EF100" s="35" t="n">
        <v>19480.1709399596</v>
      </c>
      <c r="EG100" s="35" t="n">
        <v>24374.6007124629</v>
      </c>
      <c r="EH100" s="35" t="n">
        <v>24601.0005851064</v>
      </c>
      <c r="EI100" s="35" t="n">
        <v>23029.3931991589</v>
      </c>
      <c r="EJ100" s="35" t="n">
        <v>18996.9928390311</v>
      </c>
      <c r="EK100" s="35" t="n">
        <v>22168.3860839576</v>
      </c>
      <c r="EL100" s="35" t="n">
        <v>19878.3332993635</v>
      </c>
      <c r="EM100" s="35" t="n">
        <v>18340.056676622</v>
      </c>
      <c r="EN100" s="35" t="n">
        <v>22102.4537847984</v>
      </c>
      <c r="EO100" s="35" t="n">
        <v>20284.0591868673</v>
      </c>
      <c r="EP100" s="846">
        <f>SUM(ED100:EO100)</f>
      </c>
      <c r="EQ100" s="36"/>
      <c r="ER100" s="736"/>
    </row>
    <row r="101" s="212" customFormat="1" ht="27" customHeight="1" spans="1:146">
      <c r="A101" s="698" t="s">
        <v>110</v>
      </c>
      <c r="B101" s="698" t="s">
        <v>88</v>
      </c>
      <c r="C101" s="35">
        <v>301.71792411045</v>
      </c>
      <c r="D101" s="36" t="n">
        <f t="shared" ref="D101:D112" si="205">C101/X101-1</f>
        <v>0.2775569938743301</v>
      </c>
      <c r="E101" s="35">
        <v>201.272396478056</v>
      </c>
      <c r="F101" s="36" t="n">
        <f t="shared" ref="F101:F112" si="206">E101/Z101-1</f>
        <v>-0.11391709939413419</v>
      </c>
      <c r="G101" s="35">
        <v>308.657440102915</v>
      </c>
      <c r="H101" s="36" t="n">
        <f t="shared" ref="H101:H112" si="207">G101/AB101-1</f>
        <v>-0.011179301769384198</v>
      </c>
      <c r="I101" s="35">
        <v>293.483926940504</v>
      </c>
      <c r="J101" s="36" t="n">
        <f t="shared" ref="J101:J112" si="208">I101/AD101-1</f>
        <v>0.017363063934283218</v>
      </c>
      <c r="K101" s="35">
        <v>305.633445513474</v>
      </c>
      <c r="L101" s="36" t="n">
        <f t="shared" ref="L101:L112" si="209">K101/AF101-1</f>
        <v>0.05169041192004764</v>
      </c>
      <c r="M101" s="35">
        <v>325.474117174256</v>
      </c>
      <c r="N101" s="36" t="n">
        <f t="shared" ref="N101:N112" si="210">M101/AH101-1</f>
        <v>0.12507850906425144</v>
      </c>
      <c r="O101" s="35">
        <v>271.553143247571</v>
      </c>
      <c r="P101" s="36" t="n">
        <f t="shared" ref="P101:P112" si="211">O101/AJ101-1</f>
        <v>0.016561699666322705</v>
      </c>
      <c r="Q101" s="35" t="n">
        <v>259.7451881618003</v>
      </c>
      <c r="R101" s="36" t="n">
        <f>Q101/AL101-1</f>
        <v>0.06024005472744132</v>
      </c>
      <c r="S101" s="35"/>
      <c r="T101" s="36">
        <f>S101/AN101-1</f>
      </c>
      <c r="U101" s="35">
        <f>C101+E101+G101+I101+K101+M101+O101+Q101+S101</f>
      </c>
      <c r="V101" s="36">
        <f>U101/SUM(X101,Z101,AB101,AD101,AF101,AH101,AJ101,AL101,AN101)-1</f>
      </c>
      <c r="W101" s="36"/>
      <c r="X101" s="35" t="n">
        <v>236.16787787718</v>
      </c>
      <c r="Y101" s="36">
        <f>X101/AY101-1</f>
      </c>
      <c r="Z101" s="35" t="n">
        <v>227.148494052232</v>
      </c>
      <c r="AA101" s="36">
        <f>Z101/BA101-1</f>
      </c>
      <c r="AB101" s="35" t="n">
        <v>312.147025901888</v>
      </c>
      <c r="AC101" s="36">
        <f>AB101/BC101-1</f>
      </c>
      <c r="AD101" s="35" t="n">
        <v>288.475115074024</v>
      </c>
      <c r="AE101" s="36">
        <f>AD101/BE101-1</f>
      </c>
      <c r="AF101" s="35" t="n">
        <v>290.611611601066</v>
      </c>
      <c r="AG101" s="36">
        <f>AF101/BG101-1</f>
      </c>
      <c r="AH101" s="35" t="n">
        <v>289.290138023309</v>
      </c>
      <c r="AI101" s="36">
        <f>AH101/BI101-1</f>
      </c>
      <c r="AJ101" s="35" t="n">
        <v>267.129032440142</v>
      </c>
      <c r="AK101" s="36">
        <f>AJ101/BK101-1</f>
      </c>
      <c r="AL101" s="35" t="n">
        <v>244.987148904286</v>
      </c>
      <c r="AM101" s="36">
        <f>AL101/BM101-1</f>
      </c>
      <c r="AN101" s="35" t="n">
        <v>254.392793973787</v>
      </c>
      <c r="AO101" s="36">
        <f>AN101/BO101-1</f>
      </c>
      <c r="AP101" s="35" t="n">
        <v>229.927786919468</v>
      </c>
      <c r="AQ101" s="36">
        <f>AP101/BQ101-1</f>
      </c>
      <c r="AR101" s="35" t="n">
        <v>273.680354716554</v>
      </c>
      <c r="AS101" s="36">
        <f>AR101/BS101-1</f>
      </c>
      <c r="AT101" s="35" t="n">
        <v>288.365511575898</v>
      </c>
      <c r="AU101" s="36">
        <f>AT101/BU101-1</f>
      </c>
      <c r="AV101" s="35">
        <f>X101+Z101+AB101+AD101+AF101+AH101+AJ101+AL101+AN101+AP101+AR101+AT101</f>
      </c>
      <c r="AW101" s="36">
        <f>AV101/SUM(AY101,BA101,BC101,BE101,BG101,BI101,BK101,BM101,BO101,BQ101,BS101,BU101)-1</f>
      </c>
      <c r="AX101" s="35"/>
      <c r="AY101" s="35" t="n">
        <v>242.971164372332</v>
      </c>
      <c r="AZ101" s="36">
        <f>AY101/BZ101-1</f>
      </c>
      <c r="BA101" s="35" t="n">
        <v>108.00219441632</v>
      </c>
      <c r="BB101" s="36">
        <f>BA101/CB101-1</f>
      </c>
      <c r="BC101" s="35" t="n">
        <v>193.492598136368</v>
      </c>
      <c r="BD101" s="36">
        <f>BC101/CD101-1</f>
      </c>
      <c r="BE101" s="35" t="n">
        <v>219.139202174652</v>
      </c>
      <c r="BF101" s="36">
        <f>BE101/CF101-1</f>
      </c>
      <c r="BG101" s="35" t="n">
        <v>237.414713764774</v>
      </c>
      <c r="BH101" s="36">
        <f>BG101/CH101-1</f>
      </c>
      <c r="BI101" s="35" t="n">
        <v>254.628325260997</v>
      </c>
      <c r="BJ101" s="36">
        <f>BI101/CJ101-1</f>
      </c>
      <c r="BK101" s="35" t="n">
        <v>229.550092327784</v>
      </c>
      <c r="BL101" s="36">
        <f>BK101/CL101-1</f>
      </c>
      <c r="BM101" s="35" t="n">
        <v>217.01313124606</v>
      </c>
      <c r="BN101" s="36">
        <f>BM101/CN101-1</f>
      </c>
      <c r="BO101" s="35" t="n">
        <v>218.489972189002</v>
      </c>
      <c r="BP101" s="36">
        <f>BO101/CP101-1</f>
      </c>
      <c r="BQ101" s="35" t="n">
        <v>216.62343721405</v>
      </c>
      <c r="BR101" s="36">
        <f>BQ101/CR101-1</f>
      </c>
      <c r="BS101" s="745" t="n">
        <v>239.311320492093</v>
      </c>
      <c r="BT101" s="36">
        <f>BS108/CT101-1</f>
      </c>
      <c r="BU101" s="745" t="n">
        <v>246.86903740041</v>
      </c>
      <c r="BV101" s="36">
        <f>BU101/CV101-1</f>
      </c>
      <c r="BW101" s="35">
        <f>AY101+BA101+BC101+BE101+BG101+BI101+BK101+BM101+BO101+BQ101+BS101+BU101</f>
      </c>
      <c r="BX101" s="36">
        <f>BW101/SUM(BZ101,CB101,CD101,CF101,CH101,CJ101,CL101,CN101,CP101,CR101,CT101,CV101)-1</f>
      </c>
      <c r="BY101" s="36"/>
      <c r="BZ101" s="50" t="n">
        <v>145.430327572203</v>
      </c>
      <c r="CA101" s="714">
        <f>BZ101/DN101-1</f>
      </c>
      <c r="CB101" s="50" t="n">
        <v>175.392720256483</v>
      </c>
      <c r="CC101" s="714">
        <f>CB101/DO101-1</f>
      </c>
      <c r="CD101" s="41" t="n">
        <v>206.975976361339</v>
      </c>
      <c r="CE101" s="714">
        <f>CD101/DP101-1</f>
      </c>
      <c r="CF101" s="41" t="n">
        <v>211.152030252416</v>
      </c>
      <c r="CG101" s="714">
        <f>CF101/DQ101-1</f>
      </c>
      <c r="CH101" s="41" t="n">
        <v>243.503006315408</v>
      </c>
      <c r="CI101" s="714">
        <f>CH101/DR101-1</f>
      </c>
      <c r="CJ101" s="724" t="n">
        <v>283.390914304829</v>
      </c>
      <c r="CK101" s="714">
        <f>CJ101/DS101-1</f>
      </c>
      <c r="CL101" s="724" t="n">
        <v>238.049655977433</v>
      </c>
      <c r="CM101" s="714">
        <f>CL101/DT101-1</f>
      </c>
      <c r="CN101" s="41" t="n">
        <v>224.836925744323</v>
      </c>
      <c r="CO101" s="714">
        <f>CN101/DU101-1</f>
      </c>
      <c r="CP101" s="41" t="n">
        <v>207.449897228796</v>
      </c>
      <c r="CQ101" s="714">
        <f>CP101/DV101-1</f>
      </c>
      <c r="CR101" s="41" t="n">
        <v>211.447345721225</v>
      </c>
      <c r="CS101" s="714">
        <f>CR101/DW101-1</f>
      </c>
      <c r="CT101" s="41" t="n">
        <v>239.498505285874</v>
      </c>
      <c r="CU101" s="714">
        <f>CT101/DY101-1</f>
      </c>
      <c r="CV101" s="41" t="n">
        <v>222.914252217924</v>
      </c>
      <c r="CW101" s="714">
        <f>CV101/DY101-1</f>
      </c>
      <c r="CX101" s="41">
        <f>BZ101+CB101+CD101+CF101+CH101+CJ101+CL101+CN101+CP101+CR101+CT101+CV101</f>
      </c>
      <c r="CY101" s="714">
        <f>CX101/SUM(DN101:DY101)-1</f>
      </c>
      <c r="CZ101" s="714"/>
      <c r="DA101" s="714">
        <f>CV101/CT101-1</f>
      </c>
      <c r="DB101" s="714">
        <f>CT101/CR101-1</f>
      </c>
      <c r="DC101" s="714"/>
      <c r="DD101" s="714"/>
      <c r="DE101" s="714"/>
      <c r="DF101" s="714"/>
      <c r="DG101" s="714"/>
      <c r="DH101" s="714"/>
      <c r="DI101" s="714"/>
      <c r="DJ101" s="714"/>
      <c r="DK101" s="714"/>
      <c r="DL101" s="714"/>
      <c r="DM101" s="228"/>
      <c r="DN101" s="739" t="n">
        <v>210.201408788002</v>
      </c>
      <c r="DO101" s="739" t="n">
        <v>146.762191545755</v>
      </c>
      <c r="DP101" s="726" t="n">
        <v>208.567620326373</v>
      </c>
      <c r="DQ101" s="726" t="n">
        <v>194.985945849386</v>
      </c>
      <c r="DR101" s="726" t="n">
        <v>243.817362868589</v>
      </c>
      <c r="DS101" s="726" t="n">
        <v>277.08775566591</v>
      </c>
      <c r="DT101" s="726" t="n">
        <v>234.715165644519</v>
      </c>
      <c r="DU101" s="726" t="n">
        <v>214.133768127832</v>
      </c>
      <c r="DV101" s="726" t="n">
        <v>215.355400243462</v>
      </c>
      <c r="DW101" s="726" t="n">
        <v>213.109722671377</v>
      </c>
      <c r="DX101" s="726" t="n">
        <v>254.331492613172</v>
      </c>
      <c r="DY101" s="726" t="n">
        <v>242.731372452575</v>
      </c>
      <c r="DZ101" s="727" t="n">
        <v>-0.0845600440404147</v>
      </c>
      <c r="EA101" s="726">
        <f>SUM(DN101:DY101)</f>
      </c>
      <c r="EB101" s="728">
        <f>IFERROR(EA101/SUM(ED101:EO101)-1,"")</f>
      </c>
      <c r="EC101" s="740"/>
      <c r="ED101" s="205" t="n">
        <v>285.062899914884</v>
      </c>
      <c r="EE101" s="35" t="n">
        <v>103.765005548967</v>
      </c>
      <c r="EF101" s="35" t="n">
        <v>183.908422052935</v>
      </c>
      <c r="EG101" s="35" t="n">
        <v>228.926554005016</v>
      </c>
      <c r="EH101" s="35" t="n">
        <v>285.624519244647</v>
      </c>
      <c r="EI101" s="35" t="n">
        <v>423.801881868439</v>
      </c>
      <c r="EJ101" s="35" t="n">
        <v>298.481782734989</v>
      </c>
      <c r="EK101" s="35" t="n">
        <v>229.506027262089</v>
      </c>
      <c r="EL101" s="35" t="n">
        <v>220.947542109958</v>
      </c>
      <c r="EM101" s="35" t="n">
        <v>217.769395861625</v>
      </c>
      <c r="EN101" s="35" t="n">
        <v>260.187583292567</v>
      </c>
      <c r="EO101" s="35" t="n">
        <v>265.152696113355</v>
      </c>
      <c r="EP101" s="847">
        <f>SUM(ED101:EO101)</f>
      </c>
      <c r="EQ101" s="36"/>
      <c r="ER101" s="736"/>
    </row>
    <row r="102" s="212" customFormat="1" ht="27" customHeight="1" spans="1:146">
      <c r="A102" s="45"/>
      <c r="B102" s="698" t="s">
        <v>89</v>
      </c>
      <c r="C102" s="35">
        <v>30.908</v>
      </c>
      <c r="D102" s="36" t="n">
        <f t="shared" si="205">C102/Z102-1</f>
        <v>-0.3027950906018998</v>
      </c>
      <c r="E102" s="35">
        <v>16.8831</v>
      </c>
      <c r="F102" s="36" t="n">
        <f t="shared" si="206">E102/AB102-1</f>
        <v>-0.583716130750283</v>
      </c>
      <c r="G102" s="35">
        <v>25.9482</v>
      </c>
      <c r="H102" s="36" t="n">
        <f t="shared" si="207">G102/AD102-1</f>
        <v>-0.39819236451431106</v>
      </c>
      <c r="I102" s="35">
        <v>52.2968</v>
      </c>
      <c r="J102" s="36" t="n">
        <f t="shared" si="208">I102/AF102-1</f>
        <v>0.20548980918441195</v>
      </c>
      <c r="K102" s="35">
        <v>61.0389</v>
      </c>
      <c r="L102" s="36" t="n">
        <f t="shared" si="209">K102/AH102-1</f>
        <v>0.5262777555511102</v>
      </c>
      <c r="M102" s="35">
        <v>65.3829</v>
      </c>
      <c r="N102" s="36" t="n">
        <f t="shared" si="210">M102/AJ102-1</f>
        <v>0.8825895543660722</v>
      </c>
      <c r="O102" s="35">
        <v>46.9564</v>
      </c>
      <c r="P102" s="36" t="n">
        <f t="shared" si="211">O102/AL102-1</f>
        <v>0.4504534559023401</v>
      </c>
      <c r="Q102" s="35" t="n">
        <v>47.6571</v>
      </c>
      <c r="R102" s="36" t="n">
        <f>Q102/AL102-1</f>
        <v>0.8528766825035186</v>
      </c>
      <c r="S102" s="35"/>
      <c r="T102" s="36">
        <f>S102/AN102-1</f>
      </c>
      <c r="U102" s="35">
        <f>C102+E102+G102+I102+K102+M102+O102+Q102+S102</f>
      </c>
      <c r="V102" s="36">
        <f>U102/SUM(X102,Z102,AB102,AD102,AF102,AH102,AJ102,AL102,AN102)-1</f>
      </c>
      <c r="W102" s="36"/>
      <c r="X102" s="35" t="n">
        <v>44.3313</v>
      </c>
      <c r="Y102" s="36">
        <f>X102/AY102-1</f>
      </c>
      <c r="Z102" s="35" t="n">
        <v>40.5567</v>
      </c>
      <c r="AA102" s="36">
        <f>Z102/BA102-1</f>
      </c>
      <c r="AB102" s="35" t="n">
        <v>43.1171</v>
      </c>
      <c r="AC102" s="36">
        <f>AB102/BC102-1</f>
      </c>
      <c r="AD102" s="35" t="n">
        <v>43.3822</v>
      </c>
      <c r="AE102" s="36">
        <f>AD102/BE102-1</f>
      </c>
      <c r="AF102" s="35" t="n">
        <v>39.992</v>
      </c>
      <c r="AG102" s="36">
        <f>AF102/BG102-1</f>
      </c>
      <c r="AH102" s="35" t="n">
        <v>34.7303</v>
      </c>
      <c r="AI102" s="36">
        <f>AH102/BI102-1</f>
      </c>
      <c r="AJ102" s="35" t="n">
        <v>32.3736</v>
      </c>
      <c r="AK102" s="36">
        <f>AJ102/BK102-1</f>
      </c>
      <c r="AL102" s="35" t="n">
        <v>25.7206</v>
      </c>
      <c r="AM102" s="36">
        <f>AL102/BM102-1</f>
      </c>
      <c r="AN102" s="35" t="n">
        <v>25.6027</v>
      </c>
      <c r="AO102" s="36">
        <f>AN102/BO102-1</f>
      </c>
      <c r="AP102" s="35" t="n">
        <v>21.8153</v>
      </c>
      <c r="AQ102" s="36">
        <f>AP102/BQ102-1</f>
      </c>
      <c r="AR102" s="35" t="n">
        <v>32.7417</v>
      </c>
      <c r="AS102" s="36">
        <f>AR102/BS102-1</f>
      </c>
      <c r="AT102" s="35" t="n">
        <v>32.3593</v>
      </c>
      <c r="AU102" s="36">
        <f>AT102/BU102-1</f>
      </c>
      <c r="AV102" s="35">
        <f>X102+Z102+AB102+AD102+AF102+AH102+AJ102+AL102+AN102+AP102+AR102+AT102</f>
      </c>
      <c r="AW102" s="36">
        <f>AV102/SUM(AY102,BA102,BC102,BE102,BG102,BI102,BK102,BM102,BO102,BQ102,BS102,BU102)-1</f>
      </c>
      <c r="AX102" s="35"/>
      <c r="AY102" s="35" t="n">
        <v>89.4721</v>
      </c>
      <c r="AZ102" s="36">
        <f>AY102/BZ102-1</f>
      </c>
      <c r="BA102" s="35" t="n">
        <v>30.3409</v>
      </c>
      <c r="BB102" s="36">
        <f>BA102/CB102-1</f>
      </c>
      <c r="BC102" s="35" t="n">
        <v>25.3995</v>
      </c>
      <c r="BD102" s="36">
        <f>BC102/CD102-1</f>
      </c>
      <c r="BE102" s="35" t="n">
        <v>27.6886</v>
      </c>
      <c r="BF102" s="36">
        <f>BE102/CF102-1</f>
      </c>
      <c r="BG102" s="35" t="n">
        <v>26.0267</v>
      </c>
      <c r="BH102" s="36">
        <f>BG102/CH102-1</f>
      </c>
      <c r="BI102" s="35" t="n">
        <v>27.2544</v>
      </c>
      <c r="BJ102" s="36">
        <f>BI102/CJ102-1</f>
      </c>
      <c r="BK102" s="35" t="n">
        <v>27.1885</v>
      </c>
      <c r="BL102" s="36">
        <f>BK102/CL102-1</f>
      </c>
      <c r="BM102" s="35" t="n">
        <v>28.8628</v>
      </c>
      <c r="BN102" s="36">
        <f>BM102/CN102-1</f>
      </c>
      <c r="BO102" s="35" t="n">
        <v>26.5249</v>
      </c>
      <c r="BP102" s="36">
        <f>BO102/CP102-1</f>
      </c>
      <c r="BQ102" s="35" t="n">
        <v>30.4883</v>
      </c>
      <c r="BR102" s="36">
        <f>BQ102/CR102-1</f>
      </c>
      <c r="BS102" s="745" t="n">
        <v>31.9903</v>
      </c>
      <c r="BT102" s="36">
        <f>BS108/CT102-1</f>
      </c>
      <c r="BU102" s="745" t="n">
        <v>39.5113</v>
      </c>
      <c r="BV102" s="36">
        <f>BU102/CV102-1</f>
      </c>
      <c r="BW102" s="35">
        <f>AY102+BA102+BC102+BE102+BG102+BI102+BK102+BM102+BO102+BQ102+BS102+BU102</f>
      </c>
      <c r="BX102" s="36">
        <f>BW102/SUM(BZ102,CB102,CD102,CF102,CH102,CJ102,CL102,CN102,CP102,CR102,CT102,CV102)-1</f>
      </c>
      <c r="BY102" s="36"/>
      <c r="BZ102" s="50" t="n">
        <v>28.7903</v>
      </c>
      <c r="CA102" s="714">
        <f>BZ102/DN102-1</f>
      </c>
      <c r="CB102" s="50" t="n">
        <v>53.8755</v>
      </c>
      <c r="CC102" s="714">
        <f>CB102/DO102-1</f>
      </c>
      <c r="CD102" s="41" t="n">
        <v>64.1411</v>
      </c>
      <c r="CE102" s="714">
        <f>CD102/DP102-1</f>
      </c>
      <c r="CF102" s="41" t="n">
        <v>68.7677</v>
      </c>
      <c r="CG102" s="714">
        <f>CF102/DQ102-1</f>
      </c>
      <c r="CH102" s="41" t="n">
        <v>59.6641</v>
      </c>
      <c r="CI102" s="714">
        <f>CH102/DR102-1</f>
      </c>
      <c r="CJ102" s="724" t="n">
        <v>46.5451</v>
      </c>
      <c r="CK102" s="714">
        <f>CJ102/DS102-1</f>
      </c>
      <c r="CL102" s="724" t="n">
        <v>42.0889</v>
      </c>
      <c r="CM102" s="714">
        <f>CL102/DT102-1</f>
      </c>
      <c r="CN102" s="41" t="n">
        <v>44.2466</v>
      </c>
      <c r="CO102" s="714">
        <f>CN102/DU102-1</f>
      </c>
      <c r="CP102" s="41" t="n">
        <v>41.7367</v>
      </c>
      <c r="CQ102" s="714">
        <f>CP102/DV102-1</f>
      </c>
      <c r="CR102" s="41" t="n">
        <v>38.8156</v>
      </c>
      <c r="CS102" s="714">
        <f>CR102/DW102-1</f>
      </c>
      <c r="CT102" s="41" t="n">
        <v>39.1042</v>
      </c>
      <c r="CU102" s="714">
        <f>CT102/DY102-1</f>
      </c>
      <c r="CV102" s="41" t="n">
        <v>39.3057</v>
      </c>
      <c r="CW102" s="714">
        <f>CV102/DY102-1</f>
      </c>
      <c r="CX102" s="41">
        <f>BZ102+CB102+CD102+CF102+CH102+CJ102+CL102+CN102+CP102+CR102+CT102+CV102</f>
      </c>
      <c r="CY102" s="714">
        <f>CX102/SUM(DN102:DY102)-1</f>
      </c>
      <c r="CZ102" s="714"/>
      <c r="DA102" s="714">
        <f>CV102/CT102-1</f>
      </c>
      <c r="DB102" s="714">
        <f>CT102/CR102-1</f>
      </c>
      <c r="DC102" s="714"/>
      <c r="DD102" s="714"/>
      <c r="DE102" s="714"/>
      <c r="DF102" s="714"/>
      <c r="DG102" s="714"/>
      <c r="DH102" s="714"/>
      <c r="DI102" s="714"/>
      <c r="DJ102" s="714"/>
      <c r="DK102" s="714"/>
      <c r="DL102" s="714"/>
      <c r="DM102" s="737" t="s">
        <v>111</v>
      </c>
      <c r="DN102" s="739" t="n">
        <v>74.501</v>
      </c>
      <c r="DO102" s="739" t="n">
        <v>76.736</v>
      </c>
      <c r="DP102" s="726" t="n">
        <v>78.2707</v>
      </c>
      <c r="DQ102" s="726" t="n">
        <v>72.009</v>
      </c>
      <c r="DR102" s="726" t="n">
        <v>70.5688</v>
      </c>
      <c r="DS102" s="726" t="n">
        <v>68.4481</v>
      </c>
      <c r="DT102" s="726" t="n">
        <v>65.3111</v>
      </c>
      <c r="DU102" s="726" t="n">
        <v>61.2159</v>
      </c>
      <c r="DV102" s="726" t="n">
        <v>59.3514</v>
      </c>
      <c r="DW102" s="726" t="n">
        <v>54.0098</v>
      </c>
      <c r="DX102" s="726" t="n">
        <v>52.1937</v>
      </c>
      <c r="DY102" s="726" t="n">
        <v>50.5204</v>
      </c>
      <c r="DZ102" s="727"/>
      <c r="EA102" s="726">
        <f>SUM(DN102:DY102)</f>
      </c>
      <c r="EB102" s="728">
        <f>IFERROR(EA102/SUM(ED102:EO102)-1,"")</f>
      </c>
      <c r="EC102" s="744"/>
      <c r="ED102" s="205" t="n">
        <v>57.375</v>
      </c>
      <c r="EE102" s="35" t="n">
        <v>44.1788</v>
      </c>
      <c r="EF102" s="35" t="n">
        <v>46.38774</v>
      </c>
      <c r="EG102" s="35" t="n">
        <v>47.7793</v>
      </c>
      <c r="EH102" s="35" t="n">
        <v>54.81</v>
      </c>
      <c r="EI102" s="35" t="n">
        <v>67.92</v>
      </c>
      <c r="EJ102" s="35" t="n">
        <v>62.4864</v>
      </c>
      <c r="EK102" s="35" t="n">
        <v>64.8089</v>
      </c>
      <c r="EL102" s="35" t="n">
        <v>66.7532</v>
      </c>
      <c r="EM102" s="35" t="n">
        <v>70.0908</v>
      </c>
      <c r="EN102" s="35" t="n">
        <v>71.4926</v>
      </c>
      <c r="EO102" s="35" t="n">
        <v>73.6373</v>
      </c>
      <c r="EP102" s="848">
        <f>SUM(ED102:EO102)</f>
      </c>
      <c r="EQ102" s="36"/>
      <c r="ER102" s="736"/>
    </row>
    <row r="103" s="212" customFormat="1" ht="27" customHeight="1" spans="1:146">
      <c r="A103" s="45"/>
      <c r="B103" s="698" t="s">
        <v>90</v>
      </c>
      <c r="C103" s="35">
        <v>270.80992411045</v>
      </c>
      <c r="D103" s="36" t="n">
        <f t="shared" si="205">C103/Z103-1</f>
        <v>0.41166990730949804</v>
      </c>
      <c r="E103" s="35">
        <v>184.389296478056</v>
      </c>
      <c r="F103" s="36" t="n">
        <f t="shared" si="206">E103/AB103-1</f>
        <v>-0.01180382870191743</v>
      </c>
      <c r="G103" s="35">
        <v>282.709240102915</v>
      </c>
      <c r="H103" s="36" t="n">
        <f t="shared" si="207">G103/AD103-1</f>
        <v>0.05084681250670853</v>
      </c>
      <c r="I103" s="35">
        <v>241.187126940504</v>
      </c>
      <c r="J103" s="36" t="n">
        <f t="shared" si="208">I103/AF103-1</f>
        <v>-0.015935948749641993</v>
      </c>
      <c r="K103" s="35">
        <v>244.594545513474</v>
      </c>
      <c r="L103" s="36" t="n">
        <f t="shared" si="209">K103/AH103-1</f>
        <v>-0.02404068081145483</v>
      </c>
      <c r="M103" s="35">
        <v>260.091217174256</v>
      </c>
      <c r="N103" s="36" t="n">
        <f t="shared" si="210">M103/AJ103-1</f>
        <v>0.02172919025207931</v>
      </c>
      <c r="O103" s="35">
        <v>224.596743247571</v>
      </c>
      <c r="P103" s="36" t="n">
        <f t="shared" si="211">O103/AL103-1</f>
        <v>-0.04327349994408014</v>
      </c>
      <c r="Q103" s="35" t="n">
        <v>212.08808816180027</v>
      </c>
      <c r="R103" s="36" t="n">
        <f>Q103/AL103-1</f>
        <v>-0.03273851291206087</v>
      </c>
      <c r="S103" s="35"/>
      <c r="T103" s="36">
        <f>S103/AN103-1</f>
      </c>
      <c r="U103" s="35">
        <f>C103+E103+G103+I103+K103+M103+O103+Q103+S103</f>
      </c>
      <c r="V103" s="36">
        <f>U103/SUM(X103,Z103,AB103,AD103,AF103,AH103,AJ103,AL103,AN103)-1</f>
      </c>
      <c r="W103" s="36"/>
      <c r="X103" s="35" t="n">
        <v>191.83657787718</v>
      </c>
      <c r="Y103" s="36">
        <f>X103/AY103-1</f>
      </c>
      <c r="Z103" s="35" t="n">
        <v>186.591794052232</v>
      </c>
      <c r="AA103" s="36">
        <f>Z103/BA103-1</f>
      </c>
      <c r="AB103" s="35" t="n">
        <v>269.029925901888</v>
      </c>
      <c r="AC103" s="36">
        <f>AB103/BC103-1</f>
      </c>
      <c r="AD103" s="35" t="n">
        <v>245.092915074024</v>
      </c>
      <c r="AE103" s="36">
        <f>AD103/BE103-1</f>
      </c>
      <c r="AF103" s="35" t="n">
        <v>250.619611601066</v>
      </c>
      <c r="AG103" s="36">
        <f>AF103/BG103-1</f>
      </c>
      <c r="AH103" s="35" t="n">
        <v>254.559838023309</v>
      </c>
      <c r="AI103" s="36">
        <f>AH103/BI103-1</f>
      </c>
      <c r="AJ103" s="35" t="n">
        <v>234.755432440142</v>
      </c>
      <c r="AK103" s="36">
        <f>AJ103/BK103-1</f>
      </c>
      <c r="AL103" s="35" t="n">
        <v>219.266548904286</v>
      </c>
      <c r="AM103" s="36">
        <f>AL103/BM103-1</f>
      </c>
      <c r="AN103" s="35" t="n">
        <v>228.790093973787</v>
      </c>
      <c r="AO103" s="36">
        <f>AN103/BO103-1</f>
      </c>
      <c r="AP103" s="35" t="n">
        <v>208.112486919468</v>
      </c>
      <c r="AQ103" s="36">
        <f>AP103/BQ103-1</f>
      </c>
      <c r="AR103" s="35" t="n">
        <v>240.938654716554</v>
      </c>
      <c r="AS103" s="36">
        <f>AR103/BS103-1</f>
      </c>
      <c r="AT103" s="35" t="n">
        <v>256.006211575898</v>
      </c>
      <c r="AU103" s="36">
        <f>AT103/BU103-1</f>
      </c>
      <c r="AV103" s="35">
        <f>X103+Z103+AB103+AD103+AF103+AH103+AJ103+AL103+AN103+AP103+AR103+AT103</f>
      </c>
      <c r="AW103" s="36">
        <f>AV103/SUM(AY103,BA103,BC103,BE103,BG103,BI103,BK103,BM103,BO103,BQ103,BS103,BU103)-1</f>
      </c>
      <c r="AX103" s="35"/>
      <c r="AY103" s="35" t="n">
        <v>153.499064372332</v>
      </c>
      <c r="AZ103" s="36">
        <f>AY103/BZ103-1</f>
      </c>
      <c r="BA103" s="35" t="n">
        <v>77.66129441632</v>
      </c>
      <c r="BB103" s="36">
        <f>BA103/CB103-1</f>
      </c>
      <c r="BC103" s="35" t="n">
        <v>168.093098136368</v>
      </c>
      <c r="BD103" s="36">
        <f>BC103/CD103-1</f>
      </c>
      <c r="BE103" s="35" t="n">
        <v>191.450602174652</v>
      </c>
      <c r="BF103" s="36">
        <f>BE103/CF103-1</f>
      </c>
      <c r="BG103" s="35" t="n">
        <v>211.388013764774</v>
      </c>
      <c r="BH103" s="36">
        <f>BG103/CH103-1</f>
      </c>
      <c r="BI103" s="35" t="n">
        <v>227.373925260997</v>
      </c>
      <c r="BJ103" s="36">
        <f>BI103/CJ103-1</f>
      </c>
      <c r="BK103" s="35" t="n">
        <v>202.361592327784</v>
      </c>
      <c r="BL103" s="36">
        <f>BK103/CL103-1</f>
      </c>
      <c r="BM103" s="35" t="n">
        <v>188.15033124606</v>
      </c>
      <c r="BN103" s="36">
        <f>BM103/CN103-1</f>
      </c>
      <c r="BO103" s="35" t="n">
        <v>191.965072189002</v>
      </c>
      <c r="BP103" s="36">
        <f>BO103/CP103-1</f>
      </c>
      <c r="BQ103" s="35" t="n">
        <v>186.13513721405</v>
      </c>
      <c r="BR103" s="36">
        <f>BQ103/CR103-1</f>
      </c>
      <c r="BS103" s="745" t="n">
        <v>207.321020492093</v>
      </c>
      <c r="BT103" s="36">
        <f>BS108/CT103-1</f>
      </c>
      <c r="BU103" s="745" t="n">
        <v>207.35773740041</v>
      </c>
      <c r="BV103" s="36">
        <f>BU103/CV103-1</f>
      </c>
      <c r="BW103" s="35">
        <f>AY103+BA103+BC103+BE103+BG103+BI103+BK103+BM103+BO103+BQ103+BS103+BU103</f>
      </c>
      <c r="BX103" s="36">
        <f>BW103/SUM(BZ103,CB103,CD103,CF103,CH103,CJ103,CL103,CN103,CP103,CR103,CT103,CV103)-1</f>
      </c>
      <c r="BY103" s="36"/>
      <c r="BZ103" s="50" t="n">
        <v>116.640027572203</v>
      </c>
      <c r="CA103" s="714">
        <f>BZ103/DN103-1</f>
      </c>
      <c r="CB103" s="50" t="n">
        <v>121.517220256483</v>
      </c>
      <c r="CC103" s="714">
        <f>CB103/DO103-1</f>
      </c>
      <c r="CD103" s="41" t="n">
        <v>142.834876361339</v>
      </c>
      <c r="CE103" s="714">
        <f>CD103/DP103-1</f>
      </c>
      <c r="CF103" s="41" t="n">
        <v>142.384330252416</v>
      </c>
      <c r="CG103" s="714">
        <f>CF103/DQ103-1</f>
      </c>
      <c r="CH103" s="41" t="n">
        <v>183.838906315408</v>
      </c>
      <c r="CI103" s="714">
        <f>CH103/DR103-1</f>
      </c>
      <c r="CJ103" s="724" t="n">
        <v>236.845814304829</v>
      </c>
      <c r="CK103" s="714">
        <f>CJ103/DS103-1</f>
      </c>
      <c r="CL103" s="724" t="n">
        <v>195.960755977433</v>
      </c>
      <c r="CM103" s="714">
        <f>CL103/DT103-1</f>
      </c>
      <c r="CN103" s="41" t="n">
        <v>180.590325744323</v>
      </c>
      <c r="CO103" s="714">
        <f>CN103/DU103-1</f>
      </c>
      <c r="CP103" s="41" t="n">
        <v>165.713197228796</v>
      </c>
      <c r="CQ103" s="714">
        <f>CP103/DV103-1</f>
      </c>
      <c r="CR103" s="41" t="n">
        <v>172.631745721225</v>
      </c>
      <c r="CS103" s="714">
        <f>CR103/DW103-1</f>
      </c>
      <c r="CT103" s="41" t="n">
        <v>200.394305285874</v>
      </c>
      <c r="CU103" s="714">
        <f>CT103/DY103-1</f>
      </c>
      <c r="CV103" s="41" t="n">
        <v>183.608552217924</v>
      </c>
      <c r="CW103" s="714">
        <f>CV103/DY103-1</f>
      </c>
      <c r="CX103" s="41">
        <f>BZ103+CB103+CD103+CF103+CH103+CJ103+CL103+CN103+CP103+CR103+CT103+CV103</f>
      </c>
      <c r="CY103" s="714">
        <f>CX103/SUM(DN103:DY103)-1</f>
      </c>
      <c r="CZ103" s="714"/>
      <c r="DA103" s="714">
        <f>CV103/CT103-1</f>
      </c>
      <c r="DB103" s="714">
        <f>CT103/CR103-1</f>
      </c>
      <c r="DC103" s="714"/>
      <c r="DD103" s="714"/>
      <c r="DE103" s="714"/>
      <c r="DF103" s="714"/>
      <c r="DG103" s="714"/>
      <c r="DH103" s="714"/>
      <c r="DI103" s="714"/>
      <c r="DJ103" s="714"/>
      <c r="DK103" s="714"/>
      <c r="DL103" s="714"/>
      <c r="DM103" s="212"/>
      <c r="DN103" s="739" t="n">
        <v>135.700408788002</v>
      </c>
      <c r="DO103" s="739" t="n">
        <v>70.026191545755</v>
      </c>
      <c r="DP103" s="726" t="n">
        <v>130.296920326373</v>
      </c>
      <c r="DQ103" s="726" t="n">
        <v>122.976945849386</v>
      </c>
      <c r="DR103" s="726" t="n">
        <v>173.248562868589</v>
      </c>
      <c r="DS103" s="726" t="n">
        <v>208.63965566591</v>
      </c>
      <c r="DT103" s="726" t="n">
        <v>169.404065644519</v>
      </c>
      <c r="DU103" s="726" t="n">
        <v>152.917868127832</v>
      </c>
      <c r="DV103" s="726" t="n">
        <v>156.004000243462</v>
      </c>
      <c r="DW103" s="726" t="n">
        <v>159.099922671377</v>
      </c>
      <c r="DX103" s="726" t="n">
        <v>202.137792613172</v>
      </c>
      <c r="DY103" s="726" t="n">
        <v>192.210972452575</v>
      </c>
      <c r="DZ103" s="727" t="n">
        <v>0.00363196042373692</v>
      </c>
      <c r="EA103" s="726">
        <f>SUM(DN103:DY103)</f>
      </c>
      <c r="EB103" s="728">
        <f>IFERROR(EA103/SUM(ED103:EO103)-1,"")</f>
      </c>
      <c r="EC103" s="728"/>
      <c r="ED103" s="205" t="n">
        <v>227.687899914884</v>
      </c>
      <c r="EE103" s="35" t="n">
        <v>59.586205548967</v>
      </c>
      <c r="EF103" s="35" t="n">
        <v>137.520682052935</v>
      </c>
      <c r="EG103" s="35" t="n">
        <v>181.147254005016</v>
      </c>
      <c r="EH103" s="35" t="n">
        <v>230.814519244647</v>
      </c>
      <c r="EI103" s="35" t="n">
        <v>355.881881868439</v>
      </c>
      <c r="EJ103" s="35" t="n">
        <v>235.995382734989</v>
      </c>
      <c r="EK103" s="35" t="n">
        <v>164.697127262089</v>
      </c>
      <c r="EL103" s="35" t="n">
        <v>154.194342109958</v>
      </c>
      <c r="EM103" s="35" t="n">
        <v>147.678595861625</v>
      </c>
      <c r="EN103" s="35" t="n">
        <v>188.694983292567</v>
      </c>
      <c r="EO103" s="35" t="n">
        <v>191.515396113355</v>
      </c>
      <c r="EP103" s="849">
        <f>SUM(ED103:EO103)</f>
      </c>
      <c r="EQ103" s="36"/>
      <c r="ER103" s="736"/>
    </row>
    <row r="104" s="212" customFormat="1" ht="27" customHeight="1" spans="1:146">
      <c r="A104" s="45"/>
      <c r="B104" s="698" t="s">
        <v>91</v>
      </c>
      <c r="C104" s="35" t="n">
        <f>C105+C106</f>
        <v>30768.068240747</v>
      </c>
      <c r="D104" s="36" t="n">
        <f t="shared" si="205">C104/Z104-1</f>
        <v>0.15483501965754343</v>
      </c>
      <c r="E104" s="35" t="n">
        <f>E105+E106</f>
        <v>26008.3300826015</v>
      </c>
      <c r="F104" s="36" t="n">
        <f t="shared" si="206">E104/AB104-1</f>
        <v>-0.14025816913275346</v>
      </c>
      <c r="G104" s="35" t="n">
        <f>G105+G106</f>
        <v>37472.1915776028</v>
      </c>
      <c r="H104" s="36" t="n">
        <f t="shared" si="207">G104/AD104-1</f>
        <v>-0.0368369944547694</v>
      </c>
      <c r="I104" s="35" t="n">
        <f>I105+I106</f>
        <v>35729.109594155496</v>
      </c>
      <c r="J104" s="36" t="n">
        <f t="shared" si="208">I104/AF104-1</f>
        <v>-0.02016027002911236</v>
      </c>
      <c r="K104" s="35" t="n">
        <f>K105+K106</f>
        <v>35296.5296726409</v>
      </c>
      <c r="L104" s="36" t="n">
        <f t="shared" si="209">K104/AH104-1</f>
        <v>-0.0043066520404049236</v>
      </c>
      <c r="M104" s="35" t="n">
        <f>M105+M106</f>
        <v>31582.7828226491</v>
      </c>
      <c r="N104" s="36" t="n">
        <f t="shared" si="210">M104/AJ104-1</f>
        <v>0.038179009413238374</v>
      </c>
      <c r="O104" s="35" t="n">
        <f>O105+O106</f>
        <v>27736.3147958672</v>
      </c>
      <c r="P104" s="36" t="n">
        <f t="shared" si="211">O104/AL104-1</f>
        <v>-0.017262696027050994</v>
      </c>
      <c r="Q104" s="35" t="n">
        <f>Q105+Q106</f>
        <v>27966.80068810008</v>
      </c>
      <c r="R104" s="36" t="n">
        <f>Q104/AL104-1</f>
        <v>0.04071931542913121</v>
      </c>
      <c r="S104" s="35">
        <f>S105+S106</f>
      </c>
      <c r="T104" s="36">
        <f>S104/AN104-1</f>
      </c>
      <c r="U104" s="35">
        <f>C104+E104+G104+I104+K104+M104+O104+Q104+S104</f>
      </c>
      <c r="V104" s="36">
        <f>U104/SUM(X104,Z104,AB104,AD104,AF104,AH104,AJ104,AL104,AN104)-1</f>
      </c>
      <c r="W104" s="36"/>
      <c r="X104" s="35">
        <f>X105+X106</f>
      </c>
      <c r="Y104" s="36">
        <f>X104/AY104-1</f>
      </c>
      <c r="Z104" s="35">
        <f>Z105+Z106</f>
      </c>
      <c r="AA104" s="36">
        <f>Z104/BA104-1</f>
      </c>
      <c r="AB104" s="35">
        <f>AB105+AB106</f>
      </c>
      <c r="AC104" s="36">
        <f>AB104/BC104-1</f>
      </c>
      <c r="AD104" s="35">
        <f>AD105+AD106</f>
      </c>
      <c r="AE104" s="36">
        <f>AD104/BE104-1</f>
      </c>
      <c r="AF104" s="35">
        <f>AF105+AF106</f>
      </c>
      <c r="AG104" s="36">
        <f>AF104/BG104-1</f>
      </c>
      <c r="AH104" s="35">
        <f>AH105+AH106</f>
      </c>
      <c r="AI104" s="36">
        <f>AH104/BI104-1</f>
      </c>
      <c r="AJ104" s="35">
        <f>AJ105+AJ106</f>
      </c>
      <c r="AK104" s="36">
        <f>AJ104/BK104-1</f>
      </c>
      <c r="AL104" s="35">
        <f>AL105+AL106</f>
      </c>
      <c r="AM104" s="36">
        <f>AL104/BM104-1</f>
      </c>
      <c r="AN104" s="35">
        <f>AN105+AN106</f>
      </c>
      <c r="AO104" s="36">
        <f>AN104/BO104-1</f>
      </c>
      <c r="AP104" s="35">
        <f>AP105+AP106</f>
      </c>
      <c r="AQ104" s="36">
        <f>AP104/BQ104-1</f>
      </c>
      <c r="AR104" s="35">
        <f>AR105+AR106</f>
      </c>
      <c r="AS104" s="36">
        <f>AR104/BS104-1</f>
      </c>
      <c r="AT104" s="35">
        <f>AT105+AT106</f>
      </c>
      <c r="AU104" s="36">
        <f>AT104/BU104-1</f>
      </c>
      <c r="AV104" s="35">
        <f>X104+Z104+AB104+AD104+AF104+AH104+AJ104+AL104+AN104+AP104+AR104+AT104</f>
      </c>
      <c r="AW104" s="36">
        <f>AV104/SUM(AY104,BA104,BC104,BE104,BG104,BI104,BK104,BM104,BO104,BQ104,BS104,BU104)-1</f>
      </c>
      <c r="AX104" s="35"/>
      <c r="AY104" s="35">
        <f>AY105+AY106</f>
      </c>
      <c r="AZ104" s="36">
        <f>AY104/BZ104-1</f>
      </c>
      <c r="BA104" s="35">
        <f>BA105+BA106</f>
      </c>
      <c r="BB104" s="36">
        <f>BA104/CB104-1</f>
      </c>
      <c r="BC104" s="35">
        <f>BC105+BC106</f>
      </c>
      <c r="BD104" s="36">
        <f>BC104/CD104-1</f>
      </c>
      <c r="BE104" s="35">
        <f>BE105+BE106</f>
      </c>
      <c r="BF104" s="36">
        <f>BE104/CF104-1</f>
      </c>
      <c r="BG104" s="35">
        <f>BG105+BG106</f>
      </c>
      <c r="BH104" s="36">
        <f>BG104/CH104-1</f>
      </c>
      <c r="BI104" s="35">
        <f>BI105+BI106</f>
      </c>
      <c r="BJ104" s="36">
        <f>BI104/CJ104-1</f>
      </c>
      <c r="BK104" s="35">
        <f>BK105+BK106</f>
      </c>
      <c r="BL104" s="36">
        <f>BK104/CL104-1</f>
      </c>
      <c r="BM104" s="35">
        <f>BM105+BM106</f>
      </c>
      <c r="BN104" s="36">
        <f>BM104/CN104-1</f>
      </c>
      <c r="BO104" s="35">
        <f>BO105+BO106</f>
      </c>
      <c r="BP104" s="36">
        <f>BO104/CP104-1</f>
      </c>
      <c r="BQ104" s="35">
        <f>BQ105+BQ106</f>
      </c>
      <c r="BR104" s="36">
        <f>BQ104/CR104-1</f>
      </c>
      <c r="BS104" s="35">
        <f>BS105+BS106</f>
      </c>
      <c r="BT104" s="36">
        <f>BS104/CT104-1</f>
      </c>
      <c r="BU104" s="35">
        <f>BU105+BU106</f>
      </c>
      <c r="BV104" s="36">
        <f>BU104/CV104-1</f>
      </c>
      <c r="BW104" s="35">
        <f>AY104+BA104+BC104+BE104+BG104+BI104+BK104+BM104+BO104+BQ104+BS104+BU104</f>
      </c>
      <c r="BX104" s="36">
        <f>BW104/SUM(BZ104,CB104,CD104,CF104,CH104,CJ104,CL104,CN104,CP104,CR104,CT104,CV104)-1</f>
      </c>
      <c r="BY104" s="36"/>
      <c r="BZ104" s="41">
        <f>BZ105+BZ106</f>
      </c>
      <c r="CA104" s="714">
        <f>BZ104/DN104-1</f>
      </c>
      <c r="CB104" s="41">
        <f>CB105+CB106</f>
      </c>
      <c r="CC104" s="714">
        <f>CB104/DO104-1</f>
      </c>
      <c r="CD104" s="41">
        <f>SUM(CD105:CD106)</f>
      </c>
      <c r="CE104" s="714">
        <f>CD104/DP104-1</f>
      </c>
      <c r="CF104" s="41" t="n">
        <v>32479.4238804724</v>
      </c>
      <c r="CG104" s="714">
        <f>CF104/DQ104-1</f>
      </c>
      <c r="CH104" s="41" t="n">
        <v>33399.4013472942</v>
      </c>
      <c r="CI104" s="714">
        <f>CH104/DR104-1</f>
      </c>
      <c r="CJ104" s="41">
        <f>CJ105+CJ106</f>
      </c>
      <c r="CK104" s="714">
        <f>CJ104/DS104-1</f>
      </c>
      <c r="CL104" s="41">
        <f>CL105+CL106</f>
      </c>
      <c r="CM104" s="714">
        <f>CL104/DT104-1</f>
      </c>
      <c r="CN104" s="41" t="n">
        <v>29659.5549827298</v>
      </c>
      <c r="CO104" s="714">
        <f>CN104/DU104-1</f>
      </c>
      <c r="CP104" s="41">
        <f>SUM(CP105:CP106)</f>
      </c>
      <c r="CQ104" s="714">
        <f>CP104/DV104-1</f>
      </c>
      <c r="CR104" s="41">
        <f>SUM(CR105:CR106)</f>
      </c>
      <c r="CS104" s="714">
        <f>CR104/DW104-1</f>
      </c>
      <c r="CT104" s="41">
        <f>CT105+CT106</f>
      </c>
      <c r="CU104" s="714">
        <f>CT104/DY104-1</f>
      </c>
      <c r="CV104" s="41">
        <f>CV105+CV106</f>
      </c>
      <c r="CW104" s="714">
        <f>CV104/DY104-1</f>
      </c>
      <c r="CX104" s="41">
        <f>BZ104+CB104+CD104+CF104+CH104+CJ104+CL104+CN104+CP104+CR104+CT104+CV104</f>
      </c>
      <c r="CY104" s="714">
        <f>CX104/SUM(DN104:DY104)-1</f>
      </c>
      <c r="CZ104" s="714"/>
      <c r="DA104" s="714">
        <f>CV104/CT104-1</f>
      </c>
      <c r="DB104" s="714">
        <f>CT104/CR104-1</f>
      </c>
      <c r="DC104" s="714"/>
      <c r="DD104" s="714"/>
      <c r="DE104" s="714"/>
      <c r="DF104" s="714"/>
      <c r="DG104" s="714"/>
      <c r="DH104" s="714"/>
      <c r="DI104" s="714"/>
      <c r="DJ104" s="714"/>
      <c r="DK104" s="714"/>
      <c r="DL104" s="714"/>
      <c r="DM104" s="212"/>
      <c r="DN104" s="41" t="n">
        <v>23709.4942532844</v>
      </c>
      <c r="DO104" s="41" t="n">
        <v>16990.3502108137</v>
      </c>
      <c r="DP104" s="41" t="n">
        <v>24473.4320891762</v>
      </c>
      <c r="DQ104" s="41" t="n">
        <v>23709.5700617396</v>
      </c>
      <c r="DR104" s="41" t="n">
        <v>27305.5184044755</v>
      </c>
      <c r="DS104" s="41" t="n">
        <v>24842.717212036</v>
      </c>
      <c r="DT104" s="41" t="n">
        <v>23825.8239138685</v>
      </c>
      <c r="DU104" s="41" t="n">
        <v>23890.225240766</v>
      </c>
      <c r="DV104" s="41" t="n">
        <v>25041.7519028882</v>
      </c>
      <c r="DW104" s="41" t="n">
        <v>25957.6533264429</v>
      </c>
      <c r="DX104" s="41" t="n">
        <v>30807.5761565134</v>
      </c>
      <c r="DY104" s="41" t="n">
        <v>29602.1269507789</v>
      </c>
      <c r="DZ104" s="714"/>
      <c r="EA104" s="41">
        <f>SUM(DN104:DY104)</f>
      </c>
      <c r="EB104" s="36">
        <f>IFERROR(EA104/SUM(ED104:EO104)-1,"")</f>
      </c>
      <c r="EC104" s="36"/>
      <c r="ED104" s="732">
        <f>ED105+ED106</f>
      </c>
      <c r="EE104" s="732">
        <f>EE105+EE106</f>
      </c>
      <c r="EF104" s="732">
        <f>EF105+EF106</f>
      </c>
      <c r="EG104" s="732">
        <f>EG105+EG106</f>
      </c>
      <c r="EH104" s="732">
        <f>EH105+EH106</f>
      </c>
      <c r="EI104" s="732">
        <f>EI105+EI106</f>
      </c>
      <c r="EJ104" s="732">
        <f>EJ105+EJ106</f>
      </c>
      <c r="EK104" s="732">
        <f>EK105+EK106</f>
      </c>
      <c r="EL104" s="732">
        <f>EL105+EL106</f>
      </c>
      <c r="EM104" s="732">
        <f>EM105+EM106</f>
      </c>
      <c r="EN104" s="50">
        <f>EN105+EN106</f>
      </c>
      <c r="EO104" s="50">
        <f>EO105+EO106</f>
      </c>
      <c r="EP104" s="850">
        <f>SUM(ED104:EO104)</f>
      </c>
      <c r="EQ104" s="36"/>
      <c r="ER104" s="733"/>
    </row>
    <row r="105" s="212" customFormat="1" ht="27" customHeight="1" spans="1:146">
      <c r="A105" s="45"/>
      <c r="B105" s="698" t="s">
        <v>92</v>
      </c>
      <c r="C105" s="35">
        <v>1525.4429</v>
      </c>
      <c r="D105" s="36" t="n">
        <f t="shared" si="205">C105/Z105-1</f>
        <v>-0.7609708197829428</v>
      </c>
      <c r="E105" s="35">
        <v>1342.1879</v>
      </c>
      <c r="F105" s="36" t="n">
        <f t="shared" si="206">E105/AB105-1</f>
        <v>-0.7488744902978088</v>
      </c>
      <c r="G105" s="35">
        <v>1702.7127</v>
      </c>
      <c r="H105" s="36" t="n">
        <f t="shared" si="207">G105/AD105-1</f>
        <v>-0.6961042757739873</v>
      </c>
      <c r="I105" s="35">
        <v>2608.3449</v>
      </c>
      <c r="J105" s="36" t="n">
        <f t="shared" si="208">I105/AF105-1</f>
        <v>-0.591058058189008</v>
      </c>
      <c r="K105" s="35">
        <v>4549.503</v>
      </c>
      <c r="L105" s="36" t="n">
        <f t="shared" si="209">K105/AH105-1</f>
        <v>-0.18241313313745044</v>
      </c>
      <c r="M105" s="35">
        <v>5370.5817</v>
      </c>
      <c r="N105" s="36" t="n">
        <f t="shared" si="210">M105/AJ105-1</f>
        <v>0.09189629889686501</v>
      </c>
      <c r="O105" s="35">
        <v>2005.753</v>
      </c>
      <c r="P105" s="36" t="n">
        <f t="shared" si="211">O105/AL105-1</f>
        <v>-0.5641607823299539</v>
      </c>
      <c r="Q105" s="35" t="n">
        <v>2075.3577</v>
      </c>
      <c r="R105" s="36" t="n">
        <f>Q105/AL105-1</f>
        <v>0.0017831079436301245</v>
      </c>
      <c r="S105" s="35"/>
      <c r="T105" s="36">
        <f>S105/AN105-1</f>
      </c>
      <c r="U105" s="35">
        <f>C105+E105+G105+I105+K105+M105+O105+Q105+S105</f>
      </c>
      <c r="V105" s="36">
        <f>U105/SUM(X105,Z105,AB105,AD105,AF105,AH105,AJ105,AL105,AN105)-1</f>
      </c>
      <c r="W105" s="36"/>
      <c r="X105" s="35" t="n">
        <v>6381.8271</v>
      </c>
      <c r="Y105" s="36">
        <f>X105/AY105-1</f>
      </c>
      <c r="Z105" s="35" t="n">
        <v>5344.6896</v>
      </c>
      <c r="AA105" s="36">
        <f>Z105/BA105-1</f>
      </c>
      <c r="AB105" s="35" t="n">
        <v>5602.9505</v>
      </c>
      <c r="AC105" s="36">
        <f>AB105/BC105-1</f>
      </c>
      <c r="AD105" s="35" t="n">
        <v>6378.2768</v>
      </c>
      <c r="AE105" s="36">
        <f>AD105/BE105-1</f>
      </c>
      <c r="AF105" s="35" t="n">
        <v>5564.55</v>
      </c>
      <c r="AG105" s="36">
        <f>AF105/BG105-1</f>
      </c>
      <c r="AH105" s="35" t="n">
        <v>4918.5822</v>
      </c>
      <c r="AI105" s="36">
        <f>AH105/BI105-1</f>
      </c>
      <c r="AJ105" s="35" t="n">
        <v>4602.048</v>
      </c>
      <c r="AK105" s="36">
        <f>AJ105/BK105-1</f>
      </c>
      <c r="AL105" s="35" t="n">
        <v>2071.6637</v>
      </c>
      <c r="AM105" s="36">
        <f>AL105/BM105-1</f>
      </c>
      <c r="AN105" s="35" t="n">
        <v>2060.169</v>
      </c>
      <c r="AO105" s="36">
        <f>AN105/BO105-1</f>
      </c>
      <c r="AP105" s="35" t="n">
        <v>1954.3453</v>
      </c>
      <c r="AQ105" s="36">
        <f>AP105/BQ105-1</f>
      </c>
      <c r="AR105" s="35" t="n">
        <v>2110.7444</v>
      </c>
      <c r="AS105" s="36">
        <f>AR105/BS105-1</f>
      </c>
      <c r="AT105" s="35" t="n">
        <v>1984.6451</v>
      </c>
      <c r="AU105" s="36">
        <f>AT105/BU105-1</f>
      </c>
      <c r="AV105" s="35">
        <f>X105+Z105+AB105+AD105+AF105+AH105+AJ105+AL105+AN105+AP105+AR105+AT105</f>
      </c>
      <c r="AW105" s="36">
        <f>AV105/SUM(AY105,BA105,BC105,BE105,BG105,BI105,BK105,BM105,BO105,BQ105,BS105,BU105)-1</f>
      </c>
      <c r="AX105" s="35"/>
      <c r="AY105" s="35" t="n">
        <v>12682.6802</v>
      </c>
      <c r="AZ105" s="36">
        <f>AY105/BZ105-1</f>
      </c>
      <c r="BA105" s="35" t="n">
        <v>2497.3695</v>
      </c>
      <c r="BB105" s="36">
        <f>BA105/CB105-1</f>
      </c>
      <c r="BC105" s="35" t="n">
        <v>1983.7372</v>
      </c>
      <c r="BD105" s="36">
        <f>BC105/CD105-1</f>
      </c>
      <c r="BE105" s="35" t="n">
        <v>2169.9166</v>
      </c>
      <c r="BF105" s="36">
        <f>BE105/CF105-1</f>
      </c>
      <c r="BG105" s="35" t="n">
        <v>2137.481</v>
      </c>
      <c r="BH105" s="36">
        <f>BG105/CH105-1</f>
      </c>
      <c r="BI105" s="35" t="n">
        <v>2081.9795</v>
      </c>
      <c r="BJ105" s="36">
        <f>BI105/CJ105-1</f>
      </c>
      <c r="BK105" s="35" t="n">
        <v>2101.1965</v>
      </c>
      <c r="BL105" s="36">
        <f>BK105/CL105-1</f>
      </c>
      <c r="BM105" s="35" t="n">
        <v>2124.036</v>
      </c>
      <c r="BN105" s="36">
        <f>BM105/CN105-1</f>
      </c>
      <c r="BO105" s="35" t="n">
        <v>1968.1177</v>
      </c>
      <c r="BP105" s="36">
        <f>BO105/CP105-1</f>
      </c>
      <c r="BQ105" s="35" t="n">
        <v>2389.9985</v>
      </c>
      <c r="BR105" s="36">
        <f>BQ105/CR105-1</f>
      </c>
      <c r="BS105" s="35" t="n">
        <v>2472.5939</v>
      </c>
      <c r="BT105" s="36">
        <f>BS105/CT105-1</f>
      </c>
      <c r="BU105" s="35" t="n">
        <v>3159.5191</v>
      </c>
      <c r="BV105" s="36">
        <f>BU105/CV105-1</f>
      </c>
      <c r="BW105" s="35">
        <f>AY105+BA105+BC105+BE105+BG105+BI105+BK105+BM105+BO105+BQ105+BS105+BU105</f>
      </c>
      <c r="BX105" s="36">
        <f>BW105/SUM(BZ105,CB105,CD105,CF105,CH105,CJ105,CL105,CN105,CP105,CR105,CT105,CV105)-1</f>
      </c>
      <c r="BY105" s="36"/>
      <c r="BZ105" s="50" t="n">
        <v>10531.8587</v>
      </c>
      <c r="CA105" s="714">
        <f>BZ105/DN105-1</f>
      </c>
      <c r="CB105" s="50" t="n">
        <v>19442.5098</v>
      </c>
      <c r="CC105" s="714">
        <f>CB105/DO105-1</f>
      </c>
      <c r="CD105" s="41" t="n">
        <v>21284.4162</v>
      </c>
      <c r="CE105" s="714">
        <f>CD105/DP105-1</f>
      </c>
      <c r="CF105" s="41" t="n">
        <v>22365.5698</v>
      </c>
      <c r="CG105" s="714">
        <f>CF105/DQ105-1</f>
      </c>
      <c r="CH105" s="41" t="n">
        <v>18404.2241</v>
      </c>
      <c r="CI105" s="714">
        <f>CH105/DR105-1</f>
      </c>
      <c r="CJ105" s="724" t="n">
        <v>14702.9889</v>
      </c>
      <c r="CK105" s="714">
        <f>CJ105/DS105-1</f>
      </c>
      <c r="CL105" s="724" t="n">
        <v>12696.8473</v>
      </c>
      <c r="CM105" s="714">
        <f>CL105/DT105-1</f>
      </c>
      <c r="CN105" s="41" t="n">
        <v>12028.5145</v>
      </c>
      <c r="CO105" s="714">
        <f>CN105/DU105-1</f>
      </c>
      <c r="CP105" s="724" t="n">
        <v>11567.083</v>
      </c>
      <c r="CQ105" s="714">
        <f>CP105/DV105-1</f>
      </c>
      <c r="CR105" s="724" t="n">
        <v>9999.2239</v>
      </c>
      <c r="CS105" s="714">
        <f>CR105/DW105-1</f>
      </c>
      <c r="CT105" s="50" t="n">
        <v>9034.6729</v>
      </c>
      <c r="CU105" s="714">
        <f>CT105/DY105-1</f>
      </c>
      <c r="CV105" s="50" t="n">
        <v>8508.2084</v>
      </c>
      <c r="CW105" s="714">
        <f>CV105/DY105-1</f>
      </c>
      <c r="CX105" s="41">
        <f>BZ105+CB105+CD105+CF105+CH105+CJ105+CL105+CN105+CP105+CR105+CT105+CV105</f>
      </c>
      <c r="CY105" s="714">
        <f>CX105/SUM(DN105:DY105)-1</f>
      </c>
      <c r="CZ105" s="714"/>
      <c r="DA105" s="714">
        <f>CV105/CT105-1</f>
      </c>
      <c r="DB105" s="714">
        <f>CT105/CR105-1</f>
      </c>
      <c r="DC105" s="714"/>
      <c r="DD105" s="714"/>
      <c r="DE105" s="714"/>
      <c r="DF105" s="714"/>
      <c r="DG105" s="714"/>
      <c r="DH105" s="714"/>
      <c r="DI105" s="714"/>
      <c r="DJ105" s="714"/>
      <c r="DK105" s="714"/>
      <c r="DL105" s="714"/>
      <c r="DM105" s="212"/>
      <c r="DN105" s="50" t="n">
        <v>5961.2</v>
      </c>
      <c r="DO105" s="50" t="n">
        <v>6140.036</v>
      </c>
      <c r="DP105" s="41" t="n">
        <v>6262.8367</v>
      </c>
      <c r="DQ105" s="41" t="n">
        <v>5761.8097</v>
      </c>
      <c r="DR105" s="41" t="n">
        <v>5645.5056</v>
      </c>
      <c r="DS105" s="41" t="n">
        <v>5379.2543</v>
      </c>
      <c r="DT105" s="41" t="n">
        <v>5020.0807</v>
      </c>
      <c r="DU105" s="41" t="n">
        <v>4648.7391</v>
      </c>
      <c r="DV105" s="41" t="n">
        <v>4485.6848</v>
      </c>
      <c r="DW105" s="41" t="n">
        <v>4037.1163</v>
      </c>
      <c r="DX105" s="41" t="n">
        <v>3837.8404</v>
      </c>
      <c r="DY105" s="41" t="n">
        <v>3737.1408</v>
      </c>
      <c r="DZ105" s="714" t="n">
        <v>-0.365618809255519</v>
      </c>
      <c r="EA105" s="41">
        <f>SUM(DN105:DY105)</f>
      </c>
      <c r="EB105" s="36">
        <f>IFERROR(EA105/SUM(ED105:EO105)-1,"")</f>
      </c>
      <c r="EC105" s="716"/>
      <c r="ED105" s="205" t="n">
        <v>4590.0</v>
      </c>
      <c r="EE105" s="35" t="n">
        <v>3534.3</v>
      </c>
      <c r="EF105" s="35" t="n">
        <v>3711.015</v>
      </c>
      <c r="EG105" s="35" t="n">
        <v>3822.34545</v>
      </c>
      <c r="EH105" s="35" t="n">
        <v>4384.8</v>
      </c>
      <c r="EI105" s="35" t="n">
        <v>5433.6</v>
      </c>
      <c r="EJ105" s="35" t="n">
        <v>4998.912</v>
      </c>
      <c r="EK105" s="35" t="n">
        <v>5184.7193</v>
      </c>
      <c r="EL105" s="35" t="n">
        <v>5340.2609</v>
      </c>
      <c r="EM105" s="35" t="n">
        <v>5607.2739</v>
      </c>
      <c r="EN105" s="35" t="n">
        <v>5719.4194</v>
      </c>
      <c r="EO105" s="35" t="n">
        <v>5891.0019</v>
      </c>
      <c r="EP105" s="851">
        <f>SUM(ED105:EO105)</f>
      </c>
      <c r="EQ105" s="36"/>
      <c r="ER105" s="736"/>
    </row>
    <row r="106" s="212" customFormat="1" ht="27" customHeight="1" spans="1:146">
      <c r="A106" s="29"/>
      <c r="B106" s="698" t="s">
        <v>93</v>
      </c>
      <c r="C106" s="35">
        <v>29242.625340747</v>
      </c>
      <c r="D106" s="36" t="n">
        <f t="shared" si="205">C106/Z106-1</f>
        <v>0.4432963445382514</v>
      </c>
      <c r="E106" s="35">
        <v>24666.1421826015</v>
      </c>
      <c r="F106" s="36" t="n">
        <f t="shared" si="206">E106/AB106-1</f>
        <v>-0.00965581406927618</v>
      </c>
      <c r="G106" s="35">
        <v>35769.4788776028</v>
      </c>
      <c r="H106" s="36" t="n">
        <f t="shared" si="207">G106/AD106-1</f>
        <v>0.07408120541203078</v>
      </c>
      <c r="I106" s="35">
        <v>33120.7646941555</v>
      </c>
      <c r="J106" s="36" t="n">
        <f t="shared" si="208">I106/AF106-1</f>
        <v>0.10087106528581358</v>
      </c>
      <c r="K106" s="35">
        <v>30747.0266726409</v>
      </c>
      <c r="L106" s="36" t="n">
        <f t="shared" si="209">K106/AH106-1</f>
        <v>0.028856945923959376</v>
      </c>
      <c r="M106" s="35">
        <v>26212.2011226491</v>
      </c>
      <c r="N106" s="36" t="n">
        <f t="shared" si="210">M106/AJ106-1</f>
        <v>0.027818834105657997</v>
      </c>
      <c r="O106" s="35">
        <v>25730.5617958672</v>
      </c>
      <c r="P106" s="36" t="n">
        <f t="shared" si="211">O106/AL106-1</f>
        <v>0.08928656074952879</v>
      </c>
      <c r="Q106" s="35" t="n">
        <v>25891.44298810008</v>
      </c>
      <c r="R106" s="36" t="n">
        <f>Q106/AL106-1</f>
        <v>0.04397172616090428</v>
      </c>
      <c r="S106" s="35"/>
      <c r="T106" s="36">
        <f>S106/AN106-1</f>
      </c>
      <c r="U106" s="35">
        <f>C106+E106+G106+I106+K106+M106+O106+Q106+S106</f>
      </c>
      <c r="V106" s="36">
        <f>U106/SUM(X106,Z106,AB106,AD106,AF106,AH106,AJ106,AL106,AN106)-1</f>
      </c>
      <c r="W106" s="36"/>
      <c r="X106" s="35" t="n">
        <v>20260.9986863803</v>
      </c>
      <c r="Y106" s="36">
        <f>X106/AY106-1</f>
      </c>
      <c r="Z106" s="35" t="n">
        <v>24906.6360291905</v>
      </c>
      <c r="AA106" s="36">
        <f>Z106/BA106-1</f>
      </c>
      <c r="AB106" s="35" t="n">
        <v>33302.3971533709</v>
      </c>
      <c r="AC106" s="36">
        <f>AB106/BC106-1</f>
      </c>
      <c r="AD106" s="35" t="n">
        <v>30085.9616884894</v>
      </c>
      <c r="AE106" s="36">
        <f>AD106/BE106-1</f>
      </c>
      <c r="AF106" s="35" t="n">
        <v>29884.6470293581</v>
      </c>
      <c r="AG106" s="36">
        <f>AF106/BG106-1</f>
      </c>
      <c r="AH106" s="35" t="n">
        <v>25502.7445040519</v>
      </c>
      <c r="AI106" s="36">
        <f>AH106/BI106-1</f>
      </c>
      <c r="AJ106" s="35" t="n">
        <v>23621.4809977663</v>
      </c>
      <c r="AK106" s="36">
        <f>AJ106/BK106-1</f>
      </c>
      <c r="AL106" s="35" t="n">
        <v>24800.9044108054</v>
      </c>
      <c r="AM106" s="36">
        <f>AL106/BM106-1</f>
      </c>
      <c r="AN106" s="35" t="n">
        <v>25968.4622930781</v>
      </c>
      <c r="AO106" s="36">
        <f>AN106/BO106-1</f>
      </c>
      <c r="AP106" s="35" t="n">
        <v>23832.7614595461</v>
      </c>
      <c r="AQ106" s="36">
        <f>AP106/BQ106-1</f>
      </c>
      <c r="AR106" s="35" t="n">
        <v>27097.0413546526</v>
      </c>
      <c r="AS106" s="36">
        <f>AR106/BS106-1</f>
      </c>
      <c r="AT106" s="35" t="n">
        <v>29982.5109063029</v>
      </c>
      <c r="AU106" s="36">
        <f>AT106/BU106-1</f>
      </c>
      <c r="AV106" s="35">
        <f>X106+Z106+AB106+AD106+AF106+AH106+AJ106+AL106+AN106+AP106+AR106+AT106</f>
      </c>
      <c r="AW106" s="36">
        <f>AV106/SUM(AY106,BA106,BC106,BE106,BG106,BI106,BK106,BM106,BO106,BQ106,BS106,BU106)-1</f>
      </c>
      <c r="AX106" s="35"/>
      <c r="AY106" s="35" t="n">
        <v>15764.4681740782</v>
      </c>
      <c r="AZ106" s="36">
        <f>AY106/BZ106-1</f>
      </c>
      <c r="BA106" s="35" t="n">
        <v>12717.9465504586</v>
      </c>
      <c r="BB106" s="36">
        <f>BA106/CB106-1</f>
      </c>
      <c r="BC106" s="35" t="n">
        <v>24565.378917559</v>
      </c>
      <c r="BD106" s="36">
        <f>BC106/CD106-1</f>
      </c>
      <c r="BE106" s="35" t="n">
        <v>25269.9858296691</v>
      </c>
      <c r="BF106" s="36">
        <f>BE106/CF106-1</f>
      </c>
      <c r="BG106" s="35" t="n">
        <v>26904.3071356126</v>
      </c>
      <c r="BH106" s="36">
        <f>BG106/CH106-1</f>
      </c>
      <c r="BI106" s="35" t="n">
        <v>23458.1524993323</v>
      </c>
      <c r="BJ106" s="36">
        <f>BI106/CJ106-1</f>
      </c>
      <c r="BK106" s="35" t="n">
        <v>21759.6321522409</v>
      </c>
      <c r="BL106" s="36">
        <f>BK106/CL106-1</f>
      </c>
      <c r="BM106" s="35" t="n">
        <v>22059.6700132495</v>
      </c>
      <c r="BN106" s="36">
        <f>BM106/CN106-1</f>
      </c>
      <c r="BO106" s="35" t="n">
        <v>23071.4568436594</v>
      </c>
      <c r="BP106" s="36">
        <f>BO106/CP106-1</f>
      </c>
      <c r="BQ106" s="35" t="n">
        <v>22696.0551077611</v>
      </c>
      <c r="BR106" s="36">
        <f>BQ106/CR106-1</f>
      </c>
      <c r="BS106" s="35" t="n">
        <v>25300.2175804004</v>
      </c>
      <c r="BT106" s="36">
        <f>BS106/CT106-1</f>
      </c>
      <c r="BU106" s="35" t="n">
        <v>26636.2982695606</v>
      </c>
      <c r="BV106" s="36">
        <f>BU106/CV106-1</f>
      </c>
      <c r="BW106" s="35">
        <f>AY106+BA106+BC106+BE106+BG106+BI106+BK106+BM106+BO106+BQ106+BS106+BU106</f>
      </c>
      <c r="BX106" s="36">
        <f>BW106/SUM(BZ106,CB106,CD106,CF106,CH106,CJ106,CL106,CN106,CP106,CR106,CT106,CV106)-1</f>
      </c>
      <c r="BY106" s="36"/>
      <c r="BZ106" s="50" t="n">
        <v>10461.9562469864</v>
      </c>
      <c r="CA106" s="714">
        <f>BZ106/DN106-1</f>
      </c>
      <c r="CB106" s="50" t="n">
        <v>8343.984755682</v>
      </c>
      <c r="CC106" s="714">
        <f>CB106/DO106-1</f>
      </c>
      <c r="CD106" s="41" t="n">
        <v>10931.5610203263</v>
      </c>
      <c r="CE106" s="714">
        <f>CD106/DP106-1</f>
      </c>
      <c r="CF106" s="41" t="n">
        <v>10113.8540804724</v>
      </c>
      <c r="CG106" s="714">
        <f>CF106/DQ106-1</f>
      </c>
      <c r="CH106" s="41" t="n">
        <v>14995.1772472942</v>
      </c>
      <c r="CI106" s="714">
        <f>CH106/DR106-1</f>
      </c>
      <c r="CJ106" s="50" t="n">
        <v>16580.6712051676</v>
      </c>
      <c r="CK106" s="714">
        <f>CJ106/DS106-1</f>
      </c>
      <c r="CL106" s="724" t="n">
        <v>16319.8163834642</v>
      </c>
      <c r="CM106" s="714">
        <f>CL106/DT106-1</f>
      </c>
      <c r="CN106" s="41" t="n">
        <v>17631.0404827298</v>
      </c>
      <c r="CO106" s="714">
        <f>CN106/DU106-1</f>
      </c>
      <c r="CP106" s="41" t="n">
        <v>17208.2557577119</v>
      </c>
      <c r="CQ106" s="714">
        <f>CP106/DV106-1</f>
      </c>
      <c r="CR106" s="41" t="n">
        <v>18710.4730339414</v>
      </c>
      <c r="CS106" s="714">
        <f>CR106/DW106-1</f>
      </c>
      <c r="CT106" s="41" t="n">
        <v>23738.9170980106</v>
      </c>
      <c r="CU106" s="714">
        <f>CT106/DY106-1</f>
      </c>
      <c r="CV106" s="41" t="n">
        <v>23283.6676713349</v>
      </c>
      <c r="CW106" s="714">
        <f>CV106/DY106-1</f>
      </c>
      <c r="CX106" s="41">
        <f>BZ106+CB106+CD106+CF106+CH106+CJ106+CL106+CN106+CP106+CR106+CT106+CV106</f>
      </c>
      <c r="CY106" s="714">
        <f>CX106/SUM(DN106:DY106)-1</f>
      </c>
      <c r="CZ106" s="714"/>
      <c r="DA106" s="714">
        <f>CV106/CT106-1</f>
      </c>
      <c r="DB106" s="714">
        <f>CT106/CR106-1</f>
      </c>
      <c r="DC106" s="714"/>
      <c r="DD106" s="714"/>
      <c r="DE106" s="714"/>
      <c r="DF106" s="714"/>
      <c r="DG106" s="714"/>
      <c r="DH106" s="714"/>
      <c r="DI106" s="714"/>
      <c r="DJ106" s="714"/>
      <c r="DK106" s="714"/>
      <c r="DL106" s="714"/>
      <c r="DM106" s="21"/>
      <c r="DN106" s="742" t="n">
        <v>17748.2942532844</v>
      </c>
      <c r="DO106" s="742" t="n">
        <v>10850.3142108137</v>
      </c>
      <c r="DP106" s="720" t="n">
        <v>18210.5953891762</v>
      </c>
      <c r="DQ106" s="720" t="n">
        <v>17947.7603617396</v>
      </c>
      <c r="DR106" s="720" t="n">
        <v>21660.0128044755</v>
      </c>
      <c r="DS106" s="720" t="n">
        <v>19463.4629120359</v>
      </c>
      <c r="DT106" s="720" t="n">
        <v>18805.7432138685</v>
      </c>
      <c r="DU106" s="720" t="n">
        <v>19241.486140766</v>
      </c>
      <c r="DV106" s="720" t="n">
        <v>20556.0671028882</v>
      </c>
      <c r="DW106" s="720" t="n">
        <v>21920.5370264429</v>
      </c>
      <c r="DX106" s="720" t="n">
        <v>26969.7357565134</v>
      </c>
      <c r="DY106" s="720" t="n">
        <v>25864.9861507789</v>
      </c>
      <c r="DZ106" s="721"/>
      <c r="EA106" s="720">
        <f>SUM(DN106:DY106)</f>
      </c>
      <c r="EB106" s="722">
        <f>IFERROR(EA106/SUM(ED106:EO106)-1,"")</f>
      </c>
      <c r="EC106" s="723"/>
      <c r="ED106" s="205" t="n">
        <v>24638.7220029014</v>
      </c>
      <c r="EE106" s="35" t="n">
        <v>10292.5246277187</v>
      </c>
      <c r="EF106" s="35" t="n">
        <v>19047.4327715238</v>
      </c>
      <c r="EG106" s="35" t="n">
        <v>22100.8855880651</v>
      </c>
      <c r="EH106" s="35" t="n">
        <v>24647.6732655882</v>
      </c>
      <c r="EI106" s="35" t="n">
        <v>26774.4908717777</v>
      </c>
      <c r="EJ106" s="35" t="n">
        <v>20649.9980145494</v>
      </c>
      <c r="EK106" s="35" t="n">
        <v>20416.1799109047</v>
      </c>
      <c r="EL106" s="35" t="n">
        <v>19968.7439601786</v>
      </c>
      <c r="EM106" s="35" t="n">
        <v>18538.9987390846</v>
      </c>
      <c r="EN106" s="35" t="n">
        <v>23961.3356029229</v>
      </c>
      <c r="EO106" s="35" t="n">
        <v>24168.2232210586</v>
      </c>
      <c r="EP106" s="852">
        <f>SUM(ED106:EO106)</f>
      </c>
      <c r="EQ106" s="36"/>
      <c r="ER106" s="736"/>
    </row>
    <row r="107" s="212" customFormat="1" ht="27" customHeight="1" spans="1:146">
      <c r="A107" s="698" t="s">
        <v>112</v>
      </c>
      <c r="B107" s="698" t="s">
        <v>88</v>
      </c>
      <c r="C107" s="35">
        <v>20.7651026356911</v>
      </c>
      <c r="D107" s="36" t="n">
        <f t="shared" si="205">C107/Z107-1</f>
        <v>0.327908262001424</v>
      </c>
      <c r="E107" s="35">
        <v>13.9389717250187</v>
      </c>
      <c r="F107" s="36" t="n">
        <f t="shared" si="206">E107/AB107-1</f>
        <v>-0.16220567730635227</v>
      </c>
      <c r="G107" s="35">
        <v>32.4654886949681</v>
      </c>
      <c r="H107" s="36" t="n">
        <f t="shared" si="207">G107/AD107-1</f>
        <v>0.1031507890375889</v>
      </c>
      <c r="I107" s="35">
        <v>29.7271060389297</v>
      </c>
      <c r="J107" s="36" t="n">
        <f t="shared" si="208">I107/AF107-1</f>
        <v>0.13970528340264599</v>
      </c>
      <c r="K107" s="35">
        <v>21.5929099382004</v>
      </c>
      <c r="L107" s="36" t="n">
        <f t="shared" si="209">K107/AH107-1</f>
        <v>0.04279191595757181</v>
      </c>
      <c r="M107" s="35">
        <v>20.9971861148901</v>
      </c>
      <c r="N107" s="36" t="n">
        <f t="shared" si="210">M107/AJ107-1</f>
        <v>0.08366834685841207</v>
      </c>
      <c r="O107" s="35">
        <v>33.5718771760399</v>
      </c>
      <c r="P107" s="36" t="n">
        <f t="shared" si="211">O107/AL107-1</f>
        <v>-0.008812968773973973</v>
      </c>
      <c r="Q107" s="35" t="n">
        <v>46.53905478778154</v>
      </c>
      <c r="R107" s="36" t="n">
        <f>Q107/AL107-1</f>
        <v>0.02370557024575226</v>
      </c>
      <c r="S107" s="35"/>
      <c r="T107" s="36">
        <f>S107/AN107-1</f>
      </c>
      <c r="U107" s="35">
        <f>C107+E107+G107+I107+K107+M107+O107+Q107+S107</f>
      </c>
      <c r="V107" s="36">
        <f>U107/SUM(X107,Z107,AB107,AD107,AF107,AH107,AJ107,AL107,AN107)-1</f>
      </c>
      <c r="W107" s="36"/>
      <c r="X107" s="35" t="n">
        <v>15.6374526990245</v>
      </c>
      <c r="Y107" s="36">
        <f>X107/AY107-1</f>
      </c>
      <c r="Z107" s="35" t="n">
        <v>16.637701339635</v>
      </c>
      <c r="AA107" s="36">
        <f>Z107/BA107-1</f>
      </c>
      <c r="AB107" s="35" t="n">
        <v>29.4297833239023</v>
      </c>
      <c r="AC107" s="36">
        <f>AB107/BC107-1</f>
      </c>
      <c r="AD107" s="35" t="n">
        <v>26.0831519093936</v>
      </c>
      <c r="AE107" s="36">
        <f>AD107/BE107-1</f>
      </c>
      <c r="AF107" s="35" t="n">
        <v>20.7068252138991</v>
      </c>
      <c r="AG107" s="36">
        <f>AF107/BG107-1</f>
      </c>
      <c r="AH107" s="35" t="n">
        <v>19.3760260468635</v>
      </c>
      <c r="AI107" s="36">
        <f>AH107/BI107-1</f>
      </c>
      <c r="AJ107" s="35" t="n">
        <v>33.8703757397975</v>
      </c>
      <c r="AK107" s="36">
        <f>AJ107/BK107-1</f>
      </c>
      <c r="AL107" s="35" t="n">
        <v>45.4613671552156</v>
      </c>
      <c r="AM107" s="36">
        <f>AL107/BM107-1</f>
      </c>
      <c r="AN107" s="35" t="n">
        <v>30.264803607342</v>
      </c>
      <c r="AO107" s="36">
        <f>AN107/BO107-1</f>
      </c>
      <c r="AP107" s="35" t="n">
        <v>24.4885858012603</v>
      </c>
      <c r="AQ107" s="36">
        <f>AP107/BQ107-1</f>
      </c>
      <c r="AR107" s="35" t="n">
        <v>30.7722636654493</v>
      </c>
      <c r="AS107" s="36">
        <f>AR107/BS107-1</f>
      </c>
      <c r="AT107" s="35" t="n">
        <v>22.5520632208892</v>
      </c>
      <c r="AU107" s="36">
        <f>AT107/BU107-1</f>
      </c>
      <c r="AV107" s="35">
        <f>X107+Z107+AB107+AD107+AF107+AH107+AJ107+AL107+AN107+AP107+AR107+AT107</f>
      </c>
      <c r="AW107" s="36">
        <f>AV107/SUM(AY107,BA107,BC107,BE107,BG107,BI107,BK107,BM107,BO107,BQ107,BS107,BU107)-1</f>
      </c>
      <c r="AX107" s="35"/>
      <c r="AY107" s="35" t="n">
        <v>19.6609868382891</v>
      </c>
      <c r="AZ107" s="36">
        <f>AY107/BZ107-1</f>
      </c>
      <c r="BA107" s="35" t="n">
        <v>10.1895423912009</v>
      </c>
      <c r="BB107" s="36">
        <f>BA107/CB107-1</f>
      </c>
      <c r="BC107" s="35" t="n">
        <v>26.5308158715747</v>
      </c>
      <c r="BD107" s="36">
        <f>BC107/CD107-1</f>
      </c>
      <c r="BE107" s="35" t="n">
        <v>25.4017011599952</v>
      </c>
      <c r="BF107" s="36">
        <f>BE107/CF107-1</f>
      </c>
      <c r="BG107" s="35" t="n">
        <v>19.8017734306529</v>
      </c>
      <c r="BH107" s="36">
        <f>BG107/CH107-1</f>
      </c>
      <c r="BI107" s="35" t="n">
        <v>21.6755372979939</v>
      </c>
      <c r="BJ107" s="36">
        <f>BI107/CJ107-1</f>
      </c>
      <c r="BK107" s="35" t="n">
        <v>33.6396743375623</v>
      </c>
      <c r="BL107" s="36">
        <f>BK107/CL107-1</f>
      </c>
      <c r="BM107" s="35" t="n">
        <v>47.8385706748166</v>
      </c>
      <c r="BN107" s="36">
        <f>BM107/CN107-1</f>
      </c>
      <c r="BO107" s="35" t="n">
        <v>31.4997969163215</v>
      </c>
      <c r="BP107" s="36">
        <f>BO107/CP107-1</f>
      </c>
      <c r="BQ107" s="35" t="n">
        <v>27.4271100031065</v>
      </c>
      <c r="BR107" s="36">
        <f>BQ107/CR107-1</f>
      </c>
      <c r="BS107" s="35" t="n">
        <v>26.3093566040869</v>
      </c>
      <c r="BT107" s="36"/>
      <c r="BU107" s="35" t="n">
        <v>21.8797744653901</v>
      </c>
      <c r="BV107" s="36">
        <f>BU107/CV107-1</f>
      </c>
      <c r="BW107" s="35">
        <f>AY107+BA107+BC107+BE107+BG107+BI107+BK107+BM107+BO107+BQ107+BS107+BU107</f>
      </c>
      <c r="BX107" s="36">
        <f>BW107/SUM(BZ107,CB107,CD107,CF107,CH107,CJ107,CL107,CN107,CP107,CR107,CT107,CV107)-1</f>
      </c>
      <c r="BY107" s="36"/>
      <c r="BZ107" s="50" t="n">
        <v>13.3767249480843</v>
      </c>
      <c r="CA107" s="714">
        <f>BZ107/DN107-1</f>
      </c>
      <c r="CB107" s="50" t="n">
        <v>18.8399928851444</v>
      </c>
      <c r="CC107" s="714">
        <f>CB107/DO107-1</f>
      </c>
      <c r="CD107" s="41" t="n">
        <v>30.7024318494599</v>
      </c>
      <c r="CE107" s="714">
        <f>CD107/DP107-1</f>
      </c>
      <c r="CF107" s="41" t="n">
        <v>26.1625054867215</v>
      </c>
      <c r="CG107" s="714">
        <f>CF107/DQ107-1</f>
      </c>
      <c r="CH107" s="41" t="n">
        <v>17.4430948421574</v>
      </c>
      <c r="CI107" s="714">
        <f>CH107/DR107-1</f>
      </c>
      <c r="CJ107" s="724" t="n">
        <v>16.0817202065338</v>
      </c>
      <c r="CK107" s="714">
        <f>CJ107/DS107-1</f>
      </c>
      <c r="CL107" s="724" t="n">
        <v>34.2306240211358</v>
      </c>
      <c r="CM107" s="714">
        <f>CL107/DT107-1</f>
      </c>
      <c r="CN107" s="41" t="n">
        <v>51.7876577355808</v>
      </c>
      <c r="CO107" s="714">
        <f>CN107/DU107-1</f>
      </c>
      <c r="CP107" s="41" t="n">
        <v>29.4454098983805</v>
      </c>
      <c r="CQ107" s="714">
        <f>CP107/DV107-1</f>
      </c>
      <c r="CR107" s="41" t="n">
        <v>25.8923919791785</v>
      </c>
      <c r="CS107" s="714">
        <f>CR107/DW107-1</f>
      </c>
      <c r="CT107" s="41" t="n">
        <v>28.4930592356277</v>
      </c>
      <c r="CU107" s="714">
        <f>CT107/DY107-1</f>
      </c>
      <c r="CV107" s="41" t="n">
        <v>21.6725100031858</v>
      </c>
      <c r="CW107" s="714">
        <f>CV107/DY107-1</f>
      </c>
      <c r="CX107" s="41">
        <f>BZ107+CB107+CD107+CF107+CH107+CJ107+CL107+CN107+CP107+CR107+CT107+CV107</f>
      </c>
      <c r="CY107" s="714">
        <f>CX107/SUM(DN107:DY107)-1</f>
      </c>
      <c r="CZ107" s="714"/>
      <c r="DA107" s="714">
        <f>CV107/CT107-1</f>
      </c>
      <c r="DB107" s="714">
        <f>CT107/CR107-1</f>
      </c>
      <c r="DC107" s="714"/>
      <c r="DD107" s="714"/>
      <c r="DE107" s="714"/>
      <c r="DF107" s="714"/>
      <c r="DG107" s="714"/>
      <c r="DH107" s="714"/>
      <c r="DI107" s="714"/>
      <c r="DJ107" s="714"/>
      <c r="DK107" s="714"/>
      <c r="DL107" s="714"/>
      <c r="DM107" s="228"/>
      <c r="DN107" s="739" t="n">
        <v>6.09509292141383</v>
      </c>
      <c r="DO107" s="739" t="n">
        <v>4.73177634022935</v>
      </c>
      <c r="DP107" s="726" t="n">
        <v>12.9668853350423</v>
      </c>
      <c r="DQ107" s="726" t="n">
        <v>15.1871811807997</v>
      </c>
      <c r="DR107" s="726" t="n">
        <v>25.5010772095021</v>
      </c>
      <c r="DS107" s="726" t="n">
        <v>21.3280727672032</v>
      </c>
      <c r="DT107" s="726" t="n">
        <v>17.6567859619314</v>
      </c>
      <c r="DU107" s="726" t="n">
        <v>19.4590579197518</v>
      </c>
      <c r="DV107" s="726" t="n">
        <v>20.6633896846469</v>
      </c>
      <c r="DW107" s="726" t="n">
        <v>25.7198388264802</v>
      </c>
      <c r="DX107" s="726" t="n">
        <v>35.3815386364794</v>
      </c>
      <c r="DY107" s="726" t="n">
        <v>30.9160834238942</v>
      </c>
      <c r="DZ107" s="727" t="n">
        <v>-0.0624218637166704</v>
      </c>
      <c r="EA107" s="726">
        <f>SUM(DN107:DY107)</f>
      </c>
      <c r="EB107" s="728">
        <f>IFERROR(EA107/SUM(ED107:EO107)-1,"")</f>
      </c>
      <c r="EC107" s="740"/>
      <c r="ED107" s="205" t="n">
        <v>8.50581383213193</v>
      </c>
      <c r="EE107" s="35" t="n">
        <v>3.82755635687411</v>
      </c>
      <c r="EF107" s="35" t="n">
        <v>12.3089916814355</v>
      </c>
      <c r="EG107" s="35" t="n">
        <v>18.8741591442581</v>
      </c>
      <c r="EH107" s="35" t="n">
        <v>29.0150892110795</v>
      </c>
      <c r="EI107" s="35" t="n">
        <v>27.8711070673522</v>
      </c>
      <c r="EJ107" s="35" t="n">
        <v>19.9502715817774</v>
      </c>
      <c r="EK107" s="35" t="n">
        <v>20.5489942277154</v>
      </c>
      <c r="EL107" s="35" t="n">
        <v>21.6387709640467</v>
      </c>
      <c r="EM107" s="35" t="n">
        <v>26.7009256151269</v>
      </c>
      <c r="EN107" s="35" t="n">
        <v>40.0788683040327</v>
      </c>
      <c r="EO107" s="35" t="n">
        <v>32.9744073880063</v>
      </c>
      <c r="EP107" s="853">
        <f>SUM(ED107:EO107)</f>
      </c>
      <c r="EQ107" s="36"/>
      <c r="ER107" s="736"/>
    </row>
    <row r="108" s="212" customFormat="1" ht="27" customHeight="1" spans="1:146">
      <c r="A108" s="45"/>
      <c r="B108" s="698" t="s">
        <v>89</v>
      </c>
      <c r="C108" s="35">
        <v>1.4493</v>
      </c>
      <c r="D108" s="36" t="n">
        <f t="shared" si="205">C108/Z108-1</f>
        <v>-0.3799255551277114</v>
      </c>
      <c r="E108" s="35">
        <v>0</v>
      </c>
      <c r="F108" s="36" t="n">
        <f t="shared" si="206">E108/AB108-1</f>
        <v>-1.0</v>
      </c>
      <c r="G108" s="35">
        <v>3.5427</v>
      </c>
      <c r="H108" s="36" t="n">
        <f t="shared" si="207">G108/AD108-1</f>
        <v>-0.5018210453784822</v>
      </c>
      <c r="I108" s="35">
        <v>10.853</v>
      </c>
      <c r="J108" s="36" t="n">
        <f t="shared" si="208">I108/AF108-1</f>
        <v>0.4879760892813074</v>
      </c>
      <c r="K108" s="35">
        <v>7.9415</v>
      </c>
      <c r="L108" s="36" t="n">
        <f t="shared" si="209">K108/AH108-1</f>
        <v>-0.026991594991300993</v>
      </c>
      <c r="M108" s="35">
        <v>7.4156</v>
      </c>
      <c r="N108" s="36" t="n">
        <f t="shared" si="210">M108/AJ108-1</f>
        <v>-0.26841155056578836</v>
      </c>
      <c r="O108" s="35">
        <v>7.9012</v>
      </c>
      <c r="P108" s="36" t="n">
        <f t="shared" si="211">O108/AL108-1</f>
        <v>-0.4145220928767793</v>
      </c>
      <c r="Q108" s="35" t="n">
        <v>1.5459</v>
      </c>
      <c r="R108" s="36" t="n">
        <f>Q108/AL108-1</f>
        <v>-0.8911353361220264</v>
      </c>
      <c r="S108" s="35"/>
      <c r="T108" s="36">
        <f>S108/AN108-1</f>
      </c>
      <c r="U108" s="35">
        <f>C108+E108+G108+I108+K108+M108+O108+Q108+S108</f>
      </c>
      <c r="V108" s="36">
        <f>U108/SUM(X108,Z108,AB108,AD108,AF108,AH108,AJ108,AL108,AN108)-1</f>
      </c>
      <c r="W108" s="36"/>
      <c r="X108" s="35" t="n">
        <v>2.3373</v>
      </c>
      <c r="Y108" s="36">
        <f>X108/AY108-1</f>
      </c>
      <c r="Z108" s="35" t="n">
        <v>2.9957</v>
      </c>
      <c r="AA108" s="36">
        <f>Z108/BA108-1</f>
      </c>
      <c r="AB108" s="35" t="n">
        <v>7.1113</v>
      </c>
      <c r="AC108" s="36">
        <f>AB108/BC108-1</f>
      </c>
      <c r="AD108" s="35" t="n">
        <v>7.2938</v>
      </c>
      <c r="AE108" s="36">
        <f>AD108/BE108-1</f>
      </c>
      <c r="AF108" s="35" t="n">
        <v>8.1618</v>
      </c>
      <c r="AG108" s="36">
        <f>AF108/BG108-1</f>
      </c>
      <c r="AH108" s="35" t="n">
        <v>10.1363</v>
      </c>
      <c r="AI108" s="36">
        <f>AH108/BI108-1</f>
      </c>
      <c r="AJ108" s="35" t="n">
        <v>13.4953</v>
      </c>
      <c r="AK108" s="36">
        <f>AJ108/BK108-1</f>
      </c>
      <c r="AL108" s="35" t="n">
        <v>14.2002</v>
      </c>
      <c r="AM108" s="36">
        <f>AL108/BM108-1</f>
      </c>
      <c r="AN108" s="35" t="n">
        <v>12.5305</v>
      </c>
      <c r="AO108" s="36">
        <f>AN108/BO108-1</f>
      </c>
      <c r="AP108" s="35" t="n">
        <v>6.7948</v>
      </c>
      <c r="AQ108" s="36">
        <f>AP108/BQ108-1</f>
      </c>
      <c r="AR108" s="35" t="n">
        <v>10.3543</v>
      </c>
      <c r="AS108" s="36">
        <f>AR108/BS108-1</f>
      </c>
      <c r="AT108" s="35" t="n">
        <v>6.9012</v>
      </c>
      <c r="AU108" s="36">
        <f>AT108/BU108-1</f>
      </c>
      <c r="AV108" s="35">
        <f>X108+Z108+AB108+AD108+AF108+AH108+AJ108+AL108+AN108+AP108+AR108+AT108</f>
      </c>
      <c r="AW108" s="36">
        <f>AV108/SUM(AY108,BA108,BC108,BE108,BG108,BI108,BK108,BM108,BO108,BQ108,BS108,BU108)-1</f>
      </c>
      <c r="AX108" s="35"/>
      <c r="AY108" s="35" t="n">
        <v>6.6829</v>
      </c>
      <c r="AZ108" s="36">
        <f>AY108/BZ108-1</f>
      </c>
      <c r="BA108" s="35" t="n">
        <v>2.6768</v>
      </c>
      <c r="BB108" s="36">
        <f>BA108/CB108-1</f>
      </c>
      <c r="BC108" s="35" t="n">
        <v>9.9892</v>
      </c>
      <c r="BD108" s="36">
        <f>BC108/CD108-1</f>
      </c>
      <c r="BE108" s="35" t="n">
        <v>8.1012</v>
      </c>
      <c r="BF108" s="36">
        <f>BE108/CF108-1</f>
      </c>
      <c r="BG108" s="35" t="n">
        <v>7.9147</v>
      </c>
      <c r="BH108" s="36">
        <f>BG108/CH108-1</f>
      </c>
      <c r="BI108" s="35" t="n">
        <v>21.4709</v>
      </c>
      <c r="BJ108" s="36">
        <f>BI108/CJ108-1</f>
      </c>
      <c r="BK108" s="35" t="n">
        <v>15.5041</v>
      </c>
      <c r="BL108" s="36">
        <f>BK108/CL108-1</f>
      </c>
      <c r="BM108" s="35" t="n">
        <v>21.9189</v>
      </c>
      <c r="BN108" s="36">
        <f>BM108/CN108-1</f>
      </c>
      <c r="BO108" s="35" t="n">
        <v>19.5958</v>
      </c>
      <c r="BP108" s="36">
        <f>BO108/CP108-1</f>
      </c>
      <c r="BQ108" s="35" t="n">
        <v>15.5923</v>
      </c>
      <c r="BR108" s="36">
        <f>BQ108/CR108-1</f>
      </c>
      <c r="BS108" s="35" t="n">
        <v>10.3017</v>
      </c>
      <c r="BT108" s="36"/>
      <c r="BU108" s="35" t="n">
        <v>7.8767</v>
      </c>
      <c r="BV108" s="36">
        <f>BU108/CV108-1</f>
      </c>
      <c r="BW108" s="35">
        <f>AY108+BA108+BC108+BE108+BG108+BI108+BK108+BM108+BO108+BQ108+BS108+BU108</f>
      </c>
      <c r="BX108" s="36">
        <f>BW108/SUM(BZ108,CB108,CD108,CF108,CH108,CJ108,CL108,CN108,CP108,CR108,CT108,CV108)-1</f>
      </c>
      <c r="BY108" s="36"/>
      <c r="BZ108" s="50" t="n">
        <v>5.8794</v>
      </c>
      <c r="CA108" s="714">
        <f>BZ108/DN108-1</f>
      </c>
      <c r="CB108" s="50" t="n">
        <v>6.4843</v>
      </c>
      <c r="CC108" s="714">
        <f>CB108/DO108-1</f>
      </c>
      <c r="CD108" s="41" t="n">
        <v>13.121</v>
      </c>
      <c r="CE108" s="714">
        <f>CD108/DP108-1</f>
      </c>
      <c r="CF108" s="41" t="n">
        <v>13.9706</v>
      </c>
      <c r="CG108" s="714">
        <f>CF108/DQ108-1</f>
      </c>
      <c r="CH108" s="41" t="n">
        <v>6.1688</v>
      </c>
      <c r="CI108" s="714">
        <f>CH108/DR108-1</f>
      </c>
      <c r="CJ108" s="724" t="n">
        <v>4.5832</v>
      </c>
      <c r="CK108" s="714">
        <f>CJ108/DS108-1</f>
      </c>
      <c r="CL108" s="724" t="n">
        <v>11.6979</v>
      </c>
      <c r="CM108" s="714">
        <f>CL108/DT108-1</f>
      </c>
      <c r="CN108" s="41" t="n">
        <v>26.9372</v>
      </c>
      <c r="CO108" s="714">
        <f>CN108/DU108-1</f>
      </c>
      <c r="CP108" s="41" t="n">
        <v>11.3438</v>
      </c>
      <c r="CQ108" s="714">
        <f>CP108/DV108-1</f>
      </c>
      <c r="CR108" s="41" t="n">
        <v>8.8168</v>
      </c>
      <c r="CS108" s="714">
        <f>CR108/DW108-1</f>
      </c>
      <c r="CT108" s="41" t="n">
        <v>13.1493</v>
      </c>
      <c r="CU108" s="714">
        <f>CT108/DY108-1</f>
      </c>
      <c r="CV108" s="41" t="n">
        <v>9.4347</v>
      </c>
      <c r="CW108" s="714">
        <f>CV108/DY108-1</f>
      </c>
      <c r="CX108" s="41">
        <f>BZ108+CB108+CD108+CF108+CH108+CJ108+CL108+CN108+CP108+CR108+CT108+CV108</f>
      </c>
      <c r="CY108" s="714">
        <f>CX108/SUM(DN108:DY108)-1</f>
      </c>
      <c r="CZ108" s="714"/>
      <c r="DA108" s="714">
        <f>CV108/CT108-1</f>
      </c>
      <c r="DB108" s="714">
        <f>CT108/CR108-1</f>
      </c>
      <c r="DC108" s="714"/>
      <c r="DD108" s="714"/>
      <c r="DE108" s="714"/>
      <c r="DF108" s="714"/>
      <c r="DG108" s="714"/>
      <c r="DH108" s="714"/>
      <c r="DI108" s="714"/>
      <c r="DJ108" s="714"/>
      <c r="DK108" s="714"/>
      <c r="DL108" s="714"/>
      <c r="DM108" s="737" t="s">
        <v>112</v>
      </c>
      <c r="DN108" s="739" t="n">
        <v>3.41</v>
      </c>
      <c r="DO108" s="739" t="n">
        <v>1.6401</v>
      </c>
      <c r="DP108" s="726" t="n">
        <v>3.2293</v>
      </c>
      <c r="DQ108" s="726" t="n">
        <v>3.0534</v>
      </c>
      <c r="DR108" s="726" t="n">
        <v>3.3915</v>
      </c>
      <c r="DS108" s="726" t="n">
        <v>4.3513</v>
      </c>
      <c r="DT108" s="726" t="n">
        <v>4.655</v>
      </c>
      <c r="DU108" s="726" t="n">
        <v>1.5937</v>
      </c>
      <c r="DV108" s="726" t="n">
        <v>4.1513</v>
      </c>
      <c r="DW108" s="726" t="n">
        <v>3.5365</v>
      </c>
      <c r="DX108" s="726" t="n">
        <v>5.3763</v>
      </c>
      <c r="DY108" s="726" t="n">
        <v>4.7446</v>
      </c>
      <c r="DZ108" s="727"/>
      <c r="EA108" s="726">
        <f>SUM(DN108:DY108)</f>
      </c>
      <c r="EB108" s="728">
        <f>IFERROR(EA108/SUM(ED108:EO108)-1,"")</f>
      </c>
      <c r="EC108" s="744"/>
      <c r="ED108" s="205"/>
      <c r="EE108" s="35"/>
      <c r="EF108" s="35"/>
      <c r="EG108" s="35"/>
      <c r="EH108" s="35"/>
      <c r="EI108" s="35"/>
      <c r="EJ108" s="35"/>
      <c r="EK108" s="35"/>
      <c r="EL108" s="35"/>
      <c r="EM108" s="35"/>
      <c r="EN108" s="35"/>
      <c r="EO108" s="35"/>
      <c r="EP108" s="741"/>
      <c r="EQ108" s="36"/>
      <c r="ER108" s="736"/>
    </row>
    <row r="109" s="212" customFormat="1" ht="27" customHeight="1" spans="1:146">
      <c r="A109" s="45"/>
      <c r="B109" s="698" t="s">
        <v>90</v>
      </c>
      <c r="C109" s="35">
        <v>19.3158026356911</v>
      </c>
      <c r="D109" s="36" t="n">
        <f t="shared" si="205">C109/Z109-1</f>
        <v>0.4522993136092204</v>
      </c>
      <c r="E109" s="35">
        <v>13.9389717250187</v>
      </c>
      <c r="F109" s="36" t="n">
        <f t="shared" si="206">E109/AB109-1</f>
        <v>0.021768828340523072</v>
      </c>
      <c r="G109" s="35">
        <v>28.9227886949681</v>
      </c>
      <c r="H109" s="36" t="n">
        <f t="shared" si="207">G109/AD109-1</f>
        <v>0.29591192534094923</v>
      </c>
      <c r="I109" s="35">
        <v>18.8741060389297</v>
      </c>
      <c r="J109" s="36" t="n">
        <f t="shared" si="208">I109/AF109-1</f>
        <v>0.004510753215161589</v>
      </c>
      <c r="K109" s="35">
        <v>13.6514099382004</v>
      </c>
      <c r="L109" s="36" t="n">
        <f t="shared" si="209">K109/AH109-1</f>
        <v>0.08819310487120391</v>
      </c>
      <c r="M109" s="35">
        <v>13.5815861148901</v>
      </c>
      <c r="N109" s="36" t="n">
        <f t="shared" si="210">M109/AJ109-1</f>
        <v>0.46991220800323186</v>
      </c>
      <c r="O109" s="35">
        <v>25.6706771760399</v>
      </c>
      <c r="P109" s="36" t="n">
        <f t="shared" si="211">O109/AL109-1</f>
        <v>0.25990585281107914</v>
      </c>
      <c r="Q109" s="35" t="n">
        <v>44.993154787781535</v>
      </c>
      <c r="R109" s="36" t="n">
        <f>Q109/AL109-1</f>
        <v>0.439266632764697</v>
      </c>
      <c r="S109" s="35"/>
      <c r="T109" s="36">
        <f>S109/AN109-1</f>
      </c>
      <c r="U109" s="35">
        <f>C109+E109+G109+I109+K109+M109+O109+Q109+S109</f>
      </c>
      <c r="V109" s="36">
        <f>U109/SUM(X109,Z109,AB109,AD109,AF109,AH109,AJ109,AL109,AN109)-1</f>
      </c>
      <c r="W109" s="36"/>
      <c r="X109" s="35" t="n">
        <v>13.3001526990245</v>
      </c>
      <c r="Y109" s="36">
        <f>X109/AY109-1</f>
      </c>
      <c r="Z109" s="35" t="n">
        <v>13.642001339635</v>
      </c>
      <c r="AA109" s="36">
        <f>Z109/BA109-1</f>
      </c>
      <c r="AB109" s="35" t="n">
        <v>22.3184833239023</v>
      </c>
      <c r="AC109" s="36">
        <f>AB109/BC109-1</f>
      </c>
      <c r="AD109" s="35" t="n">
        <v>18.7893519093936</v>
      </c>
      <c r="AE109" s="36">
        <f>AD109/BE109-1</f>
      </c>
      <c r="AF109" s="35" t="n">
        <v>12.5450252138991</v>
      </c>
      <c r="AG109" s="36">
        <f>AF109/BG109-1</f>
      </c>
      <c r="AH109" s="35" t="n">
        <v>9.2397260468635</v>
      </c>
      <c r="AI109" s="36">
        <f>AH109/BI109-1</f>
      </c>
      <c r="AJ109" s="35" t="n">
        <v>20.3750757397975</v>
      </c>
      <c r="AK109" s="36">
        <f>AJ109/BK109-1</f>
      </c>
      <c r="AL109" s="35" t="n">
        <v>31.2611671552156</v>
      </c>
      <c r="AM109" s="36">
        <f>AL109/BM109-1</f>
      </c>
      <c r="AN109" s="35" t="n">
        <v>17.734303607342</v>
      </c>
      <c r="AO109" s="36">
        <f>AN109/BO109-1</f>
      </c>
      <c r="AP109" s="35" t="n">
        <v>17.6937858012603</v>
      </c>
      <c r="AQ109" s="36">
        <f>AP109/BQ109-1</f>
      </c>
      <c r="AR109" s="35" t="n">
        <v>20.4179636654493</v>
      </c>
      <c r="AS109" s="36">
        <f>AR109/BS109-1</f>
      </c>
      <c r="AT109" s="35" t="n">
        <v>15.6508632208892</v>
      </c>
      <c r="AU109" s="36">
        <f>AT109/BU109-1</f>
      </c>
      <c r="AV109" s="35">
        <f>X109+Z109+AB109+AD109+AF109+AH109+AJ109+AL109+AN109+AP109+AR109+AT109</f>
      </c>
      <c r="AW109" s="36">
        <f>AV109/SUM(AY109,BA109,BC109,BE109,BG109,BI109,BK109,BM109,BO109,BQ109,BS109,BU109)-1</f>
      </c>
      <c r="AX109" s="35"/>
      <c r="AY109" s="35" t="n">
        <v>12.9780868382891</v>
      </c>
      <c r="AZ109" s="36">
        <f>AY109/BZ109-1</f>
      </c>
      <c r="BA109" s="35" t="n">
        <v>7.5127423912009</v>
      </c>
      <c r="BB109" s="36">
        <f>BA109/CB109-1</f>
      </c>
      <c r="BC109" s="35" t="n">
        <v>16.5416158715747</v>
      </c>
      <c r="BD109" s="36">
        <f>BC109/CD109-1</f>
      </c>
      <c r="BE109" s="35" t="n">
        <v>17.3005011599952</v>
      </c>
      <c r="BF109" s="36">
        <f>BE109/CF109-1</f>
      </c>
      <c r="BG109" s="35" t="n">
        <v>11.8870734306529</v>
      </c>
      <c r="BH109" s="36">
        <f>BG109/CH109-1</f>
      </c>
      <c r="BI109" s="35" t="n">
        <v>0.204637297993898</v>
      </c>
      <c r="BJ109" s="36">
        <f>BI109/CJ109-1</f>
      </c>
      <c r="BK109" s="35" t="n">
        <v>18.1355743375623</v>
      </c>
      <c r="BL109" s="36">
        <f>BK109/CL109-1</f>
      </c>
      <c r="BM109" s="35" t="n">
        <v>25.9196706748166</v>
      </c>
      <c r="BN109" s="36">
        <f>BM109/CN109-1</f>
      </c>
      <c r="BO109" s="35" t="n">
        <v>11.9039969163215</v>
      </c>
      <c r="BP109" s="36">
        <f>BO109/CP109-1</f>
      </c>
      <c r="BQ109" s="35" t="n">
        <v>11.8348100031065</v>
      </c>
      <c r="BR109" s="36">
        <f>BQ109/CR109-1</f>
      </c>
      <c r="BS109" s="35" t="n">
        <v>16.0076566040869</v>
      </c>
      <c r="BT109" s="36"/>
      <c r="BU109" s="35" t="n">
        <v>14.0030744653901</v>
      </c>
      <c r="BV109" s="36">
        <f>BU109/CV109-1</f>
      </c>
      <c r="BW109" s="35">
        <f>AY109+BA109+BC109+BE109+BG109+BI109+BK109+BM109+BO109+BQ109+BS109+BU109</f>
      </c>
      <c r="BX109" s="36">
        <f>BW109/SUM(BZ109,CB109,CD109,CF109,CH109,CJ109,CL109,CN109,CP109,CR109,CT109,CV109)-1</f>
      </c>
      <c r="BY109" s="36"/>
      <c r="BZ109" s="50" t="n">
        <v>7.4973249480843</v>
      </c>
      <c r="CA109" s="714">
        <f>BZ109/DN109-1</f>
      </c>
      <c r="CB109" s="50" t="n">
        <v>12.3556928851444</v>
      </c>
      <c r="CC109" s="714">
        <f>CB109/DO109-1</f>
      </c>
      <c r="CD109" s="41" t="n">
        <v>17.5814318494599</v>
      </c>
      <c r="CE109" s="714">
        <f>CD109/DP109-1</f>
      </c>
      <c r="CF109" s="41" t="n">
        <v>12.1919054867215</v>
      </c>
      <c r="CG109" s="714">
        <f>CF109/DQ109-1</f>
      </c>
      <c r="CH109" s="41" t="n">
        <v>11.2742948421574</v>
      </c>
      <c r="CI109" s="714">
        <f>CH109/DR109-1</f>
      </c>
      <c r="CJ109" s="724" t="n">
        <v>11.4985202065338</v>
      </c>
      <c r="CK109" s="714">
        <f>CJ109/DS109-1</f>
      </c>
      <c r="CL109" s="724" t="n">
        <v>22.5327240211358</v>
      </c>
      <c r="CM109" s="714">
        <f>CL109/DT109-1</f>
      </c>
      <c r="CN109" s="41" t="n">
        <v>24.8504577355808</v>
      </c>
      <c r="CO109" s="714">
        <f>CN109/DU109-1</f>
      </c>
      <c r="CP109" s="41" t="n">
        <v>18.1016098983805</v>
      </c>
      <c r="CQ109" s="714">
        <f>CP109/DV109-1</f>
      </c>
      <c r="CR109" s="41" t="n">
        <v>17.0755919791785</v>
      </c>
      <c r="CS109" s="714">
        <f>CR109/DW109-1</f>
      </c>
      <c r="CT109" s="41" t="n">
        <v>15.3437592356277</v>
      </c>
      <c r="CU109" s="714">
        <f>CT109/DY109-1</f>
      </c>
      <c r="CV109" s="41" t="n">
        <v>12.2378100031858</v>
      </c>
      <c r="CW109" s="714">
        <f>CV109/DY109-1</f>
      </c>
      <c r="CX109" s="41">
        <f>BZ109+CB109+CD109+CF109+CH109+CJ109+CL109+CN109+CP109+CR109+CT109+CV109</f>
      </c>
      <c r="CY109" s="714">
        <f>CX109/SUM(DN109:DY109)-1</f>
      </c>
      <c r="CZ109" s="714"/>
      <c r="DA109" s="714">
        <f>CV109/CT109-1</f>
      </c>
      <c r="DB109" s="714">
        <f>CT109/CR109-1</f>
      </c>
      <c r="DC109" s="714"/>
      <c r="DD109" s="714"/>
      <c r="DE109" s="714"/>
      <c r="DF109" s="714"/>
      <c r="DG109" s="714"/>
      <c r="DH109" s="714"/>
      <c r="DI109" s="714"/>
      <c r="DJ109" s="714"/>
      <c r="DK109" s="714"/>
      <c r="DL109" s="714"/>
      <c r="DM109" s="212"/>
      <c r="DN109" s="739" t="n">
        <v>2.68509292141383</v>
      </c>
      <c r="DO109" s="739" t="n">
        <v>3.09167634022935</v>
      </c>
      <c r="DP109" s="726" t="n">
        <v>9.7375853350423</v>
      </c>
      <c r="DQ109" s="726" t="n">
        <v>12.1337811807997</v>
      </c>
      <c r="DR109" s="726" t="n">
        <v>22.1095772095021</v>
      </c>
      <c r="DS109" s="726" t="n">
        <v>16.9767727672032</v>
      </c>
      <c r="DT109" s="726" t="n">
        <v>13.0017859619314</v>
      </c>
      <c r="DU109" s="726" t="n">
        <v>17.8653579197518</v>
      </c>
      <c r="DV109" s="726" t="n">
        <v>16.5120896846469</v>
      </c>
      <c r="DW109" s="726" t="n">
        <v>22.1833388264802</v>
      </c>
      <c r="DX109" s="726" t="n">
        <v>30.0052386364794</v>
      </c>
      <c r="DY109" s="726" t="n">
        <v>26.1714834238942</v>
      </c>
      <c r="DZ109" s="727" t="n">
        <v>-0.206309210778614</v>
      </c>
      <c r="EA109" s="726">
        <f>SUM(DN109:DY109)</f>
      </c>
      <c r="EB109" s="728">
        <f>IFERROR(EA109/SUM(ED109:EO109)-1,"")</f>
      </c>
      <c r="EC109" s="728"/>
      <c r="ED109" s="205" t="n">
        <v>8.50581383213193</v>
      </c>
      <c r="EE109" s="35" t="n">
        <v>3.82755635687411</v>
      </c>
      <c r="EF109" s="35" t="n">
        <v>12.3089916814355</v>
      </c>
      <c r="EG109" s="35" t="n">
        <v>18.8741591442581</v>
      </c>
      <c r="EH109" s="35" t="n">
        <v>29.0150892110795</v>
      </c>
      <c r="EI109" s="35" t="n">
        <v>27.8711070673522</v>
      </c>
      <c r="EJ109" s="35" t="n">
        <v>19.9502715817774</v>
      </c>
      <c r="EK109" s="35" t="n">
        <v>20.5489942277154</v>
      </c>
      <c r="EL109" s="35" t="n">
        <v>21.6387709640467</v>
      </c>
      <c r="EM109" s="35" t="n">
        <v>26.7009256151269</v>
      </c>
      <c r="EN109" s="35" t="n">
        <v>40.0788683040327</v>
      </c>
      <c r="EO109" s="35" t="n">
        <v>32.9744073880063</v>
      </c>
      <c r="EP109" s="854">
        <f>SUM(ED109:EO109)</f>
      </c>
      <c r="EQ109" s="36"/>
      <c r="ER109" s="736"/>
    </row>
    <row r="110" s="212" customFormat="1" ht="27" customHeight="1" spans="1:146">
      <c r="A110" s="45"/>
      <c r="B110" s="698" t="s">
        <v>91</v>
      </c>
      <c r="C110" s="35" t="n">
        <f>C111+C112</f>
        <v>1987.1899668170302</v>
      </c>
      <c r="D110" s="36" t="n">
        <f t="shared" si="205">C110/Z110-1</f>
        <v>0.07813361616959869</v>
      </c>
      <c r="E110" s="35" t="n">
        <f>E111+E112</f>
        <v>1524.86655591822</v>
      </c>
      <c r="F110" s="36" t="n">
        <f t="shared" si="206">E110/AB110-1</f>
        <v>-0.17987206541789869</v>
      </c>
      <c r="G110" s="35" t="n">
        <f>G111+G112</f>
        <v>3417.11969256471</v>
      </c>
      <c r="H110" s="36" t="n">
        <f t="shared" si="207">G110/AD110-1</f>
        <v>0.053363487565254886</v>
      </c>
      <c r="I110" s="35" t="n">
        <f>I111+I112</f>
        <v>2365.3031822674</v>
      </c>
      <c r="J110" s="36" t="n">
        <f t="shared" si="208">I110/AF110-1</f>
        <v>0.05398128521747303</v>
      </c>
      <c r="K110" s="35" t="n">
        <f>K111+K112</f>
        <v>1368.5148111258509</v>
      </c>
      <c r="L110" s="36" t="n">
        <f t="shared" si="209">K110/AH110-1</f>
        <v>-0.054210978597096005</v>
      </c>
      <c r="M110" s="35" t="n">
        <f>M111+M112</f>
        <v>1254.6830335345721</v>
      </c>
      <c r="N110" s="36" t="n">
        <f t="shared" si="210">M110/AJ110-1</f>
        <v>-0.07360978281399577</v>
      </c>
      <c r="O110" s="35" t="n">
        <f>O111+O112</f>
        <v>2958.41578945545</v>
      </c>
      <c r="P110" s="36" t="n">
        <f t="shared" si="211">O110/AL110-1</f>
        <v>-0.04525389190020923</v>
      </c>
      <c r="Q110" s="35" t="n">
        <f>Q111+Q112</f>
        <v>4241.152853288743</v>
      </c>
      <c r="R110" s="36" t="n">
        <f>Q110/AL110-1</f>
        <v>0.041283708023717614</v>
      </c>
      <c r="S110" s="35">
        <f>S111+S112</f>
      </c>
      <c r="T110" s="36">
        <f>S110/AN110-1</f>
      </c>
      <c r="U110" s="35">
        <f>C110+E110+G110+I110+K110+M110+O110+Q110+S110</f>
      </c>
      <c r="V110" s="36">
        <f>U110/SUM(X110,Z110,AB110,AD110,AF110,AH110,AJ110,AL110,AN110)-1</f>
      </c>
      <c r="W110" s="36"/>
      <c r="X110" s="35">
        <f>X111+X112</f>
      </c>
      <c r="Y110" s="36">
        <f>X110/AY110-1</f>
      </c>
      <c r="Z110" s="35">
        <f>Z111+Z112</f>
      </c>
      <c r="AA110" s="36">
        <f>Z110/BA110-1</f>
      </c>
      <c r="AB110" s="35">
        <f>AB111+AB112</f>
      </c>
      <c r="AC110" s="36">
        <f>AB110/BC110-1</f>
      </c>
      <c r="AD110" s="35">
        <f>AD111+AD112</f>
      </c>
      <c r="AE110" s="36">
        <f>AD110/BE110-1</f>
      </c>
      <c r="AF110" s="35">
        <f>AF111+AF112</f>
      </c>
      <c r="AG110" s="36">
        <f>AF110/BG110-1</f>
      </c>
      <c r="AH110" s="35">
        <f>AH111+AH112</f>
      </c>
      <c r="AI110" s="36">
        <f>AH110/BI110-1</f>
      </c>
      <c r="AJ110" s="35">
        <f>AJ111+AJ112</f>
      </c>
      <c r="AK110" s="36">
        <f>AJ110/BK110-1</f>
      </c>
      <c r="AL110" s="35">
        <f>AL111+AL112</f>
      </c>
      <c r="AM110" s="36">
        <f>AL110/BM110-1</f>
      </c>
      <c r="AN110" s="35">
        <f>AN111+AN112</f>
      </c>
      <c r="AO110" s="36">
        <f>AN110/BO110-1</f>
      </c>
      <c r="AP110" s="35">
        <f>AP111+AP112</f>
      </c>
      <c r="AQ110" s="36">
        <f>AP110/BQ110-1</f>
      </c>
      <c r="AR110" s="35">
        <f>AR111+AR112</f>
      </c>
      <c r="AS110" s="36">
        <f>AR110/BS110-1</f>
      </c>
      <c r="AT110" s="35">
        <f>AT111+AT112</f>
      </c>
      <c r="AU110" s="36">
        <f>AT110/BU110-1</f>
      </c>
      <c r="AV110" s="35">
        <f>X110+Z110+AB110+AD110+AF110+AH110+AJ110+AL110+AN110+AP110+AR110+AT110</f>
      </c>
      <c r="AW110" s="36">
        <f>AV110/SUM(AY110,BA110,BC110,BE110,BG110,BI110,BK110,BM110,BO110,BQ110,BS110,BU110)-1</f>
      </c>
      <c r="AX110" s="35"/>
      <c r="AY110" s="35">
        <f>AY111+AY112</f>
      </c>
      <c r="AZ110" s="36">
        <f>AY110/BZ110-1</f>
      </c>
      <c r="BA110" s="35">
        <f>BA111+BA112</f>
      </c>
      <c r="BB110" s="36">
        <f>BA110/CB110-1</f>
      </c>
      <c r="BC110" s="35">
        <f>BC111+BC112</f>
      </c>
      <c r="BD110" s="36">
        <f>BC110/CD110-1</f>
      </c>
      <c r="BE110" s="35">
        <f>BE111+BE112</f>
      </c>
      <c r="BF110" s="36">
        <f>BE110/CF110-1</f>
      </c>
      <c r="BG110" s="35">
        <f>BG111+BG112</f>
      </c>
      <c r="BH110" s="36">
        <f>BG110/CH110-1</f>
      </c>
      <c r="BI110" s="35">
        <f>BI111+BI112</f>
      </c>
      <c r="BJ110" s="36">
        <f>BI110/CJ110-1</f>
      </c>
      <c r="BK110" s="35">
        <f>BK111+BK112</f>
      </c>
      <c r="BL110" s="36">
        <f>BK110/CL110-1</f>
      </c>
      <c r="BM110" s="35">
        <f>BM111+BM112</f>
      </c>
      <c r="BN110" s="36">
        <f>BM110/CN110-1</f>
      </c>
      <c r="BO110" s="35">
        <f>BO111+BO112</f>
      </c>
      <c r="BP110" s="36">
        <f>BO110/CP110-1</f>
      </c>
      <c r="BQ110" s="35">
        <f>BQ111+BQ112</f>
      </c>
      <c r="BR110" s="36">
        <f>BQ110/CR110-1</f>
      </c>
      <c r="BS110" s="35">
        <f>BS111+BS112</f>
      </c>
      <c r="BT110" s="36">
        <f>BS110/CT110-1</f>
      </c>
      <c r="BU110" s="35">
        <f>BU111+BU112</f>
      </c>
      <c r="BV110" s="36">
        <f>BU110/CV110-1</f>
      </c>
      <c r="BW110" s="35">
        <f>AY110+BA110+BC110+BE110+BG110+BI110+BK110+BM110+BO110+BQ110+BS110+BU110</f>
      </c>
      <c r="BX110" s="36">
        <f>BW110/SUM(BZ110,CB110,CD110,CF110,CH110,CJ110,CL110,CN110,CP110,CR110,CT110,CV110)-1</f>
      </c>
      <c r="BY110" s="36"/>
      <c r="BZ110" s="41">
        <f>BZ111+BZ112</f>
      </c>
      <c r="CA110" s="714">
        <f>BZ110/DN110-1</f>
      </c>
      <c r="CB110" s="41">
        <f>CB111+CB112</f>
      </c>
      <c r="CC110" s="714">
        <f>CB110/DO110-1</f>
      </c>
      <c r="CD110" s="41">
        <f>SUM(CD111:CD112)</f>
      </c>
      <c r="CE110" s="714">
        <f>CD110/DP110-1</f>
      </c>
      <c r="CF110" s="41" t="n">
        <v>2575.57879498729</v>
      </c>
      <c r="CG110" s="714">
        <f>CF110/DQ110-1</f>
      </c>
      <c r="CH110" s="41" t="n">
        <v>1301.5878807197</v>
      </c>
      <c r="CI110" s="714">
        <f>CH110/DR110-1</f>
      </c>
      <c r="CJ110" s="41">
        <f>CJ111+CJ112</f>
      </c>
      <c r="CK110" s="714">
        <f>CJ110/DS110-1</f>
      </c>
      <c r="CL110" s="41">
        <f>CL111+CL112</f>
      </c>
      <c r="CM110" s="714">
        <f>CL110/DT110-1</f>
      </c>
      <c r="CN110" s="41" t="n">
        <v>5663.42312109375</v>
      </c>
      <c r="CO110" s="714">
        <f>CN110/DU110-1</f>
      </c>
      <c r="CP110" s="41">
        <f>SUM(CP111:CP112)</f>
      </c>
      <c r="CQ110" s="714">
        <f>CP110/DV110-1</f>
      </c>
      <c r="CR110" s="41">
        <f>SUM(CR111:CR112)</f>
      </c>
      <c r="CS110" s="714">
        <f>CR110/DW110-1</f>
      </c>
      <c r="CT110" s="41">
        <f>CT111+CT112</f>
      </c>
      <c r="CU110" s="714">
        <f>CT110/DY110-1</f>
      </c>
      <c r="CV110" s="41">
        <f>CV111+CV112</f>
      </c>
      <c r="CW110" s="714">
        <f>CV110/DY110-1</f>
      </c>
      <c r="CX110" s="41">
        <f>BZ110+CB110+CD110+CF110+CH110+CJ110+CL110+CN110+CP110+CR110+CT110+CV110</f>
      </c>
      <c r="CY110" s="714">
        <f>CX110/SUM(DN110:DY110)-1</f>
      </c>
      <c r="CZ110" s="714"/>
      <c r="DA110" s="714">
        <f>CV110/CT110-1</f>
      </c>
      <c r="DB110" s="714">
        <f>CT110/CR110-1</f>
      </c>
      <c r="DC110" s="714"/>
      <c r="DD110" s="714"/>
      <c r="DE110" s="714"/>
      <c r="DF110" s="714"/>
      <c r="DG110" s="714"/>
      <c r="DH110" s="714"/>
      <c r="DI110" s="714"/>
      <c r="DJ110" s="714"/>
      <c r="DK110" s="714"/>
      <c r="DL110" s="714"/>
      <c r="DM110" s="212"/>
      <c r="DN110" s="41" t="n">
        <v>498.224150040518</v>
      </c>
      <c r="DO110" s="41" t="n">
        <v>345.547773096901</v>
      </c>
      <c r="DP110" s="41" t="n">
        <v>1000.66096941195</v>
      </c>
      <c r="DQ110" s="41" t="n">
        <v>1268.04784112762</v>
      </c>
      <c r="DR110" s="41" t="n">
        <v>2019.32296252995</v>
      </c>
      <c r="DS110" s="41" t="n">
        <v>1612.49392686664</v>
      </c>
      <c r="DT110" s="41" t="n">
        <v>1609.11172583873</v>
      </c>
      <c r="DU110" s="41" t="n">
        <v>1717.12183993775</v>
      </c>
      <c r="DV110" s="41" t="n">
        <v>1677.32682276357</v>
      </c>
      <c r="DW110" s="41" t="n">
        <v>2083.17529921628</v>
      </c>
      <c r="DX110" s="41" t="n">
        <v>2697.79793536658</v>
      </c>
      <c r="DY110" s="41" t="n">
        <v>2752.9415049376</v>
      </c>
      <c r="DZ110" s="714"/>
      <c r="EA110" s="41">
        <f>SUM(DN110:DY110)</f>
      </c>
      <c r="EB110" s="36">
        <f>IFERROR(EA110/SUM(ED110:EO110)-1,"")</f>
      </c>
      <c r="EC110" s="36"/>
      <c r="ED110" s="732">
        <f>ED111+ED112</f>
      </c>
      <c r="EE110" s="732">
        <f>EE111+EE112</f>
      </c>
      <c r="EF110" s="732">
        <f>EF111+EF112</f>
      </c>
      <c r="EG110" s="732">
        <f>EG111+EG112</f>
      </c>
      <c r="EH110" s="732">
        <f>EH111+EH112</f>
      </c>
      <c r="EI110" s="732">
        <f>EI111+EI112</f>
      </c>
      <c r="EJ110" s="732">
        <f>EJ111+EJ112</f>
      </c>
      <c r="EK110" s="732">
        <f>EK111+EK112</f>
      </c>
      <c r="EL110" s="732">
        <f>EL111+EL112</f>
      </c>
      <c r="EM110" s="732">
        <f>EM111+EM112</f>
      </c>
      <c r="EN110" s="50">
        <f>EN111+EN112</f>
      </c>
      <c r="EO110" s="50">
        <f>EO111+EO112</f>
      </c>
      <c r="EP110" s="855">
        <f>SUM(ED110:EO110)</f>
      </c>
      <c r="EQ110" s="36"/>
      <c r="ER110" s="733"/>
    </row>
    <row r="111" s="212" customFormat="1" ht="27" customHeight="1" spans="1:146">
      <c r="A111" s="45"/>
      <c r="B111" s="698" t="s">
        <v>92</v>
      </c>
      <c r="C111" s="35">
        <v>118.8431</v>
      </c>
      <c r="D111" s="36" t="n">
        <f t="shared" si="205">C111/Z111-1</f>
        <v>-0.8706220972651723</v>
      </c>
      <c r="E111" s="35">
        <v>0</v>
      </c>
      <c r="F111" s="36" t="n">
        <f t="shared" si="206">E111/AB111-1</f>
        <v>-1.0</v>
      </c>
      <c r="G111" s="35">
        <v>303.0995</v>
      </c>
      <c r="H111" s="36" t="n">
        <f t="shared" si="207">G111/AD111-1</f>
        <v>-0.7102364889055572</v>
      </c>
      <c r="I111" s="35">
        <v>640.8637</v>
      </c>
      <c r="J111" s="36" t="n">
        <f t="shared" si="208">I111/AF111-1</f>
        <v>-0.3346622500715313</v>
      </c>
      <c r="K111" s="35">
        <v>500.8884</v>
      </c>
      <c r="L111" s="36" t="n">
        <f t="shared" si="209">K111/AH111-1</f>
        <v>-0.4631941342446563</v>
      </c>
      <c r="M111" s="35">
        <v>274.1621</v>
      </c>
      <c r="N111" s="36" t="n">
        <f t="shared" si="210">M111/AJ111-1</f>
        <v>-0.7542477012888272</v>
      </c>
      <c r="O111" s="35">
        <v>261.3211</v>
      </c>
      <c r="P111" s="36" t="n">
        <f t="shared" si="211">O111/AL111-1</f>
        <v>-0.7782971353941975</v>
      </c>
      <c r="Q111" s="35" t="n">
        <v>245.4502</v>
      </c>
      <c r="R111" s="36" t="n">
        <f>Q111/AL111-1</f>
        <v>-0.7114235162425103</v>
      </c>
      <c r="S111" s="35"/>
      <c r="T111" s="36">
        <f>S111/AN111-1</f>
      </c>
      <c r="U111" s="35">
        <f>C111+E111+G111+I111+K111+M111+O111+Q111+S111</f>
      </c>
      <c r="V111" s="36">
        <f>U111/SUM(X111,Z111,AB111,AD111,AF111,AH111,AJ111,AL111,AN111)-1</f>
      </c>
      <c r="W111" s="36"/>
      <c r="X111" s="35" t="n">
        <v>918.5734</v>
      </c>
      <c r="Y111" s="36">
        <f>X111/AY111-1</f>
      </c>
      <c r="Z111" s="35" t="n">
        <v>442.4451</v>
      </c>
      <c r="AA111" s="36">
        <f>Z111/BA111-1</f>
      </c>
      <c r="AB111" s="35" t="n">
        <v>1046.0237</v>
      </c>
      <c r="AC111" s="36">
        <f>AB111/BC111-1</f>
      </c>
      <c r="AD111" s="35" t="n">
        <v>963.2156</v>
      </c>
      <c r="AE111" s="36">
        <f>AD111/BE111-1</f>
      </c>
      <c r="AF111" s="35" t="n">
        <v>933.0904</v>
      </c>
      <c r="AG111" s="36">
        <f>AF111/BG111-1</f>
      </c>
      <c r="AH111" s="35" t="n">
        <v>1115.6034</v>
      </c>
      <c r="AI111" s="36">
        <f>AH111/BI111-1</f>
      </c>
      <c r="AJ111" s="35" t="n">
        <v>1178.6997</v>
      </c>
      <c r="AK111" s="36">
        <f>AJ111/BK111-1</f>
      </c>
      <c r="AL111" s="35" t="n">
        <v>850.5551</v>
      </c>
      <c r="AM111" s="36">
        <f>AL111/BM111-1</f>
      </c>
      <c r="AN111" s="35" t="n">
        <v>1029.3115</v>
      </c>
      <c r="AO111" s="36">
        <f>AN111/BO111-1</f>
      </c>
      <c r="AP111" s="35" t="n">
        <v>468.2503</v>
      </c>
      <c r="AQ111" s="36">
        <f>AP111/BQ111-1</f>
      </c>
      <c r="AR111" s="35" t="n">
        <v>872.3466</v>
      </c>
      <c r="AS111" s="36">
        <f>AR111/BS111-1</f>
      </c>
      <c r="AT111" s="35" t="n">
        <v>664.7776</v>
      </c>
      <c r="AU111" s="36">
        <f>AT111/BU111-1</f>
      </c>
      <c r="AV111" s="35">
        <f>X111+Z111+AB111+AD111+AF111+AH111+AJ111+AL111+AN111+AP111+AR111+AT111</f>
      </c>
      <c r="AW111" s="36">
        <f>AV111/SUM(AY111,BA111,BC111,BE111,BG111,BI111,BK111,BM111,BO111,BQ111,BS111,BU111)-1</f>
      </c>
      <c r="AX111" s="35"/>
      <c r="AY111" s="35" t="n">
        <v>1539.4766</v>
      </c>
      <c r="AZ111" s="36">
        <f>AY111/BZ111-1</f>
      </c>
      <c r="BA111" s="35" t="n">
        <v>1169.6376</v>
      </c>
      <c r="BB111" s="36">
        <f>BA111/CB111-1</f>
      </c>
      <c r="BC111" s="35" t="n">
        <v>2310.115</v>
      </c>
      <c r="BD111" s="36">
        <f>BC111/CD111-1</f>
      </c>
      <c r="BE111" s="35" t="n">
        <v>650.7011</v>
      </c>
      <c r="BF111" s="36">
        <f>BE111/CF111-1</f>
      </c>
      <c r="BG111" s="35" t="n">
        <v>569.3585</v>
      </c>
      <c r="BH111" s="36">
        <f>BG111/CH111-1</f>
      </c>
      <c r="BI111" s="35" t="n">
        <v>950.2706</v>
      </c>
      <c r="BJ111" s="36">
        <f>BI111/CJ111-1</f>
      </c>
      <c r="BK111" s="35" t="n">
        <v>1061.8062</v>
      </c>
      <c r="BL111" s="36">
        <f>BK111/CL111-1</f>
      </c>
      <c r="BM111" s="35" t="n">
        <v>1562.7639</v>
      </c>
      <c r="BN111" s="36">
        <f>BM111/CN111-1</f>
      </c>
      <c r="BO111" s="35" t="n">
        <v>2271.1167</v>
      </c>
      <c r="BP111" s="36">
        <f>BO111/CP111-1</f>
      </c>
      <c r="BQ111" s="35" t="n">
        <v>2477.196</v>
      </c>
      <c r="BR111" s="36">
        <f>BQ111/CR111-1</f>
      </c>
      <c r="BS111" s="35" t="n">
        <v>2682.2473</v>
      </c>
      <c r="BT111" s="36">
        <f>BS111/CT111-1</f>
      </c>
      <c r="BU111" s="35" t="n">
        <v>401.4664</v>
      </c>
      <c r="BV111" s="36">
        <f>BU111/CV111-1</f>
      </c>
      <c r="BW111" s="35">
        <f>AY111+BA111+BC111+BE111+BG111+BI111+BK111+BM111+BO111+BQ111+BS111+BU111</f>
      </c>
      <c r="BX111" s="36">
        <f>BW111/SUM(BZ111,CB111,CD111,CF111,CH111,CJ111,CL111,CN111,CP111,CR111,CT111,CV111)-1</f>
      </c>
      <c r="BY111" s="36"/>
      <c r="BZ111" s="50" t="n">
        <v>1089.4347</v>
      </c>
      <c r="CA111" s="714">
        <f>BZ111/DN111-1</f>
      </c>
      <c r="CB111" s="50" t="n">
        <v>1196.8492</v>
      </c>
      <c r="CC111" s="714">
        <f>CB111/DO111-1</f>
      </c>
      <c r="CD111" s="41" t="n">
        <v>2060.9436</v>
      </c>
      <c r="CE111" s="714">
        <f>CD111/DP111-1</f>
      </c>
      <c r="CF111" s="41" t="n">
        <v>1689.8204</v>
      </c>
      <c r="CG111" s="714">
        <f>CF111/DQ111-1</f>
      </c>
      <c r="CH111" s="41" t="n">
        <v>507.2802</v>
      </c>
      <c r="CI111" s="714">
        <f>CH111/DR111-1</f>
      </c>
      <c r="CJ111" s="724" t="n">
        <v>377.9182</v>
      </c>
      <c r="CK111" s="714">
        <f>CJ111/DS111-1</f>
      </c>
      <c r="CL111" s="724" t="n">
        <v>2239.3184</v>
      </c>
      <c r="CM111" s="714">
        <f>CL111/DT111-1</f>
      </c>
      <c r="CN111" s="41" t="n">
        <v>3832.5217</v>
      </c>
      <c r="CO111" s="714">
        <f>CN111/DU111-1</f>
      </c>
      <c r="CP111" s="724" t="n">
        <v>1819.0127</v>
      </c>
      <c r="CQ111" s="714">
        <f>CP111/DV111-1</f>
      </c>
      <c r="CR111" s="724" t="n">
        <v>1610.9247</v>
      </c>
      <c r="CS111" s="714">
        <f>CR111/DW111-1</f>
      </c>
      <c r="CT111" s="50" t="n">
        <v>1700.1547</v>
      </c>
      <c r="CU111" s="714">
        <f>CT111/DY111-1</f>
      </c>
      <c r="CV111" s="50" t="n">
        <v>1638.398</v>
      </c>
      <c r="CW111" s="714">
        <f>CV111/DY111-1</f>
      </c>
      <c r="CX111" s="41">
        <f>BZ111+CB111+CD111+CF111+CH111+CJ111+CL111+CN111+CP111+CR111+CT111+CV111</f>
      </c>
      <c r="CY111" s="714">
        <f>CX111/SUM(DN111:DY111)-1</f>
      </c>
      <c r="CZ111" s="714"/>
      <c r="DA111" s="714">
        <f>CV111/CT111-1</f>
      </c>
      <c r="DB111" s="714">
        <f>CT111/CR111-1</f>
      </c>
      <c r="DC111" s="714"/>
      <c r="DD111" s="714"/>
      <c r="DE111" s="714"/>
      <c r="DF111" s="714"/>
      <c r="DG111" s="714"/>
      <c r="DH111" s="714"/>
      <c r="DI111" s="714"/>
      <c r="DJ111" s="714"/>
      <c r="DK111" s="714"/>
      <c r="DL111" s="714"/>
      <c r="DM111" s="212"/>
      <c r="DN111" s="50" t="n">
        <v>190.4356</v>
      </c>
      <c r="DO111" s="50" t="n">
        <v>87.5453</v>
      </c>
      <c r="DP111" s="41" t="n">
        <v>67.0344</v>
      </c>
      <c r="DQ111" s="41" t="n">
        <v>220.8188</v>
      </c>
      <c r="DR111" s="41" t="n">
        <v>323.7591</v>
      </c>
      <c r="DS111" s="41" t="n">
        <v>373.826</v>
      </c>
      <c r="DT111" s="41" t="n">
        <v>379.4706</v>
      </c>
      <c r="DU111" s="41" t="n">
        <v>173.8198</v>
      </c>
      <c r="DV111" s="41" t="n">
        <v>446.3597</v>
      </c>
      <c r="DW111" s="41" t="n">
        <v>398.0611</v>
      </c>
      <c r="DX111" s="41" t="n">
        <v>558.3518</v>
      </c>
      <c r="DY111" s="41" t="n">
        <v>325.4494</v>
      </c>
      <c r="DZ111" s="714"/>
      <c r="EA111" s="41">
        <f>SUM(DN111:DY111)</f>
      </c>
      <c r="EB111" s="36">
        <f>IFERROR(EA111/SUM(ED111:EO111)-1,"")</f>
      </c>
      <c r="EC111" s="716"/>
      <c r="ED111" s="205"/>
      <c r="EE111" s="35"/>
      <c r="EF111" s="35"/>
      <c r="EG111" s="35"/>
      <c r="EH111" s="35"/>
      <c r="EI111" s="35"/>
      <c r="EJ111" s="35"/>
      <c r="EK111" s="35"/>
      <c r="EL111" s="35"/>
      <c r="EM111" s="35"/>
      <c r="EN111" s="35"/>
      <c r="EO111" s="35"/>
      <c r="EP111" s="741"/>
      <c r="EQ111" s="36"/>
      <c r="ER111" s="736"/>
    </row>
    <row r="112" s="212" customFormat="1" ht="27" customHeight="1" spans="1:146">
      <c r="A112" s="29"/>
      <c r="B112" s="698" t="s">
        <v>93</v>
      </c>
      <c r="C112" s="50">
        <v>1868.34686681703</v>
      </c>
      <c r="D112" s="36" t="n">
        <f t="shared" si="205">C112/Z112-1</f>
        <v>1.0207026678006605</v>
      </c>
      <c r="E112" s="50">
        <v>1524.86655591822</v>
      </c>
      <c r="F112" s="36" t="n">
        <f t="shared" si="206">E112/AB112-1</f>
        <v>0.0762309038469311</v>
      </c>
      <c r="G112" s="50">
        <v>3114.02019256471</v>
      </c>
      <c r="H112" s="36" t="n">
        <f t="shared" si="207">G112/AD112-1</f>
        <v>0.41676173116093795</v>
      </c>
      <c r="I112" s="50">
        <v>1724.4394822674</v>
      </c>
      <c r="J112" s="36" t="n">
        <f t="shared" si="208">I112/AF112-1</f>
        <v>0.34622454414317083</v>
      </c>
      <c r="K112" s="50">
        <v>867.626411125851</v>
      </c>
      <c r="L112" s="36" t="n">
        <f t="shared" si="209">K112/AH112-1</f>
        <v>0.688431616152746</v>
      </c>
      <c r="M112" s="50">
        <v>980.520933534572</v>
      </c>
      <c r="N112" s="36" t="n">
        <f t="shared" si="210">M112/AJ112-1</f>
        <v>3.1064614895864677</v>
      </c>
      <c r="O112" s="50">
        <v>2697.09468945545</v>
      </c>
      <c r="P112" s="36" t="n">
        <f t="shared" si="211">O112/AL112-1</f>
        <v>0.4047794941130294</v>
      </c>
      <c r="Q112" s="50" t="n">
        <v>3995.702653288743</v>
      </c>
      <c r="R112" s="36" t="n">
        <f>Q112/AL112-1</f>
        <v>0.23995836836342832</v>
      </c>
      <c r="S112" s="50"/>
      <c r="T112" s="36">
        <f>S112/AN112-1</f>
      </c>
      <c r="U112" s="35">
        <f>C112+E112+G112+I112+K112+M112+O112+Q112+S112</f>
      </c>
      <c r="V112" s="36">
        <f>U112/SUM(X112,Z112,AB112,AD112,AF112,AH112,AJ112,AL112,AN112)-1</f>
      </c>
      <c r="W112" s="36"/>
      <c r="X112" s="50" t="n">
        <v>924.602563548127</v>
      </c>
      <c r="Y112" s="36">
        <f>X112/AY112-1</f>
      </c>
      <c r="Z112" s="50" t="n">
        <v>1416.85817650066</v>
      </c>
      <c r="AA112" s="36">
        <f>Z112/BA112-1</f>
      </c>
      <c r="AB112" s="50" t="n">
        <v>2197.98440632144</v>
      </c>
      <c r="AC112" s="36">
        <f>AB112/BC112-1</f>
      </c>
      <c r="AD112" s="50" t="n">
        <v>1280.94491351363</v>
      </c>
      <c r="AE112" s="36">
        <f>AD112/BE112-1</f>
      </c>
      <c r="AF112" s="50" t="n">
        <v>513.865295357843</v>
      </c>
      <c r="AG112" s="36">
        <f>AF112/BG112-1</f>
      </c>
      <c r="AH112" s="50" t="n">
        <v>238.775144006845</v>
      </c>
      <c r="AI112" s="36">
        <f>AH112/BI112-1</f>
      </c>
      <c r="AJ112" s="50" t="n">
        <v>1919.94167110076</v>
      </c>
      <c r="AK112" s="36">
        <f>AJ112/BK112-1</f>
      </c>
      <c r="AL112" s="50" t="n">
        <v>3222.4490396097</v>
      </c>
      <c r="AM112" s="36">
        <f>AL112/BM112-1</f>
      </c>
      <c r="AN112" s="50" t="n">
        <v>1771.37055239044</v>
      </c>
      <c r="AO112" s="36">
        <f>AN112/BO112-1</f>
      </c>
      <c r="AP112" s="50" t="n">
        <v>1800.97727328673</v>
      </c>
      <c r="AQ112" s="36">
        <f>AP112/BQ112-1</f>
      </c>
      <c r="AR112" s="50" t="n">
        <v>1391.92466132221</v>
      </c>
      <c r="AS112" s="36">
        <f>AR112/BS112-1</f>
      </c>
      <c r="AT112" s="50" t="n">
        <v>706.172137433926</v>
      </c>
      <c r="AU112" s="36">
        <f>AT112/BU112-1</f>
      </c>
      <c r="AV112" s="35">
        <f>X112+Z112+AB112+AD112+AF112+AH112+AJ112+AL112+AN112+AP112+AR112+AT112</f>
      </c>
      <c r="AW112" s="36">
        <f>AV112/SUM(AY112,BA112,BC112,BE112,BG112,BI112,BK112,BM112,BO112,BQ112,BS112,BU112)-1</f>
      </c>
      <c r="AX112" s="35"/>
      <c r="AY112" s="50" t="n">
        <v>727.59327033675</v>
      </c>
      <c r="AZ112" s="36">
        <f>AY112/BZ112-1</f>
      </c>
      <c r="BA112" s="50" t="n">
        <v>289.265831438414</v>
      </c>
      <c r="BB112" s="36">
        <f>BA112/CB112-1</f>
      </c>
      <c r="BC112" s="50" t="n">
        <v>959.537008882586</v>
      </c>
      <c r="BD112" s="36">
        <f>BC112/CD112-1</f>
      </c>
      <c r="BE112" s="35" t="n">
        <v>1429.62699830204</v>
      </c>
      <c r="BF112" s="36">
        <f>BE112/CF112-1</f>
      </c>
      <c r="BG112" s="35" t="n">
        <v>678.622390619333</v>
      </c>
      <c r="BH112" s="36">
        <f>BG112/CH112-1</f>
      </c>
      <c r="BI112" s="35" t="n">
        <v>285.285854211648</v>
      </c>
      <c r="BJ112" s="36">
        <f>BI112/CJ112-1</f>
      </c>
      <c r="BK112" s="35" t="n">
        <v>1907.16077592517</v>
      </c>
      <c r="BL112" s="36">
        <f>BK112/CL112-1</f>
      </c>
      <c r="BM112" s="35" t="n">
        <v>2775.16445734661</v>
      </c>
      <c r="BN112" s="36">
        <f>BM112/CN112-1</f>
      </c>
      <c r="BO112" s="35" t="n">
        <v>805.243946521673</v>
      </c>
      <c r="BP112" s="36">
        <f>BO112/CP112-1</f>
      </c>
      <c r="BQ112" s="35" t="n">
        <v>483.298501897118</v>
      </c>
      <c r="BR112" s="36">
        <f>BQ112/CR112-1</f>
      </c>
      <c r="BS112" s="35" t="n">
        <v>150.120410787481</v>
      </c>
      <c r="BT112" s="36">
        <f>BS112/CT112-1</f>
      </c>
      <c r="BU112" s="35" t="n">
        <v>872.79967331371</v>
      </c>
      <c r="BV112" s="36">
        <f>BU112/CV112-1</f>
      </c>
      <c r="BW112" s="35">
        <f>AY112+BA112+BC112+BE112+BG112+BI112+BK112+BM112+BO112+BQ112+BS112+BU112</f>
      </c>
      <c r="BX112" s="36">
        <f>BW112/SUM(BZ112,CB112,CD112,CF112,CH112,CJ112,CL112,CN112,CP112,CR112,CT112,CV112)-1</f>
      </c>
      <c r="BY112" s="36"/>
      <c r="BZ112" s="41" t="n">
        <v>681.734166432396</v>
      </c>
      <c r="CA112" s="714">
        <f>BZ112/DN112-1</f>
      </c>
      <c r="CB112" s="41" t="n">
        <v>1049.51898376437</v>
      </c>
      <c r="CC112" s="714">
        <f>CB112/DO112-1</f>
      </c>
      <c r="CD112" s="41" t="n">
        <v>1514.6132814852</v>
      </c>
      <c r="CE112" s="714">
        <f>CD112/DP112-1</f>
      </c>
      <c r="CF112" s="41" t="n">
        <v>885.758394987288</v>
      </c>
      <c r="CG112" s="714">
        <f>CF112/DQ112-1</f>
      </c>
      <c r="CH112" s="41" t="n">
        <v>794.307680719702</v>
      </c>
      <c r="CI112" s="714">
        <f>CH112/DR112-1</f>
      </c>
      <c r="CJ112" s="41" t="n">
        <v>826.957515301589</v>
      </c>
      <c r="CK112" s="714">
        <f>CJ112/DS112-1</f>
      </c>
      <c r="CL112" s="724" t="n">
        <v>1559.37482161815</v>
      </c>
      <c r="CM112" s="714">
        <f>CL112/DT112-1</f>
      </c>
      <c r="CN112" s="41" t="n">
        <v>1830.90142109375</v>
      </c>
      <c r="CO112" s="714">
        <f>CN112/DU112-1</f>
      </c>
      <c r="CP112" s="41" t="n">
        <v>1390.80171840547</v>
      </c>
      <c r="CQ112" s="714">
        <f>CP112/DV112-1</f>
      </c>
      <c r="CR112" s="41" t="n">
        <v>1290.90608238091</v>
      </c>
      <c r="CS112" s="714">
        <f>CR112/DW112-1</f>
      </c>
      <c r="CT112" s="41" t="n">
        <v>990.434660364193</v>
      </c>
      <c r="CU112" s="714">
        <f>CT112/DY112-1</f>
      </c>
      <c r="CV112" s="41" t="n">
        <v>777.128765978892</v>
      </c>
      <c r="CW112" s="714">
        <f>CV112/DY112-1</f>
      </c>
      <c r="CX112" s="41">
        <f>BZ112+CB112+CD112+CF112+CH112+CJ112+CL112+CN112+CP112+CR112+CT112+CV112</f>
      </c>
      <c r="CY112" s="714">
        <f>CX112/SUM(DN112:DY112)-1</f>
      </c>
      <c r="CZ112" s="714"/>
      <c r="DA112" s="714">
        <f>CV112/CT112-1</f>
      </c>
      <c r="DB112" s="714">
        <f>CT112/CR112-1</f>
      </c>
      <c r="DC112" s="714"/>
      <c r="DD112" s="714"/>
      <c r="DE112" s="714"/>
      <c r="DF112" s="714"/>
      <c r="DG112" s="714"/>
      <c r="DH112" s="714"/>
      <c r="DI112" s="714"/>
      <c r="DJ112" s="714"/>
      <c r="DK112" s="714"/>
      <c r="DL112" s="714"/>
      <c r="DM112" s="21"/>
      <c r="DN112" s="720" t="n">
        <v>307.788550040518</v>
      </c>
      <c r="DO112" s="720" t="n">
        <v>258.002473096901</v>
      </c>
      <c r="DP112" s="720" t="n">
        <v>933.626569411949</v>
      </c>
      <c r="DQ112" s="720" t="n">
        <v>1047.22904112762</v>
      </c>
      <c r="DR112" s="720" t="n">
        <v>1695.56386252995</v>
      </c>
      <c r="DS112" s="720" t="n">
        <v>1238.66792686664</v>
      </c>
      <c r="DT112" s="720" t="n">
        <v>1229.64112583873</v>
      </c>
      <c r="DU112" s="720" t="n">
        <v>1543.30203993775</v>
      </c>
      <c r="DV112" s="720" t="n">
        <v>1230.96712276357</v>
      </c>
      <c r="DW112" s="720" t="n">
        <v>1685.11419921628</v>
      </c>
      <c r="DX112" s="720" t="n">
        <v>2139.44613536658</v>
      </c>
      <c r="DY112" s="720" t="n">
        <v>2427.4921049376</v>
      </c>
      <c r="DZ112" s="721"/>
      <c r="EA112" s="720">
        <f>SUM(DN112:DY112)</f>
      </c>
      <c r="EB112" s="722">
        <f>IFERROR(EA112/SUM(ED112:EO112)-1,"")</f>
      </c>
      <c r="EC112" s="738"/>
      <c r="ED112" s="41" t="n">
        <v>672.746587263292</v>
      </c>
      <c r="EE112" s="41" t="n">
        <v>330.325093373469</v>
      </c>
      <c r="EF112" s="41" t="n">
        <v>980.289972048936</v>
      </c>
      <c r="EG112" s="41" t="n">
        <v>1471.97934514692</v>
      </c>
      <c r="EH112" s="41" t="n">
        <v>2231.55733073601</v>
      </c>
      <c r="EI112" s="41" t="n">
        <v>1965.99159115589</v>
      </c>
      <c r="EJ112" s="41" t="n">
        <v>1691.39654243938</v>
      </c>
      <c r="EK112" s="41" t="n">
        <v>1860.20515050465</v>
      </c>
      <c r="EL112" s="35" t="n">
        <v>1707.52217933697</v>
      </c>
      <c r="EM112" s="35" t="n">
        <v>1929.70670733565</v>
      </c>
      <c r="EN112" s="35" t="n">
        <v>2764.66166400184</v>
      </c>
      <c r="EO112" s="35" t="n">
        <v>2642.99568992887</v>
      </c>
      <c r="EP112" s="856">
        <f>SUM(ED112:EO112)</f>
      </c>
      <c r="EQ112" s="746"/>
      <c r="ER112" s="736"/>
    </row>
    <row r="113" s="212" customFormat="1" spans="3:145">
      <c r="C113" s="237"/>
      <c r="E113" s="237"/>
      <c r="G113" s="237"/>
      <c r="I113" s="237"/>
      <c r="K113" s="237"/>
      <c r="M113" s="237"/>
      <c r="O113" s="237"/>
      <c r="Q113" s="237"/>
      <c r="R113" s="237"/>
      <c r="S113" s="237"/>
      <c r="T113" s="237"/>
      <c r="V113" s="158"/>
      <c r="X113" s="237"/>
      <c r="AH113" s="129"/>
      <c r="AJ113" s="129"/>
      <c r="AL113" s="237"/>
      <c r="AN113" s="237"/>
      <c r="AP113" s="237"/>
      <c r="AR113" s="237"/>
      <c r="AT113" s="237"/>
      <c r="AV113" s="129"/>
      <c r="BE113" s="129"/>
      <c r="BG113" s="129"/>
      <c r="BI113" s="237"/>
      <c r="BK113" s="237"/>
      <c r="BL113" s="158"/>
      <c r="BM113" s="237"/>
      <c r="BN113" s="158"/>
      <c r="BO113" s="237"/>
      <c r="BP113" s="236"/>
      <c r="BQ113" s="237"/>
      <c r="BR113" s="236"/>
      <c r="BS113" s="747"/>
      <c r="BT113" s="236"/>
      <c r="BU113" s="747"/>
      <c r="BV113" s="236"/>
      <c r="CD113" s="129"/>
      <c r="CF113" s="129"/>
      <c r="CH113" s="748"/>
      <c r="CJ113" s="747"/>
      <c r="CL113" s="747"/>
      <c r="CN113" s="237"/>
      <c r="CP113" s="237"/>
      <c r="CR113" s="237"/>
      <c r="CT113" s="749"/>
      <c r="CV113" s="749"/>
      <c r="DO113" s="129"/>
      <c r="DQ113" s="129"/>
      <c r="DS113" s="237"/>
      <c r="DW113" s="129"/>
      <c r="DY113" s="129"/>
      <c r="DZ113" s="158"/>
      <c r="EA113" s="733"/>
      <c r="EB113" s="158"/>
      <c r="EC113" s="158"/>
      <c r="ED113" s="733"/>
      <c r="EE113" s="733"/>
      <c r="EF113" s="750"/>
      <c r="EG113" s="733"/>
      <c r="EH113" s="733"/>
      <c r="EI113" s="733"/>
      <c r="EJ113" s="733"/>
      <c r="EK113" s="733"/>
      <c r="EL113" s="733"/>
      <c r="EM113" s="733"/>
      <c r="EN113" s="733"/>
      <c r="EO113" s="129"/>
      <c r="EQ113" s="236"/>
    </row>
    <row r="114" spans="3:145">
      <c r="AT114" s="129"/>
      <c r="AV114" s="129"/>
      <c r="DR114" s="129"/>
      <c r="DS114" s="129"/>
      <c r="DT114" s="129"/>
      <c r="DU114" s="129"/>
      <c r="DV114" s="751">
        <f>DV112+DV106+DV100+DV94+DV88+DV82+DV76+DV58+DV70+DV52+DV46+DV40+DV34+DV64+DV28+DV22+DV16</f>
      </c>
      <c r="DW114" s="751">
        <f>DW112+DW106+DW100+DW94+DW88+DW82+DW76+DW58+DW70+DW52+DW46+DW40+DW34+DW64+DW28+DW22+DW16</f>
      </c>
      <c r="DX114" s="751">
        <f>DX112+DX106+DX100+DX94+DX88+DX82+DX76+DX58+DX70+DX52+DX46+DX40+DX34+DX64+DX28+DX22+DX16</f>
      </c>
      <c r="DY114" s="751">
        <f>DY112+DY106+DY100+DY94+DY88+DY82+DY76+DY58+DY70+DY52+DY46+DY40+DY34+DY64+DY28+DY22+DY16</f>
      </c>
    </row>
    <row r="115" spans="3:145">
      <c r="C115" s="751" t="n">
        <f>C8-C15-C21-C27-C33-C39-C45-C51-C57-C63-C69-C75-C81-C87-C93-C99-C105-C111</f>
        <v>-8.181189059541794E-11</v>
      </c>
      <c r="E115" s="751" t="n">
        <f>E8-E15-E21-E27-E33-E39-E45-E51-E57-E63-E69-E75-E81-E87-E93-E99-E105-E111</f>
        <v>7.003109203651547E-11</v>
      </c>
      <c r="G115" s="751" t="n">
        <f>G8-G15-G21-G27-G33-G39-G45-G51-G57-G63-G69-G75-G81-G87-G93-G99-G105-G111</f>
        <v>-1.7905676941154525E-11</v>
      </c>
      <c r="I115" s="751" t="n">
        <f>I8-I15-I21-I27-I33-I39-I45-I51-I57-I63-I69-I75-I81-I87-I93-I99-I105-I111</f>
        <v>-6.195932655828074E-11</v>
      </c>
      <c r="K115" s="751" t="n">
        <f>K8-K15-K21-K27-K33-K39-K45-K51-K57-K63-K69-K75-K81-K87-K93-K99-K105-K111</f>
        <v>-9.93054527498316E-11</v>
      </c>
      <c r="M115" s="751" t="n">
        <f>M8-M15-M21-M27-M33-M39-M45-M51-M57-M63-M69-M75-M81-M87-M93-M99-M105-M111</f>
        <v>3.6834535421803594E-11</v>
      </c>
      <c r="O115" s="751" t="n">
        <f>O8-O15-O21-O27-O33-O39-O45-O51-O57-O63-O69-O75-O81-O87-O93-O99-O105-O111</f>
        <v>8.981260180007666E-12</v>
      </c>
      <c r="Q115" s="751" t="n">
        <f>Q8-Q15-Q21-Q27-Q33-Q39-Q45-Q51-Q57-Q63-Q69-Q75-Q81-Q87-Q93-Q99-Q105-Q111</f>
        <v>2.523847797419876E-11</v>
      </c>
      <c r="R115" s="57"/>
      <c r="S115" s="751">
        <f>S8-S15-S21-S27-S33-S39-S45-S51-S57-S63-S69-S75-S81-S87-S93-S99-S105-S111</f>
      </c>
      <c r="T115" s="57"/>
      <c r="V115" s="158"/>
      <c r="X115" s="751">
        <f>X8-X15-X21-X27-X33-X39-X45-X51-X57-X63-X69-X75-X81-X87-X93-X99-X105-X111</f>
      </c>
      <c r="Z115" s="751">
        <f>Z8-Z15-Z21-Z27-Z33-Z39-Z45-Z51-Z57-Z63-Z69-Z75-Z81-Z87-Z93-Z99-Z105-Z111</f>
      </c>
      <c r="AB115" s="751">
        <f>AB8-AB15-AB21-AB27-AB33-AB39-AB45-AB51-AB57-AB63-AB69-AB75-AB81-AB87-AB93-AB99-AB105-AB111</f>
      </c>
      <c r="AD115" s="751">
        <f>AD8-AD15-AD21-AD27-AD33-AD39-AD45-AD51-AD57-AD63-AD69-AD75-AD81-AD87-AD93-AD99-AD105-AD111</f>
      </c>
      <c r="AF115" s="751">
        <f>AF8-AF15-AF21-AF27-AF33-AF39-AF45-AF51-AF57-AF63-AF69-AF75-AF81-AF87-AF93-AF99-AF105-AF111</f>
      </c>
      <c r="AH115" s="751">
        <f>AH8-AH15-AH21-AH27-AH33-AH39-AH45-AH51-AH57-AH63-AH69-AH75-AH81-AH87-AH93-AH99-AH105-AH111</f>
      </c>
      <c r="AJ115" s="751">
        <f>AJ8-AJ15-AJ21-AJ27-AJ33-AJ39-AJ45-AJ51-AJ57-AJ63-AJ69-AJ75-AJ81-AJ87-AJ93-AJ99-AJ105-AJ111</f>
      </c>
      <c r="AL115" s="751">
        <f>AL8-AL15-AL21-AL27-AL33-AL39-AL45-AL51-AL57-AL63-AL69-AL75-AL81-AL87-AL93-AL99-AL105-AL111</f>
      </c>
      <c r="AN115" s="751">
        <f>AN8-AN15-AN21-AN27-AN33-AN39-AN45-AN51-AN57-AN63-AN69-AN75-AN81-AN87-AN93-AN99-AN105-AN111</f>
      </c>
      <c r="AP115" s="751">
        <f>AP8-AP15-AP21-AP27-AP33-AP39-AP45-AP51-AP57-AP63-AP69-AP75-AP81-AP87-AP93-AP99-AP105-AP111</f>
      </c>
      <c r="AR115" s="751">
        <f>AR8-AR15-AR21-AR27-AR33-AR39-AR45-AR51-AR57-AR63-AR69-AR75-AR81-AR87-AR93-AR99-AR105-AR111</f>
      </c>
      <c r="AT115" s="751">
        <f>AT8-AT15-AT21-AT27-AT33-AT39-AT45-AT51-AT57-AT63-AT69-AT75-AT81-AT87-AT93-AT99-AT105-AT111</f>
      </c>
      <c r="AW115" s="129"/>
      <c r="AY115" s="129"/>
      <c r="BA115" s="751">
        <f>BA8-BA15-BA21-BA27-BA33-BA39-BA45-BA51-BA57-BA63-BA69-BA75-BA81-BA87-BA93-BA99-BA105-BA111</f>
      </c>
      <c r="BC115" s="751">
        <f>BC8-BC15-BC21-BC27-BC33-BC39-BC45-BC51-BC57-BC63-BC69-BC75-BC81-BC87-BC93-BC99-BC105-BC111</f>
      </c>
      <c r="BE115" s="751">
        <f>BE8-BE15-BE21-BE27-BE33-BE39-BE45-BE51-BE57-BE63-BE69-BE75-BE81-BE87-BE93-BE99-BE105-BE111</f>
      </c>
      <c r="BG115" s="751">
        <f>BG8-BG15-BG21-BG27-BG33-BG39-BG45-BG51-BG57-BG63-BG69-BG75-BG81-BG87-BG93-BG99-BG105-BG111</f>
      </c>
      <c r="BI115" s="751">
        <f>BI8-BI15-BI21-BI27-BI33-BI39-BI45-BI51-BI57-BI63-BI69-BI75-BI81-BI87-BI93-BI99-BI105-BI111</f>
      </c>
      <c r="BK115" s="751">
        <f>BK8-BK15-BK21-BK27-BK33-BK39-BK45-BK51-BK57-BK63-BK69-BK75-BK81-BK87-BK93-BK99-BK105-BK111</f>
      </c>
      <c r="BM115" s="751">
        <f>BM8-BM15-BM21-BM27-BM33-BM39-BM45-BM51-BM57-BM63-BM69-BM75-BM81-BM87-BM93-BM99-BM105-BM111</f>
      </c>
      <c r="BO115" s="751">
        <f>BO8-BO15-BO21-BO27-BO33-BO39-BO45-BO51-BO57-BO63-BO69-BO75-BO81-BO87-BO93-BO99-BO105-BO111</f>
      </c>
      <c r="BQ115" s="751">
        <f>BQ8-BQ15-BQ21-BQ27-BQ33-BQ39-BQ45-BQ51-BQ57-BQ63-BQ69-BQ75-BQ81-BQ87-BQ93-BQ99-BQ105-BQ111</f>
      </c>
      <c r="BS115" s="19">
        <f>BS8-BS15-BS21-BS27-BS33-BS39-BS45-BS51-BS57-BS63-BS69-BS75-BS81-BS87-BS93-BS99-BS105-BS111</f>
      </c>
      <c r="BU115" s="19">
        <f>BU8-BU15-BU21-BU27-BU33-BU39-BU45-BU51-BU57-BU63-BU69-BU75-BU81-BU87-BU93-BU99-BU105-BU111</f>
      </c>
    </row>
    <row r="116" spans="3:145">
      <c r="C116" s="751" t="n">
        <f>C7-C12-C18-C24-C30-C36-C42-C48-C54-C60-C66-C72-C78-C84-C90-C96-C102-C108</f>
        <v>-4.18332035678759E-13</v>
      </c>
      <c r="E116" s="751" t="n">
        <f>E7-E12-E18-E24-E30-E36-E42-E48-E54-E60-E66-E72-E78-E84-E90-E96-E102-E108</f>
        <v>3.055333763768431E-13</v>
      </c>
      <c r="G116" s="751" t="n">
        <f>G7-G12-G18-G24-G30-G36-G42-G48-G54-G60-G66-G72-G78-G84-G90-G96-G102-G108</f>
        <v>-1.7763568394002505E-14</v>
      </c>
      <c r="I116" s="751" t="n">
        <f>I7-I12-I18-I24-I30-I36-I42-I48-I54-I60-I66-I72-I78-I84-I90-I96-I102-I108</f>
        <v>-2.753353101070388E-13</v>
      </c>
      <c r="K116" s="751" t="n">
        <f>K7-K12-K18-K24-K30-K36-K42-K48-K54-K60-K66-K72-K78-K84-K90-K96-K102-K108</f>
        <v>2.8954616482224083E-13</v>
      </c>
      <c r="M116" s="751" t="n">
        <f>M7-M12-M18-M24-M30-M36-M42-M48-M54-M60-M66-M72-M78-M84-M90-M96-M102-M108</f>
        <v>6.838973831690964E-14</v>
      </c>
      <c r="O116" s="751" t="n">
        <f>O7-O12-O18-O24-O30-O36-O42-O48-O54-O60-O66-O72-O78-O84-O90-O96-O102-O108</f>
        <v>-1.6786572132332367E-13</v>
      </c>
      <c r="Q116" s="751" t="n">
        <f>Q7-Q12-Q18-Q24-Q30-Q36-Q42-Q48-Q54-Q60-Q66-Q72-Q78-Q84-Q90-Q96-Q102-Q108</f>
        <v>6.923350781562476E-13</v>
      </c>
      <c r="R116" s="57"/>
      <c r="S116" s="751">
        <f>S7-S12-S18-S24-S30-S36-S42-S48-S54-S60-S66-S72-S78-S84-S90-S96-S102-S108</f>
      </c>
      <c r="T116" s="57"/>
      <c r="V116" s="158"/>
      <c r="X116" s="751">
        <f>X7-X12-X18-X24-X30-X36-X42-X48-X54-X60-X66-X72-X78-X84-X90-X96-X102-X108</f>
      </c>
      <c r="Z116" s="751">
        <f>Z7-Z12-Z18-Z24-Z30-Z36-Z42-Z48-Z54-Z60-Z66-Z72-Z78-Z84-Z90-Z96-Z102-Z108</f>
      </c>
      <c r="AB116" s="751">
        <f>AB7-AB12-AB18-AB24-AB30-AB36-AB42-AB48-AB54-AB60-AB66-AB72-AB78-AB84-AB90-AB96-AB102-AB108</f>
      </c>
      <c r="AD116" s="751">
        <f>AD7-AD12-AD18-AD24-AD30-AD36-AD42-AD48-AD54-AD60-AD66-AD72-AD78-AD84-AD90-AD96-AD102-AD108</f>
      </c>
      <c r="AF116" s="751">
        <f>AF7-AF12-AF18-AF24-AF30-AF36-AF42-AF48-AF54-AF60-AF66-AF72-AF78-AF84-AF90-AF96-AF102-AF108</f>
      </c>
      <c r="AH116" s="751">
        <f>AH7-AH12-AH18-AH24-AH30-AH36-AH42-AH48-AH54-AH60-AH66-AH72-AH78-AH84-AH90-AH96-AH102-AH108</f>
      </c>
      <c r="AJ116" s="751">
        <f>AJ7-AJ12-AJ18-AJ24-AJ30-AJ36-AJ42-AJ48-AJ54-AJ60-AJ66-AJ72-AJ78-AJ84-AJ90-AJ96-AJ102-AJ108</f>
      </c>
      <c r="AL116" s="751">
        <f>AL7-AL12-AL18-AL24-AL30-AL36-AL42-AL48-AL54-AL60-AL66-AL72-AL78-AL84-AL90-AL96-AL102-AL108</f>
      </c>
      <c r="AN116" s="751">
        <f>AN7-AN12-AN18-AN24-AN30-AN36-AN42-AN48-AN54-AN60-AN66-AN72-AN78-AN84-AN90-AN96-AN102-AN108</f>
      </c>
      <c r="AP116" s="751">
        <f>AP7-AP12-AP18-AP24-AP30-AP36-AP42-AP48-AP54-AP60-AP66-AP72-AP78-AP84-AP90-AP96-AP102-AP108</f>
      </c>
      <c r="AR116" s="751">
        <f>AR7-AR12-AR18-AR24-AR30-AR36-AR42-AR48-AR54-AR60-AR66-AR72-AR78-AR84-AR90-AR96-AR102-AR108</f>
      </c>
      <c r="AT116" s="751">
        <f>AT7-AT12-AT18-AT24-AT30-AT36-AT42-AT48-AT54-AT60-AT66-AT72-AT78-AT84-AT90-AT96-AT102-AT108</f>
      </c>
      <c r="AW116" s="129"/>
      <c r="AY116" s="129"/>
      <c r="BA116" s="751">
        <f>BA7-BA12-BA18-BA24-BA30-BA36-BA42-BA48-BA54-BA60-BA66-BA72-BA78-BA84-BA90-BA96-BA102-BA108</f>
      </c>
      <c r="BC116" s="751">
        <f>BC7-BC12-BC18-BC24-BC30-BC36-BC42-BC48-BC54-BC60-BC66-BC72-BC78-BC84-BC90-BC96-BC102-BC108</f>
      </c>
      <c r="BE116" s="751">
        <f>BE7-BE12-BE18-BE24-BE30-BE36-BE42-BE48-BE54-BE60-BE66-BE72-BE78-BE84-BE90-BE96-BE102-BE108</f>
      </c>
      <c r="BG116" s="751">
        <f>BG7-BG12-BG18-BG24-BG30-BG36-BG42-BG48-BG54-BG60-BG66-BG72-BG78-BG84-BG90-BG96-BG102-BG108</f>
      </c>
      <c r="BI116" s="751">
        <f>BI7-BI12-BI18-BI24-BI30-BI36-BI42-BI48-BI54-BI60-BI66-BI72-BI78-BI84-BI90-BI96-BI102-BI108</f>
      </c>
      <c r="BK116" s="751">
        <f>BK7-BK12-BK18-BK24-BK30-BK36-BK42-BK48-BK54-BK60-BK66-BK72-BK78-BK84-BK90-BK96-BK102-BK108</f>
      </c>
      <c r="BM116" s="751">
        <f>BM7-BM12-BM18-BM24-BM30-BM36-BM42-BM48-BM54-BM60-BM66-BM72-BM78-BM84-BM90-BM96-BM102-BM108</f>
      </c>
      <c r="BO116" s="751">
        <f>BO7-BO12-BO18-BO24-BO30-BO36-BO42-BO48-BO54-BO60-BO66-BO72-BO78-BO84-BO90-BO96-BO102-BO108</f>
      </c>
      <c r="BQ116" s="751">
        <f>BQ7-BQ12-BQ18-BQ24-BQ30-BQ36-BQ42-BQ48-BQ54-BQ60-BQ66-BQ72-BQ78-BQ84-BQ90-BQ96-BQ102-BQ108</f>
      </c>
      <c r="BS116" s="19">
        <f>BS7-BS12-BS18-BS24-BS30-BS36-BS42-BS48-BS54-BS60-BS66-BS72-BS78-BS84-BS90-BS96-BS102-BS108</f>
      </c>
      <c r="BU116" s="19">
        <f>BU7-BU12-BU18-BU24-BU30-BU36-BU42-BU48-BU54-BU60-BU66-BU72-BU78-BU84-BU90-BU96-BU102-BU108</f>
      </c>
    </row>
    <row r="117" spans="3:145">
      <c r="C117" s="751" t="n">
        <f>C10-C16-C22-C28-C34-C40-C46-C52-C58-C64-C70-C76-C82-C88-C94-C100-C106-C112</f>
        <v>9.365521691506729E-10</v>
      </c>
      <c r="E117" s="751" t="n">
        <f>E10-E16-E22-E28-E34-E40-E46-E52-E58-E64-E70-E76-E82-E88-E94-E100-E106-E112</f>
        <v>-6.230038707144558E-10</v>
      </c>
      <c r="G117" s="751" t="n">
        <f>G10-G16-G22-G28-G34-G40-G46-G52-G58-G64-G70-G76-G82-G88-G94-G100-G106-G112</f>
        <v>2.205524651799351E-10</v>
      </c>
      <c r="I117" s="751" t="n">
        <f>I10-I16-I22-I28-I34-I40-I46-I52-I58-I64-I70-I76-I82-I88-I94-I100-I106-I112</f>
        <v>-3.126388037344441E-10</v>
      </c>
      <c r="K117" s="751" t="n">
        <f>K10-K16-K22-K28-K34-K40-K46-K52-K58-K64-K70-K76-K82-K88-K94-K100-K106-K112</f>
        <v>1.528882660295494E-5</v>
      </c>
      <c r="M117" s="751" t="n">
        <f>M10-M16-M22-M28-M34-M40-M46-M52-M58-M64-M70-M76-M82-M88-M94-M100-M106-M112</f>
        <v>-2.913793650805019E-10</v>
      </c>
      <c r="O117" s="751" t="n">
        <f>O10-O16-O22-O28-O34-O40-O46-O52-O58-O64-O70-O76-O82-O88-O94-O100-O106-O112</f>
        <v>1.2341843103058636E-9</v>
      </c>
      <c r="Q117" s="751" t="n">
        <f>Q10-Q16-Q22-Q28-Q34-Q40-Q46-Q52-Q58-Q64-Q70-Q76-Q82-Q88-Q94-Q100-Q106-Q112</f>
        <v>1.6370904631912708E-10</v>
      </c>
      <c r="R117" s="57"/>
      <c r="S117" s="751">
        <f>S10-S16-S22-S28-S34-S40-S46-S52-S58-S64-S70-S76-S82-S88-S94-S100-S106-S112</f>
      </c>
      <c r="T117" s="57"/>
      <c r="V117" s="158"/>
      <c r="X117" s="751">
        <f>X10-X16-X22-X28-X34-X40-X46-X52-X58-X64-X70-X76-X82-X88-X94-X100-X106-X112</f>
      </c>
      <c r="Z117" s="751">
        <f>Z10-Z16-Z22-Z28-Z34-Z40-Z46-Z52-Z58-Z64-Z70-Z76-Z82-Z88-Z94-Z100-Z106-Z112</f>
      </c>
      <c r="AB117" s="751">
        <f>AB10-AB16-AB22-AB28-AB34-AB40-AB46-AB52-AB58-AB64-AB70-AB76-AB82-AB88-AB94-AB100-AB106-AB112</f>
      </c>
      <c r="AD117" s="751">
        <f>AD10-AD16-AD22-AD28-AD34-AD40-AD46-AD52-AD58-AD64-AD70-AD76-AD82-AD88-AD94-AD100-AD106-AD112</f>
      </c>
      <c r="AF117" s="751">
        <f>AF10-AF16-AF22-AF28-AF34-AF40-AF46-AF52-AF58-AF64-AF70-AF76-AF82-AF88-AF94-AF100-AF106-AF112</f>
      </c>
      <c r="AH117" s="751">
        <f>AH10-AH16-AH22-AH28-AH34-AH40-AH46-AH52-AH58-AH64-AH70-AH76-AH82-AH88-AH94-AH100-AH106-AH112</f>
      </c>
      <c r="AJ117" s="751">
        <f>AJ10-AJ16-AJ22-AJ28-AJ34-AJ40-AJ46-AJ52-AJ58-AJ64-AJ70-AJ76-AJ82-AJ88-AJ94-AJ100-AJ106-AJ112</f>
      </c>
      <c r="AL117" s="751">
        <f>AL10-AL16-AL22-AL28-AL34-AL40-AL46-AL52-AL58-AL64-AL70-AL76-AL82-AL88-AL94-AL100-AL106-AL112</f>
      </c>
      <c r="AN117" s="751">
        <f>AN10-AN16-AN22-AN28-AN34-AN40-AN46-AN52-AN58-AN64-AN70-AN76-AN82-AN88-AN94-AN100-AN106-AN112</f>
      </c>
      <c r="AP117" s="751">
        <f>AP10-AP16-AP22-AP28-AP34-AP40-AP46-AP52-AP58-AP64-AP70-AP76-AP82-AP88-AP94-AP100-AP106-AP112</f>
      </c>
      <c r="AR117" s="751">
        <f>AR10-AR16-AR22-AR28-AR34-AR40-AR46-AR52-AR58-AR64-AR70-AR76-AR82-AR88-AR94-AR100-AR106-AR112</f>
      </c>
      <c r="AT117" s="751">
        <f>AT10-AT16-AT22-AT28-AT34-AT40-AT46-AT52-AT58-AT64-AT70-AT76-AT82-AT88-AT94-AT100-AT106-AT112</f>
      </c>
      <c r="AW117" s="129"/>
      <c r="AY117" s="129"/>
      <c r="BA117" s="751">
        <f>BA10-BA16-BA22-BA28-BA34-BA40-BA46-BA52-BA58-BA64-BA70-BA76-BA82-BA88-BA94-BA100-BA106-BA112</f>
      </c>
      <c r="BC117" s="751">
        <f>BC10-BC16-BC22-BC28-BC34-BC40-BC46-BC52-BC58-BC64-BC70-BC76-BC82-BC88-BC94-BC100-BC106-BC112</f>
      </c>
      <c r="BE117" s="751">
        <f>BE10-BE16-BE22-BE28-BE34-BE40-BE46-BE52-BE58-BE64-BE70-BE76-BE82-BE88-BE94-BE100-BE106-BE112</f>
      </c>
      <c r="BG117" s="751">
        <f>BG10-BG16-BG22-BG28-BG34-BG40-BG46-BG52-BG58-BG64-BG70-BG76-BG82-BG88-BG94-BG100-BG106-BG112</f>
      </c>
      <c r="BI117" s="751">
        <f>BI10-BI16-BI22-BI28-BI34-BI40-BI46-BI52-BI58-BI64-BI70-BI76-BI82-BI88-BI94-BI100-BI106-BI112</f>
      </c>
      <c r="BK117" s="751">
        <f>BK10-BK16-BK22-BK28-BK34-BK40-BK46-BK52-BK58-BK64-BK70-BK76-BK82-BK88-BK94-BK100-BK106-BK112</f>
      </c>
      <c r="BM117" s="751">
        <f>BM10-BM16-BM22-BM28-BM34-BM40-BM46-BM52-BM58-BM64-BM70-BM76-BM82-BM88-BM94-BM100-BM106-BM112</f>
      </c>
      <c r="BO117" s="751">
        <f>BO10-BO16-BO22-BO28-BO34-BO40-BO46-BO52-BO58-BO64-BO70-BO76-BO82-BO88-BO94-BO100-BO106-BO112</f>
      </c>
      <c r="BQ117" s="751">
        <f>BQ10-BQ16-BQ22-BQ28-BQ34-BQ40-BQ46-BQ52-BQ58-BQ64-BQ70-BQ76-BQ82-BQ88-BQ94-BQ100-BQ106-BQ112</f>
      </c>
      <c r="BS117" s="19">
        <f>BS10-BS16-BS22-BS28-BS34-BS40-BS46-BS52-BS58-BS64-BS70-BS76-BS82-BS88-BS94-BS100-BS106-BS112</f>
      </c>
      <c r="BU117" s="19">
        <f>BU10-BU16-BU22-BU28-BU34-BU40-BU46-BU52-BU58-BU64-BU70-BU76-BU82-BU88-BU94-BU100-BU106-BU112</f>
      </c>
      <c r="CB117" s="129"/>
      <c r="CD117" s="129"/>
      <c r="CF117" s="752"/>
      <c r="EG117" s="129"/>
      <c r="EI117" s="129"/>
      <c r="EK117" s="751">
        <f>EK16+EK22+EK28+EK64+EK34+EK40+EK46+EK52+EK70+EK58+EK76+EK82+EK88+EK94+EK100+EK106+EK112</f>
      </c>
    </row>
    <row r="118" spans="3:145">
      <c r="C118" s="751" t="n">
        <f>C6-C14-C20-C26-C32-C38-C44-C50-C56-C62-C68-C74-C80-C86-C92-C98-C104-C110</f>
        <v>8.947154128691182E-10</v>
      </c>
      <c r="E118" s="751" t="n">
        <f>E6-E14-E20-E26-E32-E38-E44-E50-E56-E62-E68-E74-E80-E86-E92-E98-E104-E110</f>
        <v>-7.175913196988404E-10</v>
      </c>
      <c r="G118" s="751" t="n">
        <f>G6-G14-G20-G26-G32-G38-G44-G50-G56-G62-G68-G74-G80-G86-G92-G98-G104-G110</f>
        <v>1.446096575818956E-10</v>
      </c>
      <c r="I118" s="751" t="n">
        <f>I6-I14-I20-I26-I32-I38-I44-I50-I56-I62-I68-I74-I80-I86-I92-I98-I104-I110</f>
        <v>-4.9112713895738125E-11</v>
      </c>
      <c r="K118" s="751" t="n">
        <f>K6-K14-K20-K26-K32-K38-K44-K50-K56-K62-K68-K74-K80-K86-K92-K98-K104-K110</f>
        <v>1.528885559309856E-5</v>
      </c>
      <c r="M118" s="751" t="n">
        <f>M6-M14-M20-M26-M32-M38-M44-M50-M56-M62-M68-M74-M80-M86-M92-M98-M104-M110</f>
        <v>-2.7284841053187847E-12</v>
      </c>
      <c r="O118" s="751" t="n">
        <f>O6-O14-O20-O26-O32-O38-O44-O50-O56-O62-O68-O74-O80-O86-O92-O98-O104-O110</f>
        <v>7.039488991722465E-10</v>
      </c>
      <c r="Q118" s="751" t="n">
        <f>Q6-Q14-Q20-Q26-Q32-Q38-Q44-Q50-Q56-Q62-Q68-Q74-Q80-Q86-Q92-Q98-Q104-Q110</f>
        <v>1.5916157281026244E-10</v>
      </c>
      <c r="R118" s="57"/>
      <c r="S118" s="751">
        <f>S6-S14-S20-S26-S32-S38-S44-S50-S56-S62-S68-S74-S80-S86-S92-S98-S104-S110</f>
      </c>
      <c r="T118" s="57"/>
      <c r="V118" s="158"/>
      <c r="X118" s="751">
        <f>X6-X14-X20-X26-X32-X38-X44-X50-X56-X62-X68-X74-X80-X86-X92-X98-X104-X110</f>
      </c>
      <c r="Z118" s="751">
        <f>Z6-Z14-Z20-Z26-Z32-Z38-Z44-Z50-Z56-Z62-Z68-Z74-Z80-Z86-Z92-Z98-Z104-Z110</f>
      </c>
      <c r="AB118" s="751">
        <f>AB6-AB14-AB20-AB26-AB32-AB38-AB44-AB50-AB56-AB62-AB68-AB74-AB80-AB86-AB92-AB98-AB104-AB110</f>
      </c>
      <c r="AD118" s="751">
        <f>AD6-AD14-AD20-AD26-AD32-AD38-AD44-AD50-AD56-AD62-AD68-AD74-AD80-AD86-AD92-AD98-AD104-AD110</f>
      </c>
      <c r="AF118" s="751">
        <f>AF6-AF14-AF20-AF26-AF32-AF38-AF44-AF50-AF56-AF62-AF68-AF74-AF80-AF86-AF92-AF98-AF104-AF110</f>
      </c>
      <c r="AH118" s="751">
        <f>AH6-AH14-AH20-AH26-AH32-AH38-AH44-AH50-AH56-AH62-AH68-AH74-AH80-AH86-AH92-AH98-AH104-AH110</f>
      </c>
      <c r="AJ118" s="751">
        <f>AJ6-AJ14-AJ20-AJ26-AJ32-AJ38-AJ44-AJ50-AJ56-AJ62-AJ68-AJ74-AJ80-AJ86-AJ92-AJ98-AJ104-AJ110</f>
      </c>
      <c r="AL118" s="751">
        <f>AL6-AL14-AL20-AL26-AL32-AL38-AL44-AL50-AL56-AL62-AL68-AL74-AL80-AL86-AL92-AL98-AL104-AL110</f>
      </c>
      <c r="AN118" s="751">
        <f>AN6-AN14-AN20-AN26-AN32-AN38-AN44-AN50-AN56-AN62-AN68-AN74-AN80-AN86-AN92-AN98-AN104-AN110</f>
      </c>
      <c r="AP118" s="751">
        <f>AP6-AP14-AP20-AP26-AP32-AP38-AP44-AP50-AP56-AP62-AP68-AP74-AP80-AP86-AP92-AP98-AP104-AP110</f>
      </c>
      <c r="AR118" s="751">
        <f>AR6-AR14-AR20-AR26-AR32-AR38-AR44-AR50-AR56-AR62-AR68-AR74-AR80-AR86-AR92-AR98-AR104-AR110</f>
      </c>
      <c r="AT118" s="751">
        <f>AT6-AT14-AT20-AT26-AT32-AT38-AT44-AT50-AT56-AT62-AT68-AT74-AT80-AT86-AT92-AT98-AT104-AT110</f>
      </c>
      <c r="AW118" s="129"/>
      <c r="AY118" s="129"/>
      <c r="BA118" s="751">
        <f>BA6-BA14-BA20-BA26-BA32-BA38-BA44-BA50-BA56-BA62-BA68-BA74-BA80-BA86-BA92-BA98-BA104-BA110</f>
      </c>
      <c r="BC118" s="751">
        <f>BC6-BC14-BC20-BC26-BC32-BC38-BC44-BC50-BC56-BC62-BC68-BC74-BC80-BC86-BC92-BC98-BC104-BC110</f>
      </c>
      <c r="BE118" s="751">
        <f>BE6-BE14-BE20-BE26-BE32-BE38-BE44-BE50-BE56-BE62-BE68-BE74-BE80-BE86-BE92-BE98-BE104-BE110</f>
      </c>
      <c r="BG118" s="751">
        <f>BG6-BG14-BG20-BG26-BG32-BG38-BG44-BG50-BG56-BG62-BG68-BG74-BG80-BG86-BG92-BG98-BG104-BG110</f>
      </c>
      <c r="BI118" s="751">
        <f>BI6-BI14-BI20-BI26-BI32-BI38-BI44-BI50-BI56-BI62-BI68-BI74-BI80-BI86-BI92-BI98-BI104-BI110</f>
      </c>
      <c r="BK118" s="751">
        <f>BK6-BK14-BK20-BK26-BK32-BK38-BK44-BK50-BK56-BK62-BK68-BK74-BK80-BK86-BK92-BK98-BK104-BK110</f>
      </c>
      <c r="BM118" s="751">
        <f>BM6-BM14-BM20-BM26-BM32-BM38-BM44-BM50-BM56-BM62-BM68-BM74-BM80-BM86-BM92-BM98-BM104-BM110</f>
      </c>
      <c r="BO118" s="751">
        <f>BO6-BO14-BO20-BO26-BO32-BO38-BO44-BO50-BO56-BO62-BO68-BO74-BO80-BO86-BO92-BO98-BO104-BO110</f>
      </c>
      <c r="BQ118" s="751">
        <f>BQ6-BQ14-BQ20-BQ26-BQ32-BQ38-BQ44-BQ50-BQ56-BQ62-BQ68-BQ74-BQ80-BQ86-BQ92-BQ98-BQ104-BQ110</f>
      </c>
      <c r="BS118" s="19">
        <f>BS6-BS14-BS20-BS26-BS32-BS38-BS44-BS50-BS56-BS62-BS68-BS74-BS80-BS86-BS92-BS98-BS104-BS110</f>
      </c>
      <c r="BU118" s="19">
        <f>BU6-BU14-BU20-BU26-BU32-BU38-BU44-BU50-BU56-BU62-BU68-BU74-BU80-BU86-BU92-BU98-BU104-BU110</f>
      </c>
    </row>
  </sheetData>
  <mergeCells count="165">
    <mergeCell ref="A3:A4"/>
    <mergeCell ref="A5:A10"/>
    <mergeCell ref="A11:A16"/>
    <mergeCell ref="A17:A22"/>
    <mergeCell ref="A23:A28"/>
    <mergeCell ref="A29:A34"/>
    <mergeCell ref="A35:A40"/>
    <mergeCell ref="A41:A46"/>
    <mergeCell ref="A47:A52"/>
    <mergeCell ref="A53:A58"/>
    <mergeCell ref="A59:A64"/>
    <mergeCell ref="A65:A70"/>
    <mergeCell ref="A71:A76"/>
    <mergeCell ref="A77:A82"/>
    <mergeCell ref="A83:A88"/>
    <mergeCell ref="A89:A94"/>
    <mergeCell ref="A95:A100"/>
    <mergeCell ref="A101:A106"/>
    <mergeCell ref="A107:A112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V3:AV4"/>
    <mergeCell ref="AW3:AW4"/>
    <mergeCell ref="AX3:AX4"/>
    <mergeCell ref="AY3:AY4"/>
    <mergeCell ref="AZ3:AZ4"/>
    <mergeCell ref="BA3:BA4"/>
    <mergeCell ref="BB3:BB4"/>
    <mergeCell ref="BC3:BC4"/>
    <mergeCell ref="BD3:BD4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BP3:BP4"/>
    <mergeCell ref="BQ3:BQ4"/>
    <mergeCell ref="BR3:BR4"/>
    <mergeCell ref="BS3:BS4"/>
    <mergeCell ref="BT3:BT4"/>
    <mergeCell ref="BU3:BU4"/>
    <mergeCell ref="BV3:BV4"/>
    <mergeCell ref="BW3:BW4"/>
    <mergeCell ref="BX3:BX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CK3:CK4"/>
    <mergeCell ref="CL3:CL4"/>
    <mergeCell ref="CM3:CM4"/>
    <mergeCell ref="CN3:CN4"/>
    <mergeCell ref="CO3:CO4"/>
    <mergeCell ref="CP3:CP4"/>
    <mergeCell ref="CQ3:CQ4"/>
    <mergeCell ref="CR3:CR4"/>
    <mergeCell ref="CS3:CS4"/>
    <mergeCell ref="CT3:CT4"/>
    <mergeCell ref="CU3:CU4"/>
    <mergeCell ref="CV3:CV4"/>
    <mergeCell ref="CW3:CW4"/>
    <mergeCell ref="CX3:CX4"/>
    <mergeCell ref="CY3:CY4"/>
    <mergeCell ref="DM11:DM16"/>
    <mergeCell ref="DM18:DM22"/>
    <mergeCell ref="DM24:DM28"/>
    <mergeCell ref="DM30:DM34"/>
    <mergeCell ref="DM36:DM40"/>
    <mergeCell ref="DM42:DM46"/>
    <mergeCell ref="DM48:DM52"/>
    <mergeCell ref="DM54:DM58"/>
    <mergeCell ref="DM60:DM64"/>
    <mergeCell ref="DM66:DM70"/>
    <mergeCell ref="DM72:DM76"/>
    <mergeCell ref="DM78:DM82"/>
    <mergeCell ref="DM84:DM88"/>
    <mergeCell ref="DM90:DM94"/>
    <mergeCell ref="DM96:DM100"/>
    <mergeCell ref="DM102:DM106"/>
    <mergeCell ref="DM108:DM112"/>
    <mergeCell ref="DN3:DN4"/>
    <mergeCell ref="DO3:DO4"/>
    <mergeCell ref="DP3:DP4"/>
    <mergeCell ref="DQ3:DQ4"/>
    <mergeCell ref="DR3:DR4"/>
    <mergeCell ref="DS3:DS4"/>
    <mergeCell ref="DT3:DT4"/>
    <mergeCell ref="DU3:DU4"/>
    <mergeCell ref="DV3:DV4"/>
    <mergeCell ref="DW3:DW4"/>
    <mergeCell ref="DX3:DX4"/>
    <mergeCell ref="DY3:DY4"/>
    <mergeCell ref="DZ3:DZ4"/>
    <mergeCell ref="EA3:EA4"/>
    <mergeCell ref="EB3:EB4"/>
    <mergeCell ref="ED3:ED4"/>
    <mergeCell ref="EE3:EE4"/>
    <mergeCell ref="EF3:EF4"/>
    <mergeCell ref="EG3:EG4"/>
    <mergeCell ref="EH3:EH4"/>
    <mergeCell ref="EI3:EI4"/>
    <mergeCell ref="EJ3:EJ4"/>
    <mergeCell ref="EK3:EK4"/>
    <mergeCell ref="EL3:EL4"/>
    <mergeCell ref="EM3:EM4"/>
    <mergeCell ref="EN3:EN4"/>
    <mergeCell ref="EO3:EO4"/>
    <mergeCell ref="EQ3:EQ4"/>
    <mergeCell ref="S3:S4"/>
    <mergeCell ref="T3:T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2"/>
  <sheetViews>
    <sheetView topLeftCell="A32" workbookViewId="0">
      <selection activeCell="J25" sqref="J25"/>
    </sheetView>
  </sheetViews>
  <sheetFormatPr defaultColWidth="8.88888888888889" defaultRowHeight="14.4"/>
  <cols>
    <col min="1" max="1" customWidth="true" style="16" width="8.0"/>
    <col min="2" max="2" customWidth="true" style="16" width="15.4453125"/>
    <col min="3" max="3" customWidth="true" style="16" width="8.0"/>
    <col min="4" max="4" customWidth="true" style="16" width="12.2222222222222"/>
    <col min="5" max="5" customWidth="true" style="16" width="11.66796875"/>
    <col min="6" max="6" customWidth="true" style="16" width="8.66796875"/>
    <col min="7" max="7" customWidth="true" style="16" width="16.5546875"/>
    <col min="8" max="8" customWidth="true" style="16" width="9.0"/>
    <col min="9" max="9" customWidth="true" style="16" width="12.0"/>
    <col min="10" max="10" customWidth="true" style="16" width="11.1111111111111"/>
    <col min="11" max="11" customWidth="true" style="16" width="8.22265625"/>
    <col min="12" max="12" customWidth="true" style="16" width="14.22265625"/>
    <col min="13" max="13" customWidth="true" style="16" width="8.109375"/>
    <col min="14" max="14" customWidth="true" style="16" width="12.0"/>
    <col min="15" max="15" customWidth="true" style="16" width="9.66666666666667"/>
    <col min="16" max="16" customWidth="true" style="16" width="11.0"/>
    <col min="17" max="17" customWidth="true" style="16" width="10.4453125"/>
    <col min="18" max="18" customWidth="true" style="16" width="11.109375"/>
    <col min="19" max="19" customWidth="true" style="16" width="14.3333333333333"/>
  </cols>
  <sheetData>
    <row r="1" ht="49" customHeight="1" spans="1:18">
      <c r="A1" s="688" t="s">
        <v>383</v>
      </c>
      <c r="B1" s="688"/>
      <c r="C1" s="688"/>
      <c r="D1" s="688"/>
      <c r="E1" s="688"/>
      <c r="F1" s="688"/>
      <c r="G1" s="688"/>
      <c r="H1" s="688"/>
      <c r="I1" s="688"/>
      <c r="J1" s="688"/>
      <c r="K1" s="688"/>
      <c r="L1" s="688"/>
      <c r="M1" s="688"/>
      <c r="N1" s="688"/>
      <c r="O1" s="688"/>
      <c r="P1" s="688"/>
      <c r="Q1" s="688" t="s">
        <v>379</v>
      </c>
      <c r="R1" s="688"/>
    </row>
    <row r="2" s="687" customFormat="1" ht="46.95" customHeight="1" spans="1:18">
      <c r="A2" s="676" t="s">
        <v>114</v>
      </c>
      <c r="B2" s="125" t="s">
        <v>115</v>
      </c>
      <c r="C2" s="242"/>
      <c r="D2" s="327"/>
      <c r="E2" s="125" t="s">
        <v>116</v>
      </c>
      <c r="F2" s="244"/>
      <c r="G2" s="125" t="s">
        <v>117</v>
      </c>
      <c r="H2" s="242"/>
      <c r="I2" s="327"/>
      <c r="J2" s="125" t="s">
        <v>118</v>
      </c>
      <c r="K2" s="244"/>
      <c r="L2" s="125" t="s">
        <v>119</v>
      </c>
      <c r="M2" s="242"/>
      <c r="N2" s="327"/>
      <c r="O2" s="125" t="s">
        <v>120</v>
      </c>
      <c r="P2" s="244"/>
      <c r="Q2" s="125" t="s">
        <v>121</v>
      </c>
      <c r="R2" s="648"/>
    </row>
    <row r="3" s="687" customFormat="1" ht="28.8" customHeight="1" spans="1:18">
      <c r="A3" s="29"/>
      <c r="B3" s="689" t="s">
        <v>122</v>
      </c>
      <c r="C3" s="689" t="s">
        <v>123</v>
      </c>
      <c r="D3" s="689" t="s">
        <v>124</v>
      </c>
      <c r="E3" s="689" t="s">
        <v>12</v>
      </c>
      <c r="F3" s="689" t="s">
        <v>125</v>
      </c>
      <c r="G3" s="689" t="s">
        <v>122</v>
      </c>
      <c r="H3" s="689" t="s">
        <v>123</v>
      </c>
      <c r="I3" s="689" t="s">
        <v>124</v>
      </c>
      <c r="J3" s="689" t="s">
        <v>12</v>
      </c>
      <c r="K3" s="689" t="s">
        <v>126</v>
      </c>
      <c r="L3" s="689" t="s">
        <v>122</v>
      </c>
      <c r="M3" s="689" t="s">
        <v>123</v>
      </c>
      <c r="N3" s="689" t="s">
        <v>124</v>
      </c>
      <c r="O3" s="689" t="s">
        <v>12</v>
      </c>
      <c r="P3" s="689" t="s">
        <v>126</v>
      </c>
      <c r="Q3" s="677"/>
      <c r="R3" s="350"/>
    </row>
    <row r="4" s="687" customFormat="1" ht="27" customHeight="1" spans="1:18">
      <c r="A4" s="676" t="s">
        <v>80</v>
      </c>
      <c r="B4" s="690" t="n">
        <v>31399.8248</v>
      </c>
      <c r="C4" s="691"/>
      <c r="D4" s="692"/>
      <c r="E4" s="692" t="n">
        <v>-0.07632491861913818</v>
      </c>
      <c r="F4" s="691"/>
      <c r="G4" s="690" t="n">
        <v>98912.06787037251</v>
      </c>
      <c r="H4" s="691"/>
      <c r="I4" s="692"/>
      <c r="J4" s="692" t="n">
        <v>0.05322742426139284</v>
      </c>
      <c r="K4" s="691"/>
      <c r="L4" s="690" t="n">
        <v>130311.89267037252</v>
      </c>
      <c r="M4" s="691"/>
      <c r="N4" s="692"/>
      <c r="O4" s="692" t="n">
        <v>0.018795888067800155</v>
      </c>
      <c r="P4" s="691"/>
      <c r="Q4" s="97" t="n">
        <f t="shared" ref="Q4:Q21" si="0">ROUND(B4/L4*10,1)</f>
        <v>2.4</v>
      </c>
      <c r="R4" s="97" t="n">
        <f t="shared" ref="R4:R21" si="1">10-Q4</f>
        <v>7.6</v>
      </c>
    </row>
    <row r="5" s="687" customFormat="1" ht="25.95" customHeight="1" spans="1:18">
      <c r="A5" s="90" t="s">
        <v>127</v>
      </c>
      <c r="B5" s="693" t="n">
        <v>10072.9811</v>
      </c>
      <c r="C5" s="694" t="n">
        <v>1.0</v>
      </c>
      <c r="D5" s="695" t="n">
        <v>0.32079736635982764</v>
      </c>
      <c r="E5" s="696" t="n">
        <v>-0.1737523489412543</v>
      </c>
      <c r="F5" s="694" t="n">
        <v>13.0</v>
      </c>
      <c r="G5" s="693" t="n">
        <v>29406.9770605318</v>
      </c>
      <c r="H5" s="694" t="n">
        <v>1.0</v>
      </c>
      <c r="I5" s="695" t="n">
        <v>0.29730423894352914</v>
      </c>
      <c r="J5" s="696" t="n">
        <v>0.08546148640894592</v>
      </c>
      <c r="K5" s="694" t="n">
        <v>4.0</v>
      </c>
      <c r="L5" s="693" t="n">
        <v>39479.9581605318</v>
      </c>
      <c r="M5" s="694" t="n">
        <v>1.0</v>
      </c>
      <c r="N5" s="695" t="n">
        <v>0.30296511969477286</v>
      </c>
      <c r="O5" s="695" t="n">
        <v>0.005015902354669089</v>
      </c>
      <c r="P5" s="694" t="n">
        <v>15.0</v>
      </c>
      <c r="Q5" s="97" t="n">
        <f t="shared" si="0"/>
        <v>2.6</v>
      </c>
      <c r="R5" s="97" t="n">
        <f t="shared" si="1"/>
        <v>7.4</v>
      </c>
    </row>
    <row r="6" s="687" customFormat="1" ht="27" customHeight="1" spans="1:18">
      <c r="A6" s="90" t="s">
        <v>128</v>
      </c>
      <c r="B6" s="693" t="n">
        <v>1141.0468</v>
      </c>
      <c r="C6" s="694" t="n">
        <v>7.0</v>
      </c>
      <c r="D6" s="695" t="n">
        <v>0.036339272822949006</v>
      </c>
      <c r="E6" s="696" t="n">
        <v>-0.35625792338677714</v>
      </c>
      <c r="F6" s="694" t="n">
        <v>15.0</v>
      </c>
      <c r="G6" s="693" t="n">
        <v>3411.722687021411</v>
      </c>
      <c r="H6" s="694" t="n">
        <v>9.0</v>
      </c>
      <c r="I6" s="695" t="n">
        <v>0.03449248166050461</v>
      </c>
      <c r="J6" s="696" t="n">
        <v>0.23744379034993715</v>
      </c>
      <c r="K6" s="694" t="n">
        <v>2.0</v>
      </c>
      <c r="L6" s="693" t="n">
        <v>4552.769487021411</v>
      </c>
      <c r="M6" s="694" t="n">
        <v>9.0</v>
      </c>
      <c r="N6" s="695" t="n">
        <v>0.03493748263282282</v>
      </c>
      <c r="O6" s="695" t="n">
        <v>0.0051163364082808934</v>
      </c>
      <c r="P6" s="694" t="n">
        <v>14.0</v>
      </c>
      <c r="Q6" s="97" t="n">
        <f t="shared" si="0"/>
        <v>2.5</v>
      </c>
      <c r="R6" s="97" t="n">
        <f t="shared" si="1"/>
        <v>7.5</v>
      </c>
    </row>
    <row r="7" s="687" customFormat="1" ht="27" customHeight="1" spans="1:18">
      <c r="A7" s="90" t="s">
        <v>129</v>
      </c>
      <c r="B7" s="693" t="n">
        <v>97.1046</v>
      </c>
      <c r="C7" s="694" t="n">
        <v>15.0</v>
      </c>
      <c r="D7" s="695" t="n">
        <v>0.003092520439795575</v>
      </c>
      <c r="E7" s="696" t="n">
        <v>-0.04443510683417946</v>
      </c>
      <c r="F7" s="694" t="n">
        <v>11.0</v>
      </c>
      <c r="G7" s="693" t="n">
        <v>2582.472679994397</v>
      </c>
      <c r="H7" s="694" t="n">
        <v>11.0</v>
      </c>
      <c r="I7" s="695" t="n">
        <v>0.02610877252489364</v>
      </c>
      <c r="J7" s="696" t="n">
        <v>0.06777118498142494</v>
      </c>
      <c r="K7" s="694" t="n">
        <v>5.0</v>
      </c>
      <c r="L7" s="693" t="n">
        <v>2679.577279994397</v>
      </c>
      <c r="M7" s="694" t="n">
        <v>12.0</v>
      </c>
      <c r="N7" s="695" t="n">
        <v>0.02056279918190169</v>
      </c>
      <c r="O7" s="695" t="n">
        <v>0.06324674736929466</v>
      </c>
      <c r="P7" s="694" t="n">
        <v>2.0</v>
      </c>
      <c r="Q7" s="97" t="n">
        <f t="shared" si="0"/>
        <v>0.4</v>
      </c>
      <c r="R7" s="97" t="n">
        <f t="shared" si="1"/>
        <v>9.6</v>
      </c>
    </row>
    <row r="8" s="687" customFormat="1" ht="27" customHeight="1" spans="1:18">
      <c r="A8" s="90" t="s">
        <v>130</v>
      </c>
      <c r="B8" s="693" t="n">
        <v>5925.3101</v>
      </c>
      <c r="C8" s="694" t="n">
        <v>2.0</v>
      </c>
      <c r="D8" s="695" t="n">
        <v>0.18870519621498016</v>
      </c>
      <c r="E8" s="696" t="n">
        <v>0.02868322192278835</v>
      </c>
      <c r="F8" s="694" t="n">
        <v>9.0</v>
      </c>
      <c r="G8" s="693" t="n">
        <v>4253.292626119587</v>
      </c>
      <c r="H8" s="694" t="n">
        <v>7.0</v>
      </c>
      <c r="I8" s="695" t="n">
        <v>0.0430007451840322</v>
      </c>
      <c r="J8" s="696" t="n">
        <v>-0.026880243623663546</v>
      </c>
      <c r="K8" s="694" t="n">
        <v>13.0</v>
      </c>
      <c r="L8" s="693" t="n">
        <v>10178.602726119587</v>
      </c>
      <c r="M8" s="694" t="n">
        <v>3.0</v>
      </c>
      <c r="N8" s="695" t="n">
        <v>0.07810954562579057</v>
      </c>
      <c r="O8" s="695" t="n">
        <v>0.004711377258434228</v>
      </c>
      <c r="P8" s="694" t="n">
        <v>16.0</v>
      </c>
      <c r="Q8" s="97" t="n">
        <f t="shared" si="0"/>
        <v>5.8</v>
      </c>
      <c r="R8" s="97" t="n">
        <f t="shared" si="1"/>
        <v>4.2</v>
      </c>
    </row>
    <row r="9" s="687" customFormat="1" ht="27" customHeight="1" spans="1:18">
      <c r="A9" s="90" t="s">
        <v>131</v>
      </c>
      <c r="B9" s="693" t="n">
        <v>2528.7835</v>
      </c>
      <c r="C9" s="694" t="n">
        <v>4.0</v>
      </c>
      <c r="D9" s="695" t="n">
        <v>0.080534955723702</v>
      </c>
      <c r="E9" s="696" t="n">
        <v>-0.2693373608263222</v>
      </c>
      <c r="F9" s="694" t="n">
        <v>14.0</v>
      </c>
      <c r="G9" s="693" t="n">
        <v>20936.919581556296</v>
      </c>
      <c r="H9" s="694" t="n">
        <v>2.0</v>
      </c>
      <c r="I9" s="695" t="n">
        <v>0.21167204399158665</v>
      </c>
      <c r="J9" s="696" t="n">
        <v>0.04930575033075548</v>
      </c>
      <c r="K9" s="694" t="n">
        <v>7.0</v>
      </c>
      <c r="L9" s="693" t="n">
        <v>23465.703081556298</v>
      </c>
      <c r="M9" s="694" t="n">
        <v>2.0</v>
      </c>
      <c r="N9" s="695" t="n">
        <v>0.18007338087639807</v>
      </c>
      <c r="O9" s="695" t="n">
        <v>0.0022055748922473763</v>
      </c>
      <c r="P9" s="694" t="n">
        <v>17.0</v>
      </c>
      <c r="Q9" s="97" t="n">
        <f t="shared" si="0"/>
        <v>1.1</v>
      </c>
      <c r="R9" s="97" t="n">
        <f t="shared" si="1"/>
        <v>8.9</v>
      </c>
    </row>
    <row r="10" s="687" customFormat="1" ht="27" customHeight="1" spans="1:18">
      <c r="A10" s="90" t="s">
        <v>132</v>
      </c>
      <c r="B10" s="693" t="n">
        <v>861.4684</v>
      </c>
      <c r="C10" s="694" t="n">
        <v>8.0</v>
      </c>
      <c r="D10" s="695" t="n">
        <v>0.027435452442397066</v>
      </c>
      <c r="E10" s="696" t="n">
        <v>0.36185745516652973</v>
      </c>
      <c r="F10" s="694" t="n">
        <v>3.0</v>
      </c>
      <c r="G10" s="693" t="n">
        <v>782.1930041721357</v>
      </c>
      <c r="H10" s="694" t="n">
        <v>16.0</v>
      </c>
      <c r="I10" s="695" t="n">
        <v>0.007907963315429065</v>
      </c>
      <c r="J10" s="696" t="n">
        <v>-0.15447610242222165</v>
      </c>
      <c r="K10" s="694" t="n">
        <v>17.0</v>
      </c>
      <c r="L10" s="693" t="n">
        <v>1643.6614041721357</v>
      </c>
      <c r="M10" s="694" t="n">
        <v>14.0</v>
      </c>
      <c r="N10" s="695" t="n">
        <v>0.01261328778586481</v>
      </c>
      <c r="O10" s="695" t="n">
        <v>0.055206953636638155</v>
      </c>
      <c r="P10" s="694" t="n">
        <v>5.0</v>
      </c>
      <c r="Q10" s="97" t="n">
        <f t="shared" si="0"/>
        <v>5.2</v>
      </c>
      <c r="R10" s="97" t="n">
        <f t="shared" si="1"/>
        <v>4.8</v>
      </c>
    </row>
    <row r="11" s="687" customFormat="1" ht="27" customHeight="1" spans="1:18">
      <c r="A11" s="90" t="s">
        <v>133</v>
      </c>
      <c r="B11" s="693" t="n">
        <v>632.9213</v>
      </c>
      <c r="C11" s="694" t="n">
        <v>10.0</v>
      </c>
      <c r="D11" s="695" t="n">
        <v>0.020156841766836863</v>
      </c>
      <c r="E11" s="696" t="n">
        <v>-0.071655814592041</v>
      </c>
      <c r="F11" s="694" t="n">
        <v>12.0</v>
      </c>
      <c r="G11" s="693" t="n">
        <v>7564.431372534258</v>
      </c>
      <c r="H11" s="694" t="n">
        <v>3.0</v>
      </c>
      <c r="I11" s="695" t="n">
        <v>0.07647632422817903</v>
      </c>
      <c r="J11" s="696" t="n">
        <v>0.038666185524204096</v>
      </c>
      <c r="K11" s="694" t="n">
        <v>8.0</v>
      </c>
      <c r="L11" s="693" t="n">
        <v>8197.352672534258</v>
      </c>
      <c r="M11" s="694" t="n">
        <v>5.0</v>
      </c>
      <c r="N11" s="695" t="n">
        <v>0.06290563742535522</v>
      </c>
      <c r="O11" s="695" t="n">
        <v>0.029222565676409604</v>
      </c>
      <c r="P11" s="694" t="n">
        <v>10.0</v>
      </c>
      <c r="Q11" s="97" t="n">
        <f t="shared" si="0"/>
        <v>0.8</v>
      </c>
      <c r="R11" s="97" t="n">
        <f t="shared" si="1"/>
        <v>9.2</v>
      </c>
    </row>
    <row r="12" s="687" customFormat="1" ht="27" customHeight="1" spans="1:18">
      <c r="A12" s="90" t="s">
        <v>134</v>
      </c>
      <c r="B12" s="693" t="n">
        <v>1384.5256</v>
      </c>
      <c r="C12" s="694" t="n">
        <v>5.0</v>
      </c>
      <c r="D12" s="695" t="n">
        <v>0.044093417998943736</v>
      </c>
      <c r="E12" s="696" t="n">
        <v>0.29397890830013473</v>
      </c>
      <c r="F12" s="694" t="n">
        <v>5.0</v>
      </c>
      <c r="G12" s="693" t="n">
        <v>1711.4053090597868</v>
      </c>
      <c r="H12" s="694" t="n">
        <v>13.0</v>
      </c>
      <c r="I12" s="695" t="n">
        <v>0.017302290265558285</v>
      </c>
      <c r="J12" s="696" t="n">
        <v>-0.1166978354953434</v>
      </c>
      <c r="K12" s="694" t="n">
        <v>16.0</v>
      </c>
      <c r="L12" s="693" t="n">
        <v>3095.9309090597867</v>
      </c>
      <c r="M12" s="694" t="n">
        <v>11.0</v>
      </c>
      <c r="N12" s="695" t="n">
        <v>0.023757853912006546</v>
      </c>
      <c r="O12" s="695" t="n">
        <v>0.02940902706284532</v>
      </c>
      <c r="P12" s="694" t="n">
        <v>9.0</v>
      </c>
      <c r="Q12" s="97" t="n">
        <f t="shared" si="0"/>
        <v>4.5</v>
      </c>
      <c r="R12" s="97" t="n">
        <f t="shared" si="1"/>
        <v>5.5</v>
      </c>
    </row>
    <row r="13" s="687" customFormat="1" ht="27" customHeight="1" spans="1:18">
      <c r="A13" s="90" t="s">
        <v>135</v>
      </c>
      <c r="B13" s="693" t="n">
        <v>1278.156</v>
      </c>
      <c r="C13" s="694" t="n">
        <v>6.0</v>
      </c>
      <c r="D13" s="695" t="n">
        <v>0.04070583221852881</v>
      </c>
      <c r="E13" s="696" t="n">
        <v>0.018852691882026474</v>
      </c>
      <c r="F13" s="694" t="n">
        <v>10.0</v>
      </c>
      <c r="G13" s="693" t="n">
        <v>6698.591124235919</v>
      </c>
      <c r="H13" s="694" t="n">
        <v>4.0</v>
      </c>
      <c r="I13" s="695" t="n">
        <v>0.06772268812552419</v>
      </c>
      <c r="J13" s="696" t="n">
        <v>0.06571238390170184</v>
      </c>
      <c r="K13" s="694" t="n">
        <v>6.0</v>
      </c>
      <c r="L13" s="693" t="n">
        <v>7976.747124235919</v>
      </c>
      <c r="M13" s="694" t="n">
        <v>6.0</v>
      </c>
      <c r="N13" s="695" t="n">
        <v>0.061212733241572344</v>
      </c>
      <c r="O13" s="695" t="n">
        <v>0.057915927991760485</v>
      </c>
      <c r="P13" s="694" t="n">
        <v>4.0</v>
      </c>
      <c r="Q13" s="97" t="n">
        <f t="shared" si="0"/>
        <v>1.6</v>
      </c>
      <c r="R13" s="97" t="n">
        <f t="shared" si="1"/>
        <v>8.4</v>
      </c>
    </row>
    <row r="14" s="687" customFormat="1" ht="27" customHeight="1" spans="1:18">
      <c r="A14" s="90" t="s">
        <v>136</v>
      </c>
      <c r="B14" s="693" t="n">
        <v>5397.3567</v>
      </c>
      <c r="C14" s="694" t="n">
        <v>3.0</v>
      </c>
      <c r="D14" s="695" t="n">
        <v>0.17189129985209345</v>
      </c>
      <c r="E14" s="696" t="n">
        <v>0.10393577101504144</v>
      </c>
      <c r="F14" s="694" t="n">
        <v>7.0</v>
      </c>
      <c r="G14" s="693" t="n">
        <v>3514.9669585059146</v>
      </c>
      <c r="H14" s="694" t="n">
        <v>8.0</v>
      </c>
      <c r="I14" s="695" t="n">
        <v>0.03553628019497473</v>
      </c>
      <c r="J14" s="696" t="n">
        <v>-0.0689808268164235</v>
      </c>
      <c r="K14" s="694" t="n">
        <v>15.0</v>
      </c>
      <c r="L14" s="693" t="n">
        <v>8912.323658505915</v>
      </c>
      <c r="M14" s="694" t="n">
        <v>4.0</v>
      </c>
      <c r="N14" s="695" t="n">
        <v>0.06839225089800423</v>
      </c>
      <c r="O14" s="695" t="n">
        <v>0.028591330247315735</v>
      </c>
      <c r="P14" s="694" t="n">
        <v>11.0</v>
      </c>
      <c r="Q14" s="97" t="n">
        <f t="shared" si="0"/>
        <v>6.1</v>
      </c>
      <c r="R14" s="97" t="n">
        <f t="shared" si="1"/>
        <v>3.9000000000000004</v>
      </c>
    </row>
    <row r="15" s="687" customFormat="1" ht="27" customHeight="1" spans="1:18">
      <c r="A15" s="90" t="s">
        <v>137</v>
      </c>
      <c r="B15" s="693" t="n">
        <v>730.5726</v>
      </c>
      <c r="C15" s="694" t="n">
        <v>9.0</v>
      </c>
      <c r="D15" s="695" t="n">
        <v>0.023266773131804225</v>
      </c>
      <c r="E15" s="696" t="n">
        <v>0.32219063316050345</v>
      </c>
      <c r="F15" s="694" t="n">
        <v>4.0</v>
      </c>
      <c r="G15" s="693" t="n">
        <v>4765.944099040988</v>
      </c>
      <c r="H15" s="694" t="n">
        <v>6.0</v>
      </c>
      <c r="I15" s="695" t="n">
        <v>0.04818364636039065</v>
      </c>
      <c r="J15" s="696" t="n">
        <v>0.014507495902160135</v>
      </c>
      <c r="K15" s="694" t="n">
        <v>10.0</v>
      </c>
      <c r="L15" s="693" t="n">
        <v>5496.516699040987</v>
      </c>
      <c r="M15" s="694" t="n">
        <v>8.0</v>
      </c>
      <c r="N15" s="695" t="n">
        <v>0.04217970122607747</v>
      </c>
      <c r="O15" s="695" t="n">
        <v>0.04688815876128712</v>
      </c>
      <c r="P15" s="694" t="n">
        <v>8.0</v>
      </c>
      <c r="Q15" s="97" t="n">
        <f t="shared" si="0"/>
        <v>1.3</v>
      </c>
      <c r="R15" s="97" t="n">
        <f t="shared" si="1"/>
        <v>8.7</v>
      </c>
    </row>
    <row r="16" s="687" customFormat="1" ht="27" customHeight="1" spans="1:18">
      <c r="A16" s="90" t="s">
        <v>138</v>
      </c>
      <c r="B16" s="693" t="n">
        <v>453.8854</v>
      </c>
      <c r="C16" s="694" t="n">
        <v>11.0</v>
      </c>
      <c r="D16" s="695" t="n">
        <v>0.01445502969812749</v>
      </c>
      <c r="E16" s="696" t="n">
        <v>-0.5007944761170482</v>
      </c>
      <c r="F16" s="694" t="n">
        <v>17.0</v>
      </c>
      <c r="G16" s="693" t="n">
        <v>5841.367789576489</v>
      </c>
      <c r="H16" s="694" t="n">
        <v>5.0</v>
      </c>
      <c r="I16" s="695" t="n">
        <v>0.05905616893210434</v>
      </c>
      <c r="J16" s="696" t="n">
        <v>0.15514909899221493</v>
      </c>
      <c r="K16" s="694" t="n">
        <v>3.0</v>
      </c>
      <c r="L16" s="693" t="n">
        <v>6295.253189576489</v>
      </c>
      <c r="M16" s="694" t="n">
        <v>7.0</v>
      </c>
      <c r="N16" s="695" t="n">
        <v>0.04830912252575829</v>
      </c>
      <c r="O16" s="695" t="n">
        <v>0.05518401923276461</v>
      </c>
      <c r="P16" s="694" t="n">
        <v>6.0</v>
      </c>
      <c r="Q16" s="97" t="n">
        <f t="shared" si="0"/>
        <v>0.7</v>
      </c>
      <c r="R16" s="97" t="n">
        <f t="shared" si="1"/>
        <v>9.3</v>
      </c>
    </row>
    <row r="17" s="687" customFormat="1" ht="27" customHeight="1" spans="1:18">
      <c r="A17" s="90" t="s">
        <v>105</v>
      </c>
      <c r="B17" s="693" t="n">
        <v>46.4794</v>
      </c>
      <c r="C17" s="694" t="n">
        <v>16.0</v>
      </c>
      <c r="D17" s="695" t="n">
        <v>0.0014802439279852288</v>
      </c>
      <c r="E17" s="696" t="n">
        <v>0.3910656993726955</v>
      </c>
      <c r="F17" s="694" t="n">
        <v>2.0</v>
      </c>
      <c r="G17" s="693" t="n">
        <v>3193.832548842226</v>
      </c>
      <c r="H17" s="694" t="n">
        <v>10.0</v>
      </c>
      <c r="I17" s="695" t="n">
        <v>0.03228961457997064</v>
      </c>
      <c r="J17" s="696" t="n">
        <v>0.008695963147496006</v>
      </c>
      <c r="K17" s="694" t="n">
        <v>12.0</v>
      </c>
      <c r="L17" s="693" t="n">
        <v>3240.3119488422262</v>
      </c>
      <c r="M17" s="694" t="n">
        <v>10.0</v>
      </c>
      <c r="N17" s="695" t="n">
        <v>0.024865819093263297</v>
      </c>
      <c r="O17" s="695" t="n">
        <v>0.012688836938596982</v>
      </c>
      <c r="P17" s="694" t="n">
        <v>13.0</v>
      </c>
      <c r="Q17" s="97" t="n">
        <f t="shared" si="0"/>
        <v>0.1</v>
      </c>
      <c r="R17" s="97" t="n">
        <f t="shared" si="1"/>
        <v>9.9</v>
      </c>
    </row>
    <row r="18" s="687" customFormat="1" ht="27" customHeight="1" spans="1:18">
      <c r="A18" s="90" t="s">
        <v>107</v>
      </c>
      <c r="B18" s="693" t="n">
        <v>156.5243</v>
      </c>
      <c r="C18" s="694" t="n">
        <v>14.0</v>
      </c>
      <c r="D18" s="695" t="n">
        <v>0.004984878132186267</v>
      </c>
      <c r="E18" s="696" t="n">
        <v>5.842293233082707</v>
      </c>
      <c r="F18" s="694" t="n">
        <v>1.0</v>
      </c>
      <c r="G18" s="693" t="n">
        <v>895.0104905887647</v>
      </c>
      <c r="H18" s="694" t="n">
        <v>15.0</v>
      </c>
      <c r="I18" s="695" t="n">
        <v>0.009048546955480751</v>
      </c>
      <c r="J18" s="696" t="n">
        <v>-0.06706920689041547</v>
      </c>
      <c r="K18" s="694" t="n">
        <v>14.0</v>
      </c>
      <c r="L18" s="693" t="n">
        <v>1051.5347905887647</v>
      </c>
      <c r="M18" s="694" t="n">
        <v>16.0</v>
      </c>
      <c r="N18" s="695" t="n">
        <v>0.008069369334145508</v>
      </c>
      <c r="O18" s="695" t="n">
        <v>0.07055908161393112</v>
      </c>
      <c r="P18" s="694" t="n">
        <v>1.0</v>
      </c>
      <c r="Q18" s="97" t="n">
        <f t="shared" si="0"/>
        <v>1.5</v>
      </c>
      <c r="R18" s="97" t="n">
        <f t="shared" si="1"/>
        <v>8.5</v>
      </c>
    </row>
    <row r="19" s="687" customFormat="1" ht="27" customHeight="1" spans="1:18">
      <c r="A19" s="90" t="s">
        <v>109</v>
      </c>
      <c r="B19" s="693" t="n">
        <v>304.9884</v>
      </c>
      <c r="C19" s="694" t="n">
        <v>13.0</v>
      </c>
      <c r="D19" s="695" t="n">
        <v>0.009713060564592705</v>
      </c>
      <c r="E19" s="696" t="n">
        <v>0.044385325040484314</v>
      </c>
      <c r="F19" s="694" t="n">
        <v>8.0</v>
      </c>
      <c r="G19" s="693" t="n">
        <v>1253.5258597519746</v>
      </c>
      <c r="H19" s="694" t="n">
        <v>14.0</v>
      </c>
      <c r="I19" s="695" t="n">
        <v>0.012673133690772304</v>
      </c>
      <c r="J19" s="696" t="n">
        <v>0.009096309980408179</v>
      </c>
      <c r="K19" s="694" t="n">
        <v>11.0</v>
      </c>
      <c r="L19" s="693" t="n">
        <v>1558.5142597519746</v>
      </c>
      <c r="M19" s="694" t="n">
        <v>15.0</v>
      </c>
      <c r="N19" s="695" t="n">
        <v>0.011959877397332251</v>
      </c>
      <c r="O19" s="695" t="n">
        <v>0.01581315223825917</v>
      </c>
      <c r="P19" s="694" t="n">
        <v>12.0</v>
      </c>
      <c r="Q19" s="97" t="n">
        <f t="shared" si="0"/>
        <v>2.0</v>
      </c>
      <c r="R19" s="97" t="n">
        <f t="shared" si="1"/>
        <v>8.0</v>
      </c>
    </row>
    <row r="20" s="687" customFormat="1" ht="27" customHeight="1" spans="1:18">
      <c r="A20" s="90" t="s">
        <v>111</v>
      </c>
      <c r="B20" s="693" t="n">
        <v>347.0714</v>
      </c>
      <c r="C20" s="694" t="n">
        <v>12.0</v>
      </c>
      <c r="D20" s="695" t="n">
        <v>0.011053290972502496</v>
      </c>
      <c r="E20" s="696" t="n">
        <v>0.14091737184085143</v>
      </c>
      <c r="F20" s="694" t="n">
        <v>6.0</v>
      </c>
      <c r="G20" s="693" t="n">
        <v>1920.4661817290269</v>
      </c>
      <c r="H20" s="694" t="n">
        <v>12.0</v>
      </c>
      <c r="I20" s="695" t="n">
        <v>0.019415893561601203</v>
      </c>
      <c r="J20" s="696" t="n">
        <v>0.03710729836526283</v>
      </c>
      <c r="K20" s="694" t="n">
        <v>9.0</v>
      </c>
      <c r="L20" s="693" t="n">
        <v>2267.537581729027</v>
      </c>
      <c r="M20" s="694" t="n">
        <v>13.0</v>
      </c>
      <c r="N20" s="695" t="n">
        <v>0.017400849111023388</v>
      </c>
      <c r="O20" s="695" t="n">
        <v>0.05175482008087178</v>
      </c>
      <c r="P20" s="694" t="n">
        <v>7.0</v>
      </c>
      <c r="Q20" s="97" t="n">
        <f t="shared" si="0"/>
        <v>1.5</v>
      </c>
      <c r="R20" s="97" t="n">
        <f t="shared" si="1"/>
        <v>8.5</v>
      </c>
    </row>
    <row r="21" s="687" customFormat="1" ht="27" customHeight="1" spans="1:18">
      <c r="A21" s="90" t="s">
        <v>112</v>
      </c>
      <c r="B21" s="693" t="n">
        <v>40.6492</v>
      </c>
      <c r="C21" s="694" t="n">
        <v>17.0</v>
      </c>
      <c r="D21" s="695" t="n">
        <v>0.0012945677327473497</v>
      </c>
      <c r="E21" s="696" t="n">
        <v>-0.38158909628078996</v>
      </c>
      <c r="F21" s="694" t="n">
        <v>16.0</v>
      </c>
      <c r="G21" s="693" t="n">
        <v>178.94849711151954</v>
      </c>
      <c r="H21" s="694" t="n">
        <v>17.0</v>
      </c>
      <c r="I21" s="695" t="n">
        <v>0.0018091674854683797</v>
      </c>
      <c r="J21" s="696" t="n">
        <v>0.2649130781149444</v>
      </c>
      <c r="K21" s="694" t="n">
        <v>1.0</v>
      </c>
      <c r="L21" s="693" t="n">
        <v>219.59769711151955</v>
      </c>
      <c r="M21" s="694" t="n">
        <v>17.0</v>
      </c>
      <c r="N21" s="695" t="n">
        <v>0.0016851700379104915</v>
      </c>
      <c r="O21" s="695" t="n">
        <v>0.05982071988035675</v>
      </c>
      <c r="P21" s="694" t="n">
        <v>3.0</v>
      </c>
      <c r="Q21" s="97" t="n">
        <f t="shared" si="0"/>
        <v>1.9</v>
      </c>
      <c r="R21" s="97" t="n">
        <f t="shared" si="1"/>
        <v>8.1</v>
      </c>
    </row>
    <row r="22" ht="49" customHeight="1" spans="1:18">
      <c r="A22" s="123" t="s">
        <v>384</v>
      </c>
      <c r="B22" s="123"/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 t="s">
        <v>379</v>
      </c>
      <c r="R22" s="697"/>
    </row>
    <row r="23" s="687" customFormat="1" ht="46.95" customHeight="1" spans="1:18">
      <c r="A23" s="676" t="s">
        <v>114</v>
      </c>
      <c r="B23" s="125" t="s">
        <v>115</v>
      </c>
      <c r="C23" s="242"/>
      <c r="D23" s="327"/>
      <c r="E23" s="125" t="s">
        <v>116</v>
      </c>
      <c r="F23" s="244"/>
      <c r="G23" s="125" t="s">
        <v>117</v>
      </c>
      <c r="H23" s="242"/>
      <c r="I23" s="327"/>
      <c r="J23" s="125" t="s">
        <v>118</v>
      </c>
      <c r="K23" s="244"/>
      <c r="L23" s="125" t="s">
        <v>119</v>
      </c>
      <c r="M23" s="242"/>
      <c r="N23" s="327"/>
      <c r="O23" s="125" t="s">
        <v>120</v>
      </c>
      <c r="P23" s="244"/>
      <c r="Q23" s="125" t="s">
        <v>121</v>
      </c>
      <c r="R23" s="648"/>
    </row>
    <row r="24" s="687" customFormat="1" ht="28.8" customHeight="1" spans="1:18">
      <c r="A24" s="29"/>
      <c r="B24" s="689" t="s">
        <v>140</v>
      </c>
      <c r="C24" s="689" t="s">
        <v>123</v>
      </c>
      <c r="D24" s="689" t="s">
        <v>124</v>
      </c>
      <c r="E24" s="689" t="s">
        <v>12</v>
      </c>
      <c r="F24" s="689" t="s">
        <v>125</v>
      </c>
      <c r="G24" s="689" t="s">
        <v>140</v>
      </c>
      <c r="H24" s="689" t="s">
        <v>123</v>
      </c>
      <c r="I24" s="689" t="s">
        <v>124</v>
      </c>
      <c r="J24" s="689" t="s">
        <v>12</v>
      </c>
      <c r="K24" s="689" t="s">
        <v>126</v>
      </c>
      <c r="L24" s="689" t="s">
        <v>140</v>
      </c>
      <c r="M24" s="689" t="s">
        <v>123</v>
      </c>
      <c r="N24" s="689" t="s">
        <v>124</v>
      </c>
      <c r="O24" s="689" t="s">
        <v>12</v>
      </c>
      <c r="P24" s="689" t="s">
        <v>126</v>
      </c>
      <c r="Q24" s="677"/>
      <c r="R24" s="350"/>
    </row>
    <row r="25" s="687" customFormat="1" ht="27" customHeight="1" spans="1:18">
      <c r="A25" s="676" t="s">
        <v>80</v>
      </c>
      <c r="B25" s="690" t="n">
        <v>3665.3638000000005</v>
      </c>
      <c r="C25" s="691"/>
      <c r="D25" s="692"/>
      <c r="E25" s="692" t="n">
        <v>-0.013657270852539202</v>
      </c>
      <c r="F25" s="691"/>
      <c r="G25" s="690" t="n">
        <v>13223.397700000003</v>
      </c>
      <c r="H25" s="691"/>
      <c r="I25" s="692"/>
      <c r="J25" s="692" t="n">
        <v>0.07123783629673043</v>
      </c>
      <c r="K25" s="691"/>
      <c r="L25" s="690" t="n">
        <v>16888.761500000004</v>
      </c>
      <c r="M25" s="691"/>
      <c r="N25" s="692"/>
      <c r="O25" s="692" t="n">
        <v>0.05159418248356244</v>
      </c>
      <c r="P25" s="691"/>
      <c r="Q25" s="97" t="n">
        <f t="shared" ref="Q25:Q42" si="2">ROUND(B25/L25*10,1)</f>
        <v>2.2</v>
      </c>
      <c r="R25" s="97" t="n">
        <f t="shared" ref="R25:R42" si="3">10-Q25</f>
        <v>7.8</v>
      </c>
    </row>
    <row r="26" s="687" customFormat="1" ht="27" customHeight="1" spans="1:18">
      <c r="A26" s="90" t="s">
        <v>127</v>
      </c>
      <c r="B26" s="693" t="n">
        <v>1167.8304</v>
      </c>
      <c r="C26" s="694" t="n">
        <v>1.0</v>
      </c>
      <c r="D26" s="695" t="n">
        <v>0.31861241167929905</v>
      </c>
      <c r="E26" s="696" t="n">
        <v>0.10624130058307775</v>
      </c>
      <c r="F26" s="694" t="n">
        <v>7.0</v>
      </c>
      <c r="G26" s="693" t="n">
        <v>4005.3498100341885</v>
      </c>
      <c r="H26" s="694" t="n">
        <v>1.0</v>
      </c>
      <c r="I26" s="695" t="n">
        <v>0.30289868768253014</v>
      </c>
      <c r="J26" s="696" t="n">
        <v>0.04601625444049512</v>
      </c>
      <c r="K26" s="694" t="n">
        <v>8.0</v>
      </c>
      <c r="L26" s="693" t="n">
        <v>5173.180210034188</v>
      </c>
      <c r="M26" s="694" t="n">
        <v>1.0</v>
      </c>
      <c r="N26" s="695" t="n">
        <v>0.3063090333790425</v>
      </c>
      <c r="O26" s="695" t="n">
        <v>0.05903168063524</v>
      </c>
      <c r="P26" s="694" t="n">
        <v>7.0</v>
      </c>
      <c r="Q26" s="97" t="n">
        <f t="shared" si="2"/>
        <v>2.3</v>
      </c>
      <c r="R26" s="97" t="n">
        <f t="shared" si="3"/>
        <v>7.7</v>
      </c>
    </row>
    <row r="27" s="687" customFormat="1" ht="27" customHeight="1" spans="1:18">
      <c r="A27" s="90" t="s">
        <v>128</v>
      </c>
      <c r="B27" s="693" t="n">
        <v>130.9953</v>
      </c>
      <c r="C27" s="694" t="n">
        <v>6.0</v>
      </c>
      <c r="D27" s="695" t="n">
        <v>0.035738689840282695</v>
      </c>
      <c r="E27" s="696" t="n">
        <v>-0.34590391333265436</v>
      </c>
      <c r="F27" s="694" t="n">
        <v>15.0</v>
      </c>
      <c r="G27" s="693" t="n">
        <v>458.58769911778865</v>
      </c>
      <c r="H27" s="694" t="n">
        <v>9.0</v>
      </c>
      <c r="I27" s="695" t="n">
        <v>0.03468002018254269</v>
      </c>
      <c r="J27" s="696" t="n">
        <v>0.23376610212093107</v>
      </c>
      <c r="K27" s="694" t="n">
        <v>3.0</v>
      </c>
      <c r="L27" s="693" t="n">
        <v>589.5829991177886</v>
      </c>
      <c r="M27" s="694" t="n">
        <v>9.0</v>
      </c>
      <c r="N27" s="695" t="n">
        <v>0.03490978300083097</v>
      </c>
      <c r="O27" s="695" t="n">
        <v>0.030799630708378416</v>
      </c>
      <c r="P27" s="694" t="n">
        <v>14.0</v>
      </c>
      <c r="Q27" s="97" t="n">
        <f t="shared" si="2"/>
        <v>2.2</v>
      </c>
      <c r="R27" s="97" t="n">
        <f t="shared" si="3"/>
        <v>7.8</v>
      </c>
    </row>
    <row r="28" s="687" customFormat="1" ht="27" customHeight="1" spans="1:18">
      <c r="A28" s="90" t="s">
        <v>129</v>
      </c>
      <c r="B28" s="693" t="n">
        <v>12.796</v>
      </c>
      <c r="C28" s="694" t="n">
        <v>15.0</v>
      </c>
      <c r="D28" s="695" t="n">
        <v>0.003491058650167276</v>
      </c>
      <c r="E28" s="696" t="n">
        <v>0.01486287137350699</v>
      </c>
      <c r="F28" s="694" t="n">
        <v>9.0</v>
      </c>
      <c r="G28" s="693" t="n">
        <v>315.87516602549937</v>
      </c>
      <c r="H28" s="694" t="n">
        <v>11.0</v>
      </c>
      <c r="I28" s="695" t="n">
        <v>0.02388759479157912</v>
      </c>
      <c r="J28" s="696" t="n">
        <v>0.05702272966071785</v>
      </c>
      <c r="K28" s="694" t="n">
        <v>7.0</v>
      </c>
      <c r="L28" s="693" t="n">
        <v>328.67116602549936</v>
      </c>
      <c r="M28" s="694" t="n">
        <v>12.0</v>
      </c>
      <c r="N28" s="695" t="n">
        <v>0.019460939514451624</v>
      </c>
      <c r="O28" s="695" t="n">
        <v>0.05531591293148754</v>
      </c>
      <c r="P28" s="694" t="n">
        <v>9.0</v>
      </c>
      <c r="Q28" s="97" t="n">
        <f t="shared" si="2"/>
        <v>0.4</v>
      </c>
      <c r="R28" s="97" t="n">
        <f t="shared" si="3"/>
        <v>9.6</v>
      </c>
    </row>
    <row r="29" s="687" customFormat="1" ht="27" customHeight="1" spans="1:18">
      <c r="A29" s="90" t="s">
        <v>130</v>
      </c>
      <c r="B29" s="693" t="n">
        <v>761.8832</v>
      </c>
      <c r="C29" s="694" t="n">
        <v>2.0</v>
      </c>
      <c r="D29" s="695" t="n">
        <v>0.20786018566560838</v>
      </c>
      <c r="E29" s="696" t="n">
        <v>0.05479853928155545</v>
      </c>
      <c r="F29" s="694" t="n">
        <v>8.0</v>
      </c>
      <c r="G29" s="693" t="n">
        <v>649.4484005237982</v>
      </c>
      <c r="H29" s="694" t="n">
        <v>6.0</v>
      </c>
      <c r="I29" s="695" t="n">
        <v>0.049113579978298474</v>
      </c>
      <c r="J29" s="696" t="n">
        <v>0.028219693146093846</v>
      </c>
      <c r="K29" s="694" t="n">
        <v>13.0</v>
      </c>
      <c r="L29" s="693" t="n">
        <v>1411.3316005237982</v>
      </c>
      <c r="M29" s="694" t="n">
        <v>3.0</v>
      </c>
      <c r="N29" s="695" t="n">
        <v>0.08356631719405819</v>
      </c>
      <c r="O29" s="695" t="n">
        <v>0.042399162840186286</v>
      </c>
      <c r="P29" s="694" t="n">
        <v>11.0</v>
      </c>
      <c r="Q29" s="97" t="n">
        <f t="shared" si="2"/>
        <v>5.4</v>
      </c>
      <c r="R29" s="97" t="n">
        <f t="shared" si="3"/>
        <v>4.6</v>
      </c>
    </row>
    <row r="30" s="687" customFormat="1" ht="27" customHeight="1" spans="1:18">
      <c r="A30" s="90" t="s">
        <v>131</v>
      </c>
      <c r="B30" s="693" t="n">
        <v>326.6098</v>
      </c>
      <c r="C30" s="694" t="n">
        <v>4.0</v>
      </c>
      <c r="D30" s="695" t="n">
        <v>0.08910706216938137</v>
      </c>
      <c r="E30" s="696" t="n">
        <v>-0.22832760739356214</v>
      </c>
      <c r="F30" s="694" t="n">
        <v>14.0</v>
      </c>
      <c r="G30" s="693" t="n">
        <v>2677.393086703852</v>
      </c>
      <c r="H30" s="694" t="n">
        <v>2.0</v>
      </c>
      <c r="I30" s="695" t="n">
        <v>0.20247391384922586</v>
      </c>
      <c r="J30" s="696" t="n">
        <v>0.08323367039555199</v>
      </c>
      <c r="K30" s="694" t="n">
        <v>6.0</v>
      </c>
      <c r="L30" s="693" t="n">
        <v>3004.0028867038523</v>
      </c>
      <c r="M30" s="694" t="n">
        <v>2.0</v>
      </c>
      <c r="N30" s="695" t="n">
        <v>0.17786993360666806</v>
      </c>
      <c r="O30" s="695" t="n">
        <v>0.037682064786074235</v>
      </c>
      <c r="P30" s="694" t="n">
        <v>13.0</v>
      </c>
      <c r="Q30" s="97" t="n">
        <f t="shared" si="2"/>
        <v>1.1</v>
      </c>
      <c r="R30" s="97" t="n">
        <f t="shared" si="3"/>
        <v>8.9</v>
      </c>
    </row>
    <row r="31" s="687" customFormat="1" ht="27" customHeight="1" spans="1:18">
      <c r="A31" s="90" t="s">
        <v>132</v>
      </c>
      <c r="B31" s="693" t="n">
        <v>81.2104</v>
      </c>
      <c r="C31" s="694" t="n">
        <v>9.0</v>
      </c>
      <c r="D31" s="695" t="n">
        <v>0.022156163598276383</v>
      </c>
      <c r="E31" s="696" t="n">
        <v>0.14641128872877576</v>
      </c>
      <c r="F31" s="694" t="n">
        <v>6.0</v>
      </c>
      <c r="G31" s="693" t="n">
        <v>123.39880485555021</v>
      </c>
      <c r="H31" s="694" t="n">
        <v>15.0</v>
      </c>
      <c r="I31" s="695" t="n">
        <v>0.00933185310274304</v>
      </c>
      <c r="J31" s="696" t="n">
        <v>0.02432056920719511</v>
      </c>
      <c r="K31" s="694" t="n">
        <v>14.0</v>
      </c>
      <c r="L31" s="693" t="n">
        <v>204.60920485555022</v>
      </c>
      <c r="M31" s="694" t="n">
        <v>14.0</v>
      </c>
      <c r="N31" s="695" t="n">
        <v>0.012115110089958353</v>
      </c>
      <c r="O31" s="695" t="n">
        <v>0.0695291970964924</v>
      </c>
      <c r="P31" s="694" t="n">
        <v>3.0</v>
      </c>
      <c r="Q31" s="97" t="n">
        <f t="shared" si="2"/>
        <v>4.0</v>
      </c>
      <c r="R31" s="97" t="n">
        <f t="shared" si="3"/>
        <v>6.0</v>
      </c>
    </row>
    <row r="32" s="687" customFormat="1" ht="27" customHeight="1" spans="1:18">
      <c r="A32" s="90" t="s">
        <v>133</v>
      </c>
      <c r="B32" s="693" t="n">
        <v>81.0176</v>
      </c>
      <c r="C32" s="694" t="n">
        <v>10.0</v>
      </c>
      <c r="D32" s="695" t="n">
        <v>0.022103563089699307</v>
      </c>
      <c r="E32" s="696" t="n">
        <v>-0.02014080299554082</v>
      </c>
      <c r="F32" s="694" t="n">
        <v>10.0</v>
      </c>
      <c r="G32" s="693" t="n">
        <v>941.9917398144856</v>
      </c>
      <c r="H32" s="694" t="n">
        <v>3.0</v>
      </c>
      <c r="I32" s="695" t="n">
        <v>0.07123673969319438</v>
      </c>
      <c r="J32" s="696" t="n">
        <v>0.044075461399628285</v>
      </c>
      <c r="K32" s="694" t="n">
        <v>9.0</v>
      </c>
      <c r="L32" s="693" t="n">
        <v>1023.0093398144857</v>
      </c>
      <c r="M32" s="694" t="n">
        <v>5.0</v>
      </c>
      <c r="N32" s="695" t="n">
        <v>0.0605733783270304</v>
      </c>
      <c r="O32" s="695" t="n">
        <v>0.03868451767739608</v>
      </c>
      <c r="P32" s="694" t="n">
        <v>12.0</v>
      </c>
      <c r="Q32" s="97" t="n">
        <f t="shared" si="2"/>
        <v>0.8</v>
      </c>
      <c r="R32" s="97" t="n">
        <f t="shared" si="3"/>
        <v>9.2</v>
      </c>
    </row>
    <row r="33" s="687" customFormat="1" ht="27" customHeight="1" spans="1:18">
      <c r="A33" s="90" t="s">
        <v>134</v>
      </c>
      <c r="B33" s="693" t="n">
        <v>181.2638</v>
      </c>
      <c r="C33" s="694" t="n">
        <v>5.0</v>
      </c>
      <c r="D33" s="695" t="n">
        <v>0.04945315387247508</v>
      </c>
      <c r="E33" s="696" t="n">
        <v>0.4202432524972832</v>
      </c>
      <c r="F33" s="694" t="n">
        <v>3.0</v>
      </c>
      <c r="G33" s="693" t="n">
        <v>233.9773580219836</v>
      </c>
      <c r="H33" s="694" t="n">
        <v>12.0</v>
      </c>
      <c r="I33" s="695" t="n">
        <v>0.017694193529548277</v>
      </c>
      <c r="J33" s="696" t="n">
        <v>-0.113197328828738</v>
      </c>
      <c r="K33" s="694" t="n">
        <v>16.0</v>
      </c>
      <c r="L33" s="693" t="n">
        <v>415.2411580219836</v>
      </c>
      <c r="M33" s="694" t="n">
        <v>11.0</v>
      </c>
      <c r="N33" s="695" t="n">
        <v>0.024586832967117424</v>
      </c>
      <c r="O33" s="695" t="n">
        <v>0.06071612238111962</v>
      </c>
      <c r="P33" s="694" t="n">
        <v>5.0</v>
      </c>
      <c r="Q33" s="97" t="n">
        <f t="shared" si="2"/>
        <v>4.4</v>
      </c>
      <c r="R33" s="97" t="n">
        <f t="shared" si="3"/>
        <v>5.6</v>
      </c>
    </row>
    <row r="34" s="687" customFormat="1" ht="27" customHeight="1" spans="1:18">
      <c r="A34" s="90" t="s">
        <v>135</v>
      </c>
      <c r="B34" s="693" t="n">
        <v>111.8527</v>
      </c>
      <c r="C34" s="694" t="n">
        <v>7.0</v>
      </c>
      <c r="D34" s="695" t="n">
        <v>0.03051612502966281</v>
      </c>
      <c r="E34" s="696" t="n">
        <v>-0.06432378216544636</v>
      </c>
      <c r="F34" s="694" t="n">
        <v>12.0</v>
      </c>
      <c r="G34" s="693" t="n">
        <v>900.2567895736481</v>
      </c>
      <c r="H34" s="694" t="n">
        <v>4.0</v>
      </c>
      <c r="I34" s="695" t="n">
        <v>0.06808059547158957</v>
      </c>
      <c r="J34" s="696" t="n">
        <v>0.08494083450889654</v>
      </c>
      <c r="K34" s="694" t="n">
        <v>5.0</v>
      </c>
      <c r="L34" s="693" t="n">
        <v>1012.1094895736481</v>
      </c>
      <c r="M34" s="694" t="n">
        <v>6.0</v>
      </c>
      <c r="N34" s="695" t="n">
        <v>0.05992798758947765</v>
      </c>
      <c r="O34" s="695" t="n">
        <v>0.06614479092806808</v>
      </c>
      <c r="P34" s="694" t="n">
        <v>4.0</v>
      </c>
      <c r="Q34" s="97" t="n">
        <f t="shared" si="2"/>
        <v>1.1</v>
      </c>
      <c r="R34" s="97" t="n">
        <f t="shared" si="3"/>
        <v>8.9</v>
      </c>
    </row>
    <row r="35" s="687" customFormat="1" ht="27" customHeight="1" spans="1:18">
      <c r="A35" s="90" t="s">
        <v>136</v>
      </c>
      <c r="B35" s="693" t="n">
        <v>560.8937</v>
      </c>
      <c r="C35" s="694" t="n">
        <v>3.0</v>
      </c>
      <c r="D35" s="695" t="n">
        <v>0.1530253831829735</v>
      </c>
      <c r="E35" s="696" t="n">
        <v>-0.10731189637635223</v>
      </c>
      <c r="F35" s="694" t="n">
        <v>13.0</v>
      </c>
      <c r="G35" s="693" t="n">
        <v>519.0315813827013</v>
      </c>
      <c r="H35" s="694" t="n">
        <v>8.0</v>
      </c>
      <c r="I35" s="695" t="n">
        <v>0.039250999868415154</v>
      </c>
      <c r="J35" s="696" t="n">
        <v>0.2116182137515763</v>
      </c>
      <c r="K35" s="694" t="n">
        <v>4.0</v>
      </c>
      <c r="L35" s="693" t="n">
        <v>1079.9252813827013</v>
      </c>
      <c r="M35" s="694" t="n">
        <v>4.0</v>
      </c>
      <c r="N35" s="695" t="n">
        <v>0.06394342660251914</v>
      </c>
      <c r="O35" s="695" t="n">
        <v>0.021980305611298132</v>
      </c>
      <c r="P35" s="694" t="n">
        <v>16.0</v>
      </c>
      <c r="Q35" s="97" t="n">
        <f t="shared" si="2"/>
        <v>5.2</v>
      </c>
      <c r="R35" s="97" t="n">
        <f t="shared" si="3"/>
        <v>4.8</v>
      </c>
    </row>
    <row r="36" s="687" customFormat="1" ht="27" customHeight="1" spans="1:18">
      <c r="A36" s="90" t="s">
        <v>137</v>
      </c>
      <c r="B36" s="693" t="n">
        <v>82.2512</v>
      </c>
      <c r="C36" s="694" t="n">
        <v>8.0</v>
      </c>
      <c r="D36" s="695" t="n">
        <v>0.02244011904084391</v>
      </c>
      <c r="E36" s="696" t="n">
        <v>0.16461876106194687</v>
      </c>
      <c r="F36" s="694" t="n">
        <v>5.0</v>
      </c>
      <c r="G36" s="693" t="n">
        <v>626.1947071910189</v>
      </c>
      <c r="H36" s="694" t="n">
        <v>7.0</v>
      </c>
      <c r="I36" s="695" t="n">
        <v>0.047355053625213035</v>
      </c>
      <c r="J36" s="696" t="n">
        <v>0.042685132291532674</v>
      </c>
      <c r="K36" s="694" t="n">
        <v>10.0</v>
      </c>
      <c r="L36" s="693" t="n">
        <v>708.4459071910189</v>
      </c>
      <c r="M36" s="694" t="n">
        <v>8.0</v>
      </c>
      <c r="N36" s="695" t="n">
        <v>0.041947771433152085</v>
      </c>
      <c r="O36" s="695" t="n">
        <v>0.0555155232066795</v>
      </c>
      <c r="P36" s="694" t="n">
        <v>8.0</v>
      </c>
      <c r="Q36" s="97" t="n">
        <f t="shared" si="2"/>
        <v>1.2</v>
      </c>
      <c r="R36" s="97" t="n">
        <f t="shared" si="3"/>
        <v>8.8</v>
      </c>
    </row>
    <row r="37" s="687" customFormat="1" ht="27" customHeight="1" spans="1:18">
      <c r="A37" s="90" t="s">
        <v>138</v>
      </c>
      <c r="B37" s="693" t="n">
        <v>44.4451</v>
      </c>
      <c r="C37" s="694" t="n">
        <v>12.0</v>
      </c>
      <c r="D37" s="695" t="n">
        <v>0.012125699500824445</v>
      </c>
      <c r="E37" s="696" t="n">
        <v>-0.613054516138581</v>
      </c>
      <c r="F37" s="694" t="n">
        <v>16.0</v>
      </c>
      <c r="G37" s="693" t="n">
        <v>797.2375613098792</v>
      </c>
      <c r="H37" s="694" t="n">
        <v>5.0</v>
      </c>
      <c r="I37" s="695" t="n">
        <v>0.06028991787109897</v>
      </c>
      <c r="J37" s="696" t="n">
        <v>0.2528985442332257</v>
      </c>
      <c r="K37" s="694" t="n">
        <v>2.0</v>
      </c>
      <c r="L37" s="693" t="n">
        <v>841.6826613098792</v>
      </c>
      <c r="M37" s="694" t="n">
        <v>7.0</v>
      </c>
      <c r="N37" s="695" t="n">
        <v>0.04983684927458292</v>
      </c>
      <c r="O37" s="695" t="n">
        <v>0.12048671432427357</v>
      </c>
      <c r="P37" s="694" t="n">
        <v>1.0</v>
      </c>
      <c r="Q37" s="97" t="n">
        <f t="shared" si="2"/>
        <v>0.5</v>
      </c>
      <c r="R37" s="97" t="n">
        <f t="shared" si="3"/>
        <v>9.5</v>
      </c>
    </row>
    <row r="38" s="687" customFormat="1" ht="27" customHeight="1" spans="1:18">
      <c r="A38" s="90" t="s">
        <v>105</v>
      </c>
      <c r="B38" s="693" t="n">
        <v>5.4257</v>
      </c>
      <c r="C38" s="694" t="n">
        <v>16.0</v>
      </c>
      <c r="D38" s="695" t="n">
        <v>0.001480262341216989</v>
      </c>
      <c r="E38" s="696" t="n">
        <v>0.2577250283965784</v>
      </c>
      <c r="F38" s="694" t="n">
        <v>4.0</v>
      </c>
      <c r="G38" s="693" t="n">
        <v>454.2528818238978</v>
      </c>
      <c r="H38" s="694" t="n">
        <v>10.0</v>
      </c>
      <c r="I38" s="695" t="n">
        <v>0.03435220600102632</v>
      </c>
      <c r="J38" s="696" t="n">
        <v>0.04170602988150334</v>
      </c>
      <c r="K38" s="694" t="n">
        <v>11.0</v>
      </c>
      <c r="L38" s="693" t="n">
        <v>459.6785818238978</v>
      </c>
      <c r="M38" s="694" t="n">
        <v>10.0</v>
      </c>
      <c r="N38" s="695" t="n">
        <v>0.027218016064937484</v>
      </c>
      <c r="O38" s="695" t="n">
        <v>0.04382212043850145</v>
      </c>
      <c r="P38" s="694" t="n">
        <v>10.0</v>
      </c>
      <c r="Q38" s="97" t="n">
        <f t="shared" si="2"/>
        <v>0.1</v>
      </c>
      <c r="R38" s="97" t="n">
        <f t="shared" si="3"/>
        <v>9.9</v>
      </c>
    </row>
    <row r="39" s="687" customFormat="1" ht="27" customHeight="1" spans="1:18">
      <c r="A39" s="90" t="s">
        <v>107</v>
      </c>
      <c r="B39" s="693" t="n">
        <v>30.1069</v>
      </c>
      <c r="C39" s="694" t="n">
        <v>14.0</v>
      </c>
      <c r="D39" s="695" t="n">
        <v>0.008213891346883492</v>
      </c>
      <c r="E39" s="696" t="n">
        <v>7.446080906693599</v>
      </c>
      <c r="F39" s="694" t="n">
        <v>1.0</v>
      </c>
      <c r="G39" s="693" t="n">
        <v>102.77489055578954</v>
      </c>
      <c r="H39" s="694" t="n">
        <v>16.0</v>
      </c>
      <c r="I39" s="695" t="n">
        <v>0.007772199920735161</v>
      </c>
      <c r="J39" s="696" t="n">
        <v>-0.1308899431676905</v>
      </c>
      <c r="K39" s="694" t="n">
        <v>17.0</v>
      </c>
      <c r="L39" s="693" t="n">
        <v>132.88179055578954</v>
      </c>
      <c r="M39" s="694" t="n">
        <v>16.0</v>
      </c>
      <c r="N39" s="695" t="n">
        <v>0.007868060103506672</v>
      </c>
      <c r="O39" s="695" t="n">
        <v>0.09082568284255646</v>
      </c>
      <c r="P39" s="694" t="n">
        <v>2.0</v>
      </c>
      <c r="Q39" s="97" t="n">
        <f t="shared" si="2"/>
        <v>2.3</v>
      </c>
      <c r="R39" s="97" t="n">
        <f t="shared" si="3"/>
        <v>7.7</v>
      </c>
    </row>
    <row r="40" s="687" customFormat="1" ht="27" customHeight="1" spans="1:18">
      <c r="A40" s="90" t="s">
        <v>109</v>
      </c>
      <c r="B40" s="693" t="n">
        <v>37.579</v>
      </c>
      <c r="C40" s="694" t="n">
        <v>13.0</v>
      </c>
      <c r="D40" s="695" t="n">
        <v>0.010252461160881219</v>
      </c>
      <c r="E40" s="696" t="n">
        <v>-0.05376652742211246</v>
      </c>
      <c r="F40" s="694" t="n">
        <v>11.0</v>
      </c>
      <c r="G40" s="693" t="n">
        <v>160.54598011633797</v>
      </c>
      <c r="H40" s="694" t="n">
        <v>14.0</v>
      </c>
      <c r="I40" s="695" t="n">
        <v>0.012141053589905863</v>
      </c>
      <c r="J40" s="696" t="n">
        <v>0.03811517104026693</v>
      </c>
      <c r="K40" s="694" t="n">
        <v>12.0</v>
      </c>
      <c r="L40" s="693" t="n">
        <v>198.12498011633798</v>
      </c>
      <c r="M40" s="694" t="n">
        <v>15.0</v>
      </c>
      <c r="N40" s="695" t="n">
        <v>0.011731172834451948</v>
      </c>
      <c r="O40" s="695" t="n">
        <v>0.01934119468558878</v>
      </c>
      <c r="P40" s="694" t="n">
        <v>17.0</v>
      </c>
      <c r="Q40" s="97" t="n">
        <f t="shared" si="2"/>
        <v>1.9</v>
      </c>
      <c r="R40" s="97" t="n">
        <f t="shared" si="3"/>
        <v>8.1</v>
      </c>
    </row>
    <row r="41" s="687" customFormat="1" ht="27" customHeight="1" spans="1:18">
      <c r="A41" s="90" t="s">
        <v>111</v>
      </c>
      <c r="B41" s="693" t="n">
        <v>47.6571</v>
      </c>
      <c r="C41" s="694" t="n">
        <v>11.0</v>
      </c>
      <c r="D41" s="695" t="n">
        <v>0.013002010878156212</v>
      </c>
      <c r="E41" s="696" t="n">
        <v>0.8528766825035184</v>
      </c>
      <c r="F41" s="694" t="n">
        <v>2.0</v>
      </c>
      <c r="G41" s="693" t="n">
        <v>212.08808816180027</v>
      </c>
      <c r="H41" s="694" t="n">
        <v>13.0</v>
      </c>
      <c r="I41" s="695" t="n">
        <v>0.016038849694568303</v>
      </c>
      <c r="J41" s="696" t="n">
        <v>-0.03273851291205827</v>
      </c>
      <c r="K41" s="694" t="n">
        <v>15.0</v>
      </c>
      <c r="L41" s="693" t="n">
        <v>259.7451881618003</v>
      </c>
      <c r="M41" s="694" t="n">
        <v>13.0</v>
      </c>
      <c r="N41" s="695" t="n">
        <v>0.01537976530498108</v>
      </c>
      <c r="O41" s="695" t="n">
        <v>0.06024005472744388</v>
      </c>
      <c r="P41" s="694" t="n">
        <v>6.0</v>
      </c>
      <c r="Q41" s="97" t="n">
        <f t="shared" si="2"/>
        <v>1.8</v>
      </c>
      <c r="R41" s="97" t="n">
        <f t="shared" si="3"/>
        <v>8.2</v>
      </c>
    </row>
    <row r="42" s="687" customFormat="1" ht="27" customHeight="1" spans="1:18">
      <c r="A42" s="90" t="s">
        <v>112</v>
      </c>
      <c r="B42" s="693" t="n">
        <v>1.5459</v>
      </c>
      <c r="C42" s="694" t="n">
        <v>17.0</v>
      </c>
      <c r="D42" s="695" t="n">
        <v>4.2175895336773935E-4</v>
      </c>
      <c r="E42" s="696" t="n">
        <v>-0.8911353361220264</v>
      </c>
      <c r="F42" s="694" t="n">
        <v>17.0</v>
      </c>
      <c r="G42" s="693" t="n">
        <v>44.993154787781535</v>
      </c>
      <c r="H42" s="694" t="n">
        <v>17.0</v>
      </c>
      <c r="I42" s="695" t="n">
        <v>0.0034025411477854534</v>
      </c>
      <c r="J42" s="696" t="n">
        <v>0.4392666327646997</v>
      </c>
      <c r="K42" s="694" t="n">
        <v>1.0</v>
      </c>
      <c r="L42" s="693" t="n">
        <v>46.53905478778154</v>
      </c>
      <c r="M42" s="694" t="n">
        <v>17.0</v>
      </c>
      <c r="N42" s="695" t="n">
        <v>0.002755622713233385</v>
      </c>
      <c r="O42" s="695" t="n">
        <v>0.02370557024575383</v>
      </c>
      <c r="P42" s="694" t="n">
        <v>15.0</v>
      </c>
      <c r="Q42" s="97" t="n">
        <f t="shared" si="2"/>
        <v>0.3</v>
      </c>
      <c r="R42" s="97" t="n">
        <f t="shared" si="3"/>
        <v>9.7</v>
      </c>
    </row>
  </sheetData>
  <mergeCells count="18">
    <mergeCell ref="A1:R1"/>
    <mergeCell ref="B2:D2"/>
    <mergeCell ref="E2:F2"/>
    <mergeCell ref="G2:I2"/>
    <mergeCell ref="J2:K2"/>
    <mergeCell ref="L2:N2"/>
    <mergeCell ref="O2:P2"/>
    <mergeCell ref="A22:R22"/>
    <mergeCell ref="B23:D23"/>
    <mergeCell ref="E23:F23"/>
    <mergeCell ref="G23:I23"/>
    <mergeCell ref="J23:K23"/>
    <mergeCell ref="L23:N23"/>
    <mergeCell ref="O23:P23"/>
    <mergeCell ref="A2:A3"/>
    <mergeCell ref="A23:A24"/>
    <mergeCell ref="Q2:R3"/>
    <mergeCell ref="Q23:R24"/>
  </mergeCells>
  <pageMargins left="0.75" right="0.75" top="1" bottom="1" header="0.5" footer="0.5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4"/>
  <sheetViews>
    <sheetView showGridLines="0" workbookViewId="0">
      <selection activeCell="R2" sqref="R2"/>
    </sheetView>
  </sheetViews>
  <sheetFormatPr defaultColWidth="9" defaultRowHeight="14.4"/>
  <cols>
    <col min="1" max="1" customWidth="true" style="16" width="7.0"/>
    <col min="2" max="2" customWidth="true" style="16" width="18.0"/>
    <col min="3" max="3" customWidth="true" style="16" width="9.4453125"/>
    <col min="4" max="4" customWidth="true" style="16" width="12.4453125"/>
    <col min="5" max="5" customWidth="true" style="16" width="11.1111111111111"/>
    <col min="6" max="6" customWidth="true" style="16" width="11.22265625"/>
    <col min="7" max="7" customWidth="true" style="16" width="20.77734375"/>
    <col min="8" max="8" customWidth="true" style="16" width="8.890625"/>
    <col min="9" max="9" customWidth="true" style="16" width="12.0"/>
    <col min="10" max="10" customWidth="true" style="16" width="8.4453125"/>
    <col min="11" max="11" customWidth="true" style="16" width="8.5546875"/>
    <col min="12" max="12" customWidth="true" style="16" width="18.77734375"/>
    <col min="13" max="13" customWidth="true" style="16" width="8.4453125"/>
    <col min="14" max="14" customWidth="true" style="16" width="11.109375"/>
    <col min="15" max="15" customWidth="true" style="16" width="10.6666666666667"/>
    <col min="16" max="16" customWidth="true" style="1" width="9.0"/>
    <col min="17" max="17" customWidth="true" style="1" width="10.1111111111111"/>
    <col min="18" max="18" customWidth="true" style="1" width="10.4453125"/>
    <col min="19" max="19" customWidth="true" style="16" width="17.1111111111111"/>
  </cols>
  <sheetData>
    <row r="1" s="671" customFormat="1" ht="20.55" customHeight="1" spans="1:18">
      <c r="P1" s="674"/>
    </row>
    <row r="2" ht="22.2" customHeight="1" spans="1:18">
      <c r="A2" s="675" t="s">
        <v>385</v>
      </c>
      <c r="B2" s="675"/>
      <c r="C2" s="675"/>
      <c r="D2" s="675"/>
      <c r="E2" s="675"/>
      <c r="F2" s="675"/>
      <c r="G2" s="675"/>
      <c r="H2" s="675"/>
      <c r="I2" s="675"/>
      <c r="J2" s="675"/>
      <c r="K2" s="675"/>
      <c r="L2" s="675"/>
      <c r="M2" s="675"/>
      <c r="N2" s="675"/>
      <c r="O2" s="675"/>
      <c r="P2" s="675"/>
      <c r="Q2" s="675"/>
      <c r="R2" s="675"/>
    </row>
    <row r="3" s="672" customFormat="1" ht="19.95" customHeight="1" spans="1:18">
      <c r="A3" s="676" t="s">
        <v>114</v>
      </c>
      <c r="B3" s="125" t="s">
        <v>142</v>
      </c>
      <c r="C3" s="242"/>
      <c r="D3" s="327"/>
      <c r="E3" s="125" t="s">
        <v>116</v>
      </c>
      <c r="F3" s="244"/>
      <c r="G3" s="125" t="s">
        <v>143</v>
      </c>
      <c r="H3" s="242"/>
      <c r="I3" s="327"/>
      <c r="J3" s="125" t="s">
        <v>118</v>
      </c>
      <c r="K3" s="244"/>
      <c r="L3" s="125" t="s">
        <v>144</v>
      </c>
      <c r="M3" s="242"/>
      <c r="N3" s="327"/>
      <c r="O3" s="125" t="s">
        <v>120</v>
      </c>
      <c r="P3" s="244"/>
      <c r="Q3" s="125" t="s">
        <v>121</v>
      </c>
      <c r="R3" s="648"/>
    </row>
    <row r="4" s="238" customFormat="1" ht="34.05" customHeight="1" spans="1:18">
      <c r="A4" s="29"/>
      <c r="B4" s="125" t="s">
        <v>145</v>
      </c>
      <c r="C4" s="125" t="s">
        <v>123</v>
      </c>
      <c r="D4" s="125" t="s">
        <v>146</v>
      </c>
      <c r="E4" s="125" t="s">
        <v>12</v>
      </c>
      <c r="F4" s="125" t="s">
        <v>125</v>
      </c>
      <c r="G4" s="125" t="s">
        <v>145</v>
      </c>
      <c r="H4" s="125" t="s">
        <v>123</v>
      </c>
      <c r="I4" s="125" t="s">
        <v>124</v>
      </c>
      <c r="J4" s="125" t="s">
        <v>12</v>
      </c>
      <c r="K4" s="125" t="s">
        <v>126</v>
      </c>
      <c r="L4" s="125" t="s">
        <v>145</v>
      </c>
      <c r="M4" s="125" t="s">
        <v>123</v>
      </c>
      <c r="N4" s="125" t="s">
        <v>124</v>
      </c>
      <c r="O4" s="125" t="s">
        <v>12</v>
      </c>
      <c r="P4" s="125" t="s">
        <v>126</v>
      </c>
      <c r="Q4" s="677"/>
      <c r="R4" s="350"/>
    </row>
    <row r="5" s="238" customFormat="1" ht="27" customHeight="1" spans="1:18">
      <c r="A5" s="676" t="s">
        <v>80</v>
      </c>
      <c r="B5" s="678" t="n">
        <f>SUM(B6:B22)</f>
        <v>4927161.7743</v>
      </c>
      <c r="C5" s="679"/>
      <c r="D5" s="680"/>
      <c r="E5" s="681" t="n">
        <v>-0.03436678508115243</v>
      </c>
      <c r="F5" s="679"/>
      <c r="G5" s="678" t="n">
        <f>SUM(G6:G22)</f>
        <v>1.2564967273582926E7</v>
      </c>
      <c r="H5" s="679"/>
      <c r="I5" s="680"/>
      <c r="J5" s="680" t="n">
        <v>0.01415852628504477</v>
      </c>
      <c r="K5" s="679"/>
      <c r="L5" s="678" t="n">
        <f>SUM(L6:L22)</f>
        <v>1.749212904788293E7</v>
      </c>
      <c r="M5" s="679"/>
      <c r="N5" s="680"/>
      <c r="O5" s="680" t="n">
        <v>3.4638792945074215E-6</v>
      </c>
      <c r="P5" s="679"/>
      <c r="Q5" s="97" t="n">
        <f t="shared" ref="Q5:Q22" si="0">ROUND(B5/L5*10,1)</f>
        <v>2.8</v>
      </c>
      <c r="R5" s="97" t="n">
        <f t="shared" ref="R5:R22" si="1">10-Q5</f>
        <v>7.2</v>
      </c>
    </row>
    <row r="6" s="238" customFormat="1" ht="27" customHeight="1" spans="1:18">
      <c r="A6" s="90" t="s">
        <v>127</v>
      </c>
      <c r="B6" s="682" t="n">
        <v>1632890.8098</v>
      </c>
      <c r="C6" s="126" t="n">
        <f t="shared" ref="C6:C22" si="2">RANK(B6,B$6:B$22)</f>
        <v>1.0</v>
      </c>
      <c r="D6" s="683" t="n">
        <f t="shared" ref="D6:D22" si="3">B6/B$5</f>
        <v>0.33140596647691445</v>
      </c>
      <c r="E6" s="683" t="n">
        <v>-0.03340413564663969</v>
      </c>
      <c r="F6" s="126" t="n">
        <f t="shared" ref="F6:F22" si="4">RANK(E6,E$6:E$22)</f>
        <v>8.0</v>
      </c>
      <c r="G6" s="105" t="n">
        <v>3659328.8780482886</v>
      </c>
      <c r="H6" s="126" t="n">
        <f t="shared" ref="H6:H22" si="5">RANK(G6,G$6:G$22)</f>
        <v>1.0</v>
      </c>
      <c r="I6" s="683" t="n">
        <f t="shared" ref="I6:I22" si="6">G6/G$5</f>
        <v>0.29123266287703053</v>
      </c>
      <c r="J6" s="683" t="n">
        <v>0.008031913898561172</v>
      </c>
      <c r="K6" s="126" t="n">
        <f t="shared" ref="K6:K22" si="7">RANK(J6,J$6:J$22)</f>
        <v>12.0</v>
      </c>
      <c r="L6" s="105" t="n">
        <f t="shared" ref="L6:L22" si="8">G6+B6</f>
        <v>5292219.687848289</v>
      </c>
      <c r="M6" s="126" t="n">
        <f t="shared" ref="M6:M22" si="9">RANK(L6,L$6:L$22)</f>
        <v>1.0</v>
      </c>
      <c r="N6" s="683" t="n">
        <f t="shared" ref="N6:N22" si="10">L6/L$5</f>
        <v>0.302548630493257</v>
      </c>
      <c r="O6" s="683" t="n">
        <v>-0.005127008704711944</v>
      </c>
      <c r="P6" s="126" t="n">
        <f t="shared" ref="P6:P22" si="11">RANK(O6,O$6:O$22)</f>
        <v>13.0</v>
      </c>
      <c r="Q6" s="97" t="n">
        <f t="shared" si="0"/>
        <v>3.1</v>
      </c>
      <c r="R6" s="97" t="n">
        <f t="shared" si="1"/>
        <v>6.9</v>
      </c>
    </row>
    <row r="7" s="238" customFormat="1" ht="27" customHeight="1" spans="1:18">
      <c r="A7" s="90" t="s">
        <v>128</v>
      </c>
      <c r="B7" s="682" t="n">
        <v>134216.54989999998</v>
      </c>
      <c r="C7" s="126" t="n">
        <f t="shared" si="2"/>
        <v>8.0</v>
      </c>
      <c r="D7" s="683" t="n">
        <f t="shared" si="3"/>
        <v>0.027240134594336128</v>
      </c>
      <c r="E7" s="683" t="n">
        <v>-0.12930953838394432</v>
      </c>
      <c r="F7" s="126" t="n">
        <f t="shared" si="4"/>
        <v>11.0</v>
      </c>
      <c r="G7" s="105" t="n">
        <v>245987.7449758018</v>
      </c>
      <c r="H7" s="126" t="n">
        <f t="shared" si="5"/>
        <v>11.0</v>
      </c>
      <c r="I7" s="683" t="n">
        <f t="shared" si="6"/>
        <v>0.01957726905449063</v>
      </c>
      <c r="J7" s="683" t="n">
        <v>0.09764873780769734</v>
      </c>
      <c r="K7" s="126" t="n">
        <f t="shared" si="7"/>
        <v>4.0</v>
      </c>
      <c r="L7" s="105" t="n">
        <f t="shared" si="8"/>
        <v>380204.2948758018</v>
      </c>
      <c r="M7" s="126" t="n">
        <f t="shared" si="9"/>
        <v>11.0</v>
      </c>
      <c r="N7" s="683" t="n">
        <f t="shared" si="10"/>
        <v>0.021735735760640224</v>
      </c>
      <c r="O7" s="683" t="n">
        <v>0.0051565608194272805</v>
      </c>
      <c r="P7" s="126" t="n">
        <f t="shared" si="11"/>
        <v>6.0</v>
      </c>
      <c r="Q7" s="97" t="n">
        <f t="shared" si="0"/>
        <v>3.5</v>
      </c>
      <c r="R7" s="97" t="n">
        <f t="shared" si="1"/>
        <v>6.5</v>
      </c>
    </row>
    <row r="8" s="238" customFormat="1" ht="27" customHeight="1" spans="1:18">
      <c r="A8" s="90" t="s">
        <v>129</v>
      </c>
      <c r="B8" s="682" t="n">
        <v>31183.605199999998</v>
      </c>
      <c r="C8" s="126" t="n">
        <f t="shared" si="2"/>
        <v>13.0</v>
      </c>
      <c r="D8" s="683" t="n">
        <f t="shared" si="3"/>
        <v>0.006328918478514995</v>
      </c>
      <c r="E8" s="683" t="n">
        <v>-0.06287690257758138</v>
      </c>
      <c r="F8" s="126" t="n">
        <f t="shared" si="4"/>
        <v>9.0</v>
      </c>
      <c r="G8" s="105" t="n">
        <v>336188.1930546341</v>
      </c>
      <c r="H8" s="126" t="n">
        <f t="shared" si="5"/>
        <v>9.0</v>
      </c>
      <c r="I8" s="683" t="n">
        <f t="shared" si="6"/>
        <v>0.026755994324111753</v>
      </c>
      <c r="J8" s="683" t="n">
        <v>0.023029319298694784</v>
      </c>
      <c r="K8" s="126" t="n">
        <f t="shared" si="7"/>
        <v>9.0</v>
      </c>
      <c r="L8" s="105" t="n">
        <f t="shared" si="8"/>
        <v>367371.7982546341</v>
      </c>
      <c r="M8" s="126" t="n">
        <f t="shared" si="9"/>
        <v>12.0</v>
      </c>
      <c r="N8" s="683" t="n">
        <f t="shared" si="10"/>
        <v>0.021002120282156138</v>
      </c>
      <c r="O8" s="683" t="n">
        <v>0.015130352291264249</v>
      </c>
      <c r="P8" s="126" t="n">
        <f t="shared" si="11"/>
        <v>3.0</v>
      </c>
      <c r="Q8" s="97" t="n">
        <f t="shared" si="0"/>
        <v>0.8</v>
      </c>
      <c r="R8" s="97" t="n">
        <f t="shared" si="1"/>
        <v>9.2</v>
      </c>
    </row>
    <row r="9" s="238" customFormat="1" ht="27" customHeight="1" spans="1:18">
      <c r="A9" s="90" t="s">
        <v>130</v>
      </c>
      <c r="B9" s="682" t="n">
        <v>524702.7719</v>
      </c>
      <c r="C9" s="126" t="n">
        <f t="shared" si="2"/>
        <v>4.0</v>
      </c>
      <c r="D9" s="683" t="n">
        <f t="shared" si="3"/>
        <v>0.10649189045036872</v>
      </c>
      <c r="E9" s="683" t="n">
        <v>0.10520804507375647</v>
      </c>
      <c r="F9" s="126" t="n">
        <f t="shared" si="4"/>
        <v>3.0</v>
      </c>
      <c r="G9" s="105" t="n">
        <v>419439.8920210139</v>
      </c>
      <c r="H9" s="126" t="n">
        <f t="shared" si="5"/>
        <v>7.0</v>
      </c>
      <c r="I9" s="683" t="n">
        <f t="shared" si="6"/>
        <v>0.033381693950199263</v>
      </c>
      <c r="J9" s="683" t="n">
        <v>-0.10722651291148655</v>
      </c>
      <c r="K9" s="126" t="n">
        <f t="shared" si="7"/>
        <v>15.0</v>
      </c>
      <c r="L9" s="105" t="n">
        <f t="shared" si="8"/>
        <v>944142.6639210139</v>
      </c>
      <c r="M9" s="126" t="n">
        <f t="shared" si="9"/>
        <v>7.0</v>
      </c>
      <c r="N9" s="683" t="n">
        <f t="shared" si="10"/>
        <v>0.05397528576061386</v>
      </c>
      <c r="O9" s="683" t="n">
        <v>-4.5394857574410086E-4</v>
      </c>
      <c r="P9" s="126" t="n">
        <f t="shared" si="11"/>
        <v>9.0</v>
      </c>
      <c r="Q9" s="97" t="n">
        <f t="shared" si="0"/>
        <v>5.6</v>
      </c>
      <c r="R9" s="97" t="n">
        <f t="shared" si="1"/>
        <v>4.4</v>
      </c>
    </row>
    <row r="10" s="238" customFormat="1" ht="27" customHeight="1" spans="1:18">
      <c r="A10" s="90" t="s">
        <v>131</v>
      </c>
      <c r="B10" s="682" t="n">
        <v>694152.1919</v>
      </c>
      <c r="C10" s="126" t="n">
        <f t="shared" si="2"/>
        <v>3.0</v>
      </c>
      <c r="D10" s="683" t="n">
        <f t="shared" si="3"/>
        <v>0.14088276855870394</v>
      </c>
      <c r="E10" s="683" t="n">
        <v>-0.11625409585905788</v>
      </c>
      <c r="F10" s="126" t="n">
        <f t="shared" si="4"/>
        <v>10.0</v>
      </c>
      <c r="G10" s="105" t="n">
        <v>3437172.3768375674</v>
      </c>
      <c r="H10" s="126" t="n">
        <f t="shared" si="5"/>
        <v>2.0</v>
      </c>
      <c r="I10" s="683" t="n">
        <f t="shared" si="6"/>
        <v>0.2735520357513403</v>
      </c>
      <c r="J10" s="683" t="n">
        <v>0.018760271926800076</v>
      </c>
      <c r="K10" s="126" t="n">
        <f t="shared" si="7"/>
        <v>10.0</v>
      </c>
      <c r="L10" s="105" t="n">
        <f t="shared" si="8"/>
        <v>4131324.5687375674</v>
      </c>
      <c r="M10" s="126" t="n">
        <f t="shared" si="9"/>
        <v>2.0</v>
      </c>
      <c r="N10" s="683" t="n">
        <f t="shared" si="10"/>
        <v>0.23618191687406917</v>
      </c>
      <c r="O10" s="683" t="n">
        <v>-0.006736341684334124</v>
      </c>
      <c r="P10" s="126" t="n">
        <f t="shared" si="11"/>
        <v>14.0</v>
      </c>
      <c r="Q10" s="97" t="n">
        <f t="shared" si="0"/>
        <v>1.7</v>
      </c>
      <c r="R10" s="97" t="n">
        <f t="shared" si="1"/>
        <v>8.3</v>
      </c>
    </row>
    <row r="11" s="238" customFormat="1" ht="27" customHeight="1" spans="1:18">
      <c r="A11" s="90" t="s">
        <v>132</v>
      </c>
      <c r="B11" s="682" t="n">
        <v>32864.464700000004</v>
      </c>
      <c r="C11" s="126" t="n">
        <f t="shared" si="2"/>
        <v>12.0</v>
      </c>
      <c r="D11" s="683" t="n">
        <f t="shared" si="3"/>
        <v>0.0066700600072480964</v>
      </c>
      <c r="E11" s="683" t="n">
        <v>-0.4979737484127409</v>
      </c>
      <c r="F11" s="126" t="n">
        <f t="shared" si="4"/>
        <v>16.0</v>
      </c>
      <c r="G11" s="105" t="n">
        <v>82270.54460234568</v>
      </c>
      <c r="H11" s="126" t="n">
        <f t="shared" si="5"/>
        <v>16.0</v>
      </c>
      <c r="I11" s="683" t="n">
        <f t="shared" si="6"/>
        <v>0.006547613122344907</v>
      </c>
      <c r="J11" s="683" t="n">
        <v>0.48752800318876965</v>
      </c>
      <c r="K11" s="126" t="n">
        <f t="shared" si="7"/>
        <v>1.0</v>
      </c>
      <c r="L11" s="105" t="n">
        <f t="shared" si="8"/>
        <v>115135.00930234569</v>
      </c>
      <c r="M11" s="126" t="n">
        <f t="shared" si="9"/>
        <v>16.0</v>
      </c>
      <c r="N11" s="683" t="n">
        <f t="shared" si="10"/>
        <v>0.006582103812930706</v>
      </c>
      <c r="O11" s="683" t="n">
        <v>-0.046663011669957455</v>
      </c>
      <c r="P11" s="126" t="n">
        <f t="shared" si="11"/>
        <v>17.0</v>
      </c>
      <c r="Q11" s="97" t="n">
        <f t="shared" si="0"/>
        <v>2.9</v>
      </c>
      <c r="R11" s="97" t="n">
        <f t="shared" si="1"/>
        <v>7.1</v>
      </c>
    </row>
    <row r="12" s="238" customFormat="1" ht="27" customHeight="1" spans="1:18">
      <c r="A12" s="90" t="s">
        <v>133</v>
      </c>
      <c r="B12" s="682" t="n">
        <v>178109.9591</v>
      </c>
      <c r="C12" s="126" t="n">
        <f t="shared" si="2"/>
        <v>7.0</v>
      </c>
      <c r="D12" s="683" t="n">
        <f t="shared" si="3"/>
        <v>0.03614859167584446</v>
      </c>
      <c r="E12" s="683" t="n">
        <v>-0.13268378750431975</v>
      </c>
      <c r="F12" s="126" t="n">
        <f t="shared" si="4"/>
        <v>12.0</v>
      </c>
      <c r="G12" s="105" t="n">
        <v>845995.9592395189</v>
      </c>
      <c r="H12" s="126" t="n">
        <f t="shared" si="5"/>
        <v>5.0</v>
      </c>
      <c r="I12" s="683" t="n">
        <f t="shared" si="6"/>
        <v>0.06732973837649187</v>
      </c>
      <c r="J12" s="683" t="n">
        <v>0.039258981420280614</v>
      </c>
      <c r="K12" s="126" t="n">
        <f t="shared" si="7"/>
        <v>6.0</v>
      </c>
      <c r="L12" s="105" t="n">
        <f t="shared" si="8"/>
        <v>1024105.9183395188</v>
      </c>
      <c r="M12" s="126" t="n">
        <f t="shared" si="9"/>
        <v>4.0</v>
      </c>
      <c r="N12" s="683" t="n">
        <f t="shared" si="10"/>
        <v>0.058546670650332824</v>
      </c>
      <c r="O12" s="683" t="n">
        <v>0.004621041878792198</v>
      </c>
      <c r="P12" s="126" t="n">
        <f t="shared" si="11"/>
        <v>8.0</v>
      </c>
      <c r="Q12" s="97" t="n">
        <f t="shared" si="0"/>
        <v>1.7</v>
      </c>
      <c r="R12" s="97" t="n">
        <f t="shared" si="1"/>
        <v>8.3</v>
      </c>
    </row>
    <row r="13" s="238" customFormat="1" ht="27" customHeight="1" spans="1:18">
      <c r="A13" s="90" t="s">
        <v>134</v>
      </c>
      <c r="B13" s="682" t="n">
        <v>227065.31289999996</v>
      </c>
      <c r="C13" s="126" t="n">
        <f t="shared" si="2"/>
        <v>6.0</v>
      </c>
      <c r="D13" s="683" t="n">
        <f t="shared" si="3"/>
        <v>0.046084403821358005</v>
      </c>
      <c r="E13" s="683" t="n">
        <v>0.12135179235763704</v>
      </c>
      <c r="F13" s="126" t="n">
        <f t="shared" si="4"/>
        <v>2.0</v>
      </c>
      <c r="G13" s="105" t="n">
        <v>170570.8892311736</v>
      </c>
      <c r="H13" s="126" t="n">
        <f t="shared" si="5"/>
        <v>13.0</v>
      </c>
      <c r="I13" s="683" t="n">
        <f t="shared" si="6"/>
        <v>0.013575116076091118</v>
      </c>
      <c r="J13" s="683" t="n">
        <v>-0.15450085268472635</v>
      </c>
      <c r="K13" s="126" t="n">
        <f t="shared" si="7"/>
        <v>16.0</v>
      </c>
      <c r="L13" s="105" t="n">
        <f t="shared" si="8"/>
        <v>397636.2021311736</v>
      </c>
      <c r="M13" s="126" t="n">
        <f t="shared" si="9"/>
        <v>10.0</v>
      </c>
      <c r="N13" s="683" t="n">
        <f t="shared" si="10"/>
        <v>0.022732292966893046</v>
      </c>
      <c r="O13" s="683" t="n">
        <v>-0.01631773364217859</v>
      </c>
      <c r="P13" s="126" t="n">
        <f t="shared" si="11"/>
        <v>16.0</v>
      </c>
      <c r="Q13" s="97" t="n">
        <f t="shared" si="0"/>
        <v>5.7</v>
      </c>
      <c r="R13" s="97" t="n">
        <f t="shared" si="1"/>
        <v>4.3</v>
      </c>
    </row>
    <row r="14" s="238" customFormat="1" ht="27" customHeight="1" spans="1:18">
      <c r="A14" s="90" t="s">
        <v>135</v>
      </c>
      <c r="B14" s="682" t="n">
        <v>414722.7353</v>
      </c>
      <c r="C14" s="126" t="n">
        <f t="shared" si="2"/>
        <v>5.0</v>
      </c>
      <c r="D14" s="683" t="n">
        <f t="shared" si="3"/>
        <v>0.08417071618455627</v>
      </c>
      <c r="E14" s="683" t="n">
        <v>0.017009267515770254</v>
      </c>
      <c r="F14" s="126" t="n">
        <f t="shared" si="4"/>
        <v>6.0</v>
      </c>
      <c r="G14" s="105" t="n">
        <v>878473.1084618319</v>
      </c>
      <c r="H14" s="126" t="n">
        <f t="shared" si="5"/>
        <v>4.0</v>
      </c>
      <c r="I14" s="683" t="n">
        <f t="shared" si="6"/>
        <v>0.06991447644346593</v>
      </c>
      <c r="J14" s="683" t="n">
        <v>0.024031966169141716</v>
      </c>
      <c r="K14" s="126" t="n">
        <f t="shared" si="7"/>
        <v>8.0</v>
      </c>
      <c r="L14" s="105" t="n">
        <f t="shared" si="8"/>
        <v>1293195.843761832</v>
      </c>
      <c r="M14" s="126" t="n">
        <f t="shared" si="9"/>
        <v>3.0</v>
      </c>
      <c r="N14" s="683" t="n">
        <f t="shared" si="10"/>
        <v>0.07393015682778464</v>
      </c>
      <c r="O14" s="683" t="n">
        <v>0.02176927383568361</v>
      </c>
      <c r="P14" s="126" t="n">
        <f t="shared" si="11"/>
        <v>1.0</v>
      </c>
      <c r="Q14" s="97" t="n">
        <f t="shared" si="0"/>
        <v>3.2</v>
      </c>
      <c r="R14" s="97" t="n">
        <f t="shared" si="1"/>
        <v>6.8</v>
      </c>
    </row>
    <row r="15" s="238" customFormat="1" ht="27" customHeight="1" spans="1:18">
      <c r="A15" s="90" t="s">
        <v>136</v>
      </c>
      <c r="B15" s="682" t="n">
        <v>729387.0569000001</v>
      </c>
      <c r="C15" s="126" t="n">
        <f t="shared" si="2"/>
        <v>2.0</v>
      </c>
      <c r="D15" s="683" t="n">
        <f t="shared" si="3"/>
        <v>0.14803391695082382</v>
      </c>
      <c r="E15" s="683" t="n">
        <v>0.10041527692360752</v>
      </c>
      <c r="F15" s="126" t="n">
        <f t="shared" si="4"/>
        <v>5.0</v>
      </c>
      <c r="G15" s="105" t="n">
        <v>269814.04512006126</v>
      </c>
      <c r="H15" s="126" t="n">
        <f t="shared" si="5"/>
        <v>10.0</v>
      </c>
      <c r="I15" s="683" t="n">
        <f t="shared" si="6"/>
        <v>0.021473517538507965</v>
      </c>
      <c r="J15" s="683" t="n">
        <v>-0.17846235770484087</v>
      </c>
      <c r="K15" s="126" t="n">
        <f t="shared" si="7"/>
        <v>17.0</v>
      </c>
      <c r="L15" s="105" t="n">
        <f t="shared" si="8"/>
        <v>999201.1020200613</v>
      </c>
      <c r="M15" s="126" t="n">
        <f t="shared" si="9"/>
        <v>5.0</v>
      </c>
      <c r="N15" s="683" t="n">
        <f t="shared" si="10"/>
        <v>0.05712289792082204</v>
      </c>
      <c r="O15" s="683" t="n">
        <v>0.00801663913335049</v>
      </c>
      <c r="P15" s="126" t="n">
        <f t="shared" si="11"/>
        <v>5.0</v>
      </c>
      <c r="Q15" s="97" t="n">
        <f t="shared" si="0"/>
        <v>7.3</v>
      </c>
      <c r="R15" s="97" t="n">
        <f t="shared" si="1"/>
        <v>2.7</v>
      </c>
    </row>
    <row r="16" s="238" customFormat="1" ht="27" customHeight="1" spans="1:18">
      <c r="A16" s="90" t="s">
        <v>137</v>
      </c>
      <c r="B16" s="682" t="n">
        <v>82793.7087</v>
      </c>
      <c r="C16" s="126" t="n">
        <f t="shared" si="2"/>
        <v>11.0</v>
      </c>
      <c r="D16" s="683" t="n">
        <f t="shared" si="3"/>
        <v>0.01680352959625777</v>
      </c>
      <c r="E16" s="683" t="n">
        <v>-0.013158594414267921</v>
      </c>
      <c r="F16" s="126" t="n">
        <f t="shared" si="4"/>
        <v>7.0</v>
      </c>
      <c r="G16" s="105" t="n">
        <v>340001.9164419457</v>
      </c>
      <c r="H16" s="126" t="n">
        <f t="shared" si="5"/>
        <v>8.0</v>
      </c>
      <c r="I16" s="683" t="n">
        <f t="shared" si="6"/>
        <v>0.027059514683876646</v>
      </c>
      <c r="J16" s="683" t="n">
        <v>0.015092369708494369</v>
      </c>
      <c r="K16" s="126" t="n">
        <f t="shared" si="7"/>
        <v>11.0</v>
      </c>
      <c r="L16" s="105" t="n">
        <f t="shared" si="8"/>
        <v>422795.6251419457</v>
      </c>
      <c r="M16" s="126" t="n">
        <f t="shared" si="9"/>
        <v>9.0</v>
      </c>
      <c r="N16" s="683" t="n">
        <f t="shared" si="10"/>
        <v>0.02417062119680152</v>
      </c>
      <c r="O16" s="683" t="n">
        <v>0.009433489874695944</v>
      </c>
      <c r="P16" s="126" t="n">
        <f t="shared" si="11"/>
        <v>4.0</v>
      </c>
      <c r="Q16" s="97" t="n">
        <f t="shared" si="0"/>
        <v>2.0</v>
      </c>
      <c r="R16" s="97" t="n">
        <f t="shared" si="1"/>
        <v>8.0</v>
      </c>
    </row>
    <row r="17" s="238" customFormat="1" ht="27" customHeight="1" spans="1:18">
      <c r="A17" s="90" t="s">
        <v>138</v>
      </c>
      <c r="B17" s="682" t="n">
        <v>85005.56090000001</v>
      </c>
      <c r="C17" s="126" t="n">
        <f t="shared" si="2"/>
        <v>10.0</v>
      </c>
      <c r="D17" s="683" t="n">
        <f t="shared" si="3"/>
        <v>0.017252439597860922</v>
      </c>
      <c r="E17" s="683" t="n">
        <v>-0.4764130307952297</v>
      </c>
      <c r="F17" s="126" t="n">
        <f t="shared" si="4"/>
        <v>14.0</v>
      </c>
      <c r="G17" s="105" t="n">
        <v>890637.9362720327</v>
      </c>
      <c r="H17" s="126" t="n">
        <f t="shared" si="5"/>
        <v>3.0</v>
      </c>
      <c r="I17" s="683" t="n">
        <f t="shared" si="6"/>
        <v>0.070882630800364</v>
      </c>
      <c r="J17" s="683" t="n">
        <v>0.12184514592207463</v>
      </c>
      <c r="K17" s="126" t="n">
        <f t="shared" si="7"/>
        <v>3.0</v>
      </c>
      <c r="L17" s="105" t="n">
        <f t="shared" si="8"/>
        <v>975643.4971720327</v>
      </c>
      <c r="M17" s="126" t="n">
        <f t="shared" si="9"/>
        <v>6.0</v>
      </c>
      <c r="N17" s="683" t="n">
        <f t="shared" si="10"/>
        <v>0.055776143344318435</v>
      </c>
      <c r="O17" s="683" t="n">
        <v>0.020273475899582172</v>
      </c>
      <c r="P17" s="126" t="n">
        <f t="shared" si="11"/>
        <v>2.0</v>
      </c>
      <c r="Q17" s="97" t="n">
        <f t="shared" si="0"/>
        <v>0.9</v>
      </c>
      <c r="R17" s="97" t="n">
        <f t="shared" si="1"/>
        <v>9.1</v>
      </c>
    </row>
    <row r="18" s="238" customFormat="1" ht="27" customHeight="1" spans="1:18">
      <c r="A18" s="90" t="s">
        <v>147</v>
      </c>
      <c r="B18" s="682" t="n">
        <v>6047.4044</v>
      </c>
      <c r="C18" s="126" t="n">
        <f t="shared" si="2"/>
        <v>16.0</v>
      </c>
      <c r="D18" s="683" t="n">
        <f t="shared" si="3"/>
        <v>0.0012273606341775033</v>
      </c>
      <c r="E18" s="683" t="n">
        <v>0.40778283071878896</v>
      </c>
      <c r="F18" s="126" t="n">
        <f t="shared" si="4"/>
        <v>1.0</v>
      </c>
      <c r="G18" s="105" t="n">
        <v>467397.43375307973</v>
      </c>
      <c r="H18" s="126" t="n">
        <f t="shared" si="5"/>
        <v>6.0</v>
      </c>
      <c r="I18" s="683" t="n">
        <f t="shared" si="6"/>
        <v>0.03719846009752492</v>
      </c>
      <c r="J18" s="683" t="n">
        <v>-0.01101496011284786</v>
      </c>
      <c r="K18" s="126" t="n">
        <f t="shared" si="7"/>
        <v>13.0</v>
      </c>
      <c r="L18" s="105" t="n">
        <f t="shared" si="8"/>
        <v>473444.83815307973</v>
      </c>
      <c r="M18" s="126" t="n">
        <f t="shared" si="9"/>
        <v>8.0</v>
      </c>
      <c r="N18" s="683" t="n">
        <f t="shared" si="10"/>
        <v>0.02706616426491444</v>
      </c>
      <c r="O18" s="683" t="n">
        <v>-0.007242614541222547</v>
      </c>
      <c r="P18" s="126" t="n">
        <f t="shared" si="11"/>
        <v>15.0</v>
      </c>
      <c r="Q18" s="97" t="n">
        <f t="shared" si="0"/>
        <v>0.1</v>
      </c>
      <c r="R18" s="97" t="n">
        <f t="shared" si="1"/>
        <v>9.9</v>
      </c>
    </row>
    <row r="19" s="238" customFormat="1" ht="27" customHeight="1" spans="1:18">
      <c r="A19" s="90" t="s">
        <v>107</v>
      </c>
      <c r="B19" s="682" t="n">
        <v>10269.9152</v>
      </c>
      <c r="C19" s="126" t="n">
        <f t="shared" si="2"/>
        <v>15.0</v>
      </c>
      <c r="D19" s="683" t="n">
        <f t="shared" si="3"/>
        <v>0.0020843470684416576</v>
      </c>
      <c r="E19" s="683" t="n">
        <v>-0.2514693897468172</v>
      </c>
      <c r="F19" s="126" t="n">
        <f t="shared" si="4"/>
        <v>13.0</v>
      </c>
      <c r="G19" s="105" t="n">
        <v>132160.02720428622</v>
      </c>
      <c r="H19" s="126" t="n">
        <f t="shared" si="5"/>
        <v>15.0</v>
      </c>
      <c r="I19" s="683" t="n">
        <f t="shared" si="6"/>
        <v>0.010518135409882414</v>
      </c>
      <c r="J19" s="683" t="n">
        <v>0.02584479449995869</v>
      </c>
      <c r="K19" s="126" t="n">
        <f t="shared" si="7"/>
        <v>7.0</v>
      </c>
      <c r="L19" s="105" t="n">
        <f t="shared" si="8"/>
        <v>142429.9424042862</v>
      </c>
      <c r="M19" s="126" t="n">
        <f t="shared" si="9"/>
        <v>15.0</v>
      </c>
      <c r="N19" s="683" t="n">
        <f t="shared" si="10"/>
        <v>0.008142516100492898</v>
      </c>
      <c r="O19" s="683" t="n">
        <v>-8.45940588632077E-4</v>
      </c>
      <c r="P19" s="126" t="n">
        <f t="shared" si="11"/>
        <v>10.0</v>
      </c>
      <c r="Q19" s="97" t="n">
        <f t="shared" si="0"/>
        <v>0.7</v>
      </c>
      <c r="R19" s="97" t="n">
        <f t="shared" si="1"/>
        <v>9.3</v>
      </c>
    </row>
    <row r="20" s="238" customFormat="1" ht="27" customHeight="1" spans="1:18">
      <c r="A20" s="90" t="s">
        <v>109</v>
      </c>
      <c r="B20" s="682" t="n">
        <v>120225.21560000001</v>
      </c>
      <c r="C20" s="126" t="n">
        <f t="shared" si="2"/>
        <v>9.0</v>
      </c>
      <c r="D20" s="683" t="n">
        <f t="shared" si="3"/>
        <v>0.02440050095921203</v>
      </c>
      <c r="E20" s="683" t="n">
        <v>0.10253836468745514</v>
      </c>
      <c r="F20" s="126" t="n">
        <f t="shared" si="4"/>
        <v>4.0</v>
      </c>
      <c r="G20" s="105" t="n">
        <v>141375.46686001174</v>
      </c>
      <c r="H20" s="126" t="n">
        <f t="shared" si="5"/>
        <v>14.0</v>
      </c>
      <c r="I20" s="683" t="n">
        <f t="shared" si="6"/>
        <v>0.011251558701409876</v>
      </c>
      <c r="J20" s="683" t="n">
        <v>-0.06513681357290735</v>
      </c>
      <c r="K20" s="126" t="n">
        <f t="shared" si="7"/>
        <v>14.0</v>
      </c>
      <c r="L20" s="105" t="n">
        <f t="shared" si="8"/>
        <v>261600.68246001174</v>
      </c>
      <c r="M20" s="126" t="n">
        <f t="shared" si="9"/>
        <v>13.0</v>
      </c>
      <c r="N20" s="683" t="n">
        <f t="shared" si="10"/>
        <v>0.014955336868594274</v>
      </c>
      <c r="O20" s="683" t="n">
        <v>0.005113256052733162</v>
      </c>
      <c r="P20" s="126" t="n">
        <f t="shared" si="11"/>
        <v>7.0</v>
      </c>
      <c r="Q20" s="97" t="n">
        <f t="shared" si="0"/>
        <v>4.6</v>
      </c>
      <c r="R20" s="97" t="n">
        <f t="shared" si="1"/>
        <v>5.4</v>
      </c>
    </row>
    <row r="21" s="238" customFormat="1" ht="27" customHeight="1" spans="1:18">
      <c r="A21" s="90" t="s">
        <v>111</v>
      </c>
      <c r="B21" s="682" t="n">
        <v>21179.8838</v>
      </c>
      <c r="C21" s="126" t="n">
        <f t="shared" si="2"/>
        <v>14.0</v>
      </c>
      <c r="D21" s="683" t="n">
        <f t="shared" si="3"/>
        <v>0.00429859719858884</v>
      </c>
      <c r="E21" s="683" t="n">
        <v>-0.48170567994397906</v>
      </c>
      <c r="F21" s="126" t="n">
        <f t="shared" si="4"/>
        <v>15.0</v>
      </c>
      <c r="G21" s="105" t="n">
        <v>231380.24367436397</v>
      </c>
      <c r="H21" s="126" t="n">
        <f t="shared" si="5"/>
        <v>12.0</v>
      </c>
      <c r="I21" s="683" t="n">
        <f t="shared" si="6"/>
        <v>0.018414711207471846</v>
      </c>
      <c r="J21" s="683" t="n">
        <v>0.08953643108414111</v>
      </c>
      <c r="K21" s="126" t="n">
        <f t="shared" si="7"/>
        <v>5.0</v>
      </c>
      <c r="L21" s="105" t="n">
        <f t="shared" si="8"/>
        <v>252560.12747436398</v>
      </c>
      <c r="M21" s="126" t="n">
        <f t="shared" si="9"/>
        <v>14.0</v>
      </c>
      <c r="N21" s="683" t="n">
        <f t="shared" si="10"/>
        <v>0.014438501270085917</v>
      </c>
      <c r="O21" s="683" t="n">
        <v>-0.0026467242288212844</v>
      </c>
      <c r="P21" s="126" t="n">
        <f t="shared" si="11"/>
        <v>12.0</v>
      </c>
      <c r="Q21" s="97" t="n">
        <f t="shared" si="0"/>
        <v>0.8</v>
      </c>
      <c r="R21" s="97" t="n">
        <f t="shared" si="1"/>
        <v>9.2</v>
      </c>
    </row>
    <row r="22" s="238" customFormat="1" ht="27" customHeight="1" spans="1:18">
      <c r="A22" s="90" t="s">
        <v>112</v>
      </c>
      <c r="B22" s="682" t="n">
        <v>2344.6281</v>
      </c>
      <c r="C22" s="126" t="n">
        <f t="shared" si="2"/>
        <v>17.0</v>
      </c>
      <c r="D22" s="683" t="n">
        <f t="shared" si="3"/>
        <v>4.7585774679239154E-4</v>
      </c>
      <c r="E22" s="683" t="n">
        <v>-0.6852090323383091</v>
      </c>
      <c r="F22" s="126" t="n">
        <f t="shared" si="4"/>
        <v>17.0</v>
      </c>
      <c r="G22" s="105" t="n">
        <v>16772.617784971982</v>
      </c>
      <c r="H22" s="126" t="n">
        <f t="shared" si="5"/>
        <v>17.0</v>
      </c>
      <c r="I22" s="683" t="n">
        <f t="shared" si="6"/>
        <v>0.0013348715853988284</v>
      </c>
      <c r="J22" s="683" t="n">
        <v>0.43167005986212104</v>
      </c>
      <c r="K22" s="126" t="n">
        <f t="shared" si="7"/>
        <v>2.0</v>
      </c>
      <c r="L22" s="105" t="n">
        <f t="shared" si="8"/>
        <v>19117.245884971984</v>
      </c>
      <c r="M22" s="126" t="n">
        <f t="shared" si="9"/>
        <v>17.0</v>
      </c>
      <c r="N22" s="683" t="n">
        <f t="shared" si="10"/>
        <v>0.001092905605294845</v>
      </c>
      <c r="O22" s="683" t="n">
        <v>-0.0024202998477660387</v>
      </c>
      <c r="P22" s="126" t="n">
        <f t="shared" si="11"/>
        <v>11.0</v>
      </c>
      <c r="Q22" s="97" t="n">
        <f t="shared" si="0"/>
        <v>1.2</v>
      </c>
      <c r="R22" s="97" t="n">
        <f t="shared" si="1"/>
        <v>8.8</v>
      </c>
    </row>
    <row r="23" s="673" customFormat="1" ht="27" customHeight="1" spans="1:18">
      <c r="A23" s="684"/>
      <c r="B23" s="684"/>
      <c r="C23" s="685"/>
      <c r="D23" s="686"/>
      <c r="E23" s="686"/>
      <c r="F23" s="685"/>
      <c r="G23" s="684"/>
      <c r="H23" s="685"/>
      <c r="I23" s="686"/>
      <c r="J23" s="686"/>
      <c r="K23" s="685"/>
      <c r="L23" s="684"/>
      <c r="M23" s="685"/>
      <c r="N23" s="686"/>
      <c r="O23" s="686"/>
      <c r="P23" s="674"/>
      <c r="Q23" s="684"/>
      <c r="R23" s="684"/>
    </row>
    <row r="24" s="673" customFormat="1" ht="19.95" customHeight="1" spans="1:18">
      <c r="A24" s="675" t="s">
        <v>386</v>
      </c>
      <c r="B24" s="675"/>
      <c r="C24" s="675"/>
      <c r="D24" s="675"/>
      <c r="E24" s="675"/>
      <c r="F24" s="675"/>
      <c r="G24" s="675"/>
      <c r="H24" s="675"/>
      <c r="I24" s="675"/>
      <c r="J24" s="675"/>
      <c r="K24" s="675"/>
      <c r="L24" s="675"/>
      <c r="M24" s="675"/>
      <c r="N24" s="675"/>
      <c r="O24" s="675"/>
      <c r="P24" s="675"/>
      <c r="Q24" s="5"/>
      <c r="R24" s="5"/>
    </row>
    <row r="25" s="673" customFormat="1" ht="19.95" customHeight="1" spans="1:18">
      <c r="A25" s="676" t="s">
        <v>114</v>
      </c>
      <c r="B25" s="125" t="s">
        <v>142</v>
      </c>
      <c r="C25" s="242"/>
      <c r="D25" s="327"/>
      <c r="E25" s="125" t="s">
        <v>116</v>
      </c>
      <c r="F25" s="244"/>
      <c r="G25" s="125" t="s">
        <v>143</v>
      </c>
      <c r="H25" s="242"/>
      <c r="I25" s="327"/>
      <c r="J25" s="125" t="s">
        <v>118</v>
      </c>
      <c r="K25" s="244"/>
      <c r="L25" s="125" t="s">
        <v>144</v>
      </c>
      <c r="M25" s="242"/>
      <c r="N25" s="327"/>
      <c r="O25" s="125" t="s">
        <v>120</v>
      </c>
      <c r="P25" s="244"/>
      <c r="Q25" s="125" t="s">
        <v>121</v>
      </c>
      <c r="R25" s="648"/>
    </row>
    <row r="26" s="673" customFormat="1" ht="34.05" customHeight="1" spans="1:18">
      <c r="A26" s="29"/>
      <c r="B26" s="125" t="s">
        <v>149</v>
      </c>
      <c r="C26" s="125" t="s">
        <v>123</v>
      </c>
      <c r="D26" s="125" t="s">
        <v>146</v>
      </c>
      <c r="E26" s="125" t="s">
        <v>12</v>
      </c>
      <c r="F26" s="125" t="s">
        <v>125</v>
      </c>
      <c r="G26" s="125" t="s">
        <v>149</v>
      </c>
      <c r="H26" s="125" t="s">
        <v>123</v>
      </c>
      <c r="I26" s="125" t="s">
        <v>124</v>
      </c>
      <c r="J26" s="125" t="s">
        <v>12</v>
      </c>
      <c r="K26" s="125" t="s">
        <v>126</v>
      </c>
      <c r="L26" s="125" t="s">
        <v>149</v>
      </c>
      <c r="M26" s="125" t="s">
        <v>123</v>
      </c>
      <c r="N26" s="125" t="s">
        <v>124</v>
      </c>
      <c r="O26" s="125" t="s">
        <v>12</v>
      </c>
      <c r="P26" s="125" t="s">
        <v>126</v>
      </c>
      <c r="Q26" s="677"/>
      <c r="R26" s="350"/>
    </row>
    <row r="27" s="673" customFormat="1" ht="27" customHeight="1" spans="1:18">
      <c r="A27" s="676" t="s">
        <v>80</v>
      </c>
      <c r="B27" s="678" t="n">
        <f>SUM(B28:B44)</f>
        <v>570004.4355</v>
      </c>
      <c r="C27" s="679"/>
      <c r="D27" s="680"/>
      <c r="E27" s="681" t="n">
        <v>0.0959713353012086</v>
      </c>
      <c r="F27" s="679"/>
      <c r="G27" s="678" t="n">
        <f>SUM(G28:G44)</f>
        <v>1700006.166</v>
      </c>
      <c r="H27" s="679"/>
      <c r="I27" s="680"/>
      <c r="J27" s="680" t="n">
        <v>0.032644328792621025</v>
      </c>
      <c r="K27" s="679"/>
      <c r="L27" s="678" t="n">
        <f>SUM(L28:L44)</f>
        <v>2270010.6015</v>
      </c>
      <c r="M27" s="679"/>
      <c r="N27" s="680"/>
      <c r="O27" s="680" t="n">
        <v>0.047847642400281165</v>
      </c>
      <c r="P27" s="679"/>
      <c r="Q27" s="97" t="n">
        <f t="shared" ref="Q27:Q44" si="12">ROUND(B27/L27*10,1)</f>
        <v>2.5</v>
      </c>
      <c r="R27" s="97" t="n">
        <f t="shared" ref="R27:R44" si="13">10-Q27</f>
        <v>7.5</v>
      </c>
    </row>
    <row r="28" s="238" customFormat="1" ht="27" customHeight="1" spans="1:18">
      <c r="A28" s="90" t="s">
        <v>127</v>
      </c>
      <c r="B28" s="682" t="n">
        <v>192320.5226</v>
      </c>
      <c r="C28" s="126" t="n">
        <f t="shared" ref="C28:C44" si="14">RANK(B28,B$28:B$44)</f>
        <v>1.0</v>
      </c>
      <c r="D28" s="683" t="n">
        <f t="shared" ref="D28:D44" si="15">B28/B$27</f>
        <v>0.33740180009529064</v>
      </c>
      <c r="E28" s="683" t="n">
        <v>0.3334642531154999</v>
      </c>
      <c r="F28" s="126" t="n">
        <f t="shared" ref="F28:F44" si="16">RANK(E28,E$28:E$44)</f>
        <v>2.0</v>
      </c>
      <c r="G28" s="105" t="n">
        <v>504369.61288609065</v>
      </c>
      <c r="H28" s="126" t="n">
        <f t="shared" ref="H28:H44" si="17">RANK(G28,G$28:G$44)</f>
        <v>1.0</v>
      </c>
      <c r="I28" s="683" t="n">
        <f t="shared" ref="I28:I44" si="18">G28/G$27</f>
        <v>0.29668693147910086</v>
      </c>
      <c r="J28" s="683" t="n">
        <v>-0.021161120884320206</v>
      </c>
      <c r="K28" s="126" t="n">
        <f t="shared" ref="K28:K44" si="19">RANK(J28,J$28:J$44)</f>
        <v>15.0</v>
      </c>
      <c r="L28" s="105" t="n">
        <v>696690.1354860907</v>
      </c>
      <c r="M28" s="126" t="n">
        <f t="shared" ref="M28:M44" si="20">RANK(L28,L$28:L$44)</f>
        <v>1.0</v>
      </c>
      <c r="N28" s="683" t="n">
        <f t="shared" ref="N28:N44" si="21">L28/L$27</f>
        <v>0.30691052060537743</v>
      </c>
      <c r="O28" s="683" t="n">
        <v>0.056392042866515446</v>
      </c>
      <c r="P28" s="126" t="n">
        <f t="shared" ref="P28:P44" si="22">RANK(O28,O$28:O$44)</f>
        <v>3.0</v>
      </c>
      <c r="Q28" s="97" t="n">
        <f t="shared" si="12"/>
        <v>2.8</v>
      </c>
      <c r="R28" s="97" t="n">
        <f t="shared" si="13"/>
        <v>7.2</v>
      </c>
    </row>
    <row r="29" s="238" customFormat="1" ht="27" customHeight="1" spans="1:18">
      <c r="A29" s="90" t="s">
        <v>128</v>
      </c>
      <c r="B29" s="682" t="n">
        <v>15945.6109</v>
      </c>
      <c r="C29" s="126" t="n">
        <f t="shared" si="14"/>
        <v>8.0</v>
      </c>
      <c r="D29" s="683" t="n">
        <f t="shared" si="15"/>
        <v>0.027974538278834147</v>
      </c>
      <c r="E29" s="683" t="n">
        <v>0.21337654345741908</v>
      </c>
      <c r="F29" s="126" t="n">
        <f t="shared" si="16"/>
        <v>5.0</v>
      </c>
      <c r="G29" s="105" t="n">
        <v>33753.56498919378</v>
      </c>
      <c r="H29" s="126" t="n">
        <f t="shared" si="17"/>
        <v>11.0</v>
      </c>
      <c r="I29" s="683" t="n">
        <f t="shared" si="18"/>
        <v>0.019854966213807133</v>
      </c>
      <c r="J29" s="683" t="n">
        <v>0.0047628377728674565</v>
      </c>
      <c r="K29" s="126" t="n">
        <f t="shared" si="19"/>
        <v>14.0</v>
      </c>
      <c r="L29" s="105" t="n">
        <v>49699.17588919378</v>
      </c>
      <c r="M29" s="126" t="n">
        <f t="shared" si="20"/>
        <v>11.0</v>
      </c>
      <c r="N29" s="683" t="n">
        <f t="shared" si="21"/>
        <v>0.021893807833475793</v>
      </c>
      <c r="O29" s="683" t="n">
        <v>0.06342328692131538</v>
      </c>
      <c r="P29" s="126" t="n">
        <f t="shared" si="22"/>
        <v>2.0</v>
      </c>
      <c r="Q29" s="97" t="n">
        <f t="shared" si="12"/>
        <v>3.2</v>
      </c>
      <c r="R29" s="97" t="n">
        <f t="shared" si="13"/>
        <v>6.8</v>
      </c>
    </row>
    <row r="30" s="238" customFormat="1" ht="27" customHeight="1" spans="1:18">
      <c r="A30" s="90" t="s">
        <v>129</v>
      </c>
      <c r="B30" s="682" t="n">
        <v>4129.8199</v>
      </c>
      <c r="C30" s="126" t="n">
        <f t="shared" si="14"/>
        <v>12.0</v>
      </c>
      <c r="D30" s="683" t="n">
        <f t="shared" si="15"/>
        <v>0.007245241690755229</v>
      </c>
      <c r="E30" s="683" t="n">
        <v>0.006072337660591343</v>
      </c>
      <c r="F30" s="126" t="n">
        <f t="shared" si="16"/>
        <v>9.0</v>
      </c>
      <c r="G30" s="105" t="n">
        <v>41890.404266755046</v>
      </c>
      <c r="H30" s="126" t="n">
        <f t="shared" si="17"/>
        <v>10.0</v>
      </c>
      <c r="I30" s="683" t="n">
        <f t="shared" si="18"/>
        <v>0.024641324899026866</v>
      </c>
      <c r="J30" s="683" t="n">
        <v>0.043725996674161216</v>
      </c>
      <c r="K30" s="126" t="n">
        <f t="shared" si="19"/>
        <v>10.0</v>
      </c>
      <c r="L30" s="105" t="n">
        <v>46020.22416675505</v>
      </c>
      <c r="M30" s="126" t="n">
        <f t="shared" si="20"/>
        <v>12.0</v>
      </c>
      <c r="N30" s="683" t="n">
        <f t="shared" si="21"/>
        <v>0.020273131824294258</v>
      </c>
      <c r="O30" s="683" t="n">
        <v>0.0402322559148951</v>
      </c>
      <c r="P30" s="126" t="n">
        <f t="shared" si="22"/>
        <v>10.0</v>
      </c>
      <c r="Q30" s="97" t="n">
        <f t="shared" si="12"/>
        <v>0.9</v>
      </c>
      <c r="R30" s="97" t="n">
        <f t="shared" si="13"/>
        <v>9.1</v>
      </c>
    </row>
    <row r="31" s="238" customFormat="1" ht="27" customHeight="1" spans="1:18">
      <c r="A31" s="90" t="s">
        <v>130</v>
      </c>
      <c r="B31" s="682" t="n">
        <v>66503.7843</v>
      </c>
      <c r="C31" s="126" t="n">
        <f t="shared" si="14"/>
        <v>4.0</v>
      </c>
      <c r="D31" s="683" t="n">
        <f t="shared" si="15"/>
        <v>0.1166723978939985</v>
      </c>
      <c r="E31" s="683" t="n">
        <v>0.19563601686117615</v>
      </c>
      <c r="F31" s="126" t="n">
        <f t="shared" si="16"/>
        <v>6.0</v>
      </c>
      <c r="G31" s="105" t="n">
        <v>63255.79171235344</v>
      </c>
      <c r="H31" s="126" t="n">
        <f t="shared" si="17"/>
        <v>7.0</v>
      </c>
      <c r="I31" s="683" t="n">
        <f t="shared" si="18"/>
        <v>0.03720915428276947</v>
      </c>
      <c r="J31" s="683" t="n">
        <v>-0.06475303911172381</v>
      </c>
      <c r="K31" s="126" t="n">
        <f t="shared" si="19"/>
        <v>16.0</v>
      </c>
      <c r="L31" s="105" t="n">
        <v>129759.57601235344</v>
      </c>
      <c r="M31" s="126" t="n">
        <f t="shared" si="20"/>
        <v>5.0</v>
      </c>
      <c r="N31" s="683" t="n">
        <f t="shared" si="21"/>
        <v>0.057162541851835044</v>
      </c>
      <c r="O31" s="683" t="n">
        <v>0.052752080057097084</v>
      </c>
      <c r="P31" s="126" t="n">
        <f t="shared" si="22"/>
        <v>4.0</v>
      </c>
      <c r="Q31" s="97" t="n">
        <f t="shared" si="12"/>
        <v>5.1</v>
      </c>
      <c r="R31" s="97" t="n">
        <f t="shared" si="13"/>
        <v>4.9</v>
      </c>
    </row>
    <row r="32" s="238" customFormat="1" ht="27" customHeight="1" spans="1:18">
      <c r="A32" s="90" t="s">
        <v>131</v>
      </c>
      <c r="B32" s="682" t="n">
        <v>93914.5573</v>
      </c>
      <c r="C32" s="126" t="n">
        <f t="shared" si="14"/>
        <v>2.0</v>
      </c>
      <c r="D32" s="683" t="n">
        <f t="shared" si="15"/>
        <v>0.16476109912656986</v>
      </c>
      <c r="E32" s="683" t="n">
        <v>0.02486689209086612</v>
      </c>
      <c r="F32" s="126" t="n">
        <f t="shared" si="16"/>
        <v>7.0</v>
      </c>
      <c r="G32" s="105" t="n">
        <v>448601.3261265706</v>
      </c>
      <c r="H32" s="126" t="n">
        <f t="shared" si="17"/>
        <v>2.0</v>
      </c>
      <c r="I32" s="683" t="n">
        <f t="shared" si="18"/>
        <v>0.2638821758994555</v>
      </c>
      <c r="J32" s="683" t="n">
        <v>0.047887134003650855</v>
      </c>
      <c r="K32" s="126" t="n">
        <f t="shared" si="19"/>
        <v>8.0</v>
      </c>
      <c r="L32" s="105" t="n">
        <v>542515.8834265706</v>
      </c>
      <c r="M32" s="126" t="n">
        <f t="shared" si="20"/>
        <v>2.0</v>
      </c>
      <c r="N32" s="683" t="n">
        <f t="shared" si="21"/>
        <v>0.23899266508626965</v>
      </c>
      <c r="O32" s="683" t="n">
        <v>0.04382838700169667</v>
      </c>
      <c r="P32" s="126" t="n">
        <f t="shared" si="22"/>
        <v>7.0</v>
      </c>
      <c r="Q32" s="97" t="n">
        <f t="shared" si="12"/>
        <v>1.7</v>
      </c>
      <c r="R32" s="97" t="n">
        <f t="shared" si="13"/>
        <v>8.3</v>
      </c>
    </row>
    <row r="33" s="238" customFormat="1" ht="27" customHeight="1" spans="1:18">
      <c r="A33" s="90" t="s">
        <v>132</v>
      </c>
      <c r="B33" s="682" t="n">
        <v>1148.7861</v>
      </c>
      <c r="C33" s="126" t="n">
        <f t="shared" si="14"/>
        <v>15.0</v>
      </c>
      <c r="D33" s="683" t="n">
        <f t="shared" si="15"/>
        <v>0.0020153985275435634</v>
      </c>
      <c r="E33" s="683" t="n">
        <v>-0.699699439627355</v>
      </c>
      <c r="F33" s="126" t="n">
        <f t="shared" si="16"/>
        <v>16.0</v>
      </c>
      <c r="G33" s="105" t="n">
        <v>12552.85920032164</v>
      </c>
      <c r="H33" s="126" t="n">
        <f t="shared" si="17"/>
        <v>16.0</v>
      </c>
      <c r="I33" s="683" t="n">
        <f t="shared" si="18"/>
        <v>0.007384008041487068</v>
      </c>
      <c r="J33" s="683" t="n">
        <v>0.2877799426047132</v>
      </c>
      <c r="K33" s="126" t="n">
        <f t="shared" si="19"/>
        <v>1.0</v>
      </c>
      <c r="L33" s="105" t="n">
        <v>13701.64530032164</v>
      </c>
      <c r="M33" s="126" t="n">
        <f t="shared" si="20"/>
        <v>16.0</v>
      </c>
      <c r="N33" s="683" t="n">
        <f t="shared" si="21"/>
        <v>0.006035938903222607</v>
      </c>
      <c r="O33" s="683" t="n">
        <v>0.00946847254881944</v>
      </c>
      <c r="P33" s="126" t="n">
        <f t="shared" si="22"/>
        <v>17.0</v>
      </c>
      <c r="Q33" s="97" t="n">
        <f t="shared" si="12"/>
        <v>0.8</v>
      </c>
      <c r="R33" s="97" t="n">
        <f t="shared" si="13"/>
        <v>9.2</v>
      </c>
    </row>
    <row r="34" s="238" customFormat="1" ht="27" customHeight="1" spans="1:18">
      <c r="A34" s="90" t="s">
        <v>133</v>
      </c>
      <c r="B34" s="682" t="n">
        <v>23471.0495</v>
      </c>
      <c r="C34" s="126" t="n">
        <f t="shared" si="14"/>
        <v>7.0</v>
      </c>
      <c r="D34" s="683" t="n">
        <f t="shared" si="15"/>
        <v>0.041176959402801</v>
      </c>
      <c r="E34" s="683" t="n">
        <v>-0.06955150284795875</v>
      </c>
      <c r="F34" s="126" t="n">
        <f t="shared" si="16"/>
        <v>13.0</v>
      </c>
      <c r="G34" s="105" t="n">
        <v>104806.99209108914</v>
      </c>
      <c r="H34" s="126" t="n">
        <f t="shared" si="17"/>
        <v>5.0</v>
      </c>
      <c r="I34" s="683" t="n">
        <f t="shared" si="18"/>
        <v>0.061650948206671975</v>
      </c>
      <c r="J34" s="683" t="n">
        <v>0.05711093456275673</v>
      </c>
      <c r="K34" s="126" t="n">
        <f t="shared" si="19"/>
        <v>6.0</v>
      </c>
      <c r="L34" s="105" t="n">
        <v>128278.04159108913</v>
      </c>
      <c r="M34" s="126" t="n">
        <f t="shared" si="20"/>
        <v>6.0</v>
      </c>
      <c r="N34" s="683" t="n">
        <f t="shared" si="21"/>
        <v>0.05650988656454916</v>
      </c>
      <c r="O34" s="683" t="n">
        <v>0.03142050005221031</v>
      </c>
      <c r="P34" s="126" t="n">
        <f t="shared" si="22"/>
        <v>13.0</v>
      </c>
      <c r="Q34" s="97" t="n">
        <f t="shared" si="12"/>
        <v>1.8</v>
      </c>
      <c r="R34" s="97" t="n">
        <f t="shared" si="13"/>
        <v>8.2</v>
      </c>
    </row>
    <row r="35" s="238" customFormat="1" ht="27" customHeight="1" spans="1:18">
      <c r="A35" s="90" t="s">
        <v>134</v>
      </c>
      <c r="B35" s="682" t="n">
        <v>28990.9597</v>
      </c>
      <c r="C35" s="126" t="n">
        <f t="shared" si="14"/>
        <v>6.0</v>
      </c>
      <c r="D35" s="683" t="n">
        <f t="shared" si="15"/>
        <v>0.05086093702862072</v>
      </c>
      <c r="E35" s="683" t="n">
        <v>0.281248227514292</v>
      </c>
      <c r="F35" s="126" t="n">
        <f t="shared" si="16"/>
        <v>4.0</v>
      </c>
      <c r="G35" s="105" t="n">
        <v>25125.84296044807</v>
      </c>
      <c r="H35" s="126" t="n">
        <f t="shared" si="17"/>
        <v>13.0</v>
      </c>
      <c r="I35" s="683" t="n">
        <f t="shared" si="18"/>
        <v>0.01477985401639308</v>
      </c>
      <c r="J35" s="683" t="n">
        <v>-0.14694435414811802</v>
      </c>
      <c r="K35" s="126" t="n">
        <f t="shared" si="19"/>
        <v>17.0</v>
      </c>
      <c r="L35" s="105" t="n">
        <v>54116.80266044807</v>
      </c>
      <c r="M35" s="126" t="n">
        <f t="shared" si="20"/>
        <v>9.0</v>
      </c>
      <c r="N35" s="683" t="n">
        <f t="shared" si="21"/>
        <v>0.023839889833416755</v>
      </c>
      <c r="O35" s="683" t="n">
        <v>0.03908808946799014</v>
      </c>
      <c r="P35" s="126" t="n">
        <f t="shared" si="22"/>
        <v>11.0</v>
      </c>
      <c r="Q35" s="97" t="n">
        <f t="shared" si="12"/>
        <v>5.4</v>
      </c>
      <c r="R35" s="97" t="n">
        <f t="shared" si="13"/>
        <v>4.6</v>
      </c>
    </row>
    <row r="36" s="238" customFormat="1" ht="27" customHeight="1" spans="1:18">
      <c r="A36" s="90" t="s">
        <v>135</v>
      </c>
      <c r="B36" s="682" t="n">
        <v>35895.8464</v>
      </c>
      <c r="C36" s="126" t="n">
        <f t="shared" si="14"/>
        <v>5.0</v>
      </c>
      <c r="D36" s="683" t="n">
        <f t="shared" si="15"/>
        <v>0.06297467908037006</v>
      </c>
      <c r="E36" s="683" t="n">
        <v>0.007739472830236904</v>
      </c>
      <c r="F36" s="126" t="n">
        <f t="shared" si="16"/>
        <v>8.0</v>
      </c>
      <c r="G36" s="105" t="n">
        <v>120953.77208182044</v>
      </c>
      <c r="H36" s="126" t="n">
        <f t="shared" si="17"/>
        <v>4.0</v>
      </c>
      <c r="I36" s="683" t="n">
        <f t="shared" si="18"/>
        <v>0.0711490196335088</v>
      </c>
      <c r="J36" s="683" t="n">
        <v>0.06194285675209277</v>
      </c>
      <c r="K36" s="126" t="n">
        <f t="shared" si="19"/>
        <v>5.0</v>
      </c>
      <c r="L36" s="105" t="n">
        <v>156849.61848182045</v>
      </c>
      <c r="M36" s="126" t="n">
        <f t="shared" si="20"/>
        <v>3.0</v>
      </c>
      <c r="N36" s="683" t="n">
        <f t="shared" si="21"/>
        <v>0.06909642553130604</v>
      </c>
      <c r="O36" s="683" t="n">
        <v>0.0490298696820306</v>
      </c>
      <c r="P36" s="126" t="n">
        <f t="shared" si="22"/>
        <v>6.0</v>
      </c>
      <c r="Q36" s="97" t="n">
        <f t="shared" si="12"/>
        <v>2.3</v>
      </c>
      <c r="R36" s="97" t="n">
        <f t="shared" si="13"/>
        <v>7.7</v>
      </c>
    </row>
    <row r="37" s="238" customFormat="1" ht="27" customHeight="1" spans="1:18">
      <c r="A37" s="90" t="s">
        <v>136</v>
      </c>
      <c r="B37" s="682" t="n">
        <v>74038.0904</v>
      </c>
      <c r="C37" s="126" t="n">
        <f t="shared" si="14"/>
        <v>3.0</v>
      </c>
      <c r="D37" s="683" t="n">
        <f t="shared" si="15"/>
        <v>0.129890375914452</v>
      </c>
      <c r="E37" s="683" t="n">
        <v>-0.06545625252229348</v>
      </c>
      <c r="F37" s="126" t="n">
        <f t="shared" si="16"/>
        <v>12.0</v>
      </c>
      <c r="G37" s="105" t="n">
        <v>45246.64905599943</v>
      </c>
      <c r="H37" s="126" t="n">
        <f t="shared" si="17"/>
        <v>9.0</v>
      </c>
      <c r="I37" s="683" t="n">
        <f t="shared" si="18"/>
        <v>0.026615579379021734</v>
      </c>
      <c r="J37" s="683" t="n">
        <v>0.1892236920781627</v>
      </c>
      <c r="K37" s="126" t="n">
        <f t="shared" si="19"/>
        <v>4.0</v>
      </c>
      <c r="L37" s="105" t="n">
        <v>119284.73945599943</v>
      </c>
      <c r="M37" s="126" t="n">
        <f t="shared" si="20"/>
        <v>7.0</v>
      </c>
      <c r="N37" s="683" t="n">
        <f t="shared" si="21"/>
        <v>0.05254809795917995</v>
      </c>
      <c r="O37" s="683" t="n">
        <v>0.01717170125910794</v>
      </c>
      <c r="P37" s="126" t="n">
        <f t="shared" si="22"/>
        <v>16.0</v>
      </c>
      <c r="Q37" s="97" t="n">
        <f t="shared" si="12"/>
        <v>6.2</v>
      </c>
      <c r="R37" s="97" t="n">
        <f t="shared" si="13"/>
        <v>3.8</v>
      </c>
    </row>
    <row r="38" s="238" customFormat="1" ht="27" customHeight="1" spans="1:18">
      <c r="A38" s="90" t="s">
        <v>137</v>
      </c>
      <c r="B38" s="682" t="n">
        <v>6874.6569</v>
      </c>
      <c r="C38" s="126" t="n">
        <f t="shared" si="14"/>
        <v>10.0</v>
      </c>
      <c r="D38" s="683" t="n">
        <f t="shared" si="15"/>
        <v>0.012060707727598026</v>
      </c>
      <c r="E38" s="683" t="n">
        <v>0.29176144832569495</v>
      </c>
      <c r="F38" s="126" t="n">
        <f t="shared" si="16"/>
        <v>3.0</v>
      </c>
      <c r="G38" s="105" t="n">
        <v>45310.451814901324</v>
      </c>
      <c r="H38" s="126" t="n">
        <f t="shared" si="17"/>
        <v>8.0</v>
      </c>
      <c r="I38" s="683" t="n">
        <f t="shared" si="18"/>
        <v>0.026653110277543135</v>
      </c>
      <c r="J38" s="683" t="n">
        <v>0.020773438434200875</v>
      </c>
      <c r="K38" s="126" t="n">
        <f t="shared" si="19"/>
        <v>13.0</v>
      </c>
      <c r="L38" s="105" t="n">
        <v>52185.108714901326</v>
      </c>
      <c r="M38" s="126" t="n">
        <f t="shared" si="20"/>
        <v>10.0</v>
      </c>
      <c r="N38" s="683" t="n">
        <f t="shared" si="21"/>
        <v>0.02298892731180106</v>
      </c>
      <c r="O38" s="683" t="n">
        <v>0.04978509958013966</v>
      </c>
      <c r="P38" s="126" t="n">
        <f t="shared" si="22"/>
        <v>5.0</v>
      </c>
      <c r="Q38" s="97" t="n">
        <f t="shared" si="12"/>
        <v>1.3</v>
      </c>
      <c r="R38" s="97" t="n">
        <f t="shared" si="13"/>
        <v>8.7</v>
      </c>
    </row>
    <row r="39" s="238" customFormat="1" ht="27" customHeight="1" spans="1:18">
      <c r="A39" s="90" t="s">
        <v>138</v>
      </c>
      <c r="B39" s="682" t="n">
        <v>6715.4149</v>
      </c>
      <c r="C39" s="126" t="n">
        <f t="shared" si="14"/>
        <v>11.0</v>
      </c>
      <c r="D39" s="683" t="n">
        <f t="shared" si="15"/>
        <v>0.011781337971711275</v>
      </c>
      <c r="E39" s="683" t="n">
        <v>-0.6408320778163704</v>
      </c>
      <c r="F39" s="126" t="n">
        <f t="shared" si="16"/>
        <v>15.0</v>
      </c>
      <c r="G39" s="105" t="n">
        <v>123378.35991642988</v>
      </c>
      <c r="H39" s="126" t="n">
        <f t="shared" si="17"/>
        <v>3.0</v>
      </c>
      <c r="I39" s="683" t="n">
        <f t="shared" si="18"/>
        <v>0.07257524259852008</v>
      </c>
      <c r="J39" s="683" t="n">
        <v>0.21524850899773895</v>
      </c>
      <c r="K39" s="126" t="n">
        <f t="shared" si="19"/>
        <v>3.0</v>
      </c>
      <c r="L39" s="105" t="n">
        <v>130093.77481642988</v>
      </c>
      <c r="M39" s="126" t="n">
        <f t="shared" si="20"/>
        <v>4.0</v>
      </c>
      <c r="N39" s="683" t="n">
        <f t="shared" si="21"/>
        <v>0.0573097653070278</v>
      </c>
      <c r="O39" s="683" t="n">
        <v>0.08210968267429464</v>
      </c>
      <c r="P39" s="126" t="n">
        <f t="shared" si="22"/>
        <v>1.0</v>
      </c>
      <c r="Q39" s="97" t="n">
        <f t="shared" si="12"/>
        <v>0.5</v>
      </c>
      <c r="R39" s="97" t="n">
        <f t="shared" si="13"/>
        <v>9.5</v>
      </c>
    </row>
    <row r="40" s="238" customFormat="1" ht="27" customHeight="1" spans="1:18">
      <c r="A40" s="90" t="s">
        <v>147</v>
      </c>
      <c r="B40" s="682" t="n">
        <v>743.8135</v>
      </c>
      <c r="C40" s="126" t="n">
        <f t="shared" si="14"/>
        <v>16.0</v>
      </c>
      <c r="D40" s="683" t="n">
        <f t="shared" si="15"/>
        <v>0.0013049258105290657</v>
      </c>
      <c r="E40" s="683" t="n">
        <v>0.3363634828327662</v>
      </c>
      <c r="F40" s="126" t="n">
        <f t="shared" si="16"/>
        <v>1.0</v>
      </c>
      <c r="G40" s="105" t="n">
        <v>65817.46496233543</v>
      </c>
      <c r="H40" s="126" t="n">
        <f t="shared" si="17"/>
        <v>6.0</v>
      </c>
      <c r="I40" s="683" t="n">
        <f t="shared" si="18"/>
        <v>0.038716015434931896</v>
      </c>
      <c r="J40" s="683" t="n">
        <v>0.033301754326221955</v>
      </c>
      <c r="K40" s="126" t="n">
        <f t="shared" si="19"/>
        <v>12.0</v>
      </c>
      <c r="L40" s="105" t="n">
        <v>66561.27846233544</v>
      </c>
      <c r="M40" s="126" t="n">
        <f t="shared" si="20"/>
        <v>8.0</v>
      </c>
      <c r="N40" s="683" t="n">
        <f t="shared" si="21"/>
        <v>0.029322012160803292</v>
      </c>
      <c r="O40" s="683" t="n">
        <v>0.03592704908003275</v>
      </c>
      <c r="P40" s="126" t="n">
        <f t="shared" si="22"/>
        <v>12.0</v>
      </c>
      <c r="Q40" s="97" t="n">
        <f t="shared" si="12"/>
        <v>0.1</v>
      </c>
      <c r="R40" s="97" t="n">
        <f t="shared" si="13"/>
        <v>9.9</v>
      </c>
    </row>
    <row r="41" s="238" customFormat="1" ht="27" customHeight="1" spans="1:18">
      <c r="A41" s="90" t="s">
        <v>107</v>
      </c>
      <c r="B41" s="682" t="n">
        <v>1610.9069</v>
      </c>
      <c r="C41" s="126" t="n">
        <f t="shared" si="14"/>
        <v>14.0</v>
      </c>
      <c r="D41" s="683" t="n">
        <f t="shared" si="15"/>
        <v>0.002826130464383027</v>
      </c>
      <c r="E41" s="683" t="n">
        <v>-0.1911979883514734</v>
      </c>
      <c r="F41" s="126" t="n">
        <f t="shared" si="16"/>
        <v>14.0</v>
      </c>
      <c r="G41" s="105" t="n">
        <v>16873.037147396004</v>
      </c>
      <c r="H41" s="126" t="n">
        <f t="shared" si="17"/>
        <v>15.0</v>
      </c>
      <c r="I41" s="683" t="n">
        <f t="shared" si="18"/>
        <v>0.00992527996948218</v>
      </c>
      <c r="J41" s="683" t="n">
        <v>0.048141995886190614</v>
      </c>
      <c r="K41" s="126" t="n">
        <f t="shared" si="19"/>
        <v>7.0</v>
      </c>
      <c r="L41" s="105" t="n">
        <v>18483.944047396006</v>
      </c>
      <c r="M41" s="126" t="n">
        <f t="shared" si="20"/>
        <v>15.0</v>
      </c>
      <c r="N41" s="683" t="n">
        <f t="shared" si="21"/>
        <v>0.0081426686003942</v>
      </c>
      <c r="O41" s="683" t="n">
        <v>0.02179017947453099</v>
      </c>
      <c r="P41" s="126" t="n">
        <f t="shared" si="22"/>
        <v>14.0</v>
      </c>
      <c r="Q41" s="97" t="n">
        <f t="shared" si="12"/>
        <v>0.9</v>
      </c>
      <c r="R41" s="97" t="n">
        <f t="shared" si="13"/>
        <v>9.1</v>
      </c>
    </row>
    <row r="42" s="238" customFormat="1" ht="27" customHeight="1" spans="1:18">
      <c r="A42" s="90" t="s">
        <v>109</v>
      </c>
      <c r="B42" s="682" t="n">
        <v>15379.8083</v>
      </c>
      <c r="C42" s="126" t="n">
        <f t="shared" si="14"/>
        <v>9.0</v>
      </c>
      <c r="D42" s="683" t="n">
        <f t="shared" si="15"/>
        <v>0.026981909862699657</v>
      </c>
      <c r="E42" s="683" t="n">
        <v>0.0020468462739664517</v>
      </c>
      <c r="F42" s="126" t="n">
        <f t="shared" si="16"/>
        <v>10.0</v>
      </c>
      <c r="G42" s="105" t="n">
        <v>18182.891146906175</v>
      </c>
      <c r="H42" s="126" t="n">
        <f t="shared" si="17"/>
        <v>14.0</v>
      </c>
      <c r="I42" s="683" t="n">
        <f t="shared" si="18"/>
        <v>0.01069577952748802</v>
      </c>
      <c r="J42" s="683" t="n">
        <v>0.03884344292973663</v>
      </c>
      <c r="K42" s="126" t="n">
        <f t="shared" si="19"/>
        <v>11.0</v>
      </c>
      <c r="L42" s="105" t="n">
        <v>33562.699446906176</v>
      </c>
      <c r="M42" s="126" t="n">
        <f t="shared" si="20"/>
        <v>13.0</v>
      </c>
      <c r="N42" s="683" t="n">
        <f t="shared" si="21"/>
        <v>0.014785261101744772</v>
      </c>
      <c r="O42" s="683" t="n">
        <v>0.021651831633248353</v>
      </c>
      <c r="P42" s="126" t="n">
        <f t="shared" si="22"/>
        <v>15.0</v>
      </c>
      <c r="Q42" s="97" t="n">
        <f t="shared" si="12"/>
        <v>4.6</v>
      </c>
      <c r="R42" s="97" t="n">
        <f t="shared" si="13"/>
        <v>5.4</v>
      </c>
    </row>
    <row r="43" s="238" customFormat="1" ht="27" customHeight="1" spans="1:18">
      <c r="A43" s="90" t="s">
        <v>111</v>
      </c>
      <c r="B43" s="682" t="n">
        <v>2075.3577</v>
      </c>
      <c r="C43" s="126" t="n">
        <f t="shared" si="14"/>
        <v>13.0</v>
      </c>
      <c r="D43" s="683" t="n">
        <f t="shared" si="15"/>
        <v>0.003640950088712073</v>
      </c>
      <c r="E43" s="683" t="n">
        <v>0.0017831079436301245</v>
      </c>
      <c r="F43" s="126" t="n">
        <f t="shared" si="16"/>
        <v>11.0</v>
      </c>
      <c r="G43" s="105" t="n">
        <v>25891.44298810008</v>
      </c>
      <c r="H43" s="126" t="n">
        <f t="shared" si="17"/>
        <v>12.0</v>
      </c>
      <c r="I43" s="683" t="n">
        <f t="shared" si="18"/>
        <v>0.01523020534038469</v>
      </c>
      <c r="J43" s="683" t="n">
        <v>0.04397172616090561</v>
      </c>
      <c r="K43" s="126" t="n">
        <f t="shared" si="19"/>
        <v>9.0</v>
      </c>
      <c r="L43" s="105" t="n">
        <v>27966.80068810008</v>
      </c>
      <c r="M43" s="126" t="n">
        <f t="shared" si="20"/>
        <v>14.0</v>
      </c>
      <c r="N43" s="683" t="n">
        <f t="shared" si="21"/>
        <v>0.012320118976369502</v>
      </c>
      <c r="O43" s="683" t="n">
        <v>0.04071931542913232</v>
      </c>
      <c r="P43" s="126" t="n">
        <f t="shared" si="22"/>
        <v>9.0</v>
      </c>
      <c r="Q43" s="97" t="n">
        <f t="shared" si="12"/>
        <v>0.7</v>
      </c>
      <c r="R43" s="97" t="n">
        <f t="shared" si="13"/>
        <v>9.3</v>
      </c>
    </row>
    <row r="44" s="238" customFormat="1" ht="27" customHeight="1" spans="1:18">
      <c r="A44" s="90" t="s">
        <v>112</v>
      </c>
      <c r="B44" s="682" t="n">
        <v>245.4502</v>
      </c>
      <c r="C44" s="126" t="n">
        <f t="shared" si="14"/>
        <v>17.0</v>
      </c>
      <c r="D44" s="683" t="n">
        <f t="shared" si="15"/>
        <v>4.306110351311468E-4</v>
      </c>
      <c r="E44" s="683" t="n">
        <v>-0.7114235162425104</v>
      </c>
      <c r="F44" s="126" t="n">
        <f t="shared" si="16"/>
        <v>17.0</v>
      </c>
      <c r="G44" s="105" t="n">
        <v>3995.702653288743</v>
      </c>
      <c r="H44" s="126" t="n">
        <f t="shared" si="17"/>
        <v>17.0</v>
      </c>
      <c r="I44" s="683" t="n">
        <f t="shared" si="18"/>
        <v>0.0023504048004074946</v>
      </c>
      <c r="J44" s="683" t="n">
        <v>0.2399583683634281</v>
      </c>
      <c r="K44" s="126" t="n">
        <f t="shared" si="19"/>
        <v>2.0</v>
      </c>
      <c r="L44" s="105" t="n">
        <v>4241.152853288743</v>
      </c>
      <c r="M44" s="126" t="n">
        <f t="shared" si="20"/>
        <v>17.0</v>
      </c>
      <c r="N44" s="683" t="n">
        <f t="shared" si="21"/>
        <v>0.0018683405489323395</v>
      </c>
      <c r="O44" s="683" t="n">
        <v>0.041283708023717836</v>
      </c>
      <c r="P44" s="126" t="n">
        <f t="shared" si="22"/>
        <v>8.0</v>
      </c>
      <c r="Q44" s="97" t="n">
        <f t="shared" si="12"/>
        <v>0.6</v>
      </c>
      <c r="R44" s="97" t="n">
        <f t="shared" si="13"/>
        <v>9.4</v>
      </c>
    </row>
  </sheetData>
  <mergeCells count="18">
    <mergeCell ref="A2:P2"/>
    <mergeCell ref="B3:D3"/>
    <mergeCell ref="E3:F3"/>
    <mergeCell ref="G3:I3"/>
    <mergeCell ref="J3:K3"/>
    <mergeCell ref="L3:N3"/>
    <mergeCell ref="O3:P3"/>
    <mergeCell ref="A24:P24"/>
    <mergeCell ref="B25:D25"/>
    <mergeCell ref="E25:F25"/>
    <mergeCell ref="G25:I25"/>
    <mergeCell ref="J25:K25"/>
    <mergeCell ref="L25:N25"/>
    <mergeCell ref="O25:P25"/>
    <mergeCell ref="A3:A4"/>
    <mergeCell ref="A25:A26"/>
    <mergeCell ref="Q25:R26"/>
    <mergeCell ref="Q3:R4"/>
  </mergeCells>
  <pageMargins left="0.75" right="0.75" top="1" bottom="1" header="0.5" footer="0.5"/>
  <pageSetup paperSize="8" scale="9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N40"/>
  <sheetViews>
    <sheetView workbookViewId="0">
      <pane xSplit="1" ySplit="3" topLeftCell="B4" activePane="bottomRight" state="frozen"/>
      <selection/>
      <selection pane="topRight"/>
      <selection pane="bottomLeft"/>
      <selection pane="bottomRight" activeCell="S31" sqref="S31"/>
    </sheetView>
  </sheetViews>
  <sheetFormatPr defaultColWidth="16" defaultRowHeight="15.6"/>
  <cols>
    <col min="1" max="1" customWidth="true" style="257" width="26.0"/>
    <col min="2" max="2" customWidth="true" style="614" width="20.0"/>
    <col min="3" max="3" customWidth="true" style="615" width="12.0"/>
    <col min="4" max="8" customWidth="true" style="616" width="9.33333333333333"/>
    <col min="9" max="9" customWidth="true" style="614" width="12.3333333333333"/>
    <col min="10" max="10" customWidth="true" style="615" width="12.0"/>
    <col min="11" max="11" customWidth="true" style="616" width="9.33333333333333"/>
    <col min="12" max="12" customWidth="true" style="615" width="12.0"/>
    <col min="13" max="13" customWidth="true" style="616" width="9.33333333333333"/>
    <col min="14" max="14" customWidth="true" style="615" width="12.0"/>
    <col min="15" max="15" customWidth="true" style="616" width="9.33333333333333"/>
    <col min="16" max="16" customWidth="true" style="615" width="12.0"/>
    <col min="17" max="17" customWidth="true" style="616" width="9.33333333333333"/>
    <col min="18" max="18" customWidth="true" style="615" width="12.0"/>
    <col min="19" max="19" customWidth="true" style="616" width="9.33333333333333"/>
    <col min="20" max="20" customWidth="true" style="615" width="12.0"/>
    <col min="21" max="21" customWidth="true" style="616" width="9.33333333333333"/>
    <col min="22" max="22" customWidth="true" style="615" width="12.0"/>
    <col min="23" max="23" customWidth="true" style="616" width="9.33333333333333"/>
    <col min="24" max="24" customWidth="true" style="615" width="12.0"/>
    <col min="25" max="25" customWidth="true" style="616" width="9.33333333333333"/>
    <col min="26" max="26" customWidth="true" style="615" width="12.0"/>
    <col min="27" max="27" customWidth="true" style="616" width="9.33333333333333"/>
    <col min="28" max="28" customWidth="true" style="615" width="12.0"/>
    <col min="29" max="29" customWidth="true" style="616" width="9.33333333333333"/>
    <col min="30" max="30" customWidth="true" style="615" width="12.0"/>
    <col min="31" max="31" customWidth="true" style="616" width="9.33333333333333"/>
    <col min="32" max="32" customWidth="true" style="615" width="11.6666666666667"/>
    <col min="33" max="33" customWidth="true" style="616" width="9.33333333333333"/>
    <col min="34" max="34" customWidth="true" style="615" width="12.0"/>
    <col min="35" max="35" customWidth="true" style="616" width="9.66666666666667"/>
    <col min="36" max="36" customWidth="true" style="617" width="7.0"/>
    <col min="37" max="37" customWidth="true" style="617" width="14.0"/>
    <col min="38" max="38" customWidth="true" hidden="true" style="617" width="8.88888888888889"/>
    <col min="39" max="39" customWidth="true" style="617" width="12.8888888888889"/>
    <col min="40" max="40" customWidth="true" hidden="true" style="617" width="9.66666666666667"/>
    <col min="41" max="41" customWidth="true" style="617" width="14.3333333333333"/>
    <col min="42" max="42" customWidth="true" hidden="true" style="617" width="9.66666666666667"/>
    <col min="43" max="43" customWidth="true" style="617" width="12.7777777777778"/>
    <col min="44" max="44" customWidth="true" hidden="true" style="617" width="8.88888888888889"/>
    <col min="45" max="45" customWidth="true" style="617" width="12.1111111111111"/>
    <col min="46" max="46" customWidth="true" hidden="true" style="617" width="8.88888888888889"/>
    <col min="47" max="47" customWidth="true" style="617" width="12.7777777777778"/>
    <col min="48" max="48" customWidth="true" hidden="true" style="617" width="9.66666666666667"/>
    <col min="49" max="49" customWidth="true" style="617" width="13.5555555555556"/>
    <col min="50" max="50" customWidth="true" hidden="true" style="617" width="9.66666666666667"/>
    <col min="51" max="51" customWidth="true" style="617" width="12.1111111111111"/>
    <col min="52" max="52" customWidth="true" hidden="true" style="617" width="9.66666666666667"/>
    <col min="53" max="53" customWidth="true" style="617" width="12.5555555555556"/>
    <col min="54" max="54" customWidth="true" hidden="true" style="617" width="8.88888888888889"/>
    <col min="55" max="55" customWidth="true" style="617" width="12.7777777777778"/>
    <col min="56" max="56" customWidth="true" hidden="true" style="617" width="8.88888888888889"/>
    <col min="57" max="57" customWidth="true" style="617" width="13.4444444444444"/>
    <col min="58" max="58" customWidth="true" hidden="true" style="617" width="8.88888888888889"/>
    <col min="59" max="59" customWidth="true" style="617" width="15.6666666666667"/>
    <col min="60" max="60" customWidth="true" hidden="true" style="617" width="8.88888888888889"/>
    <col min="61" max="61" customWidth="true" style="617" width="17.1111111111111"/>
    <col min="62" max="81" customWidth="true" style="617" width="8.88888888888889"/>
    <col min="82" max="82" customWidth="true" style="617" width="13.1111111111111"/>
    <col min="83" max="83" customWidth="true" style="617" width="8.88888888888889"/>
    <col min="84" max="84" customWidth="true" style="617" width="13.1111111111111"/>
    <col min="85" max="85" customWidth="true" style="617" width="8.88888888888889"/>
    <col min="86" max="86" customWidth="true" style="617" width="13.1111111111111"/>
    <col min="87" max="89" customWidth="true" style="617" width="8.88888888888889"/>
    <col min="90" max="90" customWidth="true" style="16" width="7.0"/>
    <col min="91" max="115" customWidth="true" style="617" width="8.88888888888889"/>
    <col min="116" max="116" customWidth="true" style="617" width="11.8888888888889"/>
    <col min="117" max="117" customWidth="true" style="617" width="8.88888888888889"/>
    <col min="118" max="118" customWidth="true" style="617" width="11.8888888888889"/>
    <col min="119" max="119" customWidth="true" style="617" width="8.88888888888889"/>
    <col min="120" max="120" customWidth="true" style="617" width="11.8888888888889"/>
    <col min="121" max="121" customWidth="true" style="617" width="8.88888888888889"/>
    <col min="122" max="122" customWidth="true" style="617" width="11.8888888888889"/>
    <col min="123" max="123" customWidth="true" style="617" width="8.88888888888889"/>
    <col min="124" max="124" customWidth="true" style="617" width="11.8888888888889"/>
    <col min="125" max="125" customWidth="true" style="617" width="8.88888888888889"/>
    <col min="126" max="126" customWidth="true" style="617" width="13.1111111111111"/>
    <col min="127" max="127" customWidth="true" style="617" width="8.88888888888889"/>
    <col min="128" max="128" customWidth="true" style="617" width="13.1111111111111"/>
    <col min="129" max="129" customWidth="true" style="617" width="8.88888888888889"/>
    <col min="130" max="130" customWidth="true" style="617" width="13.1111111111111"/>
    <col min="131" max="133" customWidth="true" style="617" width="8.88888888888889"/>
    <col min="134" max="134" customWidth="true" style="617" width="11.8888888888889"/>
    <col min="135" max="159" customWidth="true" style="617" width="8.88888888888889"/>
    <col min="160" max="168" customWidth="true" style="617" width="11.8888888888889"/>
    <col min="169" max="169" customWidth="true" style="617" width="13.1111111111111"/>
    <col min="170" max="170" customWidth="true" style="617" width="8.88888888888889"/>
    <col min="171" max="171" customWidth="true" style="617" width="13.1111111111111"/>
    <col min="172" max="172" customWidth="true" style="617" width="8.88888888888889"/>
    <col min="173" max="173" customWidth="true" style="617" width="13.1111111111111"/>
    <col min="174" max="176" customWidth="true" style="617" width="8.88888888888889"/>
    <col min="177" max="177" customWidth="true" style="16" width="16.0"/>
    <col min="178" max="178" customWidth="true" style="617" width="8.88888888888889"/>
    <col min="179" max="202" customWidth="true" style="16" width="7.0"/>
    <col min="203" max="203" customWidth="true" style="617" width="8.88888888888889"/>
    <col min="204" max="205" customWidth="true" style="16" width="7.0"/>
    <col min="206" max="206" customWidth="true" style="16" width="16.0"/>
    <col min="207" max="207" customWidth="true" style="617" width="8.88888888888889"/>
    <col min="208" max="217" customWidth="true" style="16" width="7.0"/>
    <col min="218" max="218" customWidth="true" style="16" width="11.0"/>
    <col min="219" max="234" customWidth="true" style="16" width="7.0"/>
    <col min="235" max="235" customWidth="true" style="617" width="8.88888888888889"/>
    <col min="236" max="259" customWidth="true" style="16" width="7.0"/>
    <col min="260" max="260" customWidth="true" style="16" width="10.0"/>
    <col min="261" max="261" customWidth="true" style="617" width="10.0"/>
    <col min="262" max="269" customWidth="true" style="16" width="10.0"/>
    <col min="270" max="270" customWidth="true" style="617" width="10.0"/>
    <col min="271" max="272" customWidth="true" style="16" width="10.0"/>
    <col min="273" max="273" customWidth="true" style="617" width="12.0"/>
    <col min="274" max="274" customWidth="true" style="617" width="16.0"/>
    <col min="275" max="16384" style="617" width="16.0"/>
  </cols>
  <sheetData>
    <row r="1" ht="22.2" customHeight="1" spans="1:274">
      <c r="A1" s="258" t="s">
        <v>150</v>
      </c>
      <c r="B1" s="259"/>
      <c r="C1" s="263"/>
      <c r="D1" s="260"/>
      <c r="E1" s="260"/>
      <c r="F1" s="260"/>
      <c r="G1" s="260"/>
      <c r="H1" s="260"/>
      <c r="I1" s="259"/>
      <c r="J1" s="263"/>
      <c r="K1" s="260"/>
      <c r="L1" s="263"/>
      <c r="M1" s="260"/>
      <c r="N1" s="263"/>
      <c r="O1" s="260"/>
      <c r="P1" s="263"/>
      <c r="Q1" s="260"/>
      <c r="R1" s="263"/>
      <c r="S1" s="260"/>
      <c r="T1" s="263"/>
      <c r="U1" s="260"/>
      <c r="V1" s="263"/>
      <c r="W1" s="260"/>
      <c r="X1" s="263"/>
      <c r="Y1" s="260"/>
      <c r="Z1" s="263"/>
      <c r="AA1" s="260"/>
      <c r="AB1" s="263"/>
      <c r="AC1" s="260"/>
      <c r="AD1" s="263"/>
      <c r="AE1" s="260"/>
      <c r="AF1" s="263"/>
      <c r="AG1" s="260"/>
      <c r="AH1" s="618"/>
      <c r="AI1" s="268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9"/>
      <c r="BS1" s="89"/>
      <c r="BT1" s="89"/>
      <c r="BU1" s="89"/>
      <c r="BV1" s="89"/>
      <c r="BW1" s="89"/>
      <c r="BX1" s="89"/>
      <c r="BY1" s="89"/>
      <c r="BZ1" s="89"/>
      <c r="CA1" s="89"/>
      <c r="CB1" s="89"/>
      <c r="CC1" s="89"/>
      <c r="CD1" s="619"/>
      <c r="CE1" s="89"/>
      <c r="CF1" s="619"/>
      <c r="CG1" s="89"/>
      <c r="CH1" s="619"/>
      <c r="CI1" s="89"/>
      <c r="CJ1" s="89"/>
      <c r="CK1" s="89"/>
      <c r="CL1" s="89"/>
    </row>
    <row r="2" s="256" customFormat="1" ht="30" customHeight="1" spans="1:274">
      <c r="A2" s="269" t="s">
        <v>1</v>
      </c>
      <c r="B2" s="270" t="s">
        <v>2</v>
      </c>
      <c r="C2" s="271" t="s">
        <v>151</v>
      </c>
      <c r="D2" s="272" t="s">
        <v>12</v>
      </c>
      <c r="E2" s="272"/>
      <c r="F2" s="272"/>
      <c r="G2" s="272"/>
      <c r="H2" s="272"/>
      <c r="I2" s="270"/>
      <c r="J2" s="276" t="s">
        <v>13</v>
      </c>
      <c r="K2" s="272" t="s">
        <v>12</v>
      </c>
      <c r="L2" s="276" t="s">
        <v>14</v>
      </c>
      <c r="M2" s="272" t="s">
        <v>12</v>
      </c>
      <c r="N2" s="276" t="s">
        <v>15</v>
      </c>
      <c r="O2" s="272" t="s">
        <v>12</v>
      </c>
      <c r="P2" s="276" t="s">
        <v>16</v>
      </c>
      <c r="Q2" s="272" t="s">
        <v>12</v>
      </c>
      <c r="R2" s="276" t="s">
        <v>17</v>
      </c>
      <c r="S2" s="272" t="s">
        <v>12</v>
      </c>
      <c r="T2" s="276" t="s">
        <v>18</v>
      </c>
      <c r="U2" s="272" t="s">
        <v>12</v>
      </c>
      <c r="V2" s="276" t="s">
        <v>19</v>
      </c>
      <c r="W2" s="272" t="s">
        <v>12</v>
      </c>
      <c r="X2" s="276" t="s">
        <v>20</v>
      </c>
      <c r="Y2" s="272" t="s">
        <v>12</v>
      </c>
      <c r="Z2" s="276" t="s">
        <v>21</v>
      </c>
      <c r="AA2" s="272" t="s">
        <v>12</v>
      </c>
      <c r="AB2" s="276" t="s">
        <v>23</v>
      </c>
      <c r="AC2" s="272" t="s">
        <v>12</v>
      </c>
      <c r="AD2" s="276" t="s">
        <v>25</v>
      </c>
      <c r="AE2" s="272" t="s">
        <v>12</v>
      </c>
      <c r="AF2" s="273">
        <v>45992</v>
      </c>
      <c r="AG2" s="272" t="s">
        <v>12</v>
      </c>
      <c r="AH2" s="276" t="s">
        <v>51</v>
      </c>
      <c r="AI2" s="272" t="s">
        <v>44</v>
      </c>
      <c r="AJ2" s="620"/>
      <c r="AK2" s="271" t="s">
        <v>31</v>
      </c>
      <c r="AL2" s="272" t="s">
        <v>3</v>
      </c>
      <c r="AM2" s="271" t="s">
        <v>32</v>
      </c>
      <c r="AN2" s="272" t="s">
        <v>4</v>
      </c>
      <c r="AO2" s="271" t="s">
        <v>33</v>
      </c>
      <c r="AP2" s="272" t="s">
        <v>5</v>
      </c>
      <c r="AQ2" s="271" t="s">
        <v>34</v>
      </c>
      <c r="AR2" s="272" t="s">
        <v>6</v>
      </c>
      <c r="AS2" s="271" t="s">
        <v>35</v>
      </c>
      <c r="AT2" s="272" t="s">
        <v>7</v>
      </c>
      <c r="AU2" s="271" t="s">
        <v>36</v>
      </c>
      <c r="AV2" s="272" t="s">
        <v>8</v>
      </c>
      <c r="AW2" s="271" t="s">
        <v>37</v>
      </c>
      <c r="AX2" s="272" t="s">
        <v>9</v>
      </c>
      <c r="AY2" s="271" t="s">
        <v>38</v>
      </c>
      <c r="AZ2" s="272" t="s">
        <v>10</v>
      </c>
      <c r="BA2" s="271" t="s">
        <v>39</v>
      </c>
      <c r="BB2" s="272" t="s">
        <v>22</v>
      </c>
      <c r="BC2" s="271" t="s">
        <v>40</v>
      </c>
      <c r="BD2" s="272" t="s">
        <v>24</v>
      </c>
      <c r="BE2" s="271" t="s">
        <v>41</v>
      </c>
      <c r="BF2" s="272" t="s">
        <v>26</v>
      </c>
      <c r="BG2" s="271" t="s">
        <v>42</v>
      </c>
      <c r="BH2" s="272" t="s">
        <v>28</v>
      </c>
      <c r="BI2" s="272" t="s">
        <v>51</v>
      </c>
      <c r="BJ2" s="272" t="s">
        <v>44</v>
      </c>
      <c r="BK2" s="620"/>
      <c r="BL2" s="271" t="s">
        <v>45</v>
      </c>
      <c r="BM2" s="272" t="s">
        <v>3</v>
      </c>
      <c r="BN2" s="271" t="s">
        <v>46</v>
      </c>
      <c r="BO2" s="272" t="s">
        <v>4</v>
      </c>
      <c r="BP2" s="271" t="s">
        <v>47</v>
      </c>
      <c r="BQ2" s="272" t="s">
        <v>5</v>
      </c>
      <c r="BR2" s="621" t="s">
        <v>48</v>
      </c>
      <c r="BS2" s="272" t="s">
        <v>6</v>
      </c>
      <c r="BT2" s="271" t="s">
        <v>49</v>
      </c>
      <c r="BU2" s="272" t="s">
        <v>7</v>
      </c>
      <c r="BV2" s="271" t="s">
        <v>50</v>
      </c>
      <c r="BW2" s="272" t="s">
        <v>8</v>
      </c>
      <c r="BX2" s="271" t="s">
        <v>152</v>
      </c>
      <c r="BY2" s="272" t="s">
        <v>9</v>
      </c>
      <c r="BZ2" s="271" t="s">
        <v>153</v>
      </c>
      <c r="CA2" s="272" t="s">
        <v>10</v>
      </c>
      <c r="CB2" s="271" t="s">
        <v>154</v>
      </c>
      <c r="CC2" s="272" t="s">
        <v>22</v>
      </c>
      <c r="CD2" s="273">
        <v>45200</v>
      </c>
      <c r="CE2" s="272" t="s">
        <v>24</v>
      </c>
      <c r="CF2" s="273">
        <v>45231</v>
      </c>
      <c r="CG2" s="272" t="s">
        <v>26</v>
      </c>
      <c r="CH2" s="273">
        <v>45261</v>
      </c>
      <c r="CI2" s="272" t="s">
        <v>28</v>
      </c>
      <c r="CJ2" s="271" t="s">
        <v>51</v>
      </c>
      <c r="CK2" s="272" t="s">
        <v>44</v>
      </c>
      <c r="CL2" s="272"/>
      <c r="CM2" s="622"/>
      <c r="CN2" s="623" t="s">
        <v>52</v>
      </c>
      <c r="CO2" s="624" t="s">
        <v>53</v>
      </c>
      <c r="CP2" s="624" t="s">
        <v>54</v>
      </c>
      <c r="CQ2" s="624" t="s">
        <v>55</v>
      </c>
      <c r="CR2" s="624" t="s">
        <v>56</v>
      </c>
      <c r="CS2" s="624" t="s">
        <v>57</v>
      </c>
      <c r="CT2" s="624" t="s">
        <v>58</v>
      </c>
      <c r="CU2" s="624" t="s">
        <v>59</v>
      </c>
      <c r="CV2" s="624" t="s">
        <v>60</v>
      </c>
      <c r="CW2" s="624" t="s">
        <v>61</v>
      </c>
      <c r="CX2" s="624" t="s">
        <v>62</v>
      </c>
      <c r="CY2" s="624" t="s">
        <v>63</v>
      </c>
      <c r="CZ2" s="625" t="s">
        <v>51</v>
      </c>
      <c r="DA2" s="626" t="s">
        <v>44</v>
      </c>
      <c r="DB2" s="627"/>
      <c r="DC2" s="628" t="s">
        <v>64</v>
      </c>
      <c r="DD2" s="629" t="s">
        <v>3</v>
      </c>
      <c r="DE2" s="630" t="s">
        <v>65</v>
      </c>
      <c r="DF2" s="629" t="s">
        <v>4</v>
      </c>
      <c r="DG2" s="630" t="s">
        <v>66</v>
      </c>
      <c r="DH2" s="629" t="s">
        <v>5</v>
      </c>
      <c r="DI2" s="631" t="s">
        <v>155</v>
      </c>
      <c r="DJ2" s="630" t="s">
        <v>67</v>
      </c>
      <c r="DK2" s="629" t="s">
        <v>6</v>
      </c>
      <c r="DL2" s="273">
        <v>44317</v>
      </c>
      <c r="DM2" s="629" t="s">
        <v>7</v>
      </c>
      <c r="DN2" s="273">
        <v>44348</v>
      </c>
      <c r="DO2" s="629" t="s">
        <v>8</v>
      </c>
      <c r="DP2" s="273">
        <v>44378</v>
      </c>
      <c r="DQ2" s="629" t="s">
        <v>9</v>
      </c>
      <c r="DR2" s="273">
        <v>44409</v>
      </c>
      <c r="DS2" s="629" t="s">
        <v>10</v>
      </c>
      <c r="DT2" s="273">
        <v>44440</v>
      </c>
      <c r="DU2" s="629" t="s">
        <v>22</v>
      </c>
      <c r="DV2" s="273">
        <v>44470</v>
      </c>
      <c r="DW2" s="629" t="s">
        <v>24</v>
      </c>
      <c r="DX2" s="273">
        <v>44501</v>
      </c>
      <c r="DY2" s="629" t="s">
        <v>26</v>
      </c>
      <c r="DZ2" s="273">
        <v>44531</v>
      </c>
      <c r="EA2" s="629" t="s">
        <v>28</v>
      </c>
      <c r="EB2" s="273" t="s">
        <v>51</v>
      </c>
      <c r="EC2" s="272" t="s">
        <v>44</v>
      </c>
      <c r="ED2" s="273">
        <v>43831</v>
      </c>
      <c r="EE2" s="629" t="s">
        <v>3</v>
      </c>
      <c r="EF2" s="273" t="s">
        <v>156</v>
      </c>
      <c r="EG2" s="629" t="s">
        <v>4</v>
      </c>
      <c r="EH2" s="273" t="s">
        <v>157</v>
      </c>
      <c r="EI2" s="629" t="s">
        <v>5</v>
      </c>
      <c r="EJ2" s="273" t="s">
        <v>158</v>
      </c>
      <c r="EK2" s="629" t="s">
        <v>6</v>
      </c>
      <c r="EL2" s="273" t="s">
        <v>159</v>
      </c>
      <c r="EM2" s="629" t="s">
        <v>7</v>
      </c>
      <c r="EN2" s="273" t="s">
        <v>160</v>
      </c>
      <c r="EO2" s="629" t="s">
        <v>8</v>
      </c>
      <c r="EP2" s="273" t="s">
        <v>161</v>
      </c>
      <c r="EQ2" s="629" t="s">
        <v>9</v>
      </c>
      <c r="ER2" s="273" t="s">
        <v>162</v>
      </c>
      <c r="ES2" s="629" t="s">
        <v>10</v>
      </c>
      <c r="ET2" s="273" t="s">
        <v>163</v>
      </c>
      <c r="EU2" s="629" t="s">
        <v>22</v>
      </c>
      <c r="EV2" s="629" t="s">
        <v>164</v>
      </c>
      <c r="EW2" s="629" t="s">
        <v>165</v>
      </c>
      <c r="EX2" s="629" t="s">
        <v>166</v>
      </c>
      <c r="EY2" s="629" t="s">
        <v>167</v>
      </c>
      <c r="EZ2" s="629" t="s">
        <v>168</v>
      </c>
      <c r="FA2" s="629" t="s">
        <v>169</v>
      </c>
      <c r="FB2" s="632" t="s">
        <v>51</v>
      </c>
      <c r="FC2" s="629" t="s">
        <v>44</v>
      </c>
      <c r="FD2" s="633">
        <v>43466</v>
      </c>
      <c r="FE2" s="633">
        <v>43498</v>
      </c>
      <c r="FF2" s="273">
        <v>43527</v>
      </c>
      <c r="FG2" s="273">
        <v>43559</v>
      </c>
      <c r="FH2" s="273">
        <v>43589</v>
      </c>
      <c r="FI2" s="273">
        <v>43620</v>
      </c>
      <c r="FJ2" s="273">
        <v>43650</v>
      </c>
      <c r="FK2" s="273">
        <v>43681</v>
      </c>
      <c r="FL2" s="273">
        <v>43712</v>
      </c>
      <c r="FM2" s="273">
        <v>43742</v>
      </c>
      <c r="FN2" s="634" t="s">
        <v>170</v>
      </c>
      <c r="FO2" s="273">
        <v>43773</v>
      </c>
      <c r="FP2" s="634" t="s">
        <v>171</v>
      </c>
      <c r="FQ2" s="273">
        <v>43803</v>
      </c>
      <c r="FR2" s="634" t="s">
        <v>172</v>
      </c>
      <c r="FS2" s="635" t="s">
        <v>51</v>
      </c>
      <c r="FT2" s="635" t="s">
        <v>44</v>
      </c>
      <c r="FU2" s="636" t="s">
        <v>173</v>
      </c>
      <c r="FV2" s="637"/>
      <c r="FW2" s="638">
        <v>43101</v>
      </c>
      <c r="FX2" s="73"/>
      <c r="FY2" s="639">
        <v>43132</v>
      </c>
      <c r="FZ2" s="73"/>
      <c r="GA2" s="639">
        <v>43160</v>
      </c>
      <c r="GB2" s="73"/>
      <c r="GC2" s="639">
        <v>43191</v>
      </c>
      <c r="GD2" s="73"/>
      <c r="GE2" s="639">
        <v>43221</v>
      </c>
      <c r="GF2" s="73"/>
      <c r="GG2" s="639">
        <v>43253</v>
      </c>
      <c r="GH2" s="73"/>
      <c r="GI2" s="639">
        <v>43284</v>
      </c>
      <c r="GJ2" s="73"/>
      <c r="GK2" s="639">
        <v>43315</v>
      </c>
      <c r="GL2" s="73"/>
      <c r="GM2" s="639">
        <v>43346</v>
      </c>
      <c r="GN2" s="73"/>
      <c r="GO2" s="639">
        <v>43376</v>
      </c>
      <c r="GP2" s="73"/>
      <c r="GQ2" s="639">
        <v>43407</v>
      </c>
      <c r="GR2" s="73"/>
      <c r="GS2" s="639">
        <v>43437</v>
      </c>
      <c r="GT2" s="73"/>
      <c r="GU2" s="640"/>
      <c r="GV2" s="639" t="s">
        <v>174</v>
      </c>
      <c r="GW2" s="73"/>
      <c r="GX2" s="641"/>
      <c r="GY2" s="642"/>
      <c r="GZ2" s="643">
        <v>42736</v>
      </c>
      <c r="HA2" s="644"/>
      <c r="HB2" s="645">
        <v>42767</v>
      </c>
      <c r="HC2" s="644"/>
      <c r="HD2" s="645">
        <v>42795</v>
      </c>
      <c r="HE2" s="644"/>
      <c r="HF2" s="645">
        <v>42827</v>
      </c>
      <c r="HG2" s="644"/>
      <c r="HH2" s="645">
        <v>42857</v>
      </c>
      <c r="HI2" s="644"/>
      <c r="HJ2" s="646" t="s">
        <v>175</v>
      </c>
      <c r="HK2" s="645">
        <v>42888</v>
      </c>
      <c r="HL2" s="644"/>
      <c r="HM2" s="645">
        <v>42918</v>
      </c>
      <c r="HN2" s="644"/>
      <c r="HO2" s="645">
        <v>42949</v>
      </c>
      <c r="HP2" s="644"/>
      <c r="HQ2" s="645">
        <v>42980</v>
      </c>
      <c r="HR2" s="644"/>
      <c r="HS2" s="645">
        <v>43010</v>
      </c>
      <c r="HT2" s="644"/>
      <c r="HU2" s="645">
        <v>43041</v>
      </c>
      <c r="HV2" s="644"/>
      <c r="HW2" s="645">
        <v>43071</v>
      </c>
      <c r="HX2" s="644"/>
      <c r="HY2" s="276" t="s">
        <v>51</v>
      </c>
      <c r="HZ2" s="73"/>
      <c r="IA2" s="637"/>
      <c r="IB2" s="647">
        <v>42370</v>
      </c>
      <c r="IC2" s="648"/>
      <c r="ID2" s="649">
        <v>42401</v>
      </c>
      <c r="IE2" s="648"/>
      <c r="IF2" s="649">
        <v>42430</v>
      </c>
      <c r="IG2" s="648"/>
      <c r="IH2" s="649">
        <v>42461</v>
      </c>
      <c r="II2" s="648"/>
      <c r="IJ2" s="649">
        <v>42491</v>
      </c>
      <c r="IK2" s="648"/>
      <c r="IL2" s="649">
        <v>42522</v>
      </c>
      <c r="IM2" s="648"/>
      <c r="IN2" s="649">
        <v>42552</v>
      </c>
      <c r="IO2" s="648"/>
      <c r="IP2" s="649">
        <v>42584</v>
      </c>
      <c r="IQ2" s="648"/>
      <c r="IR2" s="649">
        <v>42615</v>
      </c>
      <c r="IS2" s="648"/>
      <c r="IT2" s="649">
        <v>42645</v>
      </c>
      <c r="IU2" s="648"/>
      <c r="IV2" s="649">
        <v>42676</v>
      </c>
      <c r="IW2" s="648"/>
      <c r="IX2" s="649">
        <v>42706</v>
      </c>
      <c r="IY2" s="648"/>
    </row>
    <row r="3" s="256" customFormat="1" ht="18" customHeight="1" spans="1:274">
      <c r="A3" s="29"/>
      <c r="B3" s="29"/>
      <c r="C3" s="29"/>
      <c r="D3" s="55"/>
      <c r="E3" s="272"/>
      <c r="F3" s="272"/>
      <c r="G3" s="272"/>
      <c r="H3" s="272"/>
      <c r="I3" s="270"/>
      <c r="J3" s="29"/>
      <c r="K3" s="55"/>
      <c r="L3" s="29"/>
      <c r="M3" s="55"/>
      <c r="N3" s="29"/>
      <c r="O3" s="55"/>
      <c r="P3" s="29"/>
      <c r="Q3" s="55"/>
      <c r="R3" s="29"/>
      <c r="S3" s="55"/>
      <c r="T3" s="29"/>
      <c r="U3" s="55"/>
      <c r="V3" s="29"/>
      <c r="W3" s="55"/>
      <c r="X3" s="29"/>
      <c r="Y3" s="55"/>
      <c r="Z3" s="29"/>
      <c r="AA3" s="55"/>
      <c r="AB3" s="29"/>
      <c r="AC3" s="55"/>
      <c r="AD3" s="29"/>
      <c r="AE3" s="55"/>
      <c r="AF3" s="29"/>
      <c r="AG3" s="55"/>
      <c r="AH3" s="29"/>
      <c r="AI3" s="55"/>
      <c r="AJ3" s="620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77"/>
      <c r="CE3" s="29"/>
      <c r="CF3" s="277"/>
      <c r="CG3" s="29"/>
      <c r="CH3" s="277"/>
      <c r="CI3" s="29"/>
      <c r="CJ3" s="29"/>
      <c r="CK3" s="29"/>
      <c r="CL3" s="272" t="s">
        <v>176</v>
      </c>
      <c r="CM3" s="622"/>
      <c r="CN3" s="28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650"/>
      <c r="DB3" s="627"/>
      <c r="DC3" s="350"/>
      <c r="DD3" s="45"/>
      <c r="DE3" s="29"/>
      <c r="DF3" s="45"/>
      <c r="DG3" s="29"/>
      <c r="DH3" s="45"/>
      <c r="DI3" s="29"/>
      <c r="DJ3" s="29"/>
      <c r="DK3" s="45"/>
      <c r="DL3" s="277"/>
      <c r="DM3" s="45"/>
      <c r="DN3" s="277"/>
      <c r="DO3" s="45"/>
      <c r="DP3" s="277"/>
      <c r="DQ3" s="45"/>
      <c r="DR3" s="277"/>
      <c r="DS3" s="45"/>
      <c r="DT3" s="277"/>
      <c r="DU3" s="45"/>
      <c r="DV3" s="277"/>
      <c r="DW3" s="45"/>
      <c r="DX3" s="277"/>
      <c r="DY3" s="45"/>
      <c r="DZ3" s="277"/>
      <c r="EA3" s="45"/>
      <c r="EB3" s="29"/>
      <c r="EC3" s="29"/>
      <c r="ED3" s="277"/>
      <c r="EE3" s="45"/>
      <c r="EF3" s="29"/>
      <c r="EG3" s="45"/>
      <c r="EH3" s="29"/>
      <c r="EI3" s="45"/>
      <c r="EJ3" s="29"/>
      <c r="EK3" s="45"/>
      <c r="EL3" s="29"/>
      <c r="EM3" s="45"/>
      <c r="EN3" s="29"/>
      <c r="EO3" s="45"/>
      <c r="EP3" s="29"/>
      <c r="EQ3" s="45"/>
      <c r="ER3" s="29"/>
      <c r="ES3" s="45"/>
      <c r="ET3" s="29"/>
      <c r="EU3" s="45"/>
      <c r="EV3" s="45"/>
      <c r="EW3" s="45"/>
      <c r="EX3" s="45"/>
      <c r="EY3" s="45"/>
      <c r="EZ3" s="45"/>
      <c r="FA3" s="45"/>
      <c r="FB3" s="45"/>
      <c r="FC3" s="45"/>
      <c r="FD3" s="651"/>
      <c r="FE3" s="651"/>
      <c r="FF3" s="277"/>
      <c r="FG3" s="277"/>
      <c r="FH3" s="277"/>
      <c r="FI3" s="277"/>
      <c r="FJ3" s="277"/>
      <c r="FK3" s="277"/>
      <c r="FL3" s="277"/>
      <c r="FM3" s="277"/>
      <c r="FN3" s="652"/>
      <c r="FO3" s="277"/>
      <c r="FP3" s="652"/>
      <c r="FQ3" s="277"/>
      <c r="FR3" s="652"/>
      <c r="FS3" s="45"/>
      <c r="FT3" s="45"/>
      <c r="FU3" s="637"/>
      <c r="FV3" s="637"/>
      <c r="FW3" s="653" t="s">
        <v>177</v>
      </c>
      <c r="FX3" s="654" t="s">
        <v>12</v>
      </c>
      <c r="FY3" s="654" t="s">
        <v>178</v>
      </c>
      <c r="FZ3" s="635" t="s">
        <v>12</v>
      </c>
      <c r="GA3" s="635" t="s">
        <v>179</v>
      </c>
      <c r="GB3" s="635" t="s">
        <v>12</v>
      </c>
      <c r="GC3" s="635" t="s">
        <v>180</v>
      </c>
      <c r="GD3" s="635" t="s">
        <v>12</v>
      </c>
      <c r="GE3" s="635" t="s">
        <v>181</v>
      </c>
      <c r="GF3" s="635" t="s">
        <v>12</v>
      </c>
      <c r="GG3" s="635" t="s">
        <v>182</v>
      </c>
      <c r="GH3" s="635" t="s">
        <v>12</v>
      </c>
      <c r="GI3" s="642" t="s">
        <v>183</v>
      </c>
      <c r="GJ3" s="655" t="s">
        <v>12</v>
      </c>
      <c r="GK3" s="642" t="s">
        <v>184</v>
      </c>
      <c r="GL3" s="655" t="s">
        <v>12</v>
      </c>
      <c r="GM3" s="642" t="s">
        <v>185</v>
      </c>
      <c r="GN3" s="655" t="s">
        <v>12</v>
      </c>
      <c r="GO3" s="642" t="s">
        <v>186</v>
      </c>
      <c r="GP3" s="655" t="s">
        <v>12</v>
      </c>
      <c r="GQ3" s="642" t="s">
        <v>187</v>
      </c>
      <c r="GR3" s="655" t="s">
        <v>12</v>
      </c>
      <c r="GS3" s="642" t="s">
        <v>188</v>
      </c>
      <c r="GT3" s="655" t="s">
        <v>12</v>
      </c>
      <c r="GU3" s="642"/>
      <c r="GV3" s="642" t="s">
        <v>51</v>
      </c>
      <c r="GW3" s="655" t="s">
        <v>12</v>
      </c>
      <c r="GX3" s="656" t="s">
        <v>189</v>
      </c>
      <c r="GY3" s="637"/>
      <c r="GZ3" s="657" t="s">
        <v>177</v>
      </c>
      <c r="HA3" s="658" t="s">
        <v>12</v>
      </c>
      <c r="HB3" s="659" t="s">
        <v>178</v>
      </c>
      <c r="HC3" s="658" t="s">
        <v>12</v>
      </c>
      <c r="HD3" s="659" t="s">
        <v>179</v>
      </c>
      <c r="HE3" s="660" t="s">
        <v>12</v>
      </c>
      <c r="HF3" s="659" t="s">
        <v>180</v>
      </c>
      <c r="HG3" s="661" t="s">
        <v>12</v>
      </c>
      <c r="HH3" s="659" t="s">
        <v>181</v>
      </c>
      <c r="HI3" s="660" t="s">
        <v>12</v>
      </c>
      <c r="HJ3" s="276"/>
      <c r="HK3" s="657" t="s">
        <v>182</v>
      </c>
      <c r="HL3" s="661" t="s">
        <v>12</v>
      </c>
      <c r="HM3" s="659" t="s">
        <v>183</v>
      </c>
      <c r="HN3" s="661" t="s">
        <v>12</v>
      </c>
      <c r="HO3" s="659" t="s">
        <v>184</v>
      </c>
      <c r="HP3" s="661" t="s">
        <v>12</v>
      </c>
      <c r="HQ3" s="659" t="s">
        <v>185</v>
      </c>
      <c r="HR3" s="661" t="s">
        <v>12</v>
      </c>
      <c r="HS3" s="659" t="s">
        <v>186</v>
      </c>
      <c r="HT3" s="661" t="s">
        <v>12</v>
      </c>
      <c r="HU3" s="659" t="s">
        <v>187</v>
      </c>
      <c r="HV3" s="661" t="s">
        <v>12</v>
      </c>
      <c r="HW3" s="659" t="s">
        <v>188</v>
      </c>
      <c r="HX3" s="661" t="s">
        <v>12</v>
      </c>
      <c r="HY3" s="276" t="s">
        <v>51</v>
      </c>
      <c r="HZ3" s="628" t="s">
        <v>12</v>
      </c>
      <c r="IA3" s="637"/>
      <c r="IB3" s="662" t="s">
        <v>177</v>
      </c>
      <c r="IC3" s="663" t="s">
        <v>12</v>
      </c>
      <c r="ID3" s="664" t="s">
        <v>178</v>
      </c>
      <c r="IE3" s="663" t="s">
        <v>12</v>
      </c>
      <c r="IF3" s="664" t="s">
        <v>179</v>
      </c>
      <c r="IG3" s="663" t="s">
        <v>12</v>
      </c>
      <c r="IH3" s="664" t="s">
        <v>180</v>
      </c>
      <c r="II3" s="663" t="s">
        <v>12</v>
      </c>
      <c r="IJ3" s="664" t="s">
        <v>181</v>
      </c>
      <c r="IK3" s="663" t="s">
        <v>12</v>
      </c>
      <c r="IL3" s="664" t="s">
        <v>182</v>
      </c>
      <c r="IM3" s="663" t="s">
        <v>12</v>
      </c>
      <c r="IN3" s="664" t="s">
        <v>183</v>
      </c>
      <c r="IO3" s="663" t="s">
        <v>12</v>
      </c>
      <c r="IP3" s="664" t="s">
        <v>184</v>
      </c>
      <c r="IQ3" s="663" t="s">
        <v>12</v>
      </c>
      <c r="IR3" s="664" t="s">
        <v>185</v>
      </c>
      <c r="IS3" s="663" t="s">
        <v>12</v>
      </c>
      <c r="IT3" s="665" t="s">
        <v>186</v>
      </c>
      <c r="IU3" s="663" t="s">
        <v>12</v>
      </c>
      <c r="IV3" s="665" t="s">
        <v>187</v>
      </c>
      <c r="IW3" s="663" t="s">
        <v>12</v>
      </c>
      <c r="IX3" s="665" t="s">
        <v>188</v>
      </c>
      <c r="IY3" s="666" t="s">
        <v>12</v>
      </c>
      <c r="IZ3" s="276" t="s">
        <v>190</v>
      </c>
      <c r="JA3" s="273">
        <v>42005</v>
      </c>
      <c r="JB3" s="273">
        <v>42036</v>
      </c>
      <c r="JC3" s="273">
        <v>42064</v>
      </c>
      <c r="JD3" s="273">
        <v>42095</v>
      </c>
      <c r="JE3" s="273">
        <v>42125</v>
      </c>
      <c r="JF3" s="273">
        <v>42156</v>
      </c>
      <c r="JG3" s="273">
        <v>42186</v>
      </c>
      <c r="JH3" s="273">
        <v>42217</v>
      </c>
      <c r="JI3" s="273">
        <v>42248</v>
      </c>
      <c r="JJ3" s="273">
        <v>42278</v>
      </c>
      <c r="JK3" s="273">
        <v>42309</v>
      </c>
      <c r="JL3" s="273">
        <v>42339</v>
      </c>
      <c r="JM3" s="667" t="s">
        <v>191</v>
      </c>
      <c r="JN3" s="667" t="s">
        <v>192</v>
      </c>
    </row>
    <row r="4" s="257" customFormat="1" ht="31.2" customHeight="1" spans="1:274">
      <c r="A4" s="278" t="s">
        <v>80</v>
      </c>
      <c r="B4" s="279" t="s">
        <v>193</v>
      </c>
      <c r="C4" s="284" t="n">
        <f>C6+C8+C10+C12+C14+C16+C18+C20+C22+C24+C26+C28+C30+C32+C34+C36+C38</f>
        <v>37879.56010000001</v>
      </c>
      <c r="D4" s="282" t="n">
        <f t="shared" ref="D4:D39" si="0">C4/J4-1</f>
        <v>0.018165813088142357</v>
      </c>
      <c r="E4" s="282"/>
      <c r="F4" s="282"/>
      <c r="G4" s="282"/>
      <c r="H4" s="282"/>
      <c r="I4" s="668"/>
      <c r="J4" s="284" t="n">
        <f>J6+J8+J10+J12+J14+J16+J18+J20+J22+J24+J26+J28+J30+J32+J34+J36+J38</f>
        <v>37203.724200000004</v>
      </c>
      <c r="K4" s="282" t="n">
        <f t="shared" ref="K4:K39" si="1">J4/AK4-1</f>
        <v>-0.0815004965412438</v>
      </c>
      <c r="L4" s="284" t="n">
        <f>L6+L8+L10+L12+L14+L16+L18+L20+L22+L24+L26+L28+L30+L32+L34+L36+L38</f>
        <v>35057.46419999999</v>
      </c>
      <c r="M4" s="282" t="n">
        <f t="shared" ref="M4:M39" si="2">L4/AM4-1</f>
        <v>0.03267629436454933</v>
      </c>
      <c r="N4" s="284" t="n">
        <f>N6+N8+N10+N12+N14+N16+N18+N20+N22+N24+N26+N28+N30+N32+N34+N36+N38</f>
        <v>39843.68910000001</v>
      </c>
      <c r="O4" s="282" t="n">
        <f t="shared" ref="O4:O39" si="3">N4/AO4-1</f>
        <v>-0.04139877428052652</v>
      </c>
      <c r="P4" s="284" t="n">
        <f>P6+P8+P10+P12+P14+P16+P18+P20+P22+P24+P26+P28+P30+P32+P34+P36+P38</f>
        <v>39848.279999999984</v>
      </c>
      <c r="Q4" s="282" t="n">
        <f t="shared" ref="Q4:Q39" si="4">P4/AQ4-1</f>
        <v>-0.037543846932771685</v>
      </c>
      <c r="R4" s="284" t="n">
        <f>R6+R8+R10+R12+R14+R16+R18+R20+R22+R24+R26+R28+R30+R32+R34+R36+R38</f>
        <v>39481.62880000001</v>
      </c>
      <c r="S4" s="282" t="n">
        <f t="shared" ref="S4:S39" si="5">R4/AS4-1</f>
        <v>-0.03500644670001862</v>
      </c>
      <c r="T4" s="284" t="n">
        <f>T6+T8+T10+T12+T14+T16+T18+T20+T22+T24+T26+T28+T30+T32+T34+T36+T38</f>
        <v>37007.06420000001</v>
      </c>
      <c r="U4" s="282" t="n">
        <f t="shared" ref="U4:U39" si="6">T4/AU4-1</f>
        <v>-0.0582778093252454</v>
      </c>
      <c r="V4" s="284" t="n">
        <f>V6+V8+V10+V12+V14+V16+V18+V20+V22+V24+V26+V28+V30+V32+V34+V36+V38</f>
        <v>35790.50810000001</v>
      </c>
      <c r="W4" s="282" t="n">
        <f t="shared" ref="W4:W39" si="7">V4/AW4-1</f>
        <v>-0.07808520350565507</v>
      </c>
      <c r="X4" s="284" t="n">
        <f>X6+X8+X10+X12+X14+X16+X18+X20+X22+X24+X26+X28+X30+X32+X34+X36+X38</f>
        <v>34876.827300000004</v>
      </c>
      <c r="Y4" s="282" t="n">
        <f t="shared" ref="Y4:Y39" si="8">X4/AY4-1</f>
        <v>-0.06410684636562525</v>
      </c>
      <c r="Z4" s="284" t="n">
        <f>Z6+Z8+Z10+Z12+Z14+Z16+Z18+Z20+Z22+Z24+Z26+Z28+Z30+Z32+Z34+Z36+Z38</f>
        <v>36600.62010000001</v>
      </c>
      <c r="AA4" s="282" t="n">
        <f t="shared" ref="AA4:AA39" si="9">Z4/BA4-1</f>
        <v>-0.04285372281699629</v>
      </c>
      <c r="AB4" s="284" t="n">
        <f>AB6+AB8+AB10+AB12+AB14+AB16+AB18+AB20+AB22+AB24+AB26+AB28+AB30+AB32+AB34+AB36+AB38</f>
        <v>38756.5331</v>
      </c>
      <c r="AC4" s="282" t="n">
        <f t="shared" ref="AC4:AC39" si="10">AB4/BC4-1</f>
        <v>-0.04442563539088684</v>
      </c>
      <c r="AD4" s="284" t="n">
        <f>AD6+AD8+AD10+AD12+AD14+AD16+AD18+AD20+AD22+AD24+AD26+AD28+AD30+AD32+AD34+AD36+AD38</f>
        <v>38790.15700000001</v>
      </c>
      <c r="AE4" s="282" t="n">
        <f t="shared" ref="AE4:AE39" si="11">AD4/BE4-1</f>
        <v>-0.02310299678576999</v>
      </c>
      <c r="AF4" s="284" t="n">
        <f>AF6+AF8+AF10+AF12+AF14+AF16+AF18+AF20+AF22+AF24+AF26+AF28+AF30+AF32+AF34+AF36+AF38</f>
        <v>38353.73799999999</v>
      </c>
      <c r="AG4" s="282" t="n">
        <f t="shared" ref="AG4:AG39" si="12">AF4/BG4-1</f>
        <v>-0.06319058382716292</v>
      </c>
      <c r="AH4" s="284" t="n">
        <f t="shared" ref="AH4:AH39" si="13">J4+L4+N4+P4+R4+T4+V4+X4+Z4+AB4+AD4</f>
        <v>413256.49610000005</v>
      </c>
      <c r="AI4" s="282" t="n">
        <f t="shared" ref="AI4:AI39" si="14">AH4/SUM(AK4,AM4,AO4,AQ4,AS4,AU4,AW4,AY4,BA4,BC4,BE4)-1</f>
        <v>-0.043883958758938135</v>
      </c>
      <c r="AJ4" s="283"/>
      <c r="AK4" s="284" t="n">
        <f>AK6+AK8+AK10+AK12+AK14+AK16+AK18+AK20+AK22+AK24+AK26+AK28+AK30+AK32+AK34+AK36+AK38</f>
        <v>40504.893099999994</v>
      </c>
      <c r="AL4" s="283"/>
      <c r="AM4" s="284" t="n">
        <f>AM6+AM8+AM10+AM12+AM14+AM16+AM18+AM20+AM22+AM24+AM26+AM28+AM30+AM32+AM34+AM36+AM38</f>
        <v>33948.16399999999</v>
      </c>
      <c r="AN4" s="283"/>
      <c r="AO4" s="284" t="n">
        <f>AO6+AO8+AO10+AO12+AO14+AO16+AO18+AO20+AO22+AO24+AO26+AO28+AO30+AO32+AO34+AO36+AO38</f>
        <v>41564.40450000001</v>
      </c>
      <c r="AP4" s="283"/>
      <c r="AQ4" s="284" t="n">
        <f>AQ6+AQ8+AQ10+AQ12+AQ14+AQ16+AQ18+AQ20+AQ22+AQ24+AQ26+AQ28+AQ30+AQ32+AQ34+AQ36+AQ38</f>
        <v>41402.696500000005</v>
      </c>
      <c r="AR4" s="283"/>
      <c r="AS4" s="284" t="n">
        <f>AS6+AS8+AS10+AS12+AS14+AS16+AS18+AS20+AS22+AS24+AS26+AS28+AS30+AS32+AS34+AS36+AS38</f>
        <v>40913.878300000004</v>
      </c>
      <c r="AT4" s="283"/>
      <c r="AU4" s="284" t="n">
        <f>AU6+AU8+AU10+AU12+AU14+AU16+AU18+AU20+AU22+AU24+AU26+AU28+AU30+AU32+AU34+AU36+AU38</f>
        <v>39297.220100000006</v>
      </c>
      <c r="AV4" s="283"/>
      <c r="AW4" s="284" t="n">
        <f>AW6+AW8+AW10+AW12+AW14+AW16+AW18+AW20+AW22+AW24+AW26+AW28+AW30+AW32+AW34+AW36+AW38</f>
        <v>38821.9261</v>
      </c>
      <c r="AX4" s="283"/>
      <c r="AY4" s="284" t="n">
        <f>AY6+AY8+AY10+AY12+AY14+AY16+AY18+AY20+AY22+AY24+AY26+AY28+AY30+AY32+AY34+AY36+AY38</f>
        <v>37265.821599999996</v>
      </c>
      <c r="AZ4" s="283"/>
      <c r="BA4" s="284" t="n">
        <f>BA6+BA8+BA10+BA12+BA14+BA16+BA18+BA20+BA22+BA24+BA26+BA28+BA30+BA32+BA34+BA36+BA38</f>
        <v>38239.317200000005</v>
      </c>
      <c r="BB4" s="283"/>
      <c r="BC4" s="284" t="n">
        <f>BC6+BC8+BC10+BC12+BC14+BC16+BC18+BC20+BC22+BC24+BC26+BC28+BC30+BC32+BC34+BC36+BC38</f>
        <v>40558.3642</v>
      </c>
      <c r="BD4" s="283"/>
      <c r="BE4" s="284" t="n">
        <f>BE6+BE8+BE10+BE12+BE14+BE16+BE18+BE20+BE22+BE24+BE26+BE28+BE30+BE32+BE34+BE36+BE38</f>
        <v>39707.519700000004</v>
      </c>
      <c r="BF4" s="283"/>
      <c r="BG4" s="284" t="n">
        <f>BG6+BG8+BG10+BG12+BG14+BG16+BG18+BG20+BG22+BG24+BG26+BG28+BG30+BG32+BG34+BG36+BG38</f>
        <v>40940.8118</v>
      </c>
      <c r="BH4" s="283"/>
      <c r="BI4" s="283"/>
      <c r="BJ4" s="283"/>
      <c r="BK4" s="283"/>
      <c r="BL4" s="283"/>
      <c r="BM4" s="283"/>
      <c r="BN4" s="283"/>
      <c r="BO4" s="283"/>
      <c r="BP4" s="283"/>
      <c r="BQ4" s="283"/>
      <c r="BR4" s="283"/>
      <c r="BS4" s="283"/>
      <c r="BT4" s="283"/>
      <c r="BU4" s="283"/>
      <c r="BV4" s="283"/>
      <c r="BW4" s="283"/>
      <c r="BX4" s="283"/>
      <c r="BY4" s="283"/>
      <c r="BZ4" s="283"/>
      <c r="CA4" s="283"/>
      <c r="CB4" s="283"/>
      <c r="CC4" s="283"/>
      <c r="CD4" s="283"/>
      <c r="CE4" s="283"/>
      <c r="CF4" s="283"/>
      <c r="CG4" s="283"/>
      <c r="CH4" s="283"/>
      <c r="CI4" s="283"/>
      <c r="CJ4" s="283"/>
      <c r="CK4" s="283"/>
      <c r="CL4" s="284"/>
    </row>
    <row r="5" s="257" customFormat="1" ht="31.2" customHeight="1" spans="1:274">
      <c r="A5" s="29"/>
      <c r="B5" s="279" t="s">
        <v>194</v>
      </c>
      <c r="C5" s="284" t="n">
        <f>C7+C9+C11+C13+C15+C17+C19+C21+C23+C25+C27+C29+C31+C33+C35+C37+C39</f>
        <v>341422.65140000003</v>
      </c>
      <c r="D5" s="282" t="n">
        <f t="shared" si="0"/>
        <v>-0.025754200883453038</v>
      </c>
      <c r="E5" s="282"/>
      <c r="F5" s="282"/>
      <c r="G5" s="282"/>
      <c r="H5" s="282"/>
      <c r="I5" s="668"/>
      <c r="J5" s="284" t="n">
        <f>J7+J9+J11+J13+J15+J17+J19+J21+J23+J25+J27+J29+J31+J33+J35+J37+J39</f>
        <v>350448.16381</v>
      </c>
      <c r="K5" s="282" t="n">
        <f t="shared" si="1"/>
        <v>-0.01044378775405097</v>
      </c>
      <c r="L5" s="284" t="n">
        <f>L7+L9+L11+L13+L15+L17+L19+L21+L23+L25+L27+L29+L31+L33+L35+L37+L39</f>
        <v>347609.49175000004</v>
      </c>
      <c r="M5" s="282" t="n">
        <f t="shared" si="2"/>
        <v>0.18256568981764</v>
      </c>
      <c r="N5" s="284" t="n">
        <f>N7+N9+N11+N13+N15+N17+N19+N21+N23+N25+N27+N29+N31+N33+N35+N37+N39</f>
        <v>381779.0059</v>
      </c>
      <c r="O5" s="282" t="n">
        <f t="shared" si="3"/>
        <v>0.016261089415686714</v>
      </c>
      <c r="P5" s="284" t="n">
        <f>P7+P9+P11+P13+P15+P17+P19+P21+P23+P25+P27+P29+P31+P33+P35+P37+P39</f>
        <v>394906.936964</v>
      </c>
      <c r="Q5" s="282" t="n">
        <f t="shared" si="4"/>
        <v>0.007423660426575163</v>
      </c>
      <c r="R5" s="284" t="n">
        <f>R7+R9+R11+R13+R15+R17+R19+R21+R23+R25+R27+R29+R31+R33+R35+R37+R39</f>
        <v>387248.5304000001</v>
      </c>
      <c r="S5" s="282" t="n">
        <f t="shared" si="5"/>
        <v>0.00513787313468872</v>
      </c>
      <c r="T5" s="284" t="n">
        <f>T7+T9+T11+T13+T15+T17+T19+T21+T23+T25+T27+T29+T31+T33+T35+T37+T39</f>
        <v>359988.0996999999</v>
      </c>
      <c r="U5" s="282" t="n">
        <f t="shared" si="6"/>
        <v>-0.020591034486261317</v>
      </c>
      <c r="V5" s="284" t="n">
        <f>V7+V9+V11+V13+V15+V17+V19+V21+V23+V25+V27+V29+V31+V33+V35+V37+V39</f>
        <v>355044.9372</v>
      </c>
      <c r="W5" s="282" t="n">
        <f t="shared" si="7"/>
        <v>-0.03880859822934912</v>
      </c>
      <c r="X5" s="284" t="n">
        <f>X7+X9+X11+X13+X15+X17+X19+X21+X23+X25+X27+X29+X31+X33+X35+X37+X39</f>
        <v>347194.9000000001</v>
      </c>
      <c r="Y5" s="282" t="n">
        <f t="shared" si="8"/>
        <v>-0.03848974436252517</v>
      </c>
      <c r="Z5" s="284" t="n">
        <f>Z7+Z9+Z11+Z13+Z15+Z17+Z19+Z21+Z23+Z25+Z27+Z29+Z31+Z33+Z35+Z37+Z39</f>
        <v>354804.3819</v>
      </c>
      <c r="AA5" s="282" t="n">
        <f t="shared" si="9"/>
        <v>-0.026873113382394287</v>
      </c>
      <c r="AB5" s="284" t="n">
        <f>AB7+AB9+AB11+AB13+AB15+AB17+AB19+AB21+AB23+AB25+AB27+AB29+AB31+AB33+AB35+AB37+AB39</f>
        <v>376096.219341</v>
      </c>
      <c r="AC5" s="282" t="n">
        <f t="shared" si="10"/>
        <v>-0.07576147559506752</v>
      </c>
      <c r="AD5" s="284" t="n">
        <f>AD7+AD9+AD11+AD13+AD15+AD17+AD19+AD21+AD23+AD25+AD27+AD29+AD31+AD33+AD35+AD37+AD39</f>
        <v>368198.824692</v>
      </c>
      <c r="AE5" s="282" t="n">
        <f t="shared" si="11"/>
        <v>-0.023951266345618505</v>
      </c>
      <c r="AF5" s="284" t="n">
        <f>AF7+AF9+AF11+AF13+AF15+AF17+AF19+AF21+AF23+AF25+AF27+AF29+AF31+AF33+AF35+AF37+AF39</f>
        <v>352159.67677200004</v>
      </c>
      <c r="AG5" s="282" t="n">
        <f t="shared" si="12"/>
        <v>-0.03768724177359539</v>
      </c>
      <c r="AH5" s="284" t="n">
        <f t="shared" si="13"/>
        <v>4023319.4916570005</v>
      </c>
      <c r="AI5" s="282" t="n">
        <f t="shared" si="14"/>
        <v>-0.006052738536421964</v>
      </c>
      <c r="AJ5" s="283"/>
      <c r="AK5" s="284" t="n">
        <f>AK7+AK9+AK11+AK13+AK15+AK17+AK19+AK21+AK23+AK25+AK27+AK29+AK31+AK33+AK35+AK37+AK39</f>
        <v>354146.79779999994</v>
      </c>
      <c r="AL5" s="283"/>
      <c r="AM5" s="284" t="n">
        <f>AM7+AM9+AM11+AM13+AM15+AM17+AM19+AM21+AM23+AM25+AM27+AM29+AM31+AM33+AM35+AM37+AM39</f>
        <v>293945.18608400004</v>
      </c>
      <c r="AN5" s="283"/>
      <c r="AO5" s="284" t="n">
        <f>AO7+AO9+AO11+AO13+AO15+AO17+AO19+AO21+AO23+AO25+AO27+AO29+AO31+AO33+AO35+AO37+AO39</f>
        <v>375670.1992000001</v>
      </c>
      <c r="AP5" s="283"/>
      <c r="AQ5" s="284" t="n">
        <f>AQ7+AQ9+AQ11+AQ13+AQ15+AQ17+AQ19+AQ21+AQ23+AQ25+AQ27+AQ29+AQ31+AQ33+AQ35+AQ37+AQ39</f>
        <v>391996.88519999996</v>
      </c>
      <c r="AR5" s="283"/>
      <c r="AS5" s="284" t="n">
        <f>AS7+AS9+AS11+AS13+AS15+AS17+AS19+AS21+AS23+AS25+AS27+AS29+AS31+AS33+AS35+AS37+AS39</f>
        <v>385269.0668120001</v>
      </c>
      <c r="AT5" s="283"/>
      <c r="AU5" s="284" t="n">
        <f>AU7+AU9+AU11+AU13+AU15+AU17+AU19+AU21+AU23+AU25+AU27+AU29+AU31+AU33+AU35+AU37+AU39</f>
        <v>367556.46760000015</v>
      </c>
      <c r="AV5" s="283"/>
      <c r="AW5" s="284" t="n">
        <f>AW7+AW9+AW11+AW13+AW15+AW17+AW19+AW21+AW23+AW25+AW27+AW29+AW31+AW33+AW35+AW37+AW39</f>
        <v>369380.05952400004</v>
      </c>
      <c r="AX5" s="283"/>
      <c r="AY5" s="284" t="n">
        <f>AY7+AY9+AY11+AY13+AY15+AY17+AY19+AY21+AY23+AY25+AY27+AY29+AY31+AY33+AY35+AY37+AY39</f>
        <v>361093.28836</v>
      </c>
      <c r="AZ5" s="283"/>
      <c r="BA5" s="284" t="n">
        <f>BA7+BA9+BA11+BA13+BA15+BA17+BA19+BA21+BA23+BA25+BA27+BA29+BA31+BA33+BA35+BA37+BA39</f>
        <v>364602.38308000006</v>
      </c>
      <c r="BB5" s="283"/>
      <c r="BC5" s="284" t="n">
        <f>BC7+BC9+BC11+BC13+BC15+BC17+BC19+BC21+BC23+BC25+BC27+BC29+BC31+BC33+BC35+BC37+BC39</f>
        <v>406925.4953239999</v>
      </c>
      <c r="BD5" s="283"/>
      <c r="BE5" s="284" t="n">
        <f>BE7+BE9+BE11+BE13+BE15+BE17+BE19+BE21+BE23+BE25+BE27+BE29+BE31+BE33+BE35+BE37+BE39</f>
        <v>377234.0580920001</v>
      </c>
      <c r="BF5" s="283"/>
      <c r="BG5" s="284" t="n">
        <f>BG7+BG9+BG11+BG13+BG15+BG17+BG19+BG21+BG23+BG25+BG27+BG29+BG31+BG33+BG35+BG37+BG39</f>
        <v>365951.37470800005</v>
      </c>
      <c r="BH5" s="283"/>
      <c r="BI5" s="283"/>
      <c r="BJ5" s="283"/>
      <c r="BK5" s="283"/>
      <c r="BL5" s="283"/>
      <c r="BM5" s="283"/>
      <c r="BN5" s="283"/>
      <c r="BO5" s="283"/>
      <c r="BP5" s="283"/>
      <c r="BQ5" s="283"/>
      <c r="BR5" s="283"/>
      <c r="BS5" s="283"/>
      <c r="BT5" s="283"/>
      <c r="BU5" s="283"/>
      <c r="BV5" s="283"/>
      <c r="BW5" s="283"/>
      <c r="BX5" s="283"/>
      <c r="BY5" s="283"/>
      <c r="BZ5" s="283"/>
      <c r="CA5" s="283"/>
      <c r="CB5" s="283"/>
      <c r="CC5" s="283"/>
      <c r="CD5" s="283"/>
      <c r="CE5" s="283"/>
      <c r="CF5" s="283"/>
      <c r="CG5" s="283"/>
      <c r="CH5" s="283"/>
      <c r="CI5" s="283"/>
      <c r="CJ5" s="283"/>
      <c r="CK5" s="283"/>
      <c r="CL5" s="284"/>
    </row>
    <row r="6" s="257" customFormat="1" ht="31.2" customHeight="1" spans="1:274">
      <c r="A6" s="285" t="s">
        <v>87</v>
      </c>
      <c r="B6" s="279" t="s">
        <v>193</v>
      </c>
      <c r="C6" s="284" t="n">
        <f>班线包车!C8+公交!C9+出租!C9+网约车!C9+轨道、轮渡!C6+轨道、轮渡!C15</f>
        <v>19964.72030480898</v>
      </c>
      <c r="D6" s="282" t="n">
        <f t="shared" si="0"/>
        <v>0.06708287774669408</v>
      </c>
      <c r="E6" s="282"/>
      <c r="F6" s="282"/>
      <c r="G6" s="282"/>
      <c r="H6" s="282"/>
      <c r="I6" s="668"/>
      <c r="J6" s="284" t="n">
        <f>班线包车!X8+公交!X9+出租!X9+网约车!X9+轨道、轮渡!X6+轨道、轮渡!X15</f>
        <v>18709.624829673492</v>
      </c>
      <c r="K6" s="282" t="n">
        <f t="shared" si="1"/>
        <v>-0.10834270512133815</v>
      </c>
      <c r="L6" s="284" t="n">
        <f>班线包车!Z8+公交!Z9+出租!Z9+网约车!Z9+轨道、轮渡!Z6+轨道、轮渡!Z15</f>
        <v>18016.16968372914</v>
      </c>
      <c r="M6" s="282" t="n">
        <f t="shared" si="2"/>
        <v>0.10479993444190816</v>
      </c>
      <c r="N6" s="284" t="n">
        <f>班线包车!AB8+公交!AB9+出租!AB9+网约车!AB9+轨道、轮渡!AB6+轨道、轮渡!AB15</f>
        <v>22411.650055146012</v>
      </c>
      <c r="O6" s="282" t="n">
        <f t="shared" si="3"/>
        <v>-0.037495525794729145</v>
      </c>
      <c r="P6" s="284" t="n">
        <f>班线包车!AD8+公交!AD9+出租!AD9+网约车!AD9+轨道、轮渡!AD6+轨道、轮渡!AD15</f>
        <v>22095.650843285817</v>
      </c>
      <c r="Q6" s="282" t="n">
        <f t="shared" si="4"/>
        <v>-0.03147009136014833</v>
      </c>
      <c r="R6" s="284" t="n">
        <f>班线包车!AF8+公交!AF9+出租!AF9+网约车!AF9+轨道、轮渡!AF6+轨道、轮渡!AF15</f>
        <v>21361.51118231473</v>
      </c>
      <c r="S6" s="282" t="n">
        <f t="shared" si="5"/>
        <v>-0.04779246743815402</v>
      </c>
      <c r="T6" s="284" t="n">
        <f>班线包车!AH8+公交!AH9+出租!AH9+网约车!AH9+轨道、轮渡!AH6+轨道、轮渡!AH15</f>
        <v>19517.373431871067</v>
      </c>
      <c r="U6" s="282" t="n">
        <f t="shared" si="6"/>
        <v>-0.0603756936730252</v>
      </c>
      <c r="V6" s="284" t="n">
        <f>班线包车!AJ8+公交!AJ9+出租!AJ9+网约车!AJ9+轨道、轮渡!AJ6+轨道、轮渡!AJ15</f>
        <v>18960.55363748562</v>
      </c>
      <c r="W6" s="282" t="n">
        <f t="shared" si="7"/>
        <v>-0.07559276593233366</v>
      </c>
      <c r="X6" s="284" t="n">
        <f>班线包车!AL8+公交!AL9+出租!AL9+网约车!AL9+轨道、轮渡!AL6+轨道、轮渡!AL15</f>
        <v>18177.31076379805</v>
      </c>
      <c r="Y6" s="282" t="n">
        <f t="shared" si="8"/>
        <v>-0.04977408735061595</v>
      </c>
      <c r="Z6" s="284" t="n">
        <f>班线包车!AN8+公交!AN9+出租!AN9+网约车!AN9+轨道、轮渡!AN6+轨道、轮渡!AN15</f>
        <v>19678.14731472903</v>
      </c>
      <c r="AA6" s="282" t="n">
        <f t="shared" si="9"/>
        <v>-0.03221866860223266</v>
      </c>
      <c r="AB6" s="284" t="n">
        <f>班线包车!AP8+公交!AP9+出租!AP9+网约车!AP9+轨道、轮渡!AP6+轨道、轮渡!AP15</f>
        <v>20671.63128613148</v>
      </c>
      <c r="AC6" s="282" t="n">
        <f t="shared" si="10"/>
        <v>-0.05940842387185474</v>
      </c>
      <c r="AD6" s="284" t="n">
        <f>班线包车!AR8+公交!AR9+出租!AR9+网约车!AR9+轨道、轮渡!AR6+轨道、轮渡!AR15</f>
        <v>20862.3937781458</v>
      </c>
      <c r="AE6" s="282" t="n">
        <f t="shared" si="11"/>
        <v>-0.019892399095995272</v>
      </c>
      <c r="AF6" s="284" t="n">
        <f>班线包车!AT8+公交!AT9+出租!AT9+网约车!AT9+轨道、轮渡!AT6+轨道、轮渡!AT15</f>
        <v>20640.81209236395</v>
      </c>
      <c r="AG6" s="282" t="n">
        <f t="shared" si="12"/>
        <v>-0.04044912911172727</v>
      </c>
      <c r="AH6" s="284" t="n">
        <f t="shared" si="13"/>
        <v>220462.01680631022</v>
      </c>
      <c r="AI6" s="282" t="n">
        <f t="shared" si="14"/>
        <v>-0.040762401248257585</v>
      </c>
      <c r="AJ6" s="283"/>
      <c r="AK6" s="284" t="n">
        <f>班线包车!AY8+公交!AY9+出租!AY9+网约车!AY9+轨道、轮渡!AY6+轨道、轮渡!AY15</f>
        <v>20982.97735815587</v>
      </c>
      <c r="AL6" s="283"/>
      <c r="AM6" s="284" t="n">
        <f>班线包车!BA8+公交!BA9+出租!BA9+网约车!BA9+轨道、轮渡!BA6+轨道、轮渡!BA15</f>
        <v>16307.178451119315</v>
      </c>
      <c r="AN6" s="283"/>
      <c r="AO6" s="284" t="n">
        <f>班线包车!BC8+公交!BC9+出租!BC9+网约车!BC9+轨道、轮渡!BC6+轨道、轮渡!BC15</f>
        <v>23284.72298650984</v>
      </c>
      <c r="AP6" s="283"/>
      <c r="AQ6" s="284" t="n">
        <f>班线包车!BE8+公交!BE9+出租!BE9+网约车!BE9+轨道、轮渡!BE6+轨道、轮渡!BE15</f>
        <v>22813.59681944736</v>
      </c>
      <c r="AR6" s="283"/>
      <c r="AS6" s="284" t="n">
        <f>班线包车!BG8+公交!BG9+出租!BG9+网约车!BG9+轨道、轮渡!BG6+轨道、轮渡!BG15</f>
        <v>22433.671706884168</v>
      </c>
      <c r="AT6" s="283"/>
      <c r="AU6" s="284" t="n">
        <f>班线包车!BI8+公交!BI9+出租!BI9+网约车!BI9+轨道、轮渡!BI6+轨道、轮渡!BI15</f>
        <v>20771.465042411728</v>
      </c>
      <c r="AV6" s="283"/>
      <c r="AW6" s="284" t="n">
        <f>班线包车!BK8+公交!BK9+出租!BK9+网约车!BK9+轨道、轮渡!BK6+轨道、轮渡!BK15</f>
        <v>20511.039873685862</v>
      </c>
      <c r="AX6" s="283"/>
      <c r="AY6" s="284" t="n">
        <f>班线包车!BM8+公交!BM9+出租!BM9+网约车!BM9+轨道、轮渡!BM6+轨道、轮渡!BM15</f>
        <v>19129.462290832278</v>
      </c>
      <c r="AZ6" s="283"/>
      <c r="BA6" s="284" t="n">
        <f>班线包车!BO8+公交!BO9+出租!BO9+网约车!BO9+轨道、轮渡!BO6+轨道、轮渡!BO15</f>
        <v>20333.25780970365</v>
      </c>
      <c r="BB6" s="283"/>
      <c r="BC6" s="284" t="n">
        <f>班线包车!BQ8+公交!BQ9+出租!BQ9+网约车!BQ9+轨道、轮渡!BQ6+轨道、轮渡!BQ15</f>
        <v>21977.26602148006</v>
      </c>
      <c r="BD6" s="283"/>
      <c r="BE6" s="284" t="n">
        <f>班线包车!BS8+公交!BS9+出租!BS9+网约车!BS9+轨道、轮渡!BS6+轨道、轮渡!BS15</f>
        <v>21285.81980070687</v>
      </c>
      <c r="BF6" s="283"/>
      <c r="BG6" s="284" t="n">
        <f>班线包车!BU8+公交!BU9+出租!BU9+网约车!BU9+轨道、轮渡!BU6+轨道、轮渡!BU15</f>
        <v>21510.909654280695</v>
      </c>
      <c r="BH6" s="283"/>
      <c r="BI6" s="284" t="n">
        <f>班线包车!BW8+公交!BW9+出租!BW9+网约车!BW9+轨道、轮渡!BW6+轨道、轮渡!BW15</f>
        <v>251341.36781521767</v>
      </c>
      <c r="BJ6" s="283"/>
      <c r="BK6" s="283"/>
      <c r="BL6" s="283"/>
      <c r="BM6" s="283"/>
      <c r="BN6" s="283"/>
      <c r="BO6" s="283"/>
      <c r="BP6" s="283"/>
      <c r="BQ6" s="283"/>
      <c r="BR6" s="283"/>
      <c r="BS6" s="283"/>
      <c r="BT6" s="283"/>
      <c r="BU6" s="283"/>
      <c r="BV6" s="283"/>
      <c r="BW6" s="283"/>
      <c r="BX6" s="283"/>
      <c r="BY6" s="283"/>
      <c r="BZ6" s="283"/>
      <c r="CA6" s="283"/>
      <c r="CB6" s="283"/>
      <c r="CC6" s="283"/>
      <c r="CD6" s="283"/>
      <c r="CE6" s="283"/>
      <c r="CF6" s="283"/>
      <c r="CG6" s="283"/>
      <c r="CH6" s="283"/>
      <c r="CI6" s="283"/>
      <c r="CJ6" s="283"/>
      <c r="CK6" s="283"/>
      <c r="CL6" s="284"/>
    </row>
    <row r="7" s="257" customFormat="1" ht="31.2" customHeight="1" spans="1:274">
      <c r="A7" s="29"/>
      <c r="B7" s="279" t="s">
        <v>194</v>
      </c>
      <c r="C7" s="284" t="n">
        <f>班线包车!C9+公交!C10+出租!C10+网约车!C10+轨道、轮渡!C7+轨道、轮渡!C16</f>
        <v>158363.77761977792</v>
      </c>
      <c r="D7" s="282" t="n">
        <f t="shared" si="0"/>
        <v>0.0791440342930465</v>
      </c>
      <c r="E7" s="282"/>
      <c r="F7" s="282"/>
      <c r="G7" s="282"/>
      <c r="H7" s="282"/>
      <c r="I7" s="668"/>
      <c r="J7" s="284" t="n">
        <f>班线包车!X9+公交!X10+出租!X10+网约车!X10+轨道、轮渡!X7+轨道、轮渡!X16</f>
        <v>146749.43528138258</v>
      </c>
      <c r="K7" s="282" t="n">
        <f t="shared" si="1"/>
        <v>-0.062409005532839124</v>
      </c>
      <c r="L7" s="284" t="n">
        <f>班线包车!Z9+公交!Z10+出租!Z10+网约车!Z10+轨道、轮渡!Z7+轨道、轮渡!Z16</f>
        <v>143750.0659587821</v>
      </c>
      <c r="M7" s="282" t="n">
        <f t="shared" si="2"/>
        <v>0.4807759704099712</v>
      </c>
      <c r="N7" s="284" t="n">
        <f>班线包车!AB9+公交!AB10+出租!AB10+网约车!AB10+轨道、轮渡!AB7+轨道、轮渡!AB16</f>
        <v>179568.02311506146</v>
      </c>
      <c r="O7" s="282" t="n">
        <f t="shared" si="3"/>
        <v>0.0029730748742047286</v>
      </c>
      <c r="P7" s="284" t="n">
        <f>班线包车!AD9+公交!AD10+出租!AD10+网约车!AD10+轨道、轮渡!AD7+轨道、轮渡!AD16</f>
        <v>182522.5899079574</v>
      </c>
      <c r="Q7" s="282" t="n">
        <f t="shared" si="4"/>
        <v>0.0036519908882897134</v>
      </c>
      <c r="R7" s="284" t="n">
        <f>班线包车!AF9+公交!AF10+出租!AF10+网约车!AF10+轨道、轮渡!AF7+轨道、轮渡!AF16</f>
        <v>175602.3691816249</v>
      </c>
      <c r="S7" s="282" t="n">
        <f t="shared" si="5"/>
        <v>-0.0012202093632598388</v>
      </c>
      <c r="T7" s="284" t="n">
        <f>班线包车!AH9+公交!AH10+出租!AH10+网约车!AH10+轨道、轮渡!AH7+轨道、轮渡!AH16</f>
        <v>159139.63837239952</v>
      </c>
      <c r="U7" s="282" t="n">
        <f t="shared" si="6"/>
        <v>-0.0431688618692867</v>
      </c>
      <c r="V7" s="284" t="n">
        <f>班线包车!AJ9+公交!AJ10+出租!AJ10+网约车!AJ10+轨道、轮渡!AJ7+轨道、轮渡!AJ16</f>
        <v>156289.66099911908</v>
      </c>
      <c r="W7" s="282" t="n">
        <f t="shared" si="7"/>
        <v>-0.04784146772773934</v>
      </c>
      <c r="X7" s="284" t="n">
        <f>班线包车!AL9+公交!AL10+出租!AL10+网约车!AL10+轨道、轮渡!AL7+轨道、轮渡!AL16</f>
        <v>150830.44043379545</v>
      </c>
      <c r="Y7" s="282" t="n">
        <f t="shared" si="8"/>
        <v>-0.02072968433556388</v>
      </c>
      <c r="Z7" s="284" t="n">
        <f>班线包车!AN9+公交!AN10+出租!AN10+网约车!AN10+轨道、轮渡!AN7+轨道、轮渡!AN16</f>
        <v>162240.8667216006</v>
      </c>
      <c r="AA7" s="282" t="n">
        <f t="shared" si="9"/>
        <v>-0.004258426022784589</v>
      </c>
      <c r="AB7" s="284" t="n">
        <f>班线包车!AP9+公交!AP10+出租!AP10+网约车!AP10+轨道、轮渡!AP7+轨道、轮渡!AP16</f>
        <v>172520.56026864104</v>
      </c>
      <c r="AC7" s="282" t="n">
        <f t="shared" si="10"/>
        <v>-0.10021126308367367</v>
      </c>
      <c r="AD7" s="284" t="n">
        <f>班线包车!AR9+公交!AR10+出租!AR10+网约车!AR10+轨道、轮渡!AR7+轨道、轮渡!AR16</f>
        <v>170968.5481507738</v>
      </c>
      <c r="AE7" s="282" t="n">
        <f t="shared" si="11"/>
        <v>-0.006198116722145763</v>
      </c>
      <c r="AF7" s="284" t="n">
        <f>班线包车!AT9+公交!AT10+出租!AT10+网约车!AT10+轨道、轮渡!AT7+轨道、轮渡!AT16</f>
        <v>166626.80368144123</v>
      </c>
      <c r="AG7" s="282" t="n">
        <f t="shared" si="12"/>
        <v>-0.007922847018706047</v>
      </c>
      <c r="AH7" s="284" t="n">
        <f t="shared" si="13"/>
        <v>1800182.198391138</v>
      </c>
      <c r="AI7" s="282" t="n">
        <f t="shared" si="14"/>
        <v>-7.289793923335175E-4</v>
      </c>
      <c r="AJ7" s="283"/>
      <c r="AK7" s="284" t="n">
        <f>班线包车!AY9+公交!AY10+出租!AY10+网约车!AY10+轨道、轮渡!AY7+轨道、轮渡!AY16</f>
        <v>156517.5392547168</v>
      </c>
      <c r="AL7" s="283"/>
      <c r="AM7" s="284" t="n">
        <f>班线包车!BA9+公交!BA10+出租!BA10+网约车!BA10+轨道、轮渡!BA7+轨道、轮渡!BA16</f>
        <v>97077.52477843287</v>
      </c>
      <c r="AN7" s="283"/>
      <c r="AO7" s="284" t="n">
        <f>班线包车!BC9+公交!BC10+出租!BC10+网约车!BC10+轨道、轮渡!BC7+轨道、轮渡!BC16</f>
        <v>179035.736465391</v>
      </c>
      <c r="AP7" s="283"/>
      <c r="AQ7" s="284" t="n">
        <f>班线包车!BE9+公交!BE10+出租!BE10+网约车!BE10+轨道、轮渡!BE7+轨道、轮渡!BE16</f>
        <v>181858.44452559148</v>
      </c>
      <c r="AR7" s="283"/>
      <c r="AS7" s="284" t="n">
        <f>班线包车!BG9+公交!BG10+出租!BG10+网约车!BG10+轨道、轮渡!BG7+轨道、轮渡!BG16</f>
        <v>175816.90261241162</v>
      </c>
      <c r="AT7" s="283"/>
      <c r="AU7" s="284" t="n">
        <f>班线包车!BI9+公交!BI10+出租!BI10+网约车!BI10+轨道、轮渡!BI7+轨道、轮渡!BI16</f>
        <v>166319.46017486262</v>
      </c>
      <c r="AV7" s="283"/>
      <c r="AW7" s="284" t="n">
        <f>班线包车!BK9+公交!BK10+出租!BK10+网约车!BK10+轨道、轮渡!BK7+轨道、轮渡!BK16</f>
        <v>164142.47806627818</v>
      </c>
      <c r="AX7" s="283"/>
      <c r="AY7" s="284" t="n">
        <f>班线包车!BM9+公交!BM10+出租!BM10+网约车!BM10+轨道、轮渡!BM7+轨道、轮渡!BM16</f>
        <v>154023.2947135298</v>
      </c>
      <c r="AZ7" s="283"/>
      <c r="BA7" s="284" t="n">
        <f>班线包车!BO9+公交!BO10+出租!BO10+网约车!BO10+轨道、轮渡!BO7+轨道、轮渡!BO16</f>
        <v>162934.71213979245</v>
      </c>
      <c r="BB7" s="283"/>
      <c r="BC7" s="284" t="n">
        <f>班线包车!BQ9+公交!BQ10+出租!BQ10+网约车!BQ10+轨道、轮渡!BQ7+轨道、轮渡!BQ16</f>
        <v>191734.5185491958</v>
      </c>
      <c r="BD7" s="283"/>
      <c r="BE7" s="284" t="n">
        <f>班线包车!BS9+公交!BS10+出租!BS10+网约车!BS10+轨道、轮渡!BS7+轨道、轮渡!BS16</f>
        <v>172034.84017042577</v>
      </c>
      <c r="BF7" s="283"/>
      <c r="BG7" s="284" t="n">
        <f>班线包车!BU9+公交!BU10+出租!BU10+网约车!BU10+轨道、轮渡!BU7+轨道、轮渡!BU16</f>
        <v>167957.50530158874</v>
      </c>
      <c r="BH7" s="283"/>
      <c r="BI7" s="284" t="n">
        <f>班线包车!BW9+公交!BW10+出租!BW10+网约车!BW10+轨道、轮渡!BW7+轨道、轮渡!BW16</f>
        <v>1969452.956752217</v>
      </c>
      <c r="BJ7" s="283"/>
      <c r="BK7" s="283"/>
      <c r="BL7" s="283"/>
      <c r="BM7" s="283"/>
      <c r="BN7" s="283"/>
      <c r="BO7" s="283"/>
      <c r="BP7" s="283"/>
      <c r="BQ7" s="283"/>
      <c r="BR7" s="283"/>
      <c r="BS7" s="283"/>
      <c r="BT7" s="283"/>
      <c r="BU7" s="283"/>
      <c r="BV7" s="283"/>
      <c r="BW7" s="283"/>
      <c r="BX7" s="283"/>
      <c r="BY7" s="283"/>
      <c r="BZ7" s="283"/>
      <c r="CA7" s="283"/>
      <c r="CB7" s="283"/>
      <c r="CC7" s="283"/>
      <c r="CD7" s="283"/>
      <c r="CE7" s="283"/>
      <c r="CF7" s="283"/>
      <c r="CG7" s="283"/>
      <c r="CH7" s="283"/>
      <c r="CI7" s="283"/>
      <c r="CJ7" s="283"/>
      <c r="CK7" s="283"/>
      <c r="CL7" s="284"/>
    </row>
    <row r="8" s="257" customFormat="1" ht="31.2" customHeight="1" spans="1:274">
      <c r="A8" s="285" t="s">
        <v>94</v>
      </c>
      <c r="B8" s="279" t="s">
        <v>193</v>
      </c>
      <c r="C8" s="284" t="n">
        <f>班线包车!C10+公交!C13+出租!C13+网约车!C13+轨道、轮渡!C8</f>
        <v>1573.40360222451</v>
      </c>
      <c r="D8" s="282" t="n">
        <f t="shared" si="0"/>
        <v>-0.052845279398695655</v>
      </c>
      <c r="E8" s="282"/>
      <c r="F8" s="282"/>
      <c r="G8" s="282"/>
      <c r="H8" s="282"/>
      <c r="I8" s="668"/>
      <c r="J8" s="284" t="n">
        <f>班线包车!X10+公交!X13+出租!X13+网约车!X13+轨道、轮渡!X8</f>
        <v>1661.189632487533</v>
      </c>
      <c r="K8" s="282" t="n">
        <f t="shared" si="1"/>
        <v>-0.1479396151025073</v>
      </c>
      <c r="L8" s="284" t="n">
        <f>班线包车!Z10+公交!Z13+出租!Z13+网约车!Z13+轨道、轮渡!Z8</f>
        <v>1647.785021735827</v>
      </c>
      <c r="M8" s="282" t="n">
        <f t="shared" si="2"/>
        <v>-0.002871161512252862</v>
      </c>
      <c r="N8" s="284" t="n">
        <f>班线包车!AB10+公交!AB13+出租!AB13+网约车!AB13+轨道、轮渡!AB8</f>
        <v>1683.9955372740426</v>
      </c>
      <c r="O8" s="282" t="n">
        <f t="shared" si="3"/>
        <v>-0.09052895252976034</v>
      </c>
      <c r="P8" s="284" t="n">
        <f>班线包车!AD10+公交!AD13+出租!AD13+网约车!AD13+轨道、轮渡!AD8</f>
        <v>1752.7849391239602</v>
      </c>
      <c r="Q8" s="282" t="n">
        <f t="shared" si="4"/>
        <v>-0.07762298836247639</v>
      </c>
      <c r="R8" s="284" t="n">
        <f>班线包车!AF10+公交!AF13+出租!AF13+网约车!AF13+轨道、轮渡!AF8</f>
        <v>1757.3364739319547</v>
      </c>
      <c r="S8" s="282" t="n">
        <f t="shared" si="5"/>
        <v>-0.039361018358592514</v>
      </c>
      <c r="T8" s="284" t="n">
        <f>班线包车!AH10+公交!AH13+出租!AH13+网约车!AH13+轨道、轮渡!AH8</f>
        <v>1611.777627229999</v>
      </c>
      <c r="U8" s="282" t="n">
        <f t="shared" si="6"/>
        <v>-0.09571187945949577</v>
      </c>
      <c r="V8" s="284" t="n">
        <f>班线包车!AJ10+公交!AJ13+出租!AJ13+网约车!AJ13+轨道、轮渡!AJ8</f>
        <v>1514.810522294622</v>
      </c>
      <c r="W8" s="282" t="n">
        <f t="shared" si="7"/>
        <v>-0.134410202696164</v>
      </c>
      <c r="X8" s="284" t="n">
        <f>班线包车!AL10+公交!AL13+出租!AL13+网约车!AL13+轨道、轮渡!AL8</f>
        <v>1511.416041492749</v>
      </c>
      <c r="Y8" s="282" t="n">
        <f t="shared" si="8"/>
        <v>-0.10957811508879634</v>
      </c>
      <c r="Z8" s="284" t="n">
        <f>班线包车!AN10+公交!AN13+出租!AN13+网约车!AN13+轨道、轮渡!AN8</f>
        <v>1541.7795190616737</v>
      </c>
      <c r="AA8" s="282" t="n">
        <f t="shared" si="9"/>
        <v>-0.0958123096790564</v>
      </c>
      <c r="AB8" s="284" t="n">
        <f>班线包车!AP10+公交!AP13+出租!AP13+网约车!AP13+轨道、轮渡!AP8</f>
        <v>1628.198563001134</v>
      </c>
      <c r="AC8" s="282" t="n">
        <f t="shared" si="10"/>
        <v>-0.06354996244531064</v>
      </c>
      <c r="AD8" s="284" t="n">
        <f>班线包车!AR10+公交!AR13+出租!AR13+网约车!AR13+轨道、轮渡!AR8</f>
        <v>1587.3440251531579</v>
      </c>
      <c r="AE8" s="282" t="n">
        <f t="shared" si="11"/>
        <v>-0.0892557836445097</v>
      </c>
      <c r="AF8" s="284" t="n">
        <f>班线包车!AT10+公交!AT13+出租!AT13+网约车!AT13+轨道、轮渡!AT8</f>
        <v>1600.954711787364</v>
      </c>
      <c r="AG8" s="282" t="n">
        <f t="shared" si="12"/>
        <v>-0.09763991057676535</v>
      </c>
      <c r="AH8" s="284" t="n">
        <f t="shared" si="13"/>
        <v>17898.417902786652</v>
      </c>
      <c r="AI8" s="282" t="n">
        <f t="shared" si="14"/>
        <v>-0.08681417773066014</v>
      </c>
      <c r="AJ8" s="283"/>
      <c r="AK8" s="284" t="n">
        <f>班线包车!AY10+公交!AY13+出租!AY13+网约车!AY13+轨道、轮渡!AY8</f>
        <v>1949.614912195896</v>
      </c>
      <c r="AL8" s="283"/>
      <c r="AM8" s="284" t="n">
        <f>班线包车!BA10+公交!BA13+出租!BA13+网约车!BA13+轨道、轮渡!BA8</f>
        <v>1652.529701412377</v>
      </c>
      <c r="AN8" s="283"/>
      <c r="AO8" s="284" t="n">
        <f>班线包车!BC10+公交!BC13+出租!BC13+网约车!BC13+轨道、轮渡!BC8</f>
        <v>1851.6208316451618</v>
      </c>
      <c r="AP8" s="283"/>
      <c r="AQ8" s="284" t="n">
        <f>班线包车!BE10+公交!BE13+出租!BE13+网约车!BE13+轨道、轮渡!BE8</f>
        <v>1900.2912225795744</v>
      </c>
      <c r="AR8" s="283"/>
      <c r="AS8" s="284" t="n">
        <f>班线包车!BG10+公交!BG13+出租!BG13+网约车!BG13+轨道、轮渡!BG8</f>
        <v>1829.341206755171</v>
      </c>
      <c r="AT8" s="283"/>
      <c r="AU8" s="284" t="n">
        <f>班线包车!BI10+公交!BI13+出租!BI13+网约车!BI13+轨道、轮渡!BI8</f>
        <v>1782.371780209412</v>
      </c>
      <c r="AV8" s="283"/>
      <c r="AW8" s="284" t="n">
        <f>班线包车!BK10+公交!BK13+出租!BK13+网约车!BK13+轨道、轮渡!BK8</f>
        <v>1750.03278344199</v>
      </c>
      <c r="AX8" s="283"/>
      <c r="AY8" s="284" t="n">
        <f>班线包车!BM10+公交!BM13+出租!BM13+网约车!BM13+轨道、轮渡!BM8</f>
        <v>1697.415648811768</v>
      </c>
      <c r="AZ8" s="283"/>
      <c r="BA8" s="284" t="n">
        <f>班线包车!BO10+公交!BO13+出租!BO13+网约车!BO13+轨道、轮渡!BO8</f>
        <v>1705.15428993997</v>
      </c>
      <c r="BB8" s="283"/>
      <c r="BC8" s="284" t="n">
        <f>班线包车!BQ10+公交!BQ13+出租!BQ13+网约车!BQ13+轨道、轮渡!BQ8</f>
        <v>1738.6923997064177</v>
      </c>
      <c r="BD8" s="283"/>
      <c r="BE8" s="284" t="n">
        <f>班线包车!BS10+公交!BS13+出租!BS13+网约车!BS13+轨道、轮渡!BS8</f>
        <v>1742.9087076777753</v>
      </c>
      <c r="BF8" s="283"/>
      <c r="BG8" s="284" t="n">
        <f>班线包车!BU10+公交!BU13+出租!BU13+网约车!BU13+轨道、轮渡!BU8</f>
        <v>1774.1860821998969</v>
      </c>
      <c r="BH8" s="283"/>
      <c r="BI8" s="284" t="n">
        <f>班线包车!BW10+公交!BW13+出租!BW13+网约车!BW13+轨道、轮渡!BW8</f>
        <v>21374.15956657541</v>
      </c>
      <c r="BJ8" s="283"/>
      <c r="BK8" s="283"/>
      <c r="BL8" s="283"/>
      <c r="BM8" s="283"/>
      <c r="BN8" s="283"/>
      <c r="BO8" s="283"/>
      <c r="BP8" s="283"/>
      <c r="BQ8" s="283"/>
      <c r="BR8" s="283"/>
      <c r="BS8" s="283"/>
      <c r="BT8" s="283"/>
      <c r="BU8" s="283"/>
      <c r="BV8" s="283"/>
      <c r="BW8" s="283"/>
      <c r="BX8" s="283"/>
      <c r="BY8" s="283"/>
      <c r="BZ8" s="283"/>
      <c r="CA8" s="283"/>
      <c r="CB8" s="283"/>
      <c r="CC8" s="283"/>
      <c r="CD8" s="283"/>
      <c r="CE8" s="283"/>
      <c r="CF8" s="283"/>
      <c r="CG8" s="283"/>
      <c r="CH8" s="283"/>
      <c r="CI8" s="283"/>
      <c r="CJ8" s="283"/>
      <c r="CK8" s="283"/>
      <c r="CL8" s="284"/>
    </row>
    <row r="9" s="257" customFormat="1" ht="31.2" customHeight="1" spans="1:274">
      <c r="A9" s="29"/>
      <c r="B9" s="279" t="s">
        <v>194</v>
      </c>
      <c r="C9" s="284" t="n">
        <f>班线包车!C11+公交!C14+出租!C14+网约车!C14+轨道、轮渡!C9</f>
        <v>12691.03808218395</v>
      </c>
      <c r="D9" s="282" t="n">
        <f t="shared" si="0"/>
        <v>-0.06912640402691195</v>
      </c>
      <c r="E9" s="282"/>
      <c r="F9" s="282"/>
      <c r="G9" s="282"/>
      <c r="H9" s="282"/>
      <c r="I9" s="668"/>
      <c r="J9" s="284" t="n">
        <f>班线包车!X11+公交!X14+出租!X14+网约车!X14+轨道、轮渡!X9</f>
        <v>13633.47089989946</v>
      </c>
      <c r="K9" s="282" t="n">
        <f t="shared" si="1"/>
        <v>-0.13596908211801106</v>
      </c>
      <c r="L9" s="284" t="n">
        <f>班线包车!Z11+公交!Z14+出租!Z14+网约车!Z14+轨道、轮渡!Z9</f>
        <v>13581.257193476225</v>
      </c>
      <c r="M9" s="282" t="n">
        <f t="shared" si="2"/>
        <v>0.043170957145197475</v>
      </c>
      <c r="N9" s="284" t="n">
        <f>班线包车!AB11+公交!AB14+出租!AB14+网约车!AB14+轨道、轮渡!AB9</f>
        <v>14055.9151162684</v>
      </c>
      <c r="O9" s="282" t="n">
        <f t="shared" si="3"/>
        <v>-0.06973195636457341</v>
      </c>
      <c r="P9" s="284" t="n">
        <f>班线包车!AD11+公交!AD14+出租!AD14+网约车!AD14+轨道、轮渡!AD9</f>
        <v>14955.33974373685</v>
      </c>
      <c r="Q9" s="282" t="n">
        <f t="shared" si="4"/>
        <v>-0.05468376626574023</v>
      </c>
      <c r="R9" s="284" t="n">
        <f>班线包车!AF11+公交!AF14+出租!AF14+网约车!AF14+轨道、轮渡!AF9</f>
        <v>14509.624009250492</v>
      </c>
      <c r="S9" s="282" t="n">
        <f t="shared" si="5"/>
        <v>-0.04859363994836252</v>
      </c>
      <c r="T9" s="284" t="n">
        <f>班线包车!AH11+公交!AH14+出租!AH14+网约车!AH14+轨道、轮渡!AH9</f>
        <v>13215.600270044417</v>
      </c>
      <c r="U9" s="282" t="n">
        <f t="shared" si="6"/>
        <v>-0.08380179947927524</v>
      </c>
      <c r="V9" s="284" t="n">
        <f>班线包车!AJ11+公交!AJ14+出租!AJ14+网约车!AJ14+轨道、轮渡!AJ9</f>
        <v>12410.729661601546</v>
      </c>
      <c r="W9" s="282" t="n">
        <f t="shared" si="7"/>
        <v>-0.13761522852715202</v>
      </c>
      <c r="X9" s="284" t="n">
        <f>班线包车!AL11+公交!AL14+出租!AL14+网约车!AL14+轨道、轮渡!AL9</f>
        <v>12466.638954000287</v>
      </c>
      <c r="Y9" s="282" t="n">
        <f t="shared" si="8"/>
        <v>-0.10216805948609442</v>
      </c>
      <c r="Z9" s="284" t="n">
        <f>班线包车!AN11+公交!AN14+出租!AN14+网约车!AN14+轨道、轮渡!AN9</f>
        <v>12717.01149853093</v>
      </c>
      <c r="AA9" s="282" t="n">
        <f t="shared" si="9"/>
        <v>-0.08783130416721152</v>
      </c>
      <c r="AB9" s="284" t="n">
        <f>班线包车!AP11+公交!AP14+出租!AP14+网约车!AP14+轨道、轮渡!AP9</f>
        <v>13520.985077939498</v>
      </c>
      <c r="AC9" s="282" t="n">
        <f t="shared" si="10"/>
        <v>-0.07249291508407552</v>
      </c>
      <c r="AD9" s="284" t="n">
        <f>班线包车!AR11+公交!AR14+出租!AR14+网约车!AR14+轨道、轮渡!AR9</f>
        <v>13373.095233935794</v>
      </c>
      <c r="AE9" s="282" t="n">
        <f t="shared" si="11"/>
        <v>-0.07683545128364977</v>
      </c>
      <c r="AF9" s="284" t="n">
        <f>班线包车!AT11+公交!AT14+出租!AT14+网约车!AT14+轨道、轮渡!AT9</f>
        <v>13332.22832107164</v>
      </c>
      <c r="AG9" s="282" t="n">
        <f t="shared" si="12"/>
        <v>-0.062102274948698244</v>
      </c>
      <c r="AH9" s="284" t="n">
        <f t="shared" si="13"/>
        <v>148439.66765868393</v>
      </c>
      <c r="AI9" s="282" t="n">
        <f t="shared" si="14"/>
        <v>-0.07620758028788277</v>
      </c>
      <c r="AJ9" s="283"/>
      <c r="AK9" s="284" t="n">
        <f>班线包车!AY11+公交!AY14+出租!AY14+网约车!AY14+轨道、轮渡!AY9</f>
        <v>15778.915566261716</v>
      </c>
      <c r="AL9" s="283"/>
      <c r="AM9" s="284" t="n">
        <f>班线包车!BA11+公交!BA14+出租!BA14+网约车!BA14+轨道、轮渡!BA9</f>
        <v>13019.20562535927</v>
      </c>
      <c r="AN9" s="283"/>
      <c r="AO9" s="284" t="n">
        <f>班线包车!BC11+公交!BC14+出租!BC14+网约车!BC14+轨道、轮渡!BC9</f>
        <v>15109.532368046055</v>
      </c>
      <c r="AP9" s="283"/>
      <c r="AQ9" s="284" t="n">
        <f>班线包车!BE11+公交!BE14+出租!BE14+网约车!BE14+轨道、轮渡!BE9</f>
        <v>15820.462200949461</v>
      </c>
      <c r="AR9" s="283"/>
      <c r="AS9" s="284" t="n">
        <f>班线包车!BG11+公交!BG14+出租!BG14+网约车!BG14+轨道、轮渡!BG9</f>
        <v>15250.71159757963</v>
      </c>
      <c r="AT9" s="283"/>
      <c r="AU9" s="284" t="n">
        <f>班线包车!BI11+公交!BI14+出租!BI14+网约车!BI14+轨道、轮渡!BI9</f>
        <v>14424.390118353536</v>
      </c>
      <c r="AV9" s="283"/>
      <c r="AW9" s="284" t="n">
        <f>班线包车!BK11+公交!BK14+出租!BK14+网约车!BK14+轨道、轮渡!BK9</f>
        <v>14391.17441789414</v>
      </c>
      <c r="AX9" s="283"/>
      <c r="AY9" s="284" t="n">
        <f>班线包车!BM11+公交!BM14+出租!BM14+网约车!BM14+轨道、轮渡!BM9</f>
        <v>13885.27005050027</v>
      </c>
      <c r="AZ9" s="283"/>
      <c r="BA9" s="284" t="n">
        <f>班线包车!BO11+公交!BO14+出租!BO14+网约车!BO14+轨道、轮渡!BO9</f>
        <v>13941.512744986852</v>
      </c>
      <c r="BB9" s="283"/>
      <c r="BC9" s="284" t="n">
        <f>班线包车!BQ11+公交!BQ14+出租!BQ14+网约车!BQ14+轨道、轮渡!BQ9</f>
        <v>14577.770130095741</v>
      </c>
      <c r="BD9" s="283"/>
      <c r="BE9" s="284" t="n">
        <f>班线包车!BS11+公交!BS14+出租!BS14+网约车!BS14+轨道、轮渡!BS9</f>
        <v>14486.144699264023</v>
      </c>
      <c r="BF9" s="283"/>
      <c r="BG9" s="284" t="n">
        <f>班线包车!BU11+公交!BU14+出租!BU14+网约车!BU14+轨道、轮渡!BU9</f>
        <v>14215.012964598434</v>
      </c>
      <c r="BH9" s="283"/>
      <c r="BI9" s="284" t="n">
        <f>班线包车!BW11+公交!BW14+出租!BW14+网约车!BW14+轨道、轮渡!BW9</f>
        <v>174900.10248388915</v>
      </c>
      <c r="BJ9" s="283"/>
      <c r="BK9" s="283"/>
      <c r="BL9" s="283"/>
      <c r="BM9" s="283"/>
      <c r="BN9" s="283"/>
      <c r="BO9" s="283"/>
      <c r="BP9" s="283"/>
      <c r="BQ9" s="283"/>
      <c r="BR9" s="283"/>
      <c r="BS9" s="283"/>
      <c r="BT9" s="283"/>
      <c r="BU9" s="283"/>
      <c r="BV9" s="283"/>
      <c r="BW9" s="283"/>
      <c r="BX9" s="283"/>
      <c r="BY9" s="283"/>
      <c r="BZ9" s="283"/>
      <c r="CA9" s="283"/>
      <c r="CB9" s="283"/>
      <c r="CC9" s="283"/>
      <c r="CD9" s="283"/>
      <c r="CE9" s="283"/>
      <c r="CF9" s="283"/>
      <c r="CG9" s="283"/>
      <c r="CH9" s="283"/>
      <c r="CI9" s="283"/>
      <c r="CJ9" s="283"/>
      <c r="CK9" s="283"/>
      <c r="CL9" s="284"/>
    </row>
    <row r="10" s="257" customFormat="1" ht="31.2" customHeight="1" spans="1:274">
      <c r="A10" s="285" t="s">
        <v>95</v>
      </c>
      <c r="B10" s="279" t="s">
        <v>193</v>
      </c>
      <c r="C10" s="284" t="n">
        <f>班线包车!C14+公交!C17+出租!C17+网约车!C17</f>
        <v>1958.779870327456</v>
      </c>
      <c r="D10" s="282" t="n">
        <f t="shared" si="0"/>
        <v>-0.013862125393818259</v>
      </c>
      <c r="E10" s="282"/>
      <c r="F10" s="282"/>
      <c r="G10" s="282"/>
      <c r="H10" s="282"/>
      <c r="I10" s="668"/>
      <c r="J10" s="284" t="n">
        <f>班线包车!X14+公交!X17+出租!X17+网约车!X17</f>
        <v>1986.314409746919</v>
      </c>
      <c r="K10" s="282" t="n">
        <f t="shared" si="1"/>
        <v>-0.11009770577896205</v>
      </c>
      <c r="L10" s="284" t="n">
        <f>班线包车!Z14+公交!Z17+出租!Z17+网约车!Z17</f>
        <v>1750.5121476716558</v>
      </c>
      <c r="M10" s="282" t="n">
        <f t="shared" si="2"/>
        <v>-0.07429259441843783</v>
      </c>
      <c r="N10" s="284" t="n">
        <f>班线包车!AB14+公交!AB17+出租!AB17+网约车!AB17</f>
        <v>1862.141522492559</v>
      </c>
      <c r="O10" s="282" t="n">
        <f t="shared" si="3"/>
        <v>-0.09482975542959415</v>
      </c>
      <c r="P10" s="284" t="n">
        <f>班线包车!AD14+公交!AD17+出租!AD17+网约车!AD17</f>
        <v>1966.65090537614</v>
      </c>
      <c r="Q10" s="282" t="n">
        <f t="shared" si="4"/>
        <v>-0.07994659301315421</v>
      </c>
      <c r="R10" s="284" t="n">
        <f>班线包车!AF14+公交!AF17+出租!AF17+网约车!AF17</f>
        <v>1896.05184983653</v>
      </c>
      <c r="S10" s="282" t="n">
        <f t="shared" si="5"/>
        <v>-0.07220944176383215</v>
      </c>
      <c r="T10" s="284" t="n">
        <f>班线包车!AH14+公交!AH17+出租!AH17+网约车!AH17</f>
        <v>1925.324934090125</v>
      </c>
      <c r="U10" s="282" t="n">
        <f t="shared" si="6"/>
        <v>-0.05593244149849974</v>
      </c>
      <c r="V10" s="284" t="n">
        <f>班线包车!AJ14+公交!AJ17+出租!AJ17+网约车!AJ17</f>
        <v>1763.979801389072</v>
      </c>
      <c r="W10" s="282" t="n">
        <f t="shared" si="7"/>
        <v>-0.13126943162602123</v>
      </c>
      <c r="X10" s="284" t="n">
        <f>班线包车!AL14+公交!AL17+出租!AL17+网约车!AL17</f>
        <v>1738.5107016407119</v>
      </c>
      <c r="Y10" s="282" t="n">
        <f t="shared" si="8"/>
        <v>-0.09485792810915161</v>
      </c>
      <c r="Z10" s="284" t="n">
        <f>班线包车!AN14+公交!AN17+出租!AN17+网约车!AN17</f>
        <v>1924.481481696783</v>
      </c>
      <c r="AA10" s="282" t="n">
        <f t="shared" si="9"/>
        <v>-0.04944693649564402</v>
      </c>
      <c r="AB10" s="284" t="n">
        <f>班线包车!AP14+公交!AP17+出租!AP17+网约车!AP17</f>
        <v>1902.59064760668</v>
      </c>
      <c r="AC10" s="282" t="n">
        <f t="shared" si="10"/>
        <v>-0.05113934332626191</v>
      </c>
      <c r="AD10" s="284" t="n">
        <f>班线包车!AR14+公交!AR17+出租!AR17+网约车!AR17</f>
        <v>1908.9814253348748</v>
      </c>
      <c r="AE10" s="282" t="n">
        <f t="shared" si="11"/>
        <v>-0.04972853407616262</v>
      </c>
      <c r="AF10" s="284" t="n">
        <f>班线包车!AT14+公交!AT17+出租!AT17+网约车!AT17</f>
        <v>1911.522511562586</v>
      </c>
      <c r="AG10" s="282" t="n">
        <f t="shared" si="12"/>
        <v>-0.06671090621323106</v>
      </c>
      <c r="AH10" s="284" t="n">
        <f t="shared" si="13"/>
        <v>20625.539826882054</v>
      </c>
      <c r="AI10" s="282" t="n">
        <f t="shared" si="14"/>
        <v>-0.07883344223932998</v>
      </c>
      <c r="AJ10" s="283"/>
      <c r="AK10" s="284" t="n">
        <f>班线包车!AY14+公交!AY17+出租!AY17+网约车!AY17</f>
        <v>2232.0589829309447</v>
      </c>
      <c r="AL10" s="283"/>
      <c r="AM10" s="284" t="n">
        <f>班线包车!BA14+公交!BA17+出租!BA17+网约车!BA17</f>
        <v>1890.999399072459</v>
      </c>
      <c r="AN10" s="283"/>
      <c r="AO10" s="284" t="n">
        <f>班线包车!BC14+公交!BC17+出租!BC17+网约车!BC17</f>
        <v>2057.227945419632</v>
      </c>
      <c r="AP10" s="283"/>
      <c r="AQ10" s="284" t="n">
        <f>班线包车!BE14+公交!BE17+出租!BE17+网约车!BE17</f>
        <v>2137.539941096325</v>
      </c>
      <c r="AR10" s="283"/>
      <c r="AS10" s="284" t="n">
        <f>班线包车!BG14+公交!BG17+出租!BG17+网约车!BG17</f>
        <v>2043.620548845782</v>
      </c>
      <c r="AT10" s="283"/>
      <c r="AU10" s="284" t="n">
        <f>班线包车!BI14+公交!BI17+出租!BI17+网约车!BI17</f>
        <v>2039.3931734569371</v>
      </c>
      <c r="AV10" s="283"/>
      <c r="AW10" s="284" t="n">
        <f>班线包车!BK14+公交!BK17+出租!BK17+网约车!BK17</f>
        <v>2030.525764381408</v>
      </c>
      <c r="AX10" s="283"/>
      <c r="AY10" s="284" t="n">
        <f>班线包车!BM14+公交!BM17+出租!BM17+网约车!BM17</f>
        <v>1920.704777327332</v>
      </c>
      <c r="AZ10" s="283"/>
      <c r="BA10" s="284" t="n">
        <f>班线包车!BO14+公交!BO17+出租!BO17+网约车!BO17</f>
        <v>2024.5913201330322</v>
      </c>
      <c r="BB10" s="283"/>
      <c r="BC10" s="284" t="n">
        <f>班线包车!BQ14+公交!BQ17+出租!BQ17+网约车!BQ17</f>
        <v>2005.131769585932</v>
      </c>
      <c r="BD10" s="283"/>
      <c r="BE10" s="284" t="n">
        <f>班线包车!BS14+公交!BS17+出租!BS17+网约车!BS17</f>
        <v>2008.880087206444</v>
      </c>
      <c r="BF10" s="283"/>
      <c r="BG10" s="284" t="n">
        <f>班线包车!BU14+公交!BU17+出租!BU17+网约车!BU17</f>
        <v>2048.156915459811</v>
      </c>
      <c r="BH10" s="283"/>
      <c r="BI10" s="284" t="n">
        <f>班线包车!BW14+公交!BW17+出租!BW17+网约车!BW17</f>
        <v>24438.830624916034</v>
      </c>
      <c r="BJ10" s="283"/>
      <c r="BK10" s="283"/>
      <c r="BL10" s="283"/>
      <c r="BM10" s="283"/>
      <c r="BN10" s="283"/>
      <c r="BO10" s="283"/>
      <c r="BP10" s="283"/>
      <c r="BQ10" s="283"/>
      <c r="BR10" s="283"/>
      <c r="BS10" s="283"/>
      <c r="BT10" s="283"/>
      <c r="BU10" s="283"/>
      <c r="BV10" s="283"/>
      <c r="BW10" s="283"/>
      <c r="BX10" s="283"/>
      <c r="BY10" s="283"/>
      <c r="BZ10" s="283"/>
      <c r="CA10" s="283"/>
      <c r="CB10" s="283"/>
      <c r="CC10" s="283"/>
      <c r="CD10" s="283"/>
      <c r="CE10" s="283"/>
      <c r="CF10" s="283"/>
      <c r="CG10" s="283"/>
      <c r="CH10" s="283"/>
      <c r="CI10" s="283"/>
      <c r="CJ10" s="283"/>
      <c r="CK10" s="283"/>
      <c r="CL10" s="284"/>
    </row>
    <row r="11" s="257" customFormat="1" ht="31.2" customHeight="1" spans="1:274">
      <c r="A11" s="29"/>
      <c r="B11" s="279" t="s">
        <v>194</v>
      </c>
      <c r="C11" s="284" t="n">
        <f>班线包车!C15+公交!C18+出租!C18+网约车!C18</f>
        <v>15692.600905588219</v>
      </c>
      <c r="D11" s="282" t="n">
        <f t="shared" si="0"/>
        <v>-0.08601898723460455</v>
      </c>
      <c r="E11" s="282"/>
      <c r="F11" s="282"/>
      <c r="G11" s="282"/>
      <c r="H11" s="282"/>
      <c r="I11" s="668"/>
      <c r="J11" s="284" t="n">
        <f>班线包车!X15+公交!X18+出租!X18+网约车!X18</f>
        <v>17169.504274610354</v>
      </c>
      <c r="K11" s="282" t="n">
        <f t="shared" si="1"/>
        <v>-0.11469556125163527</v>
      </c>
      <c r="L11" s="284" t="n">
        <f>班线包车!Z15+公交!Z18+出租!Z18+网约车!Z18</f>
        <v>17535.40283947791</v>
      </c>
      <c r="M11" s="282" t="n">
        <f t="shared" si="2"/>
        <v>-0.05454368171575408</v>
      </c>
      <c r="N11" s="284" t="n">
        <f>班线包车!AB15+公交!AB18+出租!AB18+网约车!AB18</f>
        <v>16528.3802471716</v>
      </c>
      <c r="O11" s="282" t="n">
        <f t="shared" si="3"/>
        <v>-0.11206897543300953</v>
      </c>
      <c r="P11" s="284" t="n">
        <f>班线包车!AD15+公交!AD18+出租!AD18+网约车!AD18</f>
        <v>17776.421099336218</v>
      </c>
      <c r="Q11" s="282" t="n">
        <f t="shared" si="4"/>
        <v>-0.10117356160299584</v>
      </c>
      <c r="R11" s="284" t="n">
        <f>班线包车!AF15+公交!AF18+出租!AF18+网约车!AF18</f>
        <v>17079.791389405993</v>
      </c>
      <c r="S11" s="282" t="n">
        <f t="shared" si="5"/>
        <v>-0.09390053255790287</v>
      </c>
      <c r="T11" s="284" t="n">
        <f>班线包车!AH15+公交!AH18+出租!AH18+网约车!AH18</f>
        <v>17481.70338327734</v>
      </c>
      <c r="U11" s="282" t="n">
        <f t="shared" si="6"/>
        <v>-0.04223814795772718</v>
      </c>
      <c r="V11" s="284" t="n">
        <f>班线包车!AJ15+公交!AJ18+出租!AJ18+网约车!AJ18</f>
        <v>15852.847780307231</v>
      </c>
      <c r="W11" s="282" t="n">
        <f t="shared" si="7"/>
        <v>-0.152420647793295</v>
      </c>
      <c r="X11" s="284" t="n">
        <f>班线包车!AL15+公交!AL18+出租!AL18+网约车!AL18</f>
        <v>15974.254117319284</v>
      </c>
      <c r="Y11" s="282" t="n">
        <f t="shared" si="8"/>
        <v>-0.11612889153362727</v>
      </c>
      <c r="Z11" s="284" t="n">
        <f>班线包车!AN15+公交!AN18+出租!AN18+网约车!AN18</f>
        <v>16188.965185604588</v>
      </c>
      <c r="AA11" s="282" t="n">
        <f t="shared" si="9"/>
        <v>-0.15229078805456375</v>
      </c>
      <c r="AB11" s="284" t="n">
        <f>班线包车!AP15+公交!AP18+出租!AP18+网约车!AP18</f>
        <v>16352.908153819115</v>
      </c>
      <c r="AC11" s="282" t="n">
        <f t="shared" si="10"/>
        <v>-0.14674030839904528</v>
      </c>
      <c r="AD11" s="284" t="n">
        <f>班线包车!AR15+公交!AR18+出租!AR18+网约车!AR18</f>
        <v>15787.782494239364</v>
      </c>
      <c r="AE11" s="282" t="n">
        <f t="shared" si="11"/>
        <v>-0.07018945378717534</v>
      </c>
      <c r="AF11" s="284" t="n">
        <f>班线包车!AT15+公交!AT18+出租!AT18+网约车!AT18</f>
        <v>15038.4918875402</v>
      </c>
      <c r="AG11" s="282" t="n">
        <f t="shared" si="12"/>
        <v>-0.11043482322666454</v>
      </c>
      <c r="AH11" s="284" t="n">
        <f t="shared" si="13"/>
        <v>183727.960964569</v>
      </c>
      <c r="AI11" s="282" t="n">
        <f t="shared" si="14"/>
        <v>-0.10574678133424331</v>
      </c>
      <c r="AJ11" s="283"/>
      <c r="AK11" s="284" t="n">
        <f>班线包车!AY15+公交!AY18+出租!AY18+网约车!AY18</f>
        <v>19393.898328223087</v>
      </c>
      <c r="AL11" s="283"/>
      <c r="AM11" s="284" t="n">
        <f>班线包车!BA15+公交!BA18+出租!BA18+网约车!BA18</f>
        <v>18547.025917918687</v>
      </c>
      <c r="AN11" s="283"/>
      <c r="AO11" s="284" t="n">
        <f>班线包车!BC15+公交!BC18+出租!BC18+网约车!BC18</f>
        <v>18614.48669983326</v>
      </c>
      <c r="AP11" s="283"/>
      <c r="AQ11" s="284" t="n">
        <f>班线包车!BE15+公交!BE18+出租!BE18+网约车!BE18</f>
        <v>19777.367843161424</v>
      </c>
      <c r="AR11" s="283"/>
      <c r="AS11" s="284" t="n">
        <f>班线包车!BG15+公交!BG18+出租!BG18+网约车!BG18</f>
        <v>18849.79740427613</v>
      </c>
      <c r="AT11" s="283"/>
      <c r="AU11" s="284" t="n">
        <f>班线包车!BI15+公交!BI18+出租!BI18+网约车!BI18</f>
        <v>18252.66202240189</v>
      </c>
      <c r="AV11" s="283"/>
      <c r="AW11" s="284" t="n">
        <f>班线包车!BK15+公交!BK18+出租!BK18+网约车!BK18</f>
        <v>18703.673867271227</v>
      </c>
      <c r="AX11" s="283"/>
      <c r="AY11" s="284" t="n">
        <f>班线包车!BM15+公交!BM18+出租!BM18+网约车!BM18</f>
        <v>18073.05835014412</v>
      </c>
      <c r="AZ11" s="283"/>
      <c r="BA11" s="284" t="n">
        <f>班线包车!BO15+公交!BO18+出租!BO18+网约车!BO18</f>
        <v>19097.30949891646</v>
      </c>
      <c r="BB11" s="283"/>
      <c r="BC11" s="284" t="n">
        <f>班线包车!BQ15+公交!BQ18+出租!BQ18+网约车!BQ18</f>
        <v>19165.218180102274</v>
      </c>
      <c r="BD11" s="283"/>
      <c r="BE11" s="284" t="n">
        <f>班线包车!BS15+公交!BS18+出租!BS18+网约车!BS18</f>
        <v>16979.569180564828</v>
      </c>
      <c r="BF11" s="283"/>
      <c r="BG11" s="284" t="n">
        <f>班线包车!BU15+公交!BU18+出租!BU18+网约车!BU18</f>
        <v>16905.44131020101</v>
      </c>
      <c r="BH11" s="283"/>
      <c r="BI11" s="284" t="n">
        <f>班线包车!BW15+公交!BW18+出租!BW18+网约车!BW18</f>
        <v>222359.5086030144</v>
      </c>
      <c r="BJ11" s="283"/>
      <c r="BK11" s="283"/>
      <c r="BL11" s="283"/>
      <c r="BM11" s="283"/>
      <c r="BN11" s="283"/>
      <c r="BO11" s="283"/>
      <c r="BP11" s="283"/>
      <c r="BQ11" s="283"/>
      <c r="BR11" s="283"/>
      <c r="BS11" s="283"/>
      <c r="BT11" s="283"/>
      <c r="BU11" s="283"/>
      <c r="BV11" s="283"/>
      <c r="BW11" s="283"/>
      <c r="BX11" s="283"/>
      <c r="BY11" s="283"/>
      <c r="BZ11" s="283"/>
      <c r="CA11" s="283"/>
      <c r="CB11" s="283"/>
      <c r="CC11" s="283"/>
      <c r="CD11" s="283"/>
      <c r="CE11" s="283"/>
      <c r="CF11" s="283"/>
      <c r="CG11" s="283"/>
      <c r="CH11" s="283"/>
      <c r="CI11" s="283"/>
      <c r="CJ11" s="283"/>
      <c r="CK11" s="283"/>
      <c r="CL11" s="284"/>
    </row>
    <row r="12" s="257" customFormat="1" ht="31.2" customHeight="1" spans="1:274">
      <c r="A12" s="285" t="s">
        <v>96</v>
      </c>
      <c r="B12" s="279" t="s">
        <v>193</v>
      </c>
      <c r="C12" s="284" t="n">
        <f>班线包车!C18+公交!C21+出租!C21+网约车!C21</f>
        <v>2231.040560666234</v>
      </c>
      <c r="D12" s="282" t="n">
        <f t="shared" si="0"/>
        <v>-0.11071260582112663</v>
      </c>
      <c r="E12" s="282"/>
      <c r="F12" s="282"/>
      <c r="G12" s="282"/>
      <c r="H12" s="282"/>
      <c r="I12" s="668"/>
      <c r="J12" s="284" t="n">
        <f>班线包车!X18+公交!X21+出租!X21+网约车!X21</f>
        <v>2508.795891261079</v>
      </c>
      <c r="K12" s="282" t="n">
        <f t="shared" si="1"/>
        <v>0.09871016032605984</v>
      </c>
      <c r="L12" s="284" t="n">
        <f>班线包车!Z18+公交!Z21+出租!Z21+网约车!Z21</f>
        <v>2157.61458248317</v>
      </c>
      <c r="M12" s="282" t="n">
        <f t="shared" si="2"/>
        <v>0.04570357399230285</v>
      </c>
      <c r="N12" s="284" t="n">
        <f>班线包车!AB18+公交!AB21+出租!AB21+网约车!AB21</f>
        <v>2291.429641004901</v>
      </c>
      <c r="O12" s="282" t="n">
        <f t="shared" si="3"/>
        <v>0.01869336886530437</v>
      </c>
      <c r="P12" s="284" t="n">
        <f>班线包车!AD18+公交!AD21+出租!AD21+网约车!AD21</f>
        <v>2463.606056967831</v>
      </c>
      <c r="Q12" s="282" t="n">
        <f t="shared" si="4"/>
        <v>0.030528892010077913</v>
      </c>
      <c r="R12" s="284" t="n">
        <f>班线包车!AF18+公交!AF21+出租!AF21+网约车!AF21</f>
        <v>2429.448647634028</v>
      </c>
      <c r="S12" s="282" t="n">
        <f t="shared" si="5"/>
        <v>0.023810974090283876</v>
      </c>
      <c r="T12" s="284" t="n">
        <f>班线包车!AH18+公交!AH21+出租!AH21+网约车!AH21</f>
        <v>2327.9462389491982</v>
      </c>
      <c r="U12" s="282" t="n">
        <f t="shared" si="6"/>
        <v>-0.040051676988052676</v>
      </c>
      <c r="V12" s="284" t="n">
        <f>班线包车!AJ18+公交!AJ21+出租!AJ21+网约车!AJ21</f>
        <v>2268.289284909535</v>
      </c>
      <c r="W12" s="282" t="n">
        <f t="shared" si="7"/>
        <v>-0.058921954689806766</v>
      </c>
      <c r="X12" s="284" t="n">
        <f>班线包车!AL18+公交!AL21+出租!AL21+网约车!AL21</f>
        <v>2257.213363417763</v>
      </c>
      <c r="Y12" s="282" t="n">
        <f t="shared" si="8"/>
        <v>-0.04630896357695835</v>
      </c>
      <c r="Z12" s="284" t="n">
        <f>班线包车!AN18+公交!AN21+出租!AN21+网约车!AN21</f>
        <v>2235.199127572429</v>
      </c>
      <c r="AA12" s="282" t="n">
        <f t="shared" si="9"/>
        <v>-0.05175789064704028</v>
      </c>
      <c r="AB12" s="284" t="n">
        <f>班线包车!AP18+公交!AP21+出租!AP21+网约车!AP21</f>
        <v>2323.540733794753</v>
      </c>
      <c r="AC12" s="282" t="n">
        <f t="shared" si="10"/>
        <v>-0.044845501554114264</v>
      </c>
      <c r="AD12" s="284" t="n">
        <f>班线包车!AR18+公交!AR21+出租!AR21+网约车!AR21</f>
        <v>2304.213447277447</v>
      </c>
      <c r="AE12" s="282" t="n">
        <f t="shared" si="11"/>
        <v>-0.06226653697057383</v>
      </c>
      <c r="AF12" s="284" t="n">
        <f>班线包车!AT18+公交!AT21+出租!AT21+网约车!AT21</f>
        <v>2229.919741925441</v>
      </c>
      <c r="AG12" s="282" t="n">
        <f t="shared" si="12"/>
        <v>-0.07394232933847822</v>
      </c>
      <c r="AH12" s="284" t="n">
        <f t="shared" si="13"/>
        <v>25567.297015272132</v>
      </c>
      <c r="AI12" s="282" t="n">
        <f t="shared" si="14"/>
        <v>-0.009361985725836242</v>
      </c>
      <c r="AJ12" s="283"/>
      <c r="AK12" s="284" t="n">
        <f>班线包车!AY18+公交!AY21+出租!AY21+网约车!AY21</f>
        <v>2283.4010113427457</v>
      </c>
      <c r="AL12" s="283"/>
      <c r="AM12" s="284" t="n">
        <f>班线包车!BA18+公交!BA21+出租!BA21+网约车!BA21</f>
        <v>2063.313768973549</v>
      </c>
      <c r="AN12" s="283"/>
      <c r="AO12" s="284" t="n">
        <f>班线包车!BC18+公交!BC21+出租!BC21+网约车!BC21</f>
        <v>2249.381129826399</v>
      </c>
      <c r="AP12" s="283"/>
      <c r="AQ12" s="284" t="n">
        <f>班线包车!BE18+公交!BE21+出租!BE21+网约车!BE21</f>
        <v>2390.6229859916753</v>
      </c>
      <c r="AR12" s="283"/>
      <c r="AS12" s="284" t="n">
        <f>班线包车!BG18+公交!BG21+出租!BG21+网约车!BG21</f>
        <v>2372.946480469929</v>
      </c>
      <c r="AT12" s="283"/>
      <c r="AU12" s="284" t="n">
        <f>班线包车!BI18+公交!BI21+出租!BI21+网约车!BI21</f>
        <v>2425.074541143011</v>
      </c>
      <c r="AV12" s="283"/>
      <c r="AW12" s="284" t="n">
        <f>班线包车!BK18+公交!BK21+出租!BK21+网约车!BK21</f>
        <v>2410.3094278029616</v>
      </c>
      <c r="AX12" s="283"/>
      <c r="AY12" s="284" t="n">
        <f>班线包车!BM18+公交!BM21+出租!BM21+网约车!BM21</f>
        <v>2366.81826420826</v>
      </c>
      <c r="AZ12" s="283"/>
      <c r="BA12" s="284" t="n">
        <f>班线包车!BO18+公交!BO21+出租!BO21+网约车!BO21</f>
        <v>2357.20298173389</v>
      </c>
      <c r="BB12" s="283"/>
      <c r="BC12" s="284" t="n">
        <f>班线包车!BQ18+公交!BQ21+出租!BQ21+网约车!BQ21</f>
        <v>2432.633398654706</v>
      </c>
      <c r="BD12" s="283"/>
      <c r="BE12" s="284" t="n">
        <f>班线包车!BS18+公交!BS21+出租!BS21+网约车!BS21</f>
        <v>2457.215763457445</v>
      </c>
      <c r="BF12" s="283"/>
      <c r="BG12" s="284" t="n">
        <f>班线包车!BU18+公交!BU21+出租!BU21+网约车!BU21</f>
        <v>2407.970704818539</v>
      </c>
      <c r="BH12" s="283"/>
      <c r="BI12" s="284" t="n">
        <f>班线包车!BW18+公交!BW21+出租!BW21+网约车!BW21</f>
        <v>28216.89045842311</v>
      </c>
      <c r="BJ12" s="283"/>
      <c r="BK12" s="283"/>
      <c r="BL12" s="283"/>
      <c r="BM12" s="283"/>
      <c r="BN12" s="283"/>
      <c r="BO12" s="283"/>
      <c r="BP12" s="283"/>
      <c r="BQ12" s="283"/>
      <c r="BR12" s="283"/>
      <c r="BS12" s="283"/>
      <c r="BT12" s="283"/>
      <c r="BU12" s="283"/>
      <c r="BV12" s="283"/>
      <c r="BW12" s="283"/>
      <c r="BX12" s="283"/>
      <c r="BY12" s="283"/>
      <c r="BZ12" s="283"/>
      <c r="CA12" s="283"/>
      <c r="CB12" s="283"/>
      <c r="CC12" s="283"/>
      <c r="CD12" s="283"/>
      <c r="CE12" s="283"/>
      <c r="CF12" s="283"/>
      <c r="CG12" s="283"/>
      <c r="CH12" s="283"/>
      <c r="CI12" s="283"/>
      <c r="CJ12" s="283"/>
      <c r="CK12" s="283"/>
      <c r="CL12" s="284"/>
    </row>
    <row r="13" s="257" customFormat="1" ht="31.2" customHeight="1" spans="1:274">
      <c r="A13" s="29"/>
      <c r="B13" s="279" t="s">
        <v>194</v>
      </c>
      <c r="C13" s="284" t="n">
        <f>班线包车!C19+公交!C22+出租!C22+网约车!C22</f>
        <v>20818.89554050076</v>
      </c>
      <c r="D13" s="282" t="n">
        <f t="shared" si="0"/>
        <v>-0.1767685657104212</v>
      </c>
      <c r="E13" s="282"/>
      <c r="F13" s="282"/>
      <c r="G13" s="282"/>
      <c r="H13" s="282"/>
      <c r="I13" s="668"/>
      <c r="J13" s="284" t="n">
        <f>班线包车!X19+公交!X22+出租!X22+网约车!X22</f>
        <v>25289.23784168518</v>
      </c>
      <c r="K13" s="282" t="n">
        <f t="shared" si="1"/>
        <v>0.1858511047304161</v>
      </c>
      <c r="L13" s="284" t="n">
        <f>班线包车!Z19+公交!Z22+出租!Z22+网约车!Z22</f>
        <v>24351.547645045248</v>
      </c>
      <c r="M13" s="282" t="n">
        <f t="shared" si="2"/>
        <v>0.08993403723571936</v>
      </c>
      <c r="N13" s="284" t="n">
        <f>班线包车!AB19+公交!AB22+出租!AB22+网约车!AB22</f>
        <v>25505.5897491231</v>
      </c>
      <c r="O13" s="282" t="n">
        <f t="shared" si="3"/>
        <v>0.06433671320854817</v>
      </c>
      <c r="P13" s="284" t="n">
        <f>班线包车!AD19+公交!AD22+出租!AD22+网约车!AD22</f>
        <v>27953.313195855357</v>
      </c>
      <c r="Q13" s="282" t="n">
        <f t="shared" si="4"/>
        <v>0.010960893653997772</v>
      </c>
      <c r="R13" s="284" t="n">
        <f>班线包车!AF19+公交!AF22+出租!AF22+网约车!AF22</f>
        <v>27229.4783860546</v>
      </c>
      <c r="S13" s="282" t="n">
        <f t="shared" si="5"/>
        <v>0.0018312353772256262</v>
      </c>
      <c r="T13" s="284" t="n">
        <f>班线包车!AH19+公交!AH22+出租!AH22+网约车!AH22</f>
        <v>25488.73530153692</v>
      </c>
      <c r="U13" s="282" t="n">
        <f t="shared" si="6"/>
        <v>-0.02234686498198646</v>
      </c>
      <c r="V13" s="284" t="n">
        <f>班线包车!AJ19+公交!AJ22+出租!AJ22+网约车!AJ22</f>
        <v>26168.152628337495</v>
      </c>
      <c r="W13" s="282" t="n">
        <f t="shared" si="7"/>
        <v>-0.04835470040287959</v>
      </c>
      <c r="X13" s="284" t="n">
        <f>班线包车!AL19+公交!AL22+出租!AL22+网约车!AL22</f>
        <v>27444.64387253898</v>
      </c>
      <c r="Y13" s="282" t="n">
        <f t="shared" si="8"/>
        <v>-0.033434926449938285</v>
      </c>
      <c r="Z13" s="284" t="n">
        <f>班线包车!AN19+公交!AN22+出租!AN22+网约车!AN22</f>
        <v>26020.836114949947</v>
      </c>
      <c r="AA13" s="282" t="n">
        <f t="shared" si="9"/>
        <v>-0.03966536694123213</v>
      </c>
      <c r="AB13" s="284" t="n">
        <f>班线包车!AP19+公交!AP22+出租!AP22+网约车!AP22</f>
        <v>27632.9298025046</v>
      </c>
      <c r="AC13" s="282" t="n">
        <f t="shared" si="10"/>
        <v>-0.0380227863514051</v>
      </c>
      <c r="AD13" s="284" t="n">
        <f>班线包车!AR19+公交!AR22+出租!AR22+网约车!AR22</f>
        <v>26116.590785543558</v>
      </c>
      <c r="AE13" s="282" t="n">
        <f t="shared" si="11"/>
        <v>-0.06624252297308098</v>
      </c>
      <c r="AF13" s="284" t="n">
        <f>班线包车!AT19+公交!AT22+出租!AT22+网约车!AT22</f>
        <v>22547.635969662522</v>
      </c>
      <c r="AG13" s="282" t="n">
        <f t="shared" si="12"/>
        <v>9.416120616088097E-4</v>
      </c>
      <c r="AH13" s="284" t="n">
        <f t="shared" si="13"/>
        <v>289201.05532317504</v>
      </c>
      <c r="AI13" s="282" t="n">
        <f t="shared" si="14"/>
        <v>0.0034210959296396837</v>
      </c>
      <c r="AJ13" s="283"/>
      <c r="AK13" s="284" t="n">
        <f>班线包车!AY19+公交!AY22+出租!AY22+网约车!AY22</f>
        <v>21325.812103058484</v>
      </c>
      <c r="AL13" s="283"/>
      <c r="AM13" s="284" t="n">
        <f>班线包车!BA19+公交!BA22+出租!BA22+网约车!BA22</f>
        <v>22342.22146764532</v>
      </c>
      <c r="AN13" s="283"/>
      <c r="AO13" s="284" t="n">
        <f>班线包车!BC19+公交!BC22+出租!BC22+网约车!BC22</f>
        <v>23963.83534702466</v>
      </c>
      <c r="AP13" s="283"/>
      <c r="AQ13" s="284" t="n">
        <f>班线包车!BE19+公交!BE22+出租!BE22+网约车!BE22</f>
        <v>27650.24183558816</v>
      </c>
      <c r="AR13" s="283"/>
      <c r="AS13" s="284" t="n">
        <f>班线包车!BG19+公交!BG22+出租!BG22+网约车!BG22</f>
        <v>27179.70594698188</v>
      </c>
      <c r="AT13" s="283"/>
      <c r="AU13" s="284" t="n">
        <f>班线包车!BI19+公交!BI22+出租!BI22+网约车!BI22</f>
        <v>26071.348199652894</v>
      </c>
      <c r="AV13" s="283"/>
      <c r="AW13" s="284" t="n">
        <f>班线包车!BK19+公交!BK22+出租!BK22+网约车!BK22</f>
        <v>27497.80053494284</v>
      </c>
      <c r="AX13" s="283"/>
      <c r="AY13" s="284" t="n">
        <f>班线包车!BM19+公交!BM22+出租!BM22+网约车!BM22</f>
        <v>28393.995007225498</v>
      </c>
      <c r="AZ13" s="283"/>
      <c r="BA13" s="284" t="n">
        <f>班线包车!BO19+公交!BO22+出租!BO22+网约车!BO22</f>
        <v>27095.592743615645</v>
      </c>
      <c r="BB13" s="283"/>
      <c r="BC13" s="284" t="n">
        <f>班线包车!BQ19+公交!BQ22+出租!BQ22+网约车!BQ22</f>
        <v>28725.139650343903</v>
      </c>
      <c r="BD13" s="283"/>
      <c r="BE13" s="284" t="n">
        <f>班线包车!BS19+公交!BS22+出租!BS22+网约车!BS22</f>
        <v>27969.35117317482</v>
      </c>
      <c r="BF13" s="283"/>
      <c r="BG13" s="284" t="n">
        <f>班线包车!BU19+公交!BU22+出租!BU22+网约车!BU22</f>
        <v>22526.42481635047</v>
      </c>
      <c r="BH13" s="283"/>
      <c r="BI13" s="284" t="n">
        <f>班线包车!BW19+公交!BW22+出租!BW22+网约车!BW22</f>
        <v>310741.46882560453</v>
      </c>
      <c r="BJ13" s="283"/>
      <c r="BK13" s="283"/>
      <c r="BL13" s="283"/>
      <c r="BM13" s="283"/>
      <c r="BN13" s="283"/>
      <c r="BO13" s="283"/>
      <c r="BP13" s="283"/>
      <c r="BQ13" s="283"/>
      <c r="BR13" s="283"/>
      <c r="BS13" s="283"/>
      <c r="BT13" s="283"/>
      <c r="BU13" s="283"/>
      <c r="BV13" s="283"/>
      <c r="BW13" s="283"/>
      <c r="BX13" s="283"/>
      <c r="BY13" s="283"/>
      <c r="BZ13" s="283"/>
      <c r="CA13" s="283"/>
      <c r="CB13" s="283"/>
      <c r="CC13" s="283"/>
      <c r="CD13" s="283"/>
      <c r="CE13" s="283"/>
      <c r="CF13" s="283"/>
      <c r="CG13" s="283"/>
      <c r="CH13" s="283"/>
      <c r="CI13" s="283"/>
      <c r="CJ13" s="283"/>
      <c r="CK13" s="283"/>
      <c r="CL13" s="284"/>
    </row>
    <row r="14" s="257" customFormat="1" ht="31.2" customHeight="1" spans="1:274">
      <c r="A14" s="285" t="s">
        <v>97</v>
      </c>
      <c r="B14" s="279" t="s">
        <v>193</v>
      </c>
      <c r="C14" s="284" t="n">
        <f>班线包车!C22+公交!C25+出租!C25+网约车!C25</f>
        <v>2272.4020393882133</v>
      </c>
      <c r="D14" s="282" t="n">
        <f t="shared" si="0"/>
        <v>-0.18399910029828115</v>
      </c>
      <c r="E14" s="282"/>
      <c r="F14" s="282"/>
      <c r="G14" s="282"/>
      <c r="H14" s="282"/>
      <c r="I14" s="668"/>
      <c r="J14" s="284" t="n">
        <f>班线包车!X22+公交!X25+出租!X25+网约车!X25</f>
        <v>2784.8033503625643</v>
      </c>
      <c r="K14" s="282" t="n">
        <f t="shared" si="1"/>
        <v>-0.0062589341537750975</v>
      </c>
      <c r="L14" s="284" t="n">
        <f>班线包车!Z22+公交!Z25+出租!Z25+网约车!Z25</f>
        <v>2464.412117777674</v>
      </c>
      <c r="M14" s="282" t="n">
        <f t="shared" si="2"/>
        <v>-0.003335328566741347</v>
      </c>
      <c r="N14" s="284" t="n">
        <f>班线包车!AB22+公交!AB25+出租!AB25+网约车!AB25</f>
        <v>2357.746361581385</v>
      </c>
      <c r="O14" s="282" t="n">
        <f t="shared" si="3"/>
        <v>0.006201582045283649</v>
      </c>
      <c r="P14" s="284" t="n">
        <f>班线包车!AD22+公交!AD25+出租!AD25+网约车!AD25</f>
        <v>2218.659566527383</v>
      </c>
      <c r="Q14" s="282" t="n">
        <f t="shared" si="4"/>
        <v>-0.07912567068711807</v>
      </c>
      <c r="R14" s="284" t="n">
        <f>班线包车!AF22+公交!AF25+出租!AF25+网约车!AF25</f>
        <v>2373.1137849807974</v>
      </c>
      <c r="S14" s="282" t="n">
        <f t="shared" si="5"/>
        <v>-0.04807883275690028</v>
      </c>
      <c r="T14" s="284" t="n">
        <f>班线包车!AH22+公交!AH25+出租!AH25+网约车!AH25</f>
        <v>2201.159585104873</v>
      </c>
      <c r="U14" s="282" t="n">
        <f t="shared" si="6"/>
        <v>-0.0741423432846523</v>
      </c>
      <c r="V14" s="284" t="n">
        <f>班线包车!AJ22+公交!AJ25+出租!AJ25+网约车!AJ25</f>
        <v>2176.794021778591</v>
      </c>
      <c r="W14" s="282" t="n">
        <f t="shared" si="7"/>
        <v>-0.0723657754111331</v>
      </c>
      <c r="X14" s="284" t="n">
        <f>班线包车!AL22+公交!AL25+出租!AL25+网约车!AL25</f>
        <v>2235.562143568134</v>
      </c>
      <c r="Y14" s="282" t="n">
        <f t="shared" si="8"/>
        <v>-0.05923255975351727</v>
      </c>
      <c r="Z14" s="284" t="n">
        <f>班线包车!AN22+公交!AN25+出租!AN25+网约车!AN25</f>
        <v>2185.512409010195</v>
      </c>
      <c r="AA14" s="282" t="n">
        <f t="shared" si="9"/>
        <v>-0.06835156301924328</v>
      </c>
      <c r="AB14" s="284" t="n">
        <f>班线包车!AP22+公交!AP25+出租!AP25+网约车!AP25</f>
        <v>2390.158618402989</v>
      </c>
      <c r="AC14" s="282" t="n">
        <f t="shared" si="10"/>
        <v>-0.047496717908978026</v>
      </c>
      <c r="AD14" s="284" t="n">
        <f>班线包车!AR22+公交!AR25+出租!AR25+网约车!AR25</f>
        <v>2527.887618693488</v>
      </c>
      <c r="AE14" s="282" t="n">
        <f t="shared" si="11"/>
        <v>-0.07015129977700552</v>
      </c>
      <c r="AF14" s="284" t="n">
        <f>班线包车!AT22+公交!AT25+出租!AT25+网约车!AT25</f>
        <v>2136.472383988201</v>
      </c>
      <c r="AG14" s="282" t="n">
        <f t="shared" si="12"/>
        <v>-0.38953772350606874</v>
      </c>
      <c r="AH14" s="284" t="n">
        <f t="shared" si="13"/>
        <v>25915.809577788074</v>
      </c>
      <c r="AI14" s="282" t="n">
        <f t="shared" si="14"/>
        <v>-0.047025113355179116</v>
      </c>
      <c r="AJ14" s="283"/>
      <c r="AK14" s="284" t="n">
        <f>班线包车!AY22+公交!AY25+出租!AY25+网约车!AY25</f>
        <v>2802.34303086906</v>
      </c>
      <c r="AL14" s="283"/>
      <c r="AM14" s="284" t="n">
        <f>班线包车!BA22+公交!BA25+出租!BA25+网约车!BA25</f>
        <v>2472.659248806028</v>
      </c>
      <c r="AN14" s="283"/>
      <c r="AO14" s="284" t="n">
        <f>班线包车!BC22+公交!BC25+出租!BC25+网约车!BC25</f>
        <v>2343.2147232255847</v>
      </c>
      <c r="AP14" s="283"/>
      <c r="AQ14" s="284" t="n">
        <f>班线包车!BE22+公交!BE25+出租!BE25+网约车!BE25</f>
        <v>2409.296790999543</v>
      </c>
      <c r="AR14" s="283"/>
      <c r="AS14" s="284" t="n">
        <f>班线包车!BG22+公交!BG25+出租!BG25+网约车!BG25</f>
        <v>2492.973017769611</v>
      </c>
      <c r="AT14" s="283"/>
      <c r="AU14" s="284" t="n">
        <f>班线包车!BI22+公交!BI25+出租!BI25+网约车!BI25</f>
        <v>2377.427641430209</v>
      </c>
      <c r="AV14" s="283"/>
      <c r="AW14" s="284" t="n">
        <f>班线包车!BK22+公交!BK25+出租!BK25+网约车!BK25</f>
        <v>2346.60813937019</v>
      </c>
      <c r="AX14" s="283"/>
      <c r="AY14" s="284" t="n">
        <f>班线包车!BM22+公交!BM25+出租!BM25+网约车!BM25</f>
        <v>2376.317512628208</v>
      </c>
      <c r="AZ14" s="283"/>
      <c r="BA14" s="284" t="n">
        <f>班线包车!BO22+公交!BO25+出租!BO25+网约车!BO25</f>
        <v>2345.855284309706</v>
      </c>
      <c r="BB14" s="283"/>
      <c r="BC14" s="284" t="n">
        <f>班线包车!BQ22+公交!BQ25+出租!BQ25+网约车!BQ25</f>
        <v>2509.3442336029498</v>
      </c>
      <c r="BD14" s="283"/>
      <c r="BE14" s="284" t="n">
        <f>班线包车!BS22+公交!BS25+出租!BS25+网约车!BS25</f>
        <v>2718.6010133554632</v>
      </c>
      <c r="BF14" s="283"/>
      <c r="BG14" s="284" t="n">
        <f>班线包车!BU22+公交!BU25+出租!BU25+网约车!BU25</f>
        <v>3499.761518858467</v>
      </c>
      <c r="BH14" s="283"/>
      <c r="BI14" s="284" t="n">
        <f>班线包车!BW22+公交!BW25+出租!BW25+网约车!BW25</f>
        <v>30694.402155225023</v>
      </c>
      <c r="BJ14" s="283"/>
      <c r="BK14" s="283"/>
      <c r="BL14" s="283"/>
      <c r="BM14" s="283"/>
      <c r="BN14" s="283"/>
      <c r="BO14" s="283"/>
      <c r="BP14" s="283"/>
      <c r="BQ14" s="283"/>
      <c r="BR14" s="283"/>
      <c r="BS14" s="283"/>
      <c r="BT14" s="283"/>
      <c r="BU14" s="283"/>
      <c r="BV14" s="283"/>
      <c r="BW14" s="283"/>
      <c r="BX14" s="283"/>
      <c r="BY14" s="283"/>
      <c r="BZ14" s="283"/>
      <c r="CA14" s="283"/>
      <c r="CB14" s="283"/>
      <c r="CC14" s="283"/>
      <c r="CD14" s="283"/>
      <c r="CE14" s="283"/>
      <c r="CF14" s="283"/>
      <c r="CG14" s="283"/>
      <c r="CH14" s="283"/>
      <c r="CI14" s="283"/>
      <c r="CJ14" s="283"/>
      <c r="CK14" s="283"/>
      <c r="CL14" s="284"/>
    </row>
    <row r="15" s="257" customFormat="1" ht="31.2" customHeight="1" spans="1:274">
      <c r="A15" s="29"/>
      <c r="B15" s="279" t="s">
        <v>194</v>
      </c>
      <c r="C15" s="284" t="n">
        <f>班线包车!C23+公交!C26+出租!C26+网约车!C26</f>
        <v>23556.44903800319</v>
      </c>
      <c r="D15" s="282" t="n">
        <f t="shared" si="0"/>
        <v>-0.25600359445089893</v>
      </c>
      <c r="E15" s="282"/>
      <c r="F15" s="282"/>
      <c r="G15" s="282"/>
      <c r="H15" s="282"/>
      <c r="I15" s="668"/>
      <c r="J15" s="284" t="n">
        <f>班线包车!X23+公交!X26+出租!X26+网约车!X26</f>
        <v>31662.046835585854</v>
      </c>
      <c r="K15" s="282" t="n">
        <f t="shared" si="1"/>
        <v>0.14212966162665697</v>
      </c>
      <c r="L15" s="284" t="n">
        <f>班线包车!Z23+公交!Z26+出租!Z26+网约车!Z26</f>
        <v>30357.24153286915</v>
      </c>
      <c r="M15" s="282" t="n">
        <f t="shared" si="2"/>
        <v>0.08127196188009056</v>
      </c>
      <c r="N15" s="284" t="n">
        <f>班线包车!AB23+公交!AB26+出租!AB26+网约车!AB26</f>
        <v>28005.16225402188</v>
      </c>
      <c r="O15" s="282" t="n">
        <f t="shared" si="3"/>
        <v>0.062642303421103</v>
      </c>
      <c r="P15" s="284" t="n">
        <f>班线包车!AD23+公交!AD26+出租!AD26+网约车!AD26</f>
        <v>28298.86092015632</v>
      </c>
      <c r="Q15" s="282" t="n">
        <f t="shared" si="4"/>
        <v>0.02590543189225003</v>
      </c>
      <c r="R15" s="284" t="n">
        <f>班线包车!AF23+公交!AF26+出租!AF26+网约车!AF26</f>
        <v>28427.716611859898</v>
      </c>
      <c r="S15" s="282" t="n">
        <f t="shared" si="5"/>
        <v>0.03737960511450389</v>
      </c>
      <c r="T15" s="284" t="n">
        <f>班线包车!AH23+公交!AH26+出租!AH26+网约车!AH26</f>
        <v>26022.9315352502</v>
      </c>
      <c r="U15" s="282" t="n">
        <f t="shared" si="6"/>
        <v>0.02414513323211054</v>
      </c>
      <c r="V15" s="284" t="n">
        <f>班线包车!AJ23+公交!AJ26+出租!AJ26+网约车!AJ26</f>
        <v>26532.1247909019</v>
      </c>
      <c r="W15" s="282" t="n">
        <f t="shared" si="7"/>
        <v>0.0047961982454503005</v>
      </c>
      <c r="X15" s="284" t="n">
        <f>班线包车!AL23+公交!AL26+出租!AL26+网约车!AL26</f>
        <v>26817.44384739062</v>
      </c>
      <c r="Y15" s="282" t="n">
        <f t="shared" si="8"/>
        <v>-0.010164735006811032</v>
      </c>
      <c r="Z15" s="284" t="n">
        <f>班线包车!AN23+公交!AN26+出租!AN26+网约车!AN26</f>
        <v>25424.994423513606</v>
      </c>
      <c r="AA15" s="282" t="n">
        <f t="shared" si="9"/>
        <v>0.022926348227210624</v>
      </c>
      <c r="AB15" s="284" t="n">
        <f>班线包车!AP23+公交!AP26+出租!AP26+网约车!AP26</f>
        <v>28005.46353045085</v>
      </c>
      <c r="AC15" s="282" t="n">
        <f t="shared" si="10"/>
        <v>0.019665759231476176</v>
      </c>
      <c r="AD15" s="284" t="n">
        <f>班线包车!AR23+公交!AR26+出租!AR26+网约车!AR26</f>
        <v>27517.631702739738</v>
      </c>
      <c r="AE15" s="282" t="n">
        <f t="shared" si="11"/>
        <v>-0.04011267129836227</v>
      </c>
      <c r="AF15" s="284" t="n">
        <f>班线包车!AT23+公交!AT26+出租!AT26+网约车!AT26</f>
        <v>23220.243202331312</v>
      </c>
      <c r="AG15" s="282" t="n">
        <f t="shared" si="12"/>
        <v>-0.2725057239761971</v>
      </c>
      <c r="AH15" s="284" t="n">
        <f t="shared" si="13"/>
        <v>307071.61798474</v>
      </c>
      <c r="AI15" s="282" t="n">
        <f t="shared" si="14"/>
        <v>0.03378880448066246</v>
      </c>
      <c r="AJ15" s="283"/>
      <c r="AK15" s="284" t="n">
        <f>班线包车!AY23+公交!AY26+出租!AY26+网约车!AY26</f>
        <v>27721.937271545692</v>
      </c>
      <c r="AL15" s="283"/>
      <c r="AM15" s="284" t="n">
        <f>班线包车!BA23+公交!BA26+出租!BA26+网约车!BA26</f>
        <v>28075.491276112058</v>
      </c>
      <c r="AN15" s="283"/>
      <c r="AO15" s="284" t="n">
        <f>班线包车!BC23+公交!BC26+出租!BC26+网约车!BC26</f>
        <v>26354.270071745927</v>
      </c>
      <c r="AP15" s="283"/>
      <c r="AQ15" s="284" t="n">
        <f>班线包车!BE23+公交!BE26+出租!BE26+网约车!BE26</f>
        <v>27584.27827793047</v>
      </c>
      <c r="AR15" s="283"/>
      <c r="AS15" s="284" t="n">
        <f>班线包车!BG23+公交!BG26+出租!BG26+网约车!BG26</f>
        <v>27403.38876116816</v>
      </c>
      <c r="AT15" s="283"/>
      <c r="AU15" s="284" t="n">
        <f>班线包车!BI23+公交!BI26+出租!BI26+网约车!BI26</f>
        <v>25409.41775812984</v>
      </c>
      <c r="AV15" s="283"/>
      <c r="AW15" s="284" t="n">
        <f>班线包车!BK23+公交!BK26+出租!BK26+网约车!BK26</f>
        <v>26405.478879430142</v>
      </c>
      <c r="AX15" s="283"/>
      <c r="AY15" s="284" t="n">
        <f>班线包车!BM23+公交!BM26+出租!BM26+网约车!BM26</f>
        <v>27092.835339196685</v>
      </c>
      <c r="AZ15" s="283"/>
      <c r="BA15" s="284" t="n">
        <f>班线包车!BO23+公交!BO26+出租!BO26+网约车!BO26</f>
        <v>24855.1564514655</v>
      </c>
      <c r="BB15" s="283"/>
      <c r="BC15" s="284" t="n">
        <f>班线包车!BQ23+公交!BQ26+出租!BQ26+网约车!BQ26</f>
        <v>27465.336829157248</v>
      </c>
      <c r="BD15" s="283"/>
      <c r="BE15" s="284" t="n">
        <f>班线包车!BS23+公交!BS26+出租!BS26+网约车!BS26</f>
        <v>28667.56428586321</v>
      </c>
      <c r="BF15" s="283"/>
      <c r="BG15" s="284" t="n">
        <f>班线包车!BU23+公交!BU26+出租!BU26+网约车!BU26</f>
        <v>31918.111203903947</v>
      </c>
      <c r="BH15" s="283"/>
      <c r="BI15" s="284" t="n">
        <f>班线包车!BW23+公交!BW26+出租!BW26+网约车!BW26</f>
        <v>328953.26640564884</v>
      </c>
      <c r="BJ15" s="283"/>
      <c r="BK15" s="283"/>
      <c r="BL15" s="283"/>
      <c r="BM15" s="283"/>
      <c r="BN15" s="283"/>
      <c r="BO15" s="283"/>
      <c r="BP15" s="283"/>
      <c r="BQ15" s="283"/>
      <c r="BR15" s="283"/>
      <c r="BS15" s="283"/>
      <c r="BT15" s="283"/>
      <c r="BU15" s="283"/>
      <c r="BV15" s="283"/>
      <c r="BW15" s="283"/>
      <c r="BX15" s="283"/>
      <c r="BY15" s="283"/>
      <c r="BZ15" s="283"/>
      <c r="CA15" s="283"/>
      <c r="CB15" s="283"/>
      <c r="CC15" s="283"/>
      <c r="CD15" s="283"/>
      <c r="CE15" s="283"/>
      <c r="CF15" s="283"/>
      <c r="CG15" s="283"/>
      <c r="CH15" s="283"/>
      <c r="CI15" s="283"/>
      <c r="CJ15" s="283"/>
      <c r="CK15" s="283"/>
      <c r="CL15" s="284"/>
    </row>
    <row r="16" s="257" customFormat="1" ht="31.2" customHeight="1" spans="1:274">
      <c r="A16" s="285" t="s">
        <v>98</v>
      </c>
      <c r="B16" s="279" t="s">
        <v>193</v>
      </c>
      <c r="C16" s="284" t="n">
        <f>班线包车!C26+公交!C29+出租!C29+网约车!C29</f>
        <v>452.5512943025326</v>
      </c>
      <c r="D16" s="282" t="n">
        <f t="shared" si="0"/>
        <v>0.11903414307153559</v>
      </c>
      <c r="E16" s="282"/>
      <c r="F16" s="282"/>
      <c r="G16" s="282"/>
      <c r="H16" s="282"/>
      <c r="I16" s="668"/>
      <c r="J16" s="284" t="n">
        <f>班线包车!X26+公交!X29+出租!X29+网约车!X29</f>
        <v>404.4124096699729</v>
      </c>
      <c r="K16" s="282" t="n">
        <f t="shared" si="1"/>
        <v>-0.012726248999526568</v>
      </c>
      <c r="L16" s="284" t="n">
        <f>班线包车!Z26+公交!Z29+出租!Z29+网约车!Z29</f>
        <v>396.2585866876436</v>
      </c>
      <c r="M16" s="282" t="n">
        <f t="shared" si="2"/>
        <v>-0.03622968319157094</v>
      </c>
      <c r="N16" s="284" t="n">
        <f>班线包车!AB26+公交!AB29+出租!AB29+网约车!AB29</f>
        <v>435.27962769801496</v>
      </c>
      <c r="O16" s="282" t="n">
        <f t="shared" si="3"/>
        <v>0.06414990877052373</v>
      </c>
      <c r="P16" s="284" t="n">
        <f>班线包车!AD26+公交!AD29+出租!AD29+网约车!AD29</f>
        <v>418.83660281380713</v>
      </c>
      <c r="Q16" s="282" t="n">
        <f t="shared" si="4"/>
        <v>-0.017816346833595453</v>
      </c>
      <c r="R16" s="284" t="n">
        <f>班线包车!AF26+公交!AF29+出租!AF29+网约车!AF29</f>
        <v>409.19535036779155</v>
      </c>
      <c r="S16" s="282" t="n">
        <f t="shared" si="5"/>
        <v>-0.056484237144564964</v>
      </c>
      <c r="T16" s="284" t="n">
        <f>班线包车!AH26+公交!AH29+出租!AH29+网约车!AH29</f>
        <v>417.7706993271577</v>
      </c>
      <c r="U16" s="282" t="n">
        <f t="shared" si="6"/>
        <v>-0.03352277881056942</v>
      </c>
      <c r="V16" s="284" t="n">
        <f>班线包车!AJ26+公交!AJ29+出租!AJ29+网约车!AJ29</f>
        <v>394.086861385696</v>
      </c>
      <c r="W16" s="282" t="n">
        <f t="shared" si="7"/>
        <v>-0.05466827815130815</v>
      </c>
      <c r="X16" s="284" t="n">
        <f>班线包车!AL26+公交!AL29+出租!AL29+网约车!AL29</f>
        <v>386.8404985448643</v>
      </c>
      <c r="Y16" s="282" t="n">
        <f t="shared" si="8"/>
        <v>0.0036826002060075247</v>
      </c>
      <c r="Z16" s="284" t="n">
        <f>班线包车!AN26+公交!AN29+出租!AN29+网约车!AN29</f>
        <v>403.6846389682531</v>
      </c>
      <c r="AA16" s="282" t="n">
        <f t="shared" si="9"/>
        <v>-0.011400636713495449</v>
      </c>
      <c r="AB16" s="284" t="n">
        <f>班线包车!AP26+公交!AP29+出租!AP29+网约车!AP29</f>
        <v>436.5702197227896</v>
      </c>
      <c r="AC16" s="282" t="n">
        <f t="shared" si="10"/>
        <v>-0.017099099103592863</v>
      </c>
      <c r="AD16" s="284" t="n">
        <f>班线包车!AR26+公交!AR29+出租!AR29+网约车!AR29</f>
        <v>420.683624680528</v>
      </c>
      <c r="AE16" s="282" t="n">
        <f t="shared" si="11"/>
        <v>-0.009352171732139203</v>
      </c>
      <c r="AF16" s="284" t="n">
        <f>班线包车!AT26+公交!AT29+出租!AT29+网约车!AT29</f>
        <v>466.6501976469127</v>
      </c>
      <c r="AG16" s="282" t="n">
        <f t="shared" si="12"/>
        <v>0.08755909408098539</v>
      </c>
      <c r="AH16" s="284" t="n">
        <f t="shared" si="13"/>
        <v>4523.619119866518</v>
      </c>
      <c r="AI16" s="282" t="n">
        <f t="shared" si="14"/>
        <v>-0.016960422478767723</v>
      </c>
      <c r="AJ16" s="283"/>
      <c r="AK16" s="284" t="n">
        <f>班线包车!AY26+公交!AY29+出租!AY29+网约车!AY29</f>
        <v>409.6254045649989</v>
      </c>
      <c r="AL16" s="283"/>
      <c r="AM16" s="284" t="n">
        <f>班线包车!BA26+公交!BA29+出租!BA29+网约车!BA29</f>
        <v>411.15458712182897</v>
      </c>
      <c r="AN16" s="283"/>
      <c r="AO16" s="284" t="n">
        <f>班线包车!BC26+公交!BC29+出租!BC29+网约车!BC29</f>
        <v>409.0397641446211</v>
      </c>
      <c r="AP16" s="283"/>
      <c r="AQ16" s="284" t="n">
        <f>班线包车!BE26+公交!BE29+出租!BE29+网约车!BE29</f>
        <v>426.4341006527085</v>
      </c>
      <c r="AR16" s="283"/>
      <c r="AS16" s="284" t="n">
        <f>班线包车!BG26+公交!BG29+出租!BG29+网约车!BG29</f>
        <v>433.6921188570417</v>
      </c>
      <c r="AT16" s="283"/>
      <c r="AU16" s="284" t="n">
        <f>班线包车!BI26+公交!BI29+出租!BI29+网约车!BI29</f>
        <v>432.26129925029545</v>
      </c>
      <c r="AV16" s="283"/>
      <c r="AW16" s="284" t="n">
        <f>班线包车!BK26+公交!BK29+出租!BK29+网约车!BK29</f>
        <v>416.87679814131155</v>
      </c>
      <c r="AX16" s="283"/>
      <c r="AY16" s="284" t="n">
        <f>班线包车!BM26+公交!BM29+出租!BM29+网约车!BM29</f>
        <v>385.4211465511753</v>
      </c>
      <c r="AZ16" s="283"/>
      <c r="BA16" s="284" t="n">
        <f>班线包车!BO26+公交!BO29+出租!BO29+网约车!BO29</f>
        <v>408.3399746751224</v>
      </c>
      <c r="BB16" s="283"/>
      <c r="BC16" s="284" t="n">
        <f>班线包车!BQ26+公交!BQ29+出租!BQ29+网约车!BQ29</f>
        <v>444.16504179072126</v>
      </c>
      <c r="BD16" s="283"/>
      <c r="BE16" s="284" t="n">
        <f>班线包车!BS26+公交!BS29+出租!BS29+网约车!BS29</f>
        <v>424.65507183929276</v>
      </c>
      <c r="BF16" s="283"/>
      <c r="BG16" s="284" t="n">
        <f>班线包车!BU26+公交!BU29+出租!BU29+网约车!BU29</f>
        <v>429.08031405984786</v>
      </c>
      <c r="BH16" s="283"/>
      <c r="BI16" s="284" t="n">
        <f>班线包车!BW26+公交!BW29+出租!BW29+网约车!BW29</f>
        <v>5030.7456216489645</v>
      </c>
      <c r="BJ16" s="283"/>
      <c r="BK16" s="283"/>
      <c r="BL16" s="283"/>
      <c r="BM16" s="283"/>
      <c r="BN16" s="283"/>
      <c r="BO16" s="283"/>
      <c r="BP16" s="283"/>
      <c r="BQ16" s="283"/>
      <c r="BR16" s="283"/>
      <c r="BS16" s="283"/>
      <c r="BT16" s="283"/>
      <c r="BU16" s="283"/>
      <c r="BV16" s="283"/>
      <c r="BW16" s="283"/>
      <c r="BX16" s="283"/>
      <c r="BY16" s="283"/>
      <c r="BZ16" s="283"/>
      <c r="CA16" s="283"/>
      <c r="CB16" s="283"/>
      <c r="CC16" s="283"/>
      <c r="CD16" s="283"/>
      <c r="CE16" s="283"/>
      <c r="CF16" s="283"/>
      <c r="CG16" s="283"/>
      <c r="CH16" s="283"/>
      <c r="CI16" s="283"/>
      <c r="CJ16" s="283"/>
      <c r="CK16" s="283"/>
      <c r="CL16" s="284"/>
    </row>
    <row r="17" s="257" customFormat="1" ht="31.2" customHeight="1" spans="1:90">
      <c r="A17" s="29"/>
      <c r="B17" s="279" t="s">
        <v>194</v>
      </c>
      <c r="C17" s="284" t="n">
        <f>班线包车!C27+公交!C30+出租!C30+网约车!C30</f>
        <v>4811.804941745303</v>
      </c>
      <c r="D17" s="282" t="n">
        <f t="shared" si="0"/>
        <v>0.034064975963723265</v>
      </c>
      <c r="E17" s="282"/>
      <c r="F17" s="282"/>
      <c r="G17" s="282"/>
      <c r="H17" s="282"/>
      <c r="I17" s="668"/>
      <c r="J17" s="284" t="n">
        <f>班线包车!X27+公交!X30+出租!X30+网约车!X30</f>
        <v>4653.2907057033035</v>
      </c>
      <c r="K17" s="282" t="n">
        <f t="shared" si="1"/>
        <v>0.0479646160922218</v>
      </c>
      <c r="L17" s="284" t="n">
        <f>班线包车!Z27+公交!Z30+出租!Z30+网约车!Z30</f>
        <v>4314.4862391278875</v>
      </c>
      <c r="M17" s="282" t="n">
        <f t="shared" si="2"/>
        <v>-0.021462735502534747</v>
      </c>
      <c r="N17" s="284" t="n">
        <f>班线包车!AB27+公交!AB30+出租!AB30+网约车!AB30</f>
        <v>4570.053330578476</v>
      </c>
      <c r="O17" s="282" t="n">
        <f t="shared" si="3"/>
        <v>0.025215853429384483</v>
      </c>
      <c r="P17" s="284" t="n">
        <f>班线包车!AD27+公交!AD30+出租!AD30+网约车!AD30</f>
        <v>4517.033345822615</v>
      </c>
      <c r="Q17" s="282" t="n">
        <f t="shared" si="4"/>
        <v>-0.0535895792880009</v>
      </c>
      <c r="R17" s="284" t="n">
        <f>班线包车!AF27+公交!AF30+出租!AF30+网约车!AF30</f>
        <v>4388.191904542167</v>
      </c>
      <c r="S17" s="282" t="n">
        <f t="shared" si="5"/>
        <v>-0.08556019843211571</v>
      </c>
      <c r="T17" s="284" t="n">
        <f>班线包车!AH27+公交!AH30+出租!AH30+网约车!AH30</f>
        <v>4665.6303894102875</v>
      </c>
      <c r="U17" s="282" t="n">
        <f t="shared" si="6"/>
        <v>-0.06240024530392729</v>
      </c>
      <c r="V17" s="284" t="n">
        <f>班线包车!AJ27+公交!AJ30+出租!AJ30+网约车!AJ30</f>
        <v>4167.910186728806</v>
      </c>
      <c r="W17" s="282" t="n">
        <f t="shared" si="7"/>
        <v>-0.10825293252308521</v>
      </c>
      <c r="X17" s="284" t="n">
        <f>班线包车!AL27+公交!AL30+出租!AL30+网约车!AL30</f>
        <v>4085.8349999318443</v>
      </c>
      <c r="Y17" s="282" t="n">
        <f t="shared" si="8"/>
        <v>-0.0659612495374301</v>
      </c>
      <c r="Z17" s="284" t="n">
        <f>班线包车!AN27+公交!AN30+出租!AN30+网约车!AN30</f>
        <v>4213.38268207694</v>
      </c>
      <c r="AA17" s="282" t="n">
        <f t="shared" si="9"/>
        <v>-0.050730571200192864</v>
      </c>
      <c r="AB17" s="284" t="n">
        <f>班线包车!AP27+公交!AP30+出租!AP30+网约车!AP30</f>
        <v>4400.721153380826</v>
      </c>
      <c r="AC17" s="282" t="n">
        <f t="shared" si="10"/>
        <v>-0.09576853289414677</v>
      </c>
      <c r="AD17" s="284" t="n">
        <f>班线包车!AR27+公交!AR30+出租!AR30+网约车!AR30</f>
        <v>4519.687048409664</v>
      </c>
      <c r="AE17" s="282" t="n">
        <f t="shared" si="11"/>
        <v>-0.0805354541773784</v>
      </c>
      <c r="AF17" s="284" t="n">
        <f>班线包车!AT27+公交!AT30+出租!AT30+网约车!AT30</f>
        <v>4968.202594898055</v>
      </c>
      <c r="AG17" s="282" t="n">
        <f t="shared" si="12"/>
        <v>0.06242332015705765</v>
      </c>
      <c r="AH17" s="284" t="n">
        <f t="shared" si="13"/>
        <v>48496.221985712815</v>
      </c>
      <c r="AI17" s="282" t="n">
        <f t="shared" si="14"/>
        <v>-0.05139963716160034</v>
      </c>
      <c r="AJ17" s="283"/>
      <c r="AK17" s="284" t="n">
        <f>班线包车!AY27+公交!AY30+出租!AY30+网约车!AY30</f>
        <v>4440.312806605109</v>
      </c>
      <c r="AL17" s="283"/>
      <c r="AM17" s="284" t="n">
        <f>班线包车!BA27+公交!BA30+出租!BA30+网约车!BA30</f>
        <v>4409.117971959532</v>
      </c>
      <c r="AN17" s="283"/>
      <c r="AO17" s="284" t="n">
        <f>班线包车!BC27+公交!BC30+出租!BC30+网约车!BC30</f>
        <v>4457.649884452612</v>
      </c>
      <c r="AP17" s="283"/>
      <c r="AQ17" s="284" t="n">
        <f>班线包车!BE27+公交!BE30+出租!BE30+网约车!BE30</f>
        <v>4772.806012030584</v>
      </c>
      <c r="AR17" s="283"/>
      <c r="AS17" s="284" t="n">
        <f>班线包车!BG27+公交!BG30+出租!BG30+网约车!BG30</f>
        <v>4798.776143621745</v>
      </c>
      <c r="AT17" s="283"/>
      <c r="AU17" s="284" t="n">
        <f>班线包车!BI27+公交!BI30+出租!BI30+网约车!BI30</f>
        <v>4976.142928837126</v>
      </c>
      <c r="AV17" s="283"/>
      <c r="AW17" s="284" t="n">
        <f>班线包车!BK27+公交!BK30+出租!BK30+网约车!BK30</f>
        <v>4673.870359362525</v>
      </c>
      <c r="AX17" s="283"/>
      <c r="AY17" s="284" t="n">
        <f>班线包车!BM27+公交!BM30+出租!BM30+网约车!BM30</f>
        <v>4374.374187268345</v>
      </c>
      <c r="AZ17" s="283"/>
      <c r="BA17" s="284" t="n">
        <f>班线包车!BO27+公交!BO30+出租!BO30+网约车!BO30</f>
        <v>4438.5530116608315</v>
      </c>
      <c r="BB17" s="283"/>
      <c r="BC17" s="284" t="n">
        <f>班线包车!BQ27+公交!BQ30+出租!BQ30+网约车!BQ30</f>
        <v>4866.808238233611</v>
      </c>
      <c r="BD17" s="283"/>
      <c r="BE17" s="284" t="n">
        <f>班线包车!BS27+公交!BS30+出租!BS30+网约车!BS30</f>
        <v>4915.564247630684</v>
      </c>
      <c r="BF17" s="283"/>
      <c r="BG17" s="284" t="n">
        <f>班线包车!BU27+公交!BU30+出租!BU30+网约车!BU30</f>
        <v>4676.29286804775</v>
      </c>
      <c r="BH17" s="283"/>
      <c r="BI17" s="284" t="n">
        <f>班线包车!BW27+公交!BW30+出租!BW30+网约车!BW30</f>
        <v>55800.26865971045</v>
      </c>
      <c r="BJ17" s="283"/>
      <c r="BK17" s="283"/>
      <c r="BL17" s="283"/>
      <c r="BM17" s="283"/>
      <c r="BN17" s="283"/>
      <c r="BO17" s="283"/>
      <c r="BP17" s="283"/>
      <c r="BQ17" s="283"/>
      <c r="BR17" s="283"/>
      <c r="BS17" s="283"/>
      <c r="BT17" s="283"/>
      <c r="BU17" s="283"/>
      <c r="BV17" s="283"/>
      <c r="BW17" s="283"/>
      <c r="BX17" s="283"/>
      <c r="BY17" s="283"/>
      <c r="BZ17" s="283"/>
      <c r="CA17" s="283"/>
      <c r="CB17" s="283"/>
      <c r="CC17" s="283"/>
      <c r="CD17" s="283"/>
      <c r="CE17" s="283"/>
      <c r="CF17" s="283"/>
      <c r="CG17" s="283"/>
      <c r="CH17" s="283"/>
      <c r="CI17" s="283"/>
      <c r="CJ17" s="283"/>
      <c r="CK17" s="283"/>
      <c r="CL17" s="284"/>
    </row>
    <row r="18" s="257" customFormat="1" ht="31.2" customHeight="1" spans="1:90">
      <c r="A18" s="285" t="s">
        <v>99</v>
      </c>
      <c r="B18" s="279" t="s">
        <v>193</v>
      </c>
      <c r="C18" s="284" t="n">
        <f>班线包车!C28+公交!C33+出租!C33+网约车!C33</f>
        <v>1067.683754774112</v>
      </c>
      <c r="D18" s="282" t="n">
        <f t="shared" si="0"/>
        <v>-0.006626644213814203</v>
      </c>
      <c r="E18" s="282"/>
      <c r="F18" s="282"/>
      <c r="G18" s="282"/>
      <c r="H18" s="282"/>
      <c r="I18" s="668"/>
      <c r="J18" s="284" t="n">
        <f>班线包车!X28+公交!X33+出租!X33+网约车!X33</f>
        <v>1074.8061124803512</v>
      </c>
      <c r="K18" s="282" t="n">
        <f t="shared" si="1"/>
        <v>-0.08603823213448147</v>
      </c>
      <c r="L18" s="284" t="n">
        <f>班线包车!Z28+公交!Z33+出租!Z33+网约车!Z33</f>
        <v>1028.076236281637</v>
      </c>
      <c r="M18" s="282" t="n">
        <f t="shared" si="2"/>
        <v>-0.013422471029263972</v>
      </c>
      <c r="N18" s="284" t="n">
        <f>班线包车!AB28+公交!AB33+出租!AB33+网约车!AB33</f>
        <v>1022.2767340947596</v>
      </c>
      <c r="O18" s="282" t="n">
        <f t="shared" si="3"/>
        <v>-0.06944916816741298</v>
      </c>
      <c r="P18" s="284" t="n">
        <f>班线包车!AD28+公交!AD33+出租!AD33+网约车!AD33</f>
        <v>1061.5627186258398</v>
      </c>
      <c r="Q18" s="282" t="n">
        <f t="shared" si="4"/>
        <v>-0.01436554083838082</v>
      </c>
      <c r="R18" s="284" t="n">
        <f>班线包车!AF28+公交!AF33+出租!AF33+网约车!AF33</f>
        <v>1003.8452609443638</v>
      </c>
      <c r="S18" s="282" t="n">
        <f t="shared" si="5"/>
        <v>-0.06542618962296198</v>
      </c>
      <c r="T18" s="284" t="n">
        <f>班线包车!AH28+公交!AH33+出租!AH33+网约车!AH33</f>
        <v>1015.2644470095315</v>
      </c>
      <c r="U18" s="282" t="n">
        <f t="shared" si="6"/>
        <v>-0.06849371288303074</v>
      </c>
      <c r="V18" s="284" t="n">
        <f>班线包车!AJ28+公交!AJ33+出租!AJ33+网约车!AJ33</f>
        <v>981.7753555357756</v>
      </c>
      <c r="W18" s="282" t="n">
        <f t="shared" si="7"/>
        <v>-0.0947650865066837</v>
      </c>
      <c r="X18" s="284" t="n">
        <f>班线包车!AL28+公交!AL33+出租!AL33+网约车!AL33</f>
        <v>961.1240911284465</v>
      </c>
      <c r="Y18" s="282" t="n">
        <f t="shared" si="8"/>
        <v>-0.08400108115435867</v>
      </c>
      <c r="Z18" s="284" t="n">
        <f>班线包车!AN28+公交!AN33+出租!AN33+网约车!AN33</f>
        <v>968.0901927529432</v>
      </c>
      <c r="AA18" s="282" t="n">
        <f t="shared" si="9"/>
        <v>-0.0813617588918254</v>
      </c>
      <c r="AB18" s="284" t="n">
        <f>班线包车!AP28+公交!AP33+出租!AP33+网约车!AP33</f>
        <v>1061.393698550266</v>
      </c>
      <c r="AC18" s="282" t="n">
        <f t="shared" si="10"/>
        <v>-0.021197407381611022</v>
      </c>
      <c r="AD18" s="284" t="n">
        <f>班线包车!AR28+公交!AR33+出租!AR33+网约车!AR33</f>
        <v>1089.8068354672669</v>
      </c>
      <c r="AE18" s="282" t="n">
        <f t="shared" si="11"/>
        <v>-0.013477184604258285</v>
      </c>
      <c r="AF18" s="284" t="n">
        <f>班线包车!AT28+公交!AT33+出租!AT33+网约车!AT33</f>
        <v>1086.680156866208</v>
      </c>
      <c r="AG18" s="282" t="n">
        <f t="shared" si="12"/>
        <v>-0.020878537766530703</v>
      </c>
      <c r="AH18" s="284" t="n">
        <f t="shared" si="13"/>
        <v>11268.021682871182</v>
      </c>
      <c r="AI18" s="282" t="n">
        <f t="shared" si="14"/>
        <v>-0.05583807369305771</v>
      </c>
      <c r="AJ18" s="283"/>
      <c r="AK18" s="284" t="n">
        <f>班线包车!AY28+公交!AY33+出租!AY33+网约车!AY33</f>
        <v>1175.9858565971176</v>
      </c>
      <c r="AL18" s="283"/>
      <c r="AM18" s="284" t="n">
        <f>班线包车!BA28+公交!BA33+出租!BA33+网约车!BA33</f>
        <v>1042.0633007465733</v>
      </c>
      <c r="AN18" s="283"/>
      <c r="AO18" s="284" t="n">
        <f>班线包车!BC28+公交!BC33+出租!BC33+网约车!BC33</f>
        <v>1098.5716192220598</v>
      </c>
      <c r="AP18" s="283"/>
      <c r="AQ18" s="284" t="n">
        <f>班线包车!BE28+公交!BE33+出租!BE33+网约车!BE33</f>
        <v>1077.034907574971</v>
      </c>
      <c r="AR18" s="283"/>
      <c r="AS18" s="284" t="n">
        <f>班线包车!BG28+公交!BG33+出租!BG33+网约车!BG33</f>
        <v>1074.1208985295377</v>
      </c>
      <c r="AT18" s="283"/>
      <c r="AU18" s="284" t="n">
        <f>班线包车!BI28+公交!BI33+出租!BI33+网约车!BI33</f>
        <v>1089.9169023880563</v>
      </c>
      <c r="AV18" s="283"/>
      <c r="AW18" s="284" t="n">
        <f>班线包车!BK28+公交!BK33+出租!BK33+网约车!BK33</f>
        <v>1084.5531263780883</v>
      </c>
      <c r="AX18" s="283"/>
      <c r="AY18" s="284" t="n">
        <f>班线包车!BM28+公交!BM33+出租!BM33+网约车!BM33</f>
        <v>1049.2633466638515</v>
      </c>
      <c r="AZ18" s="283"/>
      <c r="BA18" s="284" t="n">
        <f>班线包车!BO28+公交!BO33+出租!BO33+网约车!BO33</f>
        <v>1053.831801716755</v>
      </c>
      <c r="BB18" s="283"/>
      <c r="BC18" s="284" t="n">
        <f>班线包车!BQ28+公交!BQ33+出租!BQ33+网约车!BQ33</f>
        <v>1084.3797376046355</v>
      </c>
      <c r="BD18" s="283"/>
      <c r="BE18" s="284" t="n">
        <f>班线包车!BS28+公交!BS33+出租!BS33+网约车!BS33</f>
        <v>1104.6950141037532</v>
      </c>
      <c r="BF18" s="283"/>
      <c r="BG18" s="284" t="n">
        <f>班线包车!BU28+公交!BU33+出租!BU33+网约车!BU33</f>
        <v>1109.8522489614224</v>
      </c>
      <c r="BH18" s="283"/>
      <c r="BI18" s="284" t="n">
        <f>班线包车!BW28+公交!BW33+出租!BW33+网约车!BW33</f>
        <v>13044.268760486822</v>
      </c>
      <c r="BJ18" s="283"/>
      <c r="BK18" s="283"/>
      <c r="BL18" s="283"/>
      <c r="BM18" s="283"/>
      <c r="BN18" s="283"/>
      <c r="BO18" s="283"/>
      <c r="BP18" s="283"/>
      <c r="BQ18" s="283"/>
      <c r="BR18" s="283"/>
      <c r="BS18" s="283"/>
      <c r="BT18" s="283"/>
      <c r="BU18" s="283"/>
      <c r="BV18" s="283"/>
      <c r="BW18" s="283"/>
      <c r="BX18" s="283"/>
      <c r="BY18" s="283"/>
      <c r="BZ18" s="283"/>
      <c r="CA18" s="283"/>
      <c r="CB18" s="283"/>
      <c r="CC18" s="283"/>
      <c r="CD18" s="283"/>
      <c r="CE18" s="283"/>
      <c r="CF18" s="283"/>
      <c r="CG18" s="283"/>
      <c r="CH18" s="283"/>
      <c r="CI18" s="283"/>
      <c r="CJ18" s="283"/>
      <c r="CK18" s="283"/>
      <c r="CL18" s="284"/>
    </row>
    <row r="19" s="257" customFormat="1" ht="31.2" customHeight="1" spans="1:90">
      <c r="A19" s="29"/>
      <c r="B19" s="279" t="s">
        <v>194</v>
      </c>
      <c r="C19" s="284" t="n">
        <f>班线包车!C29+公交!C34+出租!C34+网约车!C34</f>
        <v>7861.21407680274</v>
      </c>
      <c r="D19" s="282" t="n">
        <f t="shared" si="0"/>
        <v>-0.1277498055978239</v>
      </c>
      <c r="E19" s="282"/>
      <c r="F19" s="282"/>
      <c r="G19" s="282"/>
      <c r="H19" s="282"/>
      <c r="I19" s="668"/>
      <c r="J19" s="284" t="n">
        <f>班线包车!X29+公交!X34+出租!X34+网约车!X34</f>
        <v>9012.567870151832</v>
      </c>
      <c r="K19" s="282" t="n">
        <f t="shared" si="1"/>
        <v>-0.06087536216858991</v>
      </c>
      <c r="L19" s="284" t="n">
        <f>班线包车!Z29+公交!Z34+出租!Z34+网约车!Z34</f>
        <v>8668.182573906095</v>
      </c>
      <c r="M19" s="282" t="n">
        <f t="shared" si="2"/>
        <v>-0.039455162125907384</v>
      </c>
      <c r="N19" s="284" t="n">
        <f>班线包车!AB29+公交!AB34+出租!AB34+网约车!AB34</f>
        <v>8949.647709152896</v>
      </c>
      <c r="O19" s="282" t="n">
        <f t="shared" si="3"/>
        <v>-0.04867787576514848</v>
      </c>
      <c r="P19" s="284" t="n">
        <f>班线包车!AD29+公交!AD34+出租!AD34+网约车!AD34</f>
        <v>9452.626370034171</v>
      </c>
      <c r="Q19" s="282" t="n">
        <f t="shared" si="4"/>
        <v>-0.022744014416417713</v>
      </c>
      <c r="R19" s="284" t="n">
        <f>班线包车!AF29+公交!AF34+出租!AF34+网约车!AF34</f>
        <v>8439.729449495613</v>
      </c>
      <c r="S19" s="282" t="n">
        <f t="shared" si="5"/>
        <v>-0.12847084146859356</v>
      </c>
      <c r="T19" s="284" t="n">
        <f>班线包车!AH29+公交!AH34+出租!AH34+网约车!AH34</f>
        <v>8439.598128110345</v>
      </c>
      <c r="U19" s="282" t="n">
        <f t="shared" si="6"/>
        <v>-0.09611803798616325</v>
      </c>
      <c r="V19" s="284" t="n">
        <f>班线包车!AJ29+公交!AJ34+出租!AJ34+网约车!AJ34</f>
        <v>8369.643423411679</v>
      </c>
      <c r="W19" s="282" t="n">
        <f t="shared" si="7"/>
        <v>-0.11668456134842786</v>
      </c>
      <c r="X19" s="284" t="n">
        <f>班线包车!AL29+公交!AL34+出租!AL34+网约车!AL34</f>
        <v>8235.247622857249</v>
      </c>
      <c r="Y19" s="282" t="n">
        <f t="shared" si="8"/>
        <v>-0.12087175791055871</v>
      </c>
      <c r="Z19" s="284" t="n">
        <f>班线包车!AN29+公交!AN34+出租!AN34+网约车!AN34</f>
        <v>8526.357329774151</v>
      </c>
      <c r="AA19" s="282" t="n">
        <f t="shared" si="9"/>
        <v>-0.07838430679302899</v>
      </c>
      <c r="AB19" s="284" t="n">
        <f>班线包车!AP29+公交!AP34+出租!AP34+网约车!AP34</f>
        <v>8812.575563896931</v>
      </c>
      <c r="AC19" s="282" t="n">
        <f t="shared" si="10"/>
        <v>-0.14477185238717094</v>
      </c>
      <c r="AD19" s="284" t="n">
        <f>班线包车!AR29+公交!AR34+出租!AR34+网约车!AR34</f>
        <v>8712.450544825275</v>
      </c>
      <c r="AE19" s="282" t="n">
        <f t="shared" si="11"/>
        <v>-0.11239588647406107</v>
      </c>
      <c r="AF19" s="284" t="n">
        <f>班线包车!AT29+公交!AT34+出租!AT34+网约车!AT34</f>
        <v>8388.246770450596</v>
      </c>
      <c r="AG19" s="282" t="n">
        <f t="shared" si="12"/>
        <v>-0.08625267458192787</v>
      </c>
      <c r="AH19" s="284" t="n">
        <f t="shared" si="13"/>
        <v>95618.62658561624</v>
      </c>
      <c r="AI19" s="282" t="n">
        <f t="shared" si="14"/>
        <v>-0.08879495178507701</v>
      </c>
      <c r="AJ19" s="283"/>
      <c r="AK19" s="284" t="n">
        <f>班线包车!AY29+公交!AY34+出租!AY34+网约车!AY34</f>
        <v>9596.775025478302</v>
      </c>
      <c r="AL19" s="283"/>
      <c r="AM19" s="284" t="n">
        <f>班线包车!BA29+公交!BA34+出租!BA34+网约车!BA34</f>
        <v>9024.235238295369</v>
      </c>
      <c r="AN19" s="283"/>
      <c r="AO19" s="284" t="n">
        <f>班线包车!BC29+公交!BC34+出租!BC34+网约车!BC34</f>
        <v>9407.589165816053</v>
      </c>
      <c r="AP19" s="283"/>
      <c r="AQ19" s="284" t="n">
        <f>班线包车!BE29+公交!BE34+出租!BE34+网约车!BE34</f>
        <v>9672.620592228346</v>
      </c>
      <c r="AR19" s="283"/>
      <c r="AS19" s="284" t="n">
        <f>班线包车!BG29+公交!BG34+出租!BG34+网约车!BG34</f>
        <v>9683.81765185826</v>
      </c>
      <c r="AT19" s="283"/>
      <c r="AU19" s="284" t="n">
        <f>班线包车!BI29+公交!BI34+出租!BI34+网约车!BI34</f>
        <v>9337.057804878667</v>
      </c>
      <c r="AV19" s="283"/>
      <c r="AW19" s="284" t="n">
        <f>班线包车!BK29+公交!BK34+出租!BK34+网约车!BK34</f>
        <v>9475.259977555004</v>
      </c>
      <c r="AX19" s="283"/>
      <c r="AY19" s="284" t="n">
        <f>班线包车!BM29+公交!BM34+出租!BM34+网约车!BM34</f>
        <v>9367.5157145269</v>
      </c>
      <c r="AZ19" s="283"/>
      <c r="BA19" s="284" t="n">
        <f>班线包车!BO29+公交!BO34+出租!BO34+网约车!BO34</f>
        <v>9251.532273831792</v>
      </c>
      <c r="BB19" s="283"/>
      <c r="BC19" s="284" t="n">
        <f>班线包车!BQ29+公交!BQ34+出租!BQ34+网约车!BQ34</f>
        <v>10304.3563153238</v>
      </c>
      <c r="BD19" s="283"/>
      <c r="BE19" s="284" t="n">
        <f>班线包车!BS29+公交!BS34+出租!BS34+网约车!BS34</f>
        <v>9815.69419525979</v>
      </c>
      <c r="BF19" s="283"/>
      <c r="BG19" s="284" t="n">
        <f>班线包车!BU29+公交!BU34+出租!BU34+网约车!BU34</f>
        <v>9180.050695757358</v>
      </c>
      <c r="BH19" s="283"/>
      <c r="BI19" s="284" t="n">
        <f>班线包车!BW29+公交!BW34+出租!BW34+网约车!BW34</f>
        <v>114116.50465080963</v>
      </c>
      <c r="BJ19" s="283"/>
      <c r="BK19" s="283"/>
      <c r="BL19" s="283"/>
      <c r="BM19" s="283"/>
      <c r="BN19" s="283"/>
      <c r="BO19" s="283"/>
      <c r="BP19" s="283"/>
      <c r="BQ19" s="283"/>
      <c r="BR19" s="283"/>
      <c r="BS19" s="283"/>
      <c r="BT19" s="283"/>
      <c r="BU19" s="283"/>
      <c r="BV19" s="283"/>
      <c r="BW19" s="283"/>
      <c r="BX19" s="283"/>
      <c r="BY19" s="283"/>
      <c r="BZ19" s="283"/>
      <c r="CA19" s="283"/>
      <c r="CB19" s="283"/>
      <c r="CC19" s="283"/>
      <c r="CD19" s="283"/>
      <c r="CE19" s="283"/>
      <c r="CF19" s="283"/>
      <c r="CG19" s="283"/>
      <c r="CH19" s="283"/>
      <c r="CI19" s="283"/>
      <c r="CJ19" s="283"/>
      <c r="CK19" s="283"/>
      <c r="CL19" s="284"/>
    </row>
    <row r="20" s="257" customFormat="1" ht="31.2" customHeight="1" spans="1:90">
      <c r="A20" s="285" t="s">
        <v>100</v>
      </c>
      <c r="B20" s="279" t="s">
        <v>193</v>
      </c>
      <c r="C20" s="284" t="n">
        <f>班线包车!C32+公交!C37+出租!C37+网约车!C37</f>
        <v>1120.349598050744</v>
      </c>
      <c r="D20" s="282" t="n">
        <f t="shared" si="0"/>
        <v>0.19725310379834315</v>
      </c>
      <c r="E20" s="282"/>
      <c r="F20" s="282"/>
      <c r="G20" s="282"/>
      <c r="H20" s="282"/>
      <c r="I20" s="668"/>
      <c r="J20" s="284" t="n">
        <f>班线包车!X32+公交!X37+出租!X37+网约车!X37</f>
        <v>935.7667100602015</v>
      </c>
      <c r="K20" s="282" t="n">
        <f t="shared" si="1"/>
        <v>-0.05763810339030728</v>
      </c>
      <c r="L20" s="284" t="n">
        <f>班线包车!Z32+公交!Z37+出租!Z37+网约车!Z37</f>
        <v>915.9524705763342</v>
      </c>
      <c r="M20" s="282" t="n">
        <f t="shared" si="2"/>
        <v>0.015628550866636726</v>
      </c>
      <c r="N20" s="284" t="n">
        <f>班线包车!AB32+公交!AB37+出租!AB37+网约车!AB37</f>
        <v>910.8814600140975</v>
      </c>
      <c r="O20" s="282" t="n">
        <f t="shared" si="3"/>
        <v>-0.023327619073643335</v>
      </c>
      <c r="P20" s="284" t="n">
        <f>班线包车!AD32+公交!AD37+出租!AD37+网约车!AD37</f>
        <v>915.3093452481122</v>
      </c>
      <c r="Q20" s="282" t="n">
        <f t="shared" si="4"/>
        <v>-0.009943200530201035</v>
      </c>
      <c r="R20" s="284" t="n">
        <f>班线包车!AF32+公交!AF37+出租!AF37+网约车!AF37</f>
        <v>1206.210826329494</v>
      </c>
      <c r="S20" s="282" t="n">
        <f t="shared" si="5"/>
        <v>0.25027924733438534</v>
      </c>
      <c r="T20" s="284" t="n">
        <f>班线包车!AH32+公交!AH37+出租!AH37+网约车!AH37</f>
        <v>1089.7308716787184</v>
      </c>
      <c r="U20" s="282" t="n">
        <f t="shared" si="6"/>
        <v>0.13036076809807096</v>
      </c>
      <c r="V20" s="284" t="n">
        <f>班线包车!AJ32+公交!AJ37+出租!AJ37+网约车!AJ37</f>
        <v>1039.1964515930415</v>
      </c>
      <c r="W20" s="282" t="n">
        <f t="shared" si="7"/>
        <v>0.11662968240472704</v>
      </c>
      <c r="X20" s="284" t="n">
        <f>班线包车!AL32+公交!AL37+出租!AL37+网约车!AL37</f>
        <v>1021.2068630486858</v>
      </c>
      <c r="Y20" s="282" t="n">
        <f t="shared" si="8"/>
        <v>0.166833567098138</v>
      </c>
      <c r="Z20" s="284" t="n">
        <f>班线包车!AN32+公交!AN37+出租!AN37+网约车!AN37</f>
        <v>1023.4360784864107</v>
      </c>
      <c r="AA20" s="282" t="n">
        <f t="shared" si="9"/>
        <v>0.1620585101844383</v>
      </c>
      <c r="AB20" s="284" t="n">
        <f>班线包车!AP32+公交!AP37+出租!AP37+网约车!AP37</f>
        <v>1127.50926032627</v>
      </c>
      <c r="AC20" s="282" t="n">
        <f t="shared" si="10"/>
        <v>0.19244246415074961</v>
      </c>
      <c r="AD20" s="284" t="n">
        <f>班线包车!AR32+公交!AR37+出租!AR37+网约车!AR37</f>
        <v>1108.151710285107</v>
      </c>
      <c r="AE20" s="282" t="n">
        <f t="shared" si="11"/>
        <v>0.23815110044743726</v>
      </c>
      <c r="AF20" s="284" t="n">
        <f>班线包车!AT32+公交!AT37+出租!AT37+网约车!AT37</f>
        <v>1113.6155865389699</v>
      </c>
      <c r="AG20" s="282" t="n">
        <f t="shared" si="12"/>
        <v>0.24790991852374056</v>
      </c>
      <c r="AH20" s="284" t="n">
        <f t="shared" si="13"/>
        <v>11293.352047646471</v>
      </c>
      <c r="AI20" s="282" t="n">
        <f t="shared" si="14"/>
        <v>0.10633255939556019</v>
      </c>
      <c r="AJ20" s="283"/>
      <c r="AK20" s="284" t="n">
        <f>班线包车!AY32+公交!AY37+出租!AY37+网约车!AY37</f>
        <v>993.0014290972305</v>
      </c>
      <c r="AL20" s="283"/>
      <c r="AM20" s="284" t="n">
        <f>班线包车!BA32+公交!BA37+出租!BA37+网约车!BA37</f>
        <v>901.8577409966971</v>
      </c>
      <c r="AN20" s="283"/>
      <c r="AO20" s="284" t="n">
        <f>班线包车!BC32+公交!BC37+出租!BC37+网约车!BC37</f>
        <v>932.6376764643855</v>
      </c>
      <c r="AP20" s="283"/>
      <c r="AQ20" s="284" t="n">
        <f>班线包车!BE32+公交!BE37+出租!BE37+网约车!BE37</f>
        <v>924.501852558645</v>
      </c>
      <c r="AR20" s="283"/>
      <c r="AS20" s="284" t="n">
        <f>班线包车!BG32+公交!BG37+出租!BG37+网约车!BG37</f>
        <v>964.7531372700543</v>
      </c>
      <c r="AT20" s="283"/>
      <c r="AU20" s="284" t="n">
        <f>班线包车!BI32+公交!BI37+出租!BI37+网约车!BI37</f>
        <v>964.0558151290811</v>
      </c>
      <c r="AV20" s="283"/>
      <c r="AW20" s="284" t="n">
        <f>班线包车!BK32+公交!BK37+出租!BK37+网约车!BK37</f>
        <v>930.6545114894942</v>
      </c>
      <c r="AX20" s="283"/>
      <c r="AY20" s="284" t="n">
        <f>班线包车!BM32+公交!BM37+出租!BM37+网约车!BM37</f>
        <v>875.1949651126208</v>
      </c>
      <c r="AZ20" s="283"/>
      <c r="BA20" s="284" t="n">
        <f>班线包车!BO32+公交!BO37+出租!BO37+网约车!BO37</f>
        <v>880.7095938086395</v>
      </c>
      <c r="BB20" s="283"/>
      <c r="BC20" s="284" t="n">
        <f>班线包车!BQ32+公交!BQ37+出租!BQ37+网约车!BQ37</f>
        <v>945.5460487389428</v>
      </c>
      <c r="BD20" s="283"/>
      <c r="BE20" s="284" t="n">
        <f>班线包车!BS32+公交!BS37+出租!BS37+网约车!BS37</f>
        <v>895.0052298824045</v>
      </c>
      <c r="BF20" s="283"/>
      <c r="BG20" s="284" t="n">
        <f>班线包车!BU32+公交!BU37+出租!BU37+网约车!BU37</f>
        <v>892.384594439606</v>
      </c>
      <c r="BH20" s="283"/>
      <c r="BI20" s="284" t="n">
        <f>班线包车!BW32+公交!BW37+出租!BW37+网约车!BW37</f>
        <v>11100.302594987803</v>
      </c>
      <c r="BJ20" s="283"/>
      <c r="BK20" s="283"/>
      <c r="BL20" s="283"/>
      <c r="BM20" s="283"/>
      <c r="BN20" s="283"/>
      <c r="BO20" s="283"/>
      <c r="BP20" s="283"/>
      <c r="BQ20" s="283"/>
      <c r="BR20" s="283"/>
      <c r="BS20" s="283"/>
      <c r="BT20" s="283"/>
      <c r="BU20" s="283"/>
      <c r="BV20" s="283"/>
      <c r="BW20" s="283"/>
      <c r="BX20" s="283"/>
      <c r="BY20" s="283"/>
      <c r="BZ20" s="283"/>
      <c r="CA20" s="283"/>
      <c r="CB20" s="283"/>
      <c r="CC20" s="283"/>
      <c r="CD20" s="283"/>
      <c r="CE20" s="283"/>
      <c r="CF20" s="283"/>
      <c r="CG20" s="283"/>
      <c r="CH20" s="283"/>
      <c r="CI20" s="283"/>
      <c r="CJ20" s="283"/>
      <c r="CK20" s="283"/>
      <c r="CL20" s="284"/>
    </row>
    <row r="21" s="257" customFormat="1" ht="31.2" customHeight="1" spans="1:90">
      <c r="A21" s="29"/>
      <c r="B21" s="279" t="s">
        <v>194</v>
      </c>
      <c r="C21" s="284" t="n">
        <f>班线包车!C33+公交!C38+出租!C38+网约车!C38</f>
        <v>10601.894498958876</v>
      </c>
      <c r="D21" s="282" t="n">
        <f t="shared" si="0"/>
        <v>0.10327254241415562</v>
      </c>
      <c r="E21" s="282"/>
      <c r="F21" s="282"/>
      <c r="G21" s="282"/>
      <c r="H21" s="282"/>
      <c r="I21" s="668"/>
      <c r="J21" s="284" t="n">
        <f>班线包车!X33+公交!X38+出租!X38+网约车!X38</f>
        <v>9609.497283200832</v>
      </c>
      <c r="K21" s="282" t="n">
        <f t="shared" si="1"/>
        <v>-0.033229564885686735</v>
      </c>
      <c r="L21" s="284" t="n">
        <f>班线包车!Z33+公交!Z38+出租!Z38+网约车!Z38</f>
        <v>9488.143827062027</v>
      </c>
      <c r="M21" s="282" t="n">
        <f t="shared" si="2"/>
        <v>0.009316983418805602</v>
      </c>
      <c r="N21" s="284" t="n">
        <f>班线包车!AB33+公交!AB38+出租!AB38+网约车!AB38</f>
        <v>10186.377010394459</v>
      </c>
      <c r="O21" s="282" t="n">
        <f t="shared" si="3"/>
        <v>-0.02543361778755282</v>
      </c>
      <c r="P21" s="284" t="n">
        <f>班线包车!AD33+公交!AD38+出租!AD38+网约车!AD38</f>
        <v>10730.223790137527</v>
      </c>
      <c r="Q21" s="282" t="n">
        <f t="shared" si="4"/>
        <v>-0.054077579552320953</v>
      </c>
      <c r="R21" s="284" t="n">
        <f>班线包车!AF33+公交!AF38+出租!AF38+网约车!AF38</f>
        <v>13507.646206634578</v>
      </c>
      <c r="S21" s="282" t="n">
        <f t="shared" si="5"/>
        <v>0.20974036414974662</v>
      </c>
      <c r="T21" s="284" t="n">
        <f>班线包车!AH33+公交!AH38+出租!AH38+网约车!AH38</f>
        <v>11701.708594021955</v>
      </c>
      <c r="U21" s="282" t="n">
        <f t="shared" si="6"/>
        <v>0.1331362720698268</v>
      </c>
      <c r="V21" s="284" t="n">
        <f>班线包车!AJ33+公交!AJ38+出租!AJ38+网约车!AJ38</f>
        <v>11040.776643593887</v>
      </c>
      <c r="W21" s="282" t="n">
        <f t="shared" si="7"/>
        <v>0.09334269027540776</v>
      </c>
      <c r="X21" s="284" t="n">
        <f>班线包车!AL33+公交!AL38+出租!AL38+网约车!AL38</f>
        <v>10650.49840845352</v>
      </c>
      <c r="Y21" s="282" t="n">
        <f t="shared" si="8"/>
        <v>0.12894639137613995</v>
      </c>
      <c r="Z21" s="284" t="n">
        <f>班线包车!AN33+公交!AN38+出租!AN38+网约车!AN38</f>
        <v>10788.077474584768</v>
      </c>
      <c r="AA21" s="282" t="n">
        <f t="shared" si="9"/>
        <v>0.1258130334353691</v>
      </c>
      <c r="AB21" s="284" t="n">
        <f>班线包车!AP33+公交!AP38+出租!AP38+网约车!AP38</f>
        <v>11640.444672765725</v>
      </c>
      <c r="AC21" s="282" t="n">
        <f t="shared" si="10"/>
        <v>0.0678410174764088</v>
      </c>
      <c r="AD21" s="284" t="n">
        <f>班线包车!AR33+公交!AR38+出租!AR38+网约车!AR38</f>
        <v>12042.496554291269</v>
      </c>
      <c r="AE21" s="282" t="n">
        <f t="shared" si="11"/>
        <v>0.14762120977403348</v>
      </c>
      <c r="AF21" s="284" t="n">
        <f>班线包车!AT33+公交!AT38+出租!AT38+网约车!AT38</f>
        <v>10820.991946643684</v>
      </c>
      <c r="AG21" s="282" t="n">
        <f t="shared" si="12"/>
        <v>0.1469171321162952</v>
      </c>
      <c r="AH21" s="284" t="n">
        <f t="shared" si="13"/>
        <v>121385.89046514055</v>
      </c>
      <c r="AI21" s="282" t="n">
        <f t="shared" si="14"/>
        <v>0.07290271351512723</v>
      </c>
      <c r="AJ21" s="283"/>
      <c r="AK21" s="284" t="n">
        <f>班线包车!AY33+公交!AY38+出租!AY38+网约车!AY38</f>
        <v>9939.792254884771</v>
      </c>
      <c r="AL21" s="283"/>
      <c r="AM21" s="284" t="n">
        <f>班线包车!BA33+公交!BA38+出租!BA38+网约车!BA38</f>
        <v>9400.55897496478</v>
      </c>
      <c r="AN21" s="283"/>
      <c r="AO21" s="284" t="n">
        <f>班线包车!BC33+公交!BC38+出租!BC38+网约车!BC38</f>
        <v>10452.214642649056</v>
      </c>
      <c r="AP21" s="283"/>
      <c r="AQ21" s="284" t="n">
        <f>班线包车!BE33+公交!BE38+出租!BE38+网约车!BE38</f>
        <v>11343.661550023451</v>
      </c>
      <c r="AR21" s="283"/>
      <c r="AS21" s="284" t="n">
        <f>班线包车!BG33+公交!BG38+出租!BG38+网约车!BG38</f>
        <v>11165.739861981254</v>
      </c>
      <c r="AT21" s="283"/>
      <c r="AU21" s="284" t="n">
        <f>班线包车!BI33+公交!BI38+出租!BI38+网约车!BI38</f>
        <v>10326.83259944301</v>
      </c>
      <c r="AV21" s="283"/>
      <c r="AW21" s="284" t="n">
        <f>班线包车!BK33+公交!BK38+出租!BK38+网约车!BK38</f>
        <v>10098.184898289082</v>
      </c>
      <c r="AX21" s="283"/>
      <c r="AY21" s="284" t="n">
        <f>班线包车!BM33+公交!BM38+出租!BM38+网约车!BM38</f>
        <v>9434.016078895454</v>
      </c>
      <c r="AZ21" s="283"/>
      <c r="BA21" s="284" t="n">
        <f>班线包车!BO33+公交!BO38+出租!BO38+网约车!BO38</f>
        <v>9582.476978140367</v>
      </c>
      <c r="BB21" s="283"/>
      <c r="BC21" s="284" t="n">
        <f>班线包车!BQ33+公交!BQ38+出租!BQ38+网约车!BQ38</f>
        <v>10900.915475484464</v>
      </c>
      <c r="BD21" s="283"/>
      <c r="BE21" s="284" t="n">
        <f>班线包车!BS33+公交!BS38+出租!BS38+网约车!BS38</f>
        <v>10493.441957788924</v>
      </c>
      <c r="BF21" s="283"/>
      <c r="BG21" s="284" t="n">
        <f>班线包车!BU33+公交!BU38+出租!BU38+网约车!BU38</f>
        <v>9434.85073474905</v>
      </c>
      <c r="BH21" s="283"/>
      <c r="BI21" s="284" t="n">
        <f>班线包车!BW33+公交!BW38+出租!BW38+网约车!BW38</f>
        <v>122572.68600729367</v>
      </c>
      <c r="BJ21" s="283"/>
      <c r="BK21" s="283"/>
      <c r="BL21" s="283"/>
      <c r="BM21" s="283"/>
      <c r="BN21" s="283"/>
      <c r="BO21" s="283"/>
      <c r="BP21" s="283"/>
      <c r="BQ21" s="283"/>
      <c r="BR21" s="283"/>
      <c r="BS21" s="283"/>
      <c r="BT21" s="283"/>
      <c r="BU21" s="283"/>
      <c r="BV21" s="283"/>
      <c r="BW21" s="283"/>
      <c r="BX21" s="283"/>
      <c r="BY21" s="283"/>
      <c r="BZ21" s="283"/>
      <c r="CA21" s="283"/>
      <c r="CB21" s="283"/>
      <c r="CC21" s="283"/>
      <c r="CD21" s="283"/>
      <c r="CE21" s="283"/>
      <c r="CF21" s="283"/>
      <c r="CG21" s="283"/>
      <c r="CH21" s="283"/>
      <c r="CI21" s="283"/>
      <c r="CJ21" s="283"/>
      <c r="CK21" s="283"/>
      <c r="CL21" s="284"/>
    </row>
    <row r="22" s="257" customFormat="1" ht="31.2" customHeight="1" spans="1:90">
      <c r="A22" s="285" t="s">
        <v>101</v>
      </c>
      <c r="B22" s="279" t="s">
        <v>193</v>
      </c>
      <c r="C22" s="284" t="n">
        <f>班线包车!C36+公交!C41+出租!C41+网约车!C41</f>
        <v>1939.3088858767971</v>
      </c>
      <c r="D22" s="282" t="n">
        <f t="shared" si="0"/>
        <v>0.04305516989930158</v>
      </c>
      <c r="E22" s="282"/>
      <c r="F22" s="282"/>
      <c r="G22" s="282"/>
      <c r="H22" s="282"/>
      <c r="I22" s="668"/>
      <c r="J22" s="284" t="n">
        <f>班线包车!X36+公交!X41+出租!X41+网约车!X41</f>
        <v>1859.2582078511048</v>
      </c>
      <c r="K22" s="282" t="n">
        <f t="shared" si="1"/>
        <v>-0.07928408735601888</v>
      </c>
      <c r="L22" s="284" t="n">
        <f>班线包车!Z36+公交!Z41+出租!Z41+网约车!Z41</f>
        <v>1714.2520800936006</v>
      </c>
      <c r="M22" s="282" t="n">
        <f t="shared" si="2"/>
        <v>-0.11453316050306439</v>
      </c>
      <c r="N22" s="284" t="n">
        <f>班线包车!AB36+公交!AB41+出租!AB41+网约车!AB41</f>
        <v>1817.750980751332</v>
      </c>
      <c r="O22" s="282" t="n">
        <f t="shared" si="3"/>
        <v>-0.0711243372057162</v>
      </c>
      <c r="P22" s="284" t="n">
        <f>班线包车!AD36+公交!AD41+出租!AD41+网约车!AD41</f>
        <v>1860.055445035232</v>
      </c>
      <c r="Q22" s="282" t="n">
        <f t="shared" si="4"/>
        <v>0.009482955139776816</v>
      </c>
      <c r="R22" s="284" t="n">
        <f>班线包车!AF36+公交!AF41+出租!AF41+网约车!AF41</f>
        <v>1860.550414552035</v>
      </c>
      <c r="S22" s="282" t="n">
        <f t="shared" si="5"/>
        <v>-0.0012893335262151862</v>
      </c>
      <c r="T22" s="284" t="n">
        <f>班线包车!AH36+公交!AH41+出租!AH41+网约车!AH41</f>
        <v>1787.784800384334</v>
      </c>
      <c r="U22" s="282" t="n">
        <f t="shared" si="6"/>
        <v>-0.018832773480174203</v>
      </c>
      <c r="V22" s="284" t="n">
        <f>班线包车!AJ36+公交!AJ41+出租!AJ41+网约车!AJ41</f>
        <v>1771.3218090176663</v>
      </c>
      <c r="W22" s="282" t="n">
        <f t="shared" si="7"/>
        <v>-0.040269219978481874</v>
      </c>
      <c r="X22" s="284" t="n">
        <f>班线包车!AL36+公交!AL41+出租!AL41+网约车!AL41</f>
        <v>1706.419847833903</v>
      </c>
      <c r="Y22" s="282" t="n">
        <f t="shared" si="8"/>
        <v>-0.040552656973915524</v>
      </c>
      <c r="Z22" s="284" t="n">
        <f>班线包车!AN36+公交!AN41+出租!AN41+网约车!AN41</f>
        <v>1803.91033767142</v>
      </c>
      <c r="AA22" s="282" t="n">
        <f t="shared" si="9"/>
        <v>0.07485605276038676</v>
      </c>
      <c r="AB22" s="284" t="n">
        <f>班线包车!AP36+公交!AP41+出租!AP41+网约车!AP41</f>
        <v>2031.754335671742</v>
      </c>
      <c r="AC22" s="282" t="n">
        <f t="shared" si="10"/>
        <v>0.15278351087190822</v>
      </c>
      <c r="AD22" s="284" t="n">
        <f>班线包车!AR36+公交!AR41+出租!AR41+网约车!AR41</f>
        <v>1865.3844399232971</v>
      </c>
      <c r="AE22" s="282" t="n">
        <f t="shared" si="11"/>
        <v>0.08659435024847206</v>
      </c>
      <c r="AF22" s="284" t="n">
        <f>班线包车!AT36+公交!AT41+出租!AT41+网约车!AT41</f>
        <v>1959.752420189211</v>
      </c>
      <c r="AG22" s="282" t="n">
        <f t="shared" si="12"/>
        <v>0.0528997190765117</v>
      </c>
      <c r="AH22" s="284" t="n">
        <f t="shared" si="13"/>
        <v>20078.442698785668</v>
      </c>
      <c r="AI22" s="282" t="n">
        <f t="shared" si="14"/>
        <v>-0.007079042709101202</v>
      </c>
      <c r="AJ22" s="283"/>
      <c r="AK22" s="284" t="n">
        <f>班线包车!AY36+公交!AY41+出租!AY41+网约车!AY41</f>
        <v>2019.361436376124</v>
      </c>
      <c r="AL22" s="283"/>
      <c r="AM22" s="284" t="n">
        <f>班线包车!BA36+公交!BA41+出租!BA41+网约车!BA41</f>
        <v>1935.9867627200156</v>
      </c>
      <c r="AN22" s="283"/>
      <c r="AO22" s="284" t="n">
        <f>班线包车!BC36+公交!BC41+出租!BC41+网约车!BC41</f>
        <v>1956.9368146465315</v>
      </c>
      <c r="AP22" s="283"/>
      <c r="AQ22" s="284" t="n">
        <f>班线包车!BE36+公交!BE41+出租!BE41+网约车!BE41</f>
        <v>1842.5823195575208</v>
      </c>
      <c r="AR22" s="283"/>
      <c r="AS22" s="284" t="n">
        <f>班线包车!BG36+公交!BG41+出租!BG41+网约车!BG41</f>
        <v>1862.9523815152554</v>
      </c>
      <c r="AT22" s="283"/>
      <c r="AU22" s="284" t="n">
        <f>班线包车!BI36+公交!BI41+出租!BI41+网约车!BI41</f>
        <v>1822.099996883874</v>
      </c>
      <c r="AV22" s="283"/>
      <c r="AW22" s="284" t="n">
        <f>班线包车!BK36+公交!BK41+出租!BK41+网约车!BK41</f>
        <v>1845.644472273732</v>
      </c>
      <c r="AX22" s="283"/>
      <c r="AY22" s="284" t="n">
        <f>班线包车!BM36+公交!BM41+出租!BM41+网约车!BM41</f>
        <v>1778.544555089256</v>
      </c>
      <c r="AZ22" s="283"/>
      <c r="BA22" s="284" t="n">
        <f>班线包车!BO36+公交!BO41+出租!BO41+网约车!BO41</f>
        <v>1678.2808572726728</v>
      </c>
      <c r="BB22" s="283"/>
      <c r="BC22" s="284" t="n">
        <f>班线包车!BQ36+公交!BQ41+出租!BQ41+网约车!BQ41</f>
        <v>1762.476923472839</v>
      </c>
      <c r="BD22" s="283"/>
      <c r="BE22" s="284" t="n">
        <f>班线包车!BS36+公交!BS41+出租!BS41+网约车!BS41</f>
        <v>1716.7256939047631</v>
      </c>
      <c r="BF22" s="283"/>
      <c r="BG22" s="284" t="n">
        <f>班线包车!BU36+公交!BU41+出租!BU41+网约车!BU41</f>
        <v>1861.290666795967</v>
      </c>
      <c r="BH22" s="283"/>
      <c r="BI22" s="284" t="n">
        <f>班线包车!BW36+公交!BW41+出租!BW41+网约车!BW41</f>
        <v>22082.882880508547</v>
      </c>
      <c r="BJ22" s="283"/>
      <c r="BK22" s="283"/>
      <c r="BL22" s="283"/>
      <c r="BM22" s="283"/>
      <c r="BN22" s="283"/>
      <c r="BO22" s="283"/>
      <c r="BP22" s="283"/>
      <c r="BQ22" s="283"/>
      <c r="BR22" s="283"/>
      <c r="BS22" s="283"/>
      <c r="BT22" s="283"/>
      <c r="BU22" s="283"/>
      <c r="BV22" s="283"/>
      <c r="BW22" s="283"/>
      <c r="BX22" s="283"/>
      <c r="BY22" s="283"/>
      <c r="BZ22" s="283"/>
      <c r="CA22" s="283"/>
      <c r="CB22" s="283"/>
      <c r="CC22" s="283"/>
      <c r="CD22" s="283"/>
      <c r="CE22" s="283"/>
      <c r="CF22" s="283"/>
      <c r="CG22" s="283"/>
      <c r="CH22" s="283"/>
      <c r="CI22" s="283"/>
      <c r="CJ22" s="283"/>
      <c r="CK22" s="283"/>
      <c r="CL22" s="284"/>
    </row>
    <row r="23" s="257" customFormat="1" ht="31.2" customHeight="1" spans="1:90">
      <c r="A23" s="29"/>
      <c r="B23" s="279" t="s">
        <v>194</v>
      </c>
      <c r="C23" s="284" t="n">
        <f>班线包车!C37+公交!C42+出租!C42+网约车!C42</f>
        <v>17710.612749350912</v>
      </c>
      <c r="D23" s="282" t="n">
        <f t="shared" si="0"/>
        <v>-0.10114946756470256</v>
      </c>
      <c r="E23" s="282"/>
      <c r="F23" s="282"/>
      <c r="G23" s="282"/>
      <c r="H23" s="282"/>
      <c r="I23" s="668"/>
      <c r="J23" s="284" t="n">
        <f>班线包车!X37+公交!X42+出租!X42+网约车!X42</f>
        <v>19703.623806470616</v>
      </c>
      <c r="K23" s="282" t="n">
        <f t="shared" si="1"/>
        <v>0.026586025981749195</v>
      </c>
      <c r="L23" s="284" t="n">
        <f>班线包车!Z37+公交!Z42+出租!Z42+网约车!Z42</f>
        <v>21215.82470479617</v>
      </c>
      <c r="M23" s="282" t="n">
        <f t="shared" si="2"/>
        <v>-0.06909581684615707</v>
      </c>
      <c r="N23" s="284" t="n">
        <f>班线包车!AB37+公交!AB42+出租!AB42+网约车!AB42</f>
        <v>19594.813488282576</v>
      </c>
      <c r="O23" s="282" t="n">
        <f t="shared" si="3"/>
        <v>-0.006039743066892367</v>
      </c>
      <c r="P23" s="284" t="n">
        <f>班线包车!AD37+公交!AD42+出租!AD42+网约车!AD42</f>
        <v>20012.900151825666</v>
      </c>
      <c r="Q23" s="282" t="n">
        <f t="shared" si="4"/>
        <v>-0.00297390048859425</v>
      </c>
      <c r="R23" s="284" t="n">
        <f>班线包车!AF37+公交!AF42+出租!AF42+网约车!AF42</f>
        <v>19779.099223201774</v>
      </c>
      <c r="S23" s="282" t="n">
        <f t="shared" si="5"/>
        <v>-0.043928011056641125</v>
      </c>
      <c r="T23" s="284" t="n">
        <f>班线包车!AH37+公交!AH42+出租!AH42+网约车!AH42</f>
        <v>18716.357005368944</v>
      </c>
      <c r="U23" s="282" t="n">
        <f t="shared" si="6"/>
        <v>-0.0265433746859699</v>
      </c>
      <c r="V23" s="284" t="n">
        <f>班线包车!AJ37+公交!AJ42+出租!AJ42+网约车!AJ42</f>
        <v>19430.70887073862</v>
      </c>
      <c r="W23" s="282" t="n">
        <f t="shared" si="7"/>
        <v>-0.014254139151782197</v>
      </c>
      <c r="X23" s="284" t="n">
        <f>班线包车!AL37+公交!AL42+出租!AL42+网约车!AL42</f>
        <v>18264.88734327425</v>
      </c>
      <c r="Y23" s="282" t="n">
        <f t="shared" si="8"/>
        <v>-0.03384210210311922</v>
      </c>
      <c r="Z23" s="284" t="n">
        <f>班线包车!AN37+公交!AN42+出租!AN42+网约车!AN42</f>
        <v>18482.74257557548</v>
      </c>
      <c r="AA23" s="282" t="n">
        <f t="shared" si="9"/>
        <v>0.0323762010819546</v>
      </c>
      <c r="AB23" s="284" t="n">
        <f>班线包车!AP37+公交!AP42+出租!AP42+网约车!AP42</f>
        <v>20387.781614665008</v>
      </c>
      <c r="AC23" s="282" t="n">
        <f t="shared" si="10"/>
        <v>0.06354365964416431</v>
      </c>
      <c r="AD23" s="284" t="n">
        <f>班线包车!AR37+公交!AR42+出租!AR42+网约车!AR42</f>
        <v>18554.069188469202</v>
      </c>
      <c r="AE23" s="282" t="n">
        <f t="shared" si="11"/>
        <v>0.06524067078550355</v>
      </c>
      <c r="AF23" s="284" t="n">
        <f>班线包车!AT37+公交!AT42+出租!AT42+网约车!AT42</f>
        <v>18538.036748715833</v>
      </c>
      <c r="AG23" s="282" t="n">
        <f t="shared" si="12"/>
        <v>0.023007701181215756</v>
      </c>
      <c r="AH23" s="284" t="n">
        <f t="shared" si="13"/>
        <v>214142.80797266832</v>
      </c>
      <c r="AI23" s="282" t="n">
        <f t="shared" si="14"/>
        <v>-0.003021500182044168</v>
      </c>
      <c r="AJ23" s="283"/>
      <c r="AK23" s="284" t="n">
        <f>班线包车!AY37+公交!AY42+出租!AY42+网约车!AY42</f>
        <v>19193.348933059486</v>
      </c>
      <c r="AL23" s="283"/>
      <c r="AM23" s="284" t="n">
        <f>班线包车!BA37+公交!BA42+出租!BA42+网约车!BA42</f>
        <v>22790.55684648265</v>
      </c>
      <c r="AN23" s="283"/>
      <c r="AO23" s="284" t="n">
        <f>班线包车!BC37+公交!BC42+出租!BC42+网约车!BC42</f>
        <v>19713.88025990391</v>
      </c>
      <c r="AP23" s="283"/>
      <c r="AQ23" s="284" t="n">
        <f>班线包车!BE37+公交!BE42+出租!BE42+网约车!BE42</f>
        <v>20072.594049075637</v>
      </c>
      <c r="AR23" s="283"/>
      <c r="AS23" s="284" t="n">
        <f>班线包车!BG37+公交!BG42+出租!BG42+网约车!BG42</f>
        <v>20687.87649041098</v>
      </c>
      <c r="AT23" s="283"/>
      <c r="AU23" s="284" t="n">
        <f>班线包车!BI37+公交!BI42+出租!BI42+网约车!BI42</f>
        <v>19226.698466745936</v>
      </c>
      <c r="AV23" s="283"/>
      <c r="AW23" s="284" t="n">
        <f>班线包车!BK37+公交!BK42+出租!BK42+网约车!BK42</f>
        <v>19711.68192785387</v>
      </c>
      <c r="AX23" s="283"/>
      <c r="AY23" s="284" t="n">
        <f>班线包车!BM37+公交!BM42+出租!BM42+网约车!BM42</f>
        <v>18904.660804443072</v>
      </c>
      <c r="AZ23" s="283"/>
      <c r="BA23" s="284" t="n">
        <f>班线包车!BO37+公交!BO42+出租!BO42+网约车!BO42</f>
        <v>17903.107952513034</v>
      </c>
      <c r="BB23" s="283"/>
      <c r="BC23" s="284" t="n">
        <f>班线包车!BQ37+公交!BQ42+出租!BQ42+网约车!BQ42</f>
        <v>19169.67059113139</v>
      </c>
      <c r="BD23" s="283"/>
      <c r="BE23" s="284" t="n">
        <f>班线包车!BS37+公交!BS42+出租!BS42+网约车!BS42</f>
        <v>17417.725118200255</v>
      </c>
      <c r="BF23" s="283"/>
      <c r="BG23" s="284" t="n">
        <f>班线包车!BU37+公交!BU42+出租!BU42+网约车!BU42</f>
        <v>18121.111627322884</v>
      </c>
      <c r="BH23" s="283"/>
      <c r="BI23" s="284" t="n">
        <f>班线包车!BW37+公交!BW42+出租!BW42+网约车!BW42</f>
        <v>232912.91306714312</v>
      </c>
      <c r="BJ23" s="283"/>
      <c r="BK23" s="283"/>
      <c r="BL23" s="283"/>
      <c r="BM23" s="283"/>
      <c r="BN23" s="283"/>
      <c r="BO23" s="283"/>
      <c r="BP23" s="283"/>
      <c r="BQ23" s="283"/>
      <c r="BR23" s="283"/>
      <c r="BS23" s="283"/>
      <c r="BT23" s="283"/>
      <c r="BU23" s="283"/>
      <c r="BV23" s="283"/>
      <c r="BW23" s="283"/>
      <c r="BX23" s="283"/>
      <c r="BY23" s="283"/>
      <c r="BZ23" s="283"/>
      <c r="CA23" s="283"/>
      <c r="CB23" s="283"/>
      <c r="CC23" s="283"/>
      <c r="CD23" s="283"/>
      <c r="CE23" s="283"/>
      <c r="CF23" s="283"/>
      <c r="CG23" s="283"/>
      <c r="CH23" s="283"/>
      <c r="CI23" s="283"/>
      <c r="CJ23" s="283"/>
      <c r="CK23" s="283"/>
      <c r="CL23" s="284"/>
    </row>
    <row r="24" s="257" customFormat="1" ht="31.2" customHeight="1" spans="1:90">
      <c r="A24" s="285" t="s">
        <v>102</v>
      </c>
      <c r="B24" s="279" t="s">
        <v>193</v>
      </c>
      <c r="C24" s="284" t="n">
        <f>班线包车!C38+公交!C45+出租!C45+网约车!C45</f>
        <v>1260.298683015408</v>
      </c>
      <c r="D24" s="282" t="n">
        <f t="shared" si="0"/>
        <v>-0.05542334695930451</v>
      </c>
      <c r="E24" s="282"/>
      <c r="F24" s="282"/>
      <c r="G24" s="282"/>
      <c r="H24" s="282"/>
      <c r="I24" s="668"/>
      <c r="J24" s="284" t="n">
        <f>班线包车!X38+公交!X45+出租!X45+网约车!X45</f>
        <v>1334.2471243158177</v>
      </c>
      <c r="K24" s="282" t="n">
        <f t="shared" si="1"/>
        <v>-0.07602803378040046</v>
      </c>
      <c r="L24" s="284" t="n">
        <f>班线包车!Z38+公交!Z45+出租!Z45+网约车!Z45</f>
        <v>1309.024094628741</v>
      </c>
      <c r="M24" s="282" t="n">
        <f t="shared" si="2"/>
        <v>-0.04382031924324603</v>
      </c>
      <c r="N24" s="284" t="n">
        <f>班线包车!AB38+公交!AB45+出租!AB45+网约车!AB45</f>
        <v>1286.965362776053</v>
      </c>
      <c r="O24" s="282" t="n">
        <f t="shared" si="3"/>
        <v>-0.07207188588652458</v>
      </c>
      <c r="P24" s="284" t="n">
        <f>班线包车!AD38+公交!AD45+出租!AD45+网约车!AD45</f>
        <v>1265.947701826322</v>
      </c>
      <c r="Q24" s="282" t="n">
        <f t="shared" si="4"/>
        <v>-0.08313842559147377</v>
      </c>
      <c r="R24" s="284" t="n">
        <f>班线包车!AF38+公交!AF45+出租!AF45+网约车!AF45</f>
        <v>1231.7253807867435</v>
      </c>
      <c r="S24" s="282" t="n">
        <f t="shared" si="5"/>
        <v>-0.012708435230643578</v>
      </c>
      <c r="T24" s="284" t="n">
        <f>班线包车!AH38+公交!AH45+出租!AH45+网约车!AH45</f>
        <v>1258.1409471849156</v>
      </c>
      <c r="U24" s="282" t="n">
        <f t="shared" si="6"/>
        <v>-0.02526489083198047</v>
      </c>
      <c r="V24" s="284" t="n">
        <f>班线包车!AJ38+公交!AJ45+出租!AJ45+网约车!AJ45</f>
        <v>1184.0594453742906</v>
      </c>
      <c r="W24" s="282" t="n">
        <f t="shared" si="7"/>
        <v>-0.06113921159370339</v>
      </c>
      <c r="X24" s="284" t="n">
        <f>班线包车!AL38+公交!AL45+出租!AL45+网约车!AL45</f>
        <v>1211.2012398881561</v>
      </c>
      <c r="Y24" s="282" t="n">
        <f t="shared" si="8"/>
        <v>-0.10115804026013031</v>
      </c>
      <c r="Z24" s="284" t="n">
        <f>班线包车!AN38+公交!AN45+出租!AN45+网约车!AN45</f>
        <v>1243.6219578301045</v>
      </c>
      <c r="AA24" s="282" t="n">
        <f t="shared" si="9"/>
        <v>-0.11799848301432658</v>
      </c>
      <c r="AB24" s="284" t="n">
        <f>班线包车!AP38+公交!AP45+出租!AP45+网约车!AP45</f>
        <v>1296.5429404712654</v>
      </c>
      <c r="AC24" s="282" t="n">
        <f t="shared" si="10"/>
        <v>-0.11770215071510348</v>
      </c>
      <c r="AD24" s="284" t="n">
        <f>班线包车!AR38+公交!AR45+出租!AR45+网约车!AR45</f>
        <v>1263.546250515866</v>
      </c>
      <c r="AE24" s="282" t="n">
        <f t="shared" si="11"/>
        <v>-0.0870640569163399</v>
      </c>
      <c r="AF24" s="284" t="n">
        <f>班线包车!AT38+公交!AT45+出租!AT45+网约车!AT45</f>
        <v>1230.829217986031</v>
      </c>
      <c r="AG24" s="282" t="n">
        <f t="shared" si="12"/>
        <v>-0.11428579905606395</v>
      </c>
      <c r="AH24" s="284" t="n">
        <f t="shared" si="13"/>
        <v>13885.022445598277</v>
      </c>
      <c r="AI24" s="282" t="n">
        <f t="shared" si="14"/>
        <v>-0.07379325754124666</v>
      </c>
      <c r="AJ24" s="283"/>
      <c r="AK24" s="284" t="n">
        <f>班线包车!AY38+公交!AY45+出租!AY45+网约车!AY45</f>
        <v>1444.034205685751</v>
      </c>
      <c r="AL24" s="283"/>
      <c r="AM24" s="284" t="n">
        <f>班线包车!BA38+公交!BA45+出租!BA45+网约车!BA45</f>
        <v>1369.0147583901085</v>
      </c>
      <c r="AN24" s="283"/>
      <c r="AO24" s="284" t="n">
        <f>班线包车!BC38+公交!BC45+出租!BC45+网约车!BC45</f>
        <v>1386.9235592733253</v>
      </c>
      <c r="AP24" s="283"/>
      <c r="AQ24" s="284" t="n">
        <f>班线包车!BE38+公交!BE45+出租!BE45+网约车!BE45</f>
        <v>1380.740274389834</v>
      </c>
      <c r="AR24" s="283"/>
      <c r="AS24" s="284" t="n">
        <f>班线包车!BG38+公交!BG45+出租!BG45+网约车!BG45</f>
        <v>1247.580172605334</v>
      </c>
      <c r="AT24" s="283"/>
      <c r="AU24" s="284" t="n">
        <f>班线包车!BI38+公交!BI45+出租!BI45+网约车!BI45</f>
        <v>1290.7516466281813</v>
      </c>
      <c r="AV24" s="283"/>
      <c r="AW24" s="284" t="n">
        <f>班线包车!BK38+公交!BK45+出租!BK45+网约车!BK45</f>
        <v>1261.1661494396965</v>
      </c>
      <c r="AX24" s="283"/>
      <c r="AY24" s="284" t="n">
        <f>班线包车!BM38+公交!BM45+出租!BM45+网约车!BM45</f>
        <v>1347.513015790548</v>
      </c>
      <c r="AZ24" s="283"/>
      <c r="BA24" s="284" t="n">
        <f>班线包车!BO38+公交!BO45+出租!BO45+网约车!BO45</f>
        <v>1409.9997946492224</v>
      </c>
      <c r="BB24" s="283"/>
      <c r="BC24" s="284" t="n">
        <f>班线包车!BQ38+公交!BQ45+出租!BQ45+网约车!BQ45</f>
        <v>1469.5070848490932</v>
      </c>
      <c r="BD24" s="283"/>
      <c r="BE24" s="284" t="n">
        <f>班线包车!BS38+公交!BS45+出租!BS45+网约车!BS45</f>
        <v>1384.046997041151</v>
      </c>
      <c r="BF24" s="283"/>
      <c r="BG24" s="284" t="n">
        <f>班线包车!BU38+公交!BU45+出租!BU45+网约车!BU45</f>
        <v>1389.646024275432</v>
      </c>
      <c r="BH24" s="283"/>
      <c r="BI24" s="284" t="n">
        <f>班线包车!BW38+公交!BW45+出租!BW45+网约车!BW45</f>
        <v>16380.92368301768</v>
      </c>
      <c r="BJ24" s="283"/>
      <c r="BK24" s="283"/>
      <c r="BL24" s="283"/>
      <c r="BM24" s="283"/>
      <c r="BN24" s="283"/>
      <c r="BO24" s="283"/>
      <c r="BP24" s="283"/>
      <c r="BQ24" s="283"/>
      <c r="BR24" s="283"/>
      <c r="BS24" s="283"/>
      <c r="BT24" s="283"/>
      <c r="BU24" s="283"/>
      <c r="BV24" s="283"/>
      <c r="BW24" s="283"/>
      <c r="BX24" s="283"/>
      <c r="BY24" s="283"/>
      <c r="BZ24" s="283"/>
      <c r="CA24" s="283"/>
      <c r="CB24" s="283"/>
      <c r="CC24" s="283"/>
      <c r="CD24" s="283"/>
      <c r="CE24" s="283"/>
      <c r="CF24" s="283"/>
      <c r="CG24" s="283"/>
      <c r="CH24" s="283"/>
      <c r="CI24" s="283"/>
      <c r="CJ24" s="283"/>
      <c r="CK24" s="283"/>
      <c r="CL24" s="284"/>
    </row>
    <row r="25" s="257" customFormat="1" ht="31.2" customHeight="1" spans="1:90">
      <c r="A25" s="29"/>
      <c r="B25" s="279" t="s">
        <v>194</v>
      </c>
      <c r="C25" s="284" t="n">
        <f>班线包车!C39+公交!C46+出租!C46+网约车!C46</f>
        <v>19096.054617013004</v>
      </c>
      <c r="D25" s="282" t="n">
        <f t="shared" si="0"/>
        <v>0.01604135908549109</v>
      </c>
      <c r="E25" s="282"/>
      <c r="F25" s="282"/>
      <c r="G25" s="282"/>
      <c r="H25" s="282"/>
      <c r="I25" s="668"/>
      <c r="J25" s="284" t="n">
        <f>班线包车!X39+公交!X46+出租!X46+网约车!X46</f>
        <v>18794.564262817763</v>
      </c>
      <c r="K25" s="282" t="n">
        <f t="shared" si="1"/>
        <v>0.07619327328307723</v>
      </c>
      <c r="L25" s="284" t="n">
        <f>班线包车!Z39+公交!Z46+出租!Z46+网约车!Z46</f>
        <v>20310.057722115995</v>
      </c>
      <c r="M25" s="282" t="n">
        <f t="shared" si="2"/>
        <v>0.18466615589247226</v>
      </c>
      <c r="N25" s="284" t="n">
        <f>班线包车!AB39+公交!AB46+出租!AB46+网约车!AB46</f>
        <v>20086.97865749485</v>
      </c>
      <c r="O25" s="282" t="n">
        <f t="shared" si="3"/>
        <v>0.19287091774420273</v>
      </c>
      <c r="P25" s="284" t="n">
        <f>班线包车!AD39+公交!AD46+出租!AD46+网约车!AD46</f>
        <v>20147.28098410749</v>
      </c>
      <c r="Q25" s="282" t="n">
        <f t="shared" si="4"/>
        <v>0.1716808495398039</v>
      </c>
      <c r="R25" s="284" t="n">
        <f>班线包车!AF39+公交!AF46+出租!AF46+网约车!AF46</f>
        <v>19772.723330373326</v>
      </c>
      <c r="S25" s="282" t="n">
        <f t="shared" si="5"/>
        <v>0.20850077078363327</v>
      </c>
      <c r="T25" s="284" t="n">
        <f>班线包车!AH39+公交!AH46+出租!AH46+网约车!AH46</f>
        <v>19355.55137333126</v>
      </c>
      <c r="U25" s="282" t="n">
        <f t="shared" si="6"/>
        <v>0.2030647740905427</v>
      </c>
      <c r="V25" s="284" t="n">
        <f>班线包车!AJ39+公交!AJ46+出租!AJ46+网约车!AJ46</f>
        <v>18941.748514480627</v>
      </c>
      <c r="W25" s="282" t="n">
        <f t="shared" si="7"/>
        <v>0.20706665665155088</v>
      </c>
      <c r="X25" s="284" t="n">
        <f>班线包车!AL39+公交!AL46+出租!AL46+网约车!AL46</f>
        <v>19252.023588980304</v>
      </c>
      <c r="Y25" s="282" t="n">
        <f t="shared" si="8"/>
        <v>0.029953196821564942</v>
      </c>
      <c r="Z25" s="284" t="n">
        <f>班线包车!AN39+公交!AN46+出租!AN46+网约车!AN46</f>
        <v>19938.96486210139</v>
      </c>
      <c r="AA25" s="282" t="n">
        <f t="shared" si="9"/>
        <v>-0.031478617151106114</v>
      </c>
      <c r="AB25" s="284" t="n">
        <f>班线包车!AP39+公交!AP46+出租!AP46+网约车!AP46</f>
        <v>21203.075224159216</v>
      </c>
      <c r="AC25" s="282" t="n">
        <f t="shared" si="10"/>
        <v>-0.030081418898578627</v>
      </c>
      <c r="AD25" s="284" t="n">
        <f>班线包车!AR39+公交!AR46+出租!AR46+网约车!AR46</f>
        <v>20136.784335402066</v>
      </c>
      <c r="AE25" s="282" t="n">
        <f t="shared" si="11"/>
        <v>0.02962672228381913</v>
      </c>
      <c r="AF25" s="284" t="n">
        <f>班线包车!AT39+公交!AT46+出租!AT46+网约车!AT46</f>
        <v>19285.91803009008</v>
      </c>
      <c r="AG25" s="282" t="n">
        <f t="shared" si="12"/>
        <v>0.039165142011212684</v>
      </c>
      <c r="AH25" s="284" t="n">
        <f t="shared" si="13"/>
        <v>217939.75285536432</v>
      </c>
      <c r="AI25" s="282" t="n">
        <f t="shared" si="14"/>
        <v>0.10359353196160348</v>
      </c>
      <c r="AJ25" s="283"/>
      <c r="AK25" s="284" t="n">
        <f>班线包车!AY39+公交!AY46+出租!AY46+网约车!AY46</f>
        <v>17463.930252493017</v>
      </c>
      <c r="AL25" s="283"/>
      <c r="AM25" s="284" t="n">
        <f>班线包车!BA39+公交!BA46+出租!BA46+网约车!BA46</f>
        <v>17144.11914368854</v>
      </c>
      <c r="AN25" s="283"/>
      <c r="AO25" s="284" t="n">
        <f>班线包车!BC39+公交!BC46+出租!BC46+网约车!BC46</f>
        <v>16839.188849939135</v>
      </c>
      <c r="AP25" s="283"/>
      <c r="AQ25" s="284" t="n">
        <f>班线包车!BE39+公交!BE46+出租!BE46+网约车!BE46</f>
        <v>17195.195254766448</v>
      </c>
      <c r="AR25" s="283"/>
      <c r="AS25" s="284" t="n">
        <f>班线包车!BG39+公交!BG46+出租!BG46+网约车!BG46</f>
        <v>16361.365924120999</v>
      </c>
      <c r="AT25" s="283"/>
      <c r="AU25" s="284" t="n">
        <f>班线包车!BI39+公交!BI46+出租!BI46+网约车!BI46</f>
        <v>16088.536369925001</v>
      </c>
      <c r="AV25" s="283"/>
      <c r="AW25" s="284" t="n">
        <f>班线包车!BK39+公交!BK46+出租!BK46+网约车!BK46</f>
        <v>15692.379878196392</v>
      </c>
      <c r="AX25" s="283"/>
      <c r="AY25" s="284" t="n">
        <f>班线包车!BM39+公交!BM46+出租!BM46+网约车!BM46</f>
        <v>18692.134408041096</v>
      </c>
      <c r="AZ25" s="283"/>
      <c r="BA25" s="284" t="n">
        <f>班线包车!BO39+公交!BO46+出租!BO46+网约车!BO46</f>
        <v>20587.015645902633</v>
      </c>
      <c r="BB25" s="283"/>
      <c r="BC25" s="284" t="n">
        <f>班线包车!BQ39+公交!BQ46+出租!BQ46+网约车!BQ46</f>
        <v>21860.675356978343</v>
      </c>
      <c r="BD25" s="283"/>
      <c r="BE25" s="284" t="n">
        <f>班线包车!BS39+公交!BS46+出租!BS46+网约车!BS46</f>
        <v>19557.363750949065</v>
      </c>
      <c r="BF25" s="283"/>
      <c r="BG25" s="284" t="n">
        <f>班线包车!BU39+公交!BU46+出租!BU46+网约车!BU46</f>
        <v>18559.050193662082</v>
      </c>
      <c r="BH25" s="283"/>
      <c r="BI25" s="284" t="n">
        <f>班线包车!BW39+公交!BW46+出租!BW46+网约车!BW46</f>
        <v>216040.95502866278</v>
      </c>
      <c r="BJ25" s="283"/>
      <c r="BK25" s="283"/>
      <c r="BL25" s="283"/>
      <c r="BM25" s="283"/>
      <c r="BN25" s="283"/>
      <c r="BO25" s="283"/>
      <c r="BP25" s="283"/>
      <c r="BQ25" s="283"/>
      <c r="BR25" s="283"/>
      <c r="BS25" s="283"/>
      <c r="BT25" s="283"/>
      <c r="BU25" s="283"/>
      <c r="BV25" s="283"/>
      <c r="BW25" s="283"/>
      <c r="BX25" s="283"/>
      <c r="BY25" s="283"/>
      <c r="BZ25" s="283"/>
      <c r="CA25" s="283"/>
      <c r="CB25" s="283"/>
      <c r="CC25" s="283"/>
      <c r="CD25" s="283"/>
      <c r="CE25" s="283"/>
      <c r="CF25" s="283"/>
      <c r="CG25" s="283"/>
      <c r="CH25" s="283"/>
      <c r="CI25" s="283"/>
      <c r="CJ25" s="283"/>
      <c r="CK25" s="283"/>
      <c r="CL25" s="284"/>
    </row>
    <row r="26" s="257" customFormat="1" ht="31.2" customHeight="1" spans="1:90">
      <c r="A26" s="285" t="s">
        <v>103</v>
      </c>
      <c r="B26" s="279" t="s">
        <v>193</v>
      </c>
      <c r="C26" s="284" t="n">
        <f>班线包车!C42+公交!C49+出租!C49+网约车!C49</f>
        <v>1096.361370248615</v>
      </c>
      <c r="D26" s="282" t="n">
        <f t="shared" si="0"/>
        <v>-0.09434754087303965</v>
      </c>
      <c r="E26" s="282"/>
      <c r="F26" s="282"/>
      <c r="G26" s="282"/>
      <c r="H26" s="282"/>
      <c r="I26" s="668"/>
      <c r="J26" s="284" t="n">
        <f>班线包车!X42+公交!X49+出租!X49+网约车!X49</f>
        <v>1210.576263775067</v>
      </c>
      <c r="K26" s="282" t="n">
        <f t="shared" si="1"/>
        <v>7.671465440961533E-5</v>
      </c>
      <c r="L26" s="284" t="n">
        <f>班线包车!Z42+公交!Z49+出租!Z49+网约车!Z49</f>
        <v>1032.5262926742414</v>
      </c>
      <c r="M26" s="282" t="n">
        <f t="shared" si="2"/>
        <v>-0.03602998911573374</v>
      </c>
      <c r="N26" s="284" t="n">
        <f>班线包车!AB42+公交!AB49+出租!AB49+网约车!AB49</f>
        <v>1099.7373301389212</v>
      </c>
      <c r="O26" s="282" t="n">
        <f t="shared" si="3"/>
        <v>-0.03095553966642095</v>
      </c>
      <c r="P26" s="284" t="n">
        <f>班线包车!AD42+公交!AD49+出租!AD49+网约车!AD49</f>
        <v>1095.696912576557</v>
      </c>
      <c r="Q26" s="282" t="n">
        <f t="shared" si="4"/>
        <v>-0.06885982793916268</v>
      </c>
      <c r="R26" s="284" t="n">
        <f>班线包车!AF42+公交!AF49+出租!AF49+网约车!AF49</f>
        <v>1098.532633779975</v>
      </c>
      <c r="S26" s="282" t="n">
        <f t="shared" si="5"/>
        <v>-0.06984529104253401</v>
      </c>
      <c r="T26" s="284" t="n">
        <f>班线包车!AH42+公交!AH49+出租!AH49+网约车!AH49</f>
        <v>1082.535449181769</v>
      </c>
      <c r="U26" s="282" t="n">
        <f t="shared" si="6"/>
        <v>-0.06626684735492361</v>
      </c>
      <c r="V26" s="284" t="n">
        <f>班线包车!AJ42+公交!AJ49+出租!AJ49+网约车!AJ49</f>
        <v>984.440735620698</v>
      </c>
      <c r="W26" s="282" t="n">
        <f t="shared" si="7"/>
        <v>-0.12179114877013264</v>
      </c>
      <c r="X26" s="284" t="n">
        <f>班线包车!AL42+公交!AL49+出租!AL49+网约车!AL49</f>
        <v>963.9462991796439</v>
      </c>
      <c r="Y26" s="282" t="n">
        <f t="shared" si="8"/>
        <v>-0.16125388459691714</v>
      </c>
      <c r="Z26" s="284" t="n">
        <f>班线包车!AN42+公交!AN49+出租!AN49+网约车!AN49</f>
        <v>1027.8440033698766</v>
      </c>
      <c r="AA26" s="282" t="n">
        <f t="shared" si="9"/>
        <v>-0.09774695595593519</v>
      </c>
      <c r="AB26" s="284" t="n">
        <f>班线包车!AP42+公交!AP49+出租!AP49+网约车!AP49</f>
        <v>1099.843036258445</v>
      </c>
      <c r="AC26" s="282" t="n">
        <f t="shared" si="10"/>
        <v>-0.07216794992632902</v>
      </c>
      <c r="AD26" s="284" t="n">
        <f>班线包车!AR42+公交!AR49+出租!AR49+网约车!AR49</f>
        <v>1101.475994236736</v>
      </c>
      <c r="AE26" s="282" t="n">
        <f t="shared" si="11"/>
        <v>-0.023929304595137202</v>
      </c>
      <c r="AF26" s="284" t="n">
        <f>班线包车!AT42+公交!AT49+出租!AT49+网约车!AT49</f>
        <v>1122.4328928709529</v>
      </c>
      <c r="AG26" s="282" t="n">
        <f t="shared" si="12"/>
        <v>-0.020385741836913884</v>
      </c>
      <c r="AH26" s="284" t="n">
        <f t="shared" si="13"/>
        <v>11797.154950791932</v>
      </c>
      <c r="AI26" s="282" t="n">
        <f t="shared" si="14"/>
        <v>-0.06792566080807838</v>
      </c>
      <c r="AJ26" s="283"/>
      <c r="AK26" s="284" t="n">
        <f>班线包车!AY42+公交!AY49+出租!AY49+网约车!AY49</f>
        <v>1210.4834019592179</v>
      </c>
      <c r="AL26" s="283"/>
      <c r="AM26" s="284" t="n">
        <f>班线包车!BA42+公交!BA49+出租!BA49+网约车!BA49</f>
        <v>1071.118687320042</v>
      </c>
      <c r="AN26" s="283"/>
      <c r="AO26" s="284" t="n">
        <f>班线包车!BC42+公交!BC49+出租!BC49+网约车!BC49</f>
        <v>1134.867774550154</v>
      </c>
      <c r="AP26" s="283"/>
      <c r="AQ26" s="284" t="n">
        <f>班线包车!BE42+公交!BE49+出租!BE49+网约车!BE49</f>
        <v>1176.726067087749</v>
      </c>
      <c r="AR26" s="283"/>
      <c r="AS26" s="284" t="n">
        <f>班线包车!BG42+公交!BG49+出租!BG49+网约车!BG49</f>
        <v>1181.021418481255</v>
      </c>
      <c r="AT26" s="283"/>
      <c r="AU26" s="284" t="n">
        <f>班线包车!BI42+公交!BI49+出租!BI49+网约车!BI49</f>
        <v>1159.362764527709</v>
      </c>
      <c r="AV26" s="283"/>
      <c r="AW26" s="284" t="n">
        <f>班线包车!BK42+公交!BK49+出租!BK49+网约车!BK49</f>
        <v>1120.964260656286</v>
      </c>
      <c r="AX26" s="283"/>
      <c r="AY26" s="284" t="n">
        <f>班线包车!BM42+公交!BM49+出租!BM49+网约车!BM49</f>
        <v>1149.2706570883981</v>
      </c>
      <c r="AZ26" s="283"/>
      <c r="BA26" s="284" t="n">
        <f>班线包车!BO42+公交!BO49+出租!BO49+网约车!BO49</f>
        <v>1139.197046942497</v>
      </c>
      <c r="BB26" s="283"/>
      <c r="BC26" s="284" t="n">
        <f>班线包车!BQ42+公交!BQ49+出租!BQ49+网约车!BQ49</f>
        <v>1185.390218166217</v>
      </c>
      <c r="BD26" s="283"/>
      <c r="BE26" s="284" t="n">
        <f>班线包车!BS42+公交!BS49+出租!BS49+网约车!BS49</f>
        <v>1128.479729411265</v>
      </c>
      <c r="BF26" s="283"/>
      <c r="BG26" s="284" t="n">
        <f>班线包车!BU42+公交!BU49+出租!BU49+网约车!BU49</f>
        <v>1145.7906859947789</v>
      </c>
      <c r="BH26" s="283"/>
      <c r="BI26" s="284" t="n">
        <f>班线包车!BW42+公交!BW49+出租!BW49+网约车!BW49</f>
        <v>13802.672712185571</v>
      </c>
      <c r="BJ26" s="283"/>
      <c r="BK26" s="283"/>
      <c r="BL26" s="283"/>
      <c r="BM26" s="283"/>
      <c r="BN26" s="283"/>
      <c r="BO26" s="283"/>
      <c r="BP26" s="283"/>
      <c r="BQ26" s="283"/>
      <c r="BR26" s="283"/>
      <c r="BS26" s="283"/>
      <c r="BT26" s="283"/>
      <c r="BU26" s="283"/>
      <c r="BV26" s="283"/>
      <c r="BW26" s="283"/>
      <c r="BX26" s="283"/>
      <c r="BY26" s="283"/>
      <c r="BZ26" s="283"/>
      <c r="CA26" s="283"/>
      <c r="CB26" s="283"/>
      <c r="CC26" s="283"/>
      <c r="CD26" s="283"/>
      <c r="CE26" s="283"/>
      <c r="CF26" s="283"/>
      <c r="CG26" s="283"/>
      <c r="CH26" s="283"/>
      <c r="CI26" s="283"/>
      <c r="CJ26" s="283"/>
      <c r="CK26" s="283"/>
      <c r="CL26" s="284"/>
    </row>
    <row r="27" s="257" customFormat="1" ht="31.2" customHeight="1" spans="1:90">
      <c r="A27" s="29"/>
      <c r="B27" s="279" t="s">
        <v>194</v>
      </c>
      <c r="C27" s="284" t="n">
        <f>班线包车!C43+公交!C50+出租!C50+网约车!C50</f>
        <v>13512.980480376591</v>
      </c>
      <c r="D27" s="282" t="n">
        <f t="shared" si="0"/>
        <v>-0.15593445433118525</v>
      </c>
      <c r="E27" s="282"/>
      <c r="F27" s="282"/>
      <c r="G27" s="282"/>
      <c r="H27" s="282"/>
      <c r="I27" s="668"/>
      <c r="J27" s="284" t="n">
        <f>班线包车!X43+公交!X50+出租!X50+网约车!X50</f>
        <v>16009.397077888372</v>
      </c>
      <c r="K27" s="282" t="n">
        <f t="shared" si="1"/>
        <v>0.12648642544401123</v>
      </c>
      <c r="L27" s="284" t="n">
        <f>班线包车!Z43+公交!Z50+出租!Z50+网约车!Z50</f>
        <v>15278.534966390453</v>
      </c>
      <c r="M27" s="282" t="n">
        <f t="shared" si="2"/>
        <v>0.18223948241410692</v>
      </c>
      <c r="N27" s="284" t="n">
        <f>班线包车!AB43+公交!AB50+出租!AB50+网约车!AB50</f>
        <v>16257.57860618743</v>
      </c>
      <c r="O27" s="282" t="n">
        <f t="shared" si="3"/>
        <v>0.19966737192410178</v>
      </c>
      <c r="P27" s="284" t="n">
        <f>班线包车!AD43+公交!AD50+出租!AD50+网约车!AD50</f>
        <v>16667.79644603475</v>
      </c>
      <c r="Q27" s="282" t="n">
        <f t="shared" si="4"/>
        <v>0.15915571606614254</v>
      </c>
      <c r="R27" s="284" t="n">
        <f>班线包车!AF43+公交!AF50+出租!AF50+网约车!AF50</f>
        <v>16258.228747791256</v>
      </c>
      <c r="S27" s="282" t="n">
        <f t="shared" si="5"/>
        <v>0.12064179496070637</v>
      </c>
      <c r="T27" s="284" t="n">
        <f>班线包车!AH43+公交!AH50+出租!AH50+网约车!AH50</f>
        <v>15918.923906396205</v>
      </c>
      <c r="U27" s="282" t="n">
        <f t="shared" si="6"/>
        <v>0.15275099393179814</v>
      </c>
      <c r="V27" s="284" t="n">
        <f>班线包车!AJ43+公交!AJ50+出租!AJ50+网约车!AJ50</f>
        <v>13474.60450174014</v>
      </c>
      <c r="W27" s="282" t="n">
        <f t="shared" si="7"/>
        <v>0.007370064015380207</v>
      </c>
      <c r="X27" s="284" t="n">
        <f>班线包车!AL43+公交!AL50+出租!AL50+网约车!AL50</f>
        <v>12858.213056689847</v>
      </c>
      <c r="Y27" s="282" t="n">
        <f t="shared" si="8"/>
        <v>-0.06932092476970442</v>
      </c>
      <c r="Z27" s="284" t="n">
        <f>班线包车!AN43+公交!AN50+出租!AN50+网约车!AN50</f>
        <v>13675.091275009096</v>
      </c>
      <c r="AA27" s="282" t="n">
        <f t="shared" si="9"/>
        <v>-0.02270893033158028</v>
      </c>
      <c r="AB27" s="284" t="n">
        <f>班线包车!AP43+公交!AP50+出租!AP50+网约车!AP50</f>
        <v>14570.128145038729</v>
      </c>
      <c r="AC27" s="282" t="n">
        <f t="shared" si="10"/>
        <v>-0.11094091387295224</v>
      </c>
      <c r="AD27" s="284" t="n">
        <f>班线包车!AR43+公交!AR50+出租!AR50+网约车!AR50</f>
        <v>14327.931290636914</v>
      </c>
      <c r="AE27" s="282" t="n">
        <f t="shared" si="11"/>
        <v>-0.10004718979967686</v>
      </c>
      <c r="AF27" s="284" t="n">
        <f>班线包车!AT43+公交!AT50+出租!AT50+网约车!AT50</f>
        <v>13883.541038851601</v>
      </c>
      <c r="AG27" s="282" t="n">
        <f t="shared" si="12"/>
        <v>-0.10662091685447816</v>
      </c>
      <c r="AH27" s="284" t="n">
        <f t="shared" si="13"/>
        <v>165296.4280198032</v>
      </c>
      <c r="AI27" s="282" t="n">
        <f t="shared" si="14"/>
        <v>0.05366572289336724</v>
      </c>
      <c r="AJ27" s="283"/>
      <c r="AK27" s="284" t="n">
        <f>班线包车!AY43+公交!AY50+出租!AY50+网约车!AY50</f>
        <v>14211.797600293548</v>
      </c>
      <c r="AL27" s="283"/>
      <c r="AM27" s="284" t="n">
        <f>班线包车!BA43+公交!BA50+出租!BA50+网约车!BA50</f>
        <v>12923.384131269268</v>
      </c>
      <c r="AN27" s="283"/>
      <c r="AO27" s="284" t="n">
        <f>班线包车!BC43+公交!BC50+出租!BC50+网约车!BC50</f>
        <v>13551.738579096678</v>
      </c>
      <c r="AP27" s="283"/>
      <c r="AQ27" s="284" t="n">
        <f>班线包车!BE43+公交!BE50+出租!BE50+网约车!BE50</f>
        <v>14379.255707421931</v>
      </c>
      <c r="AR27" s="283"/>
      <c r="AS27" s="284" t="n">
        <f>班线包车!BG43+公交!BG50+出租!BG50+网约车!BG50</f>
        <v>14507.962152492597</v>
      </c>
      <c r="AT27" s="283"/>
      <c r="AU27" s="284" t="n">
        <f>班线包车!BI43+公交!BI50+出租!BI50+网约车!BI50</f>
        <v>13809.50785572519</v>
      </c>
      <c r="AV27" s="283"/>
      <c r="AW27" s="284" t="n">
        <f>班线包车!BK43+公交!BK50+出租!BK50+网约车!BK50</f>
        <v>13376.022360670799</v>
      </c>
      <c r="AX27" s="283"/>
      <c r="AY27" s="284" t="n">
        <f>班线包车!BM43+公交!BM50+出租!BM50+网约车!BM50</f>
        <v>13815.94730010241</v>
      </c>
      <c r="AZ27" s="283"/>
      <c r="BA27" s="284" t="n">
        <f>班线包车!BO43+公交!BO50+出租!BO50+网约车!BO50</f>
        <v>13992.854022137788</v>
      </c>
      <c r="BB27" s="283"/>
      <c r="BC27" s="284" t="n">
        <f>班线包车!BQ43+公交!BQ50+出租!BQ50+网约车!BQ50</f>
        <v>16388.25627271825</v>
      </c>
      <c r="BD27" s="283"/>
      <c r="BE27" s="284" t="n">
        <f>班线包车!BS43+公交!BS50+出租!BS50+网约车!BS50</f>
        <v>15920.758431153256</v>
      </c>
      <c r="BF27" s="283"/>
      <c r="BG27" s="284" t="n">
        <f>班线包车!BU43+公交!BU50+出租!BU50+网约车!BU50</f>
        <v>15540.48141575994</v>
      </c>
      <c r="BH27" s="283"/>
      <c r="BI27" s="284" t="n">
        <f>班线包车!BW43+公交!BW50+出租!BW50+网约车!BW50</f>
        <v>172417.96582884167</v>
      </c>
      <c r="BJ27" s="283"/>
      <c r="BK27" s="283"/>
      <c r="BL27" s="283"/>
      <c r="BM27" s="283"/>
      <c r="BN27" s="283"/>
      <c r="BO27" s="283"/>
      <c r="BP27" s="283"/>
      <c r="BQ27" s="283"/>
      <c r="BR27" s="283"/>
      <c r="BS27" s="283"/>
      <c r="BT27" s="283"/>
      <c r="BU27" s="283"/>
      <c r="BV27" s="283"/>
      <c r="BW27" s="283"/>
      <c r="BX27" s="283"/>
      <c r="BY27" s="283"/>
      <c r="BZ27" s="283"/>
      <c r="CA27" s="283"/>
      <c r="CB27" s="283"/>
      <c r="CC27" s="283"/>
      <c r="CD27" s="283"/>
      <c r="CE27" s="283"/>
      <c r="CF27" s="283"/>
      <c r="CG27" s="283"/>
      <c r="CH27" s="283"/>
      <c r="CI27" s="283"/>
      <c r="CJ27" s="283"/>
      <c r="CK27" s="283"/>
      <c r="CL27" s="284"/>
    </row>
    <row r="28" s="257" customFormat="1" ht="31.2" customHeight="1" spans="1:90">
      <c r="A28" s="285" t="s">
        <v>104</v>
      </c>
      <c r="B28" s="279" t="s">
        <v>193</v>
      </c>
      <c r="C28" s="284" t="n">
        <f>班线包车!C44+公交!C53+出租!C53+网约车!C53</f>
        <v>550.3500556926308</v>
      </c>
      <c r="D28" s="282" t="n">
        <f t="shared" si="0"/>
        <v>0.08013791502784384</v>
      </c>
      <c r="E28" s="282"/>
      <c r="F28" s="282"/>
      <c r="G28" s="282"/>
      <c r="H28" s="282"/>
      <c r="I28" s="668"/>
      <c r="J28" s="284" t="n">
        <f>班线包车!X44+公交!X53+出租!X53+网约车!X53</f>
        <v>509.51831986977726</v>
      </c>
      <c r="K28" s="282" t="n">
        <f t="shared" si="1"/>
        <v>-2.2522677629843724E-4</v>
      </c>
      <c r="L28" s="284" t="n">
        <f>班线包车!Z44+公交!Z53+出租!Z53+网约车!Z53</f>
        <v>517.7330225281975</v>
      </c>
      <c r="M28" s="282" t="n">
        <f t="shared" si="2"/>
        <v>-0.04992561967617637</v>
      </c>
      <c r="N28" s="284" t="n">
        <f>班线包车!AB44+公交!AB53+出租!AB53+网约车!AB53</f>
        <v>491.9770698373075</v>
      </c>
      <c r="O28" s="282" t="n">
        <f t="shared" si="3"/>
        <v>-0.039204550160745866</v>
      </c>
      <c r="P28" s="284" t="n">
        <f>班线包车!AD44+公交!AD53+出租!AD53+网约车!AD53</f>
        <v>488.5475540113763</v>
      </c>
      <c r="Q28" s="282" t="n">
        <f t="shared" si="4"/>
        <v>-3.6743178085107964E-4</v>
      </c>
      <c r="R28" s="284" t="n">
        <f>班线包车!AF44+公交!AF53+出租!AF53+网约车!AF53</f>
        <v>502.6937237751398</v>
      </c>
      <c r="S28" s="282" t="n">
        <f t="shared" si="5"/>
        <v>0.035752797127768465</v>
      </c>
      <c r="T28" s="284" t="n">
        <f>班线包车!AH44+公交!AH53+出租!AH53+网约车!AH53</f>
        <v>482.25628441077015</v>
      </c>
      <c r="U28" s="282" t="n">
        <f t="shared" si="6"/>
        <v>-0.03944382285552994</v>
      </c>
      <c r="V28" s="284" t="n">
        <f>班线包车!AJ44+公交!AJ53+出租!AJ53+网约车!AJ53</f>
        <v>466.4693933417121</v>
      </c>
      <c r="W28" s="282" t="n">
        <f t="shared" si="7"/>
        <v>-0.023872876751863448</v>
      </c>
      <c r="X28" s="284" t="n">
        <f>班线包车!AL44+公交!AL53+出租!AL53+网约车!AL53</f>
        <v>461.4139670583009</v>
      </c>
      <c r="Y28" s="282" t="n">
        <f t="shared" si="8"/>
        <v>0.0055747064476379116</v>
      </c>
      <c r="Z28" s="284" t="n">
        <f>班线包车!AN44+公交!AN53+出租!AN53+网约车!AN53</f>
        <v>456.6670056282237</v>
      </c>
      <c r="AA28" s="282" t="n">
        <f t="shared" si="9"/>
        <v>-0.004455040535753629</v>
      </c>
      <c r="AB28" s="284" t="n">
        <f>班线包车!AP44+公交!AP53+出租!AP53+网约车!AP53</f>
        <v>491.18582909511065</v>
      </c>
      <c r="AC28" s="282" t="n">
        <f t="shared" si="10"/>
        <v>0.003347687032296598</v>
      </c>
      <c r="AD28" s="284" t="n">
        <f>班线包车!AR44+公交!AR53+出租!AR53+网约车!AR53</f>
        <v>490.2553500118946</v>
      </c>
      <c r="AE28" s="282" t="n">
        <f t="shared" si="11"/>
        <v>-0.0024618655455864724</v>
      </c>
      <c r="AF28" s="284" t="n">
        <f>班线包车!AT44+公交!AT53+出租!AT53+网约车!AT53</f>
        <v>522.1474047444437</v>
      </c>
      <c r="AG28" s="282" t="n">
        <f t="shared" si="12"/>
        <v>0.011393869930157896</v>
      </c>
      <c r="AH28" s="284" t="n">
        <f t="shared" si="13"/>
        <v>5358.71751956781</v>
      </c>
      <c r="AI28" s="282" t="n">
        <f t="shared" si="14"/>
        <v>-0.01116239736394753</v>
      </c>
      <c r="AJ28" s="283"/>
      <c r="AK28" s="284" t="n">
        <f>班线包车!AY44+公交!AY53+出租!AY53+网约车!AY53</f>
        <v>509.6331028906356</v>
      </c>
      <c r="AL28" s="283"/>
      <c r="AM28" s="284" t="n">
        <f>班线包车!BA44+公交!BA53+出租!BA53+网约车!BA53</f>
        <v>544.9394628994548</v>
      </c>
      <c r="AN28" s="283"/>
      <c r="AO28" s="284" t="n">
        <f>班线包车!BC44+公交!BC53+出租!BC53+网约车!BC53</f>
        <v>512.0518315523021</v>
      </c>
      <c r="AP28" s="283"/>
      <c r="AQ28" s="284" t="n">
        <f>班线包车!BE44+公交!BE53+出租!BE53+网约车!BE53</f>
        <v>488.7271278903266</v>
      </c>
      <c r="AR28" s="283"/>
      <c r="AS28" s="284" t="n">
        <f>班线包车!BG44+公交!BG53+出租!BG53+网约车!BG53</f>
        <v>485.34141077789286</v>
      </c>
      <c r="AT28" s="283"/>
      <c r="AU28" s="284" t="n">
        <f>班线包车!BI44+公交!BI53+出租!BI53+网约车!BI53</f>
        <v>502.05942753334404</v>
      </c>
      <c r="AV28" s="283"/>
      <c r="AW28" s="284" t="n">
        <f>班线包车!BK44+公交!BK53+出租!BK53+网约车!BK53</f>
        <v>477.8777089909154</v>
      </c>
      <c r="AX28" s="283"/>
      <c r="AY28" s="284" t="n">
        <f>班线包车!BM44+公交!BM53+出租!BM53+网约车!BM53</f>
        <v>458.85597966989826</v>
      </c>
      <c r="AZ28" s="283"/>
      <c r="BA28" s="284" t="n">
        <f>班线包车!BO44+公交!BO53+出租!BO53+网约车!BO53</f>
        <v>458.71057985566</v>
      </c>
      <c r="BB28" s="283"/>
      <c r="BC28" s="284" t="n">
        <f>班线包车!BQ44+公交!BQ53+出租!BQ53+网约车!BQ53</f>
        <v>489.54697902173973</v>
      </c>
      <c r="BD28" s="283"/>
      <c r="BE28" s="284" t="n">
        <f>班线包车!BS44+公交!BS53+出租!BS53+网约车!BS53</f>
        <v>491.46527143048155</v>
      </c>
      <c r="BF28" s="283"/>
      <c r="BG28" s="284" t="n">
        <f>班线包车!BU44+公交!BU53+出租!BU53+网约车!BU53</f>
        <v>516.2651468121916</v>
      </c>
      <c r="BH28" s="283"/>
      <c r="BI28" s="284" t="n">
        <f>班线包车!BW44+公交!BW53+出租!BW53+网约车!BW53</f>
        <v>5935.474029324842</v>
      </c>
      <c r="BJ28" s="283"/>
      <c r="BK28" s="283"/>
      <c r="BL28" s="283"/>
      <c r="BM28" s="283"/>
      <c r="BN28" s="283"/>
      <c r="BO28" s="283"/>
      <c r="BP28" s="283"/>
      <c r="BQ28" s="283"/>
      <c r="BR28" s="283"/>
      <c r="BS28" s="283"/>
      <c r="BT28" s="283"/>
      <c r="BU28" s="283"/>
      <c r="BV28" s="283"/>
      <c r="BW28" s="283"/>
      <c r="BX28" s="283"/>
      <c r="BY28" s="283"/>
      <c r="BZ28" s="283"/>
      <c r="CA28" s="283"/>
      <c r="CB28" s="283"/>
      <c r="CC28" s="283"/>
      <c r="CD28" s="283"/>
      <c r="CE28" s="283"/>
      <c r="CF28" s="283"/>
      <c r="CG28" s="283"/>
      <c r="CH28" s="283"/>
      <c r="CI28" s="283"/>
      <c r="CJ28" s="283"/>
      <c r="CK28" s="283"/>
      <c r="CL28" s="284"/>
    </row>
    <row r="29" s="257" customFormat="1" ht="31.2" customHeight="1" spans="1:90">
      <c r="A29" s="29"/>
      <c r="B29" s="279" t="s">
        <v>194</v>
      </c>
      <c r="C29" s="284" t="n">
        <f>班线包车!C45+公交!C54+出租!C54+网约车!C54</f>
        <v>8822.679897104954</v>
      </c>
      <c r="D29" s="282" t="n">
        <f t="shared" si="0"/>
        <v>-0.03116970904690075</v>
      </c>
      <c r="E29" s="282"/>
      <c r="F29" s="282"/>
      <c r="G29" s="282"/>
      <c r="H29" s="282"/>
      <c r="I29" s="668"/>
      <c r="J29" s="284" t="n">
        <f>班线包车!X45+公交!X54+出租!X54+网约车!X54</f>
        <v>9106.527716454371</v>
      </c>
      <c r="K29" s="282" t="n">
        <f t="shared" si="1"/>
        <v>0.05095094004626666</v>
      </c>
      <c r="L29" s="284" t="n">
        <f>班线包车!Z45+公交!Z54+出租!Z54+网约车!Z54</f>
        <v>9279.644320688281</v>
      </c>
      <c r="M29" s="282" t="n">
        <f t="shared" si="2"/>
        <v>0.024413424420130392</v>
      </c>
      <c r="N29" s="284" t="n">
        <f>班线包车!AB45+公交!AB54+出租!AB54+网约车!AB54</f>
        <v>9160.344241900424</v>
      </c>
      <c r="O29" s="282" t="n">
        <f t="shared" si="3"/>
        <v>0.02922309196264905</v>
      </c>
      <c r="P29" s="284" t="n">
        <f>班线包车!AD45+公交!AD54+出租!AD54+网约车!AD54</f>
        <v>9428.616386022886</v>
      </c>
      <c r="Q29" s="282" t="n">
        <f t="shared" si="4"/>
        <v>0.029665475120147944</v>
      </c>
      <c r="R29" s="284" t="n">
        <f>班线包车!AF45+公交!AF54+出租!AF54+网约车!AF54</f>
        <v>9450.45745374531</v>
      </c>
      <c r="S29" s="282" t="n">
        <f t="shared" si="5"/>
        <v>0.005270252580066304</v>
      </c>
      <c r="T29" s="284" t="n">
        <f>班线包车!AH45+公交!AH54+出租!AH54+网约车!AH54</f>
        <v>9115.410761791885</v>
      </c>
      <c r="U29" s="282" t="n">
        <f t="shared" si="6"/>
        <v>-0.007801031157497196</v>
      </c>
      <c r="V29" s="284" t="n">
        <f>班线包车!AJ45+公交!AJ54+出租!AJ54+网约车!AJ54</f>
        <v>8909.70965650363</v>
      </c>
      <c r="W29" s="282" t="n">
        <f t="shared" si="7"/>
        <v>-0.016127031213565513</v>
      </c>
      <c r="X29" s="284" t="n">
        <f>班线包车!AL45+公交!AL54+出租!AL54+网约车!AL54</f>
        <v>8565.6096641488</v>
      </c>
      <c r="Y29" s="282" t="n">
        <f t="shared" si="8"/>
        <v>-0.029131159780517613</v>
      </c>
      <c r="Z29" s="284" t="n">
        <f>班线包车!AN45+公交!AN54+出租!AN54+网约车!AN54</f>
        <v>8485.108141536526</v>
      </c>
      <c r="AA29" s="282" t="n">
        <f t="shared" si="9"/>
        <v>-0.007715340812635363</v>
      </c>
      <c r="AB29" s="284" t="n">
        <f>班线包车!AP45+公交!AP54+出租!AP54+网约车!AP54</f>
        <v>9008.53697049323</v>
      </c>
      <c r="AC29" s="282" t="n">
        <f t="shared" si="10"/>
        <v>-0.01348453400860139</v>
      </c>
      <c r="AD29" s="284" t="n">
        <f>班线包车!AR45+公交!AR54+出租!AR54+网约车!AR54</f>
        <v>8807.34109332052</v>
      </c>
      <c r="AE29" s="282" t="n">
        <f t="shared" si="11"/>
        <v>-0.012391811064297764</v>
      </c>
      <c r="AF29" s="284" t="n">
        <f>班线包车!AT45+公交!AT54+出租!AT54+网约车!AT54</f>
        <v>8814.004323779607</v>
      </c>
      <c r="AG29" s="282" t="n">
        <f t="shared" si="12"/>
        <v>0.0010786265366184988</v>
      </c>
      <c r="AH29" s="284" t="n">
        <f t="shared" si="13"/>
        <v>99317.30640660586</v>
      </c>
      <c r="AI29" s="282" t="n">
        <f t="shared" si="14"/>
        <v>0.004750549799896753</v>
      </c>
      <c r="AJ29" s="283"/>
      <c r="AK29" s="284" t="n">
        <f>班线包车!AY45+公交!AY54+出租!AY54+网约车!AY54</f>
        <v>8665.035987363472</v>
      </c>
      <c r="AL29" s="283"/>
      <c r="AM29" s="284" t="n">
        <f>班线包车!BA45+公交!BA54+出租!BA54+网约车!BA54</f>
        <v>9058.495427215852</v>
      </c>
      <c r="AN29" s="283"/>
      <c r="AO29" s="284" t="n">
        <f>班线包车!BC45+公交!BC54+出租!BC54+网约车!BC54</f>
        <v>8900.251377407738</v>
      </c>
      <c r="AP29" s="283"/>
      <c r="AQ29" s="284" t="n">
        <f>班线包车!BE45+公交!BE54+出租!BE54+网约车!BE54</f>
        <v>9156.970505321351</v>
      </c>
      <c r="AR29" s="283"/>
      <c r="AS29" s="284" t="n">
        <f>班线包车!BG45+公交!BG54+出租!BG54+网约车!BG54</f>
        <v>9400.912271590976</v>
      </c>
      <c r="AT29" s="283"/>
      <c r="AU29" s="284" t="n">
        <f>班线包车!BI45+公交!BI54+出租!BI54+网约车!BI54</f>
        <v>9187.079454865698</v>
      </c>
      <c r="AV29" s="283"/>
      <c r="AW29" s="284" t="n">
        <f>班线包车!BK45+公交!BK54+出租!BK54+网约车!BK54</f>
        <v>9055.752052516882</v>
      </c>
      <c r="AX29" s="283"/>
      <c r="AY29" s="284" t="n">
        <f>班线包车!BM45+公交!BM54+出租!BM54+网约车!BM54</f>
        <v>8822.622901577919</v>
      </c>
      <c r="AZ29" s="283"/>
      <c r="BA29" s="284" t="n">
        <f>班线包车!BO45+公交!BO54+出租!BO54+网约车!BO54</f>
        <v>8551.082658564372</v>
      </c>
      <c r="BB29" s="283"/>
      <c r="BC29" s="284" t="n">
        <f>班线包车!BQ45+公交!BQ54+出租!BQ54+网约车!BQ54</f>
        <v>9131.673330067968</v>
      </c>
      <c r="BD29" s="283"/>
      <c r="BE29" s="284" t="n">
        <f>班线包车!BS45+公交!BS54+出租!BS54+网约车!BS54</f>
        <v>8917.849398162407</v>
      </c>
      <c r="BF29" s="283"/>
      <c r="BG29" s="284" t="n">
        <f>班线包车!BU45+公交!BU54+出租!BU54+网约车!BU54</f>
        <v>8804.507548296158</v>
      </c>
      <c r="BH29" s="283"/>
      <c r="BI29" s="284" t="n">
        <f>班线包车!BW45+公交!BW54+出租!BW54+网约车!BW54</f>
        <v>107652.23291295081</v>
      </c>
      <c r="BJ29" s="283"/>
      <c r="BK29" s="283"/>
      <c r="BL29" s="283"/>
      <c r="BM29" s="283"/>
      <c r="BN29" s="283"/>
      <c r="BO29" s="283"/>
      <c r="BP29" s="283"/>
      <c r="BQ29" s="283"/>
      <c r="BR29" s="283"/>
      <c r="BS29" s="283"/>
      <c r="BT29" s="283"/>
      <c r="BU29" s="283"/>
      <c r="BV29" s="283"/>
      <c r="BW29" s="283"/>
      <c r="BX29" s="283"/>
      <c r="BY29" s="283"/>
      <c r="BZ29" s="283"/>
      <c r="CA29" s="283"/>
      <c r="CB29" s="283"/>
      <c r="CC29" s="283"/>
      <c r="CD29" s="283"/>
      <c r="CE29" s="283"/>
      <c r="CF29" s="283"/>
      <c r="CG29" s="283"/>
      <c r="CH29" s="283"/>
      <c r="CI29" s="283"/>
      <c r="CJ29" s="283"/>
      <c r="CK29" s="283"/>
      <c r="CL29" s="284"/>
    </row>
    <row r="30" s="257" customFormat="1" ht="31.2" customHeight="1" spans="1:90">
      <c r="A30" s="285" t="s">
        <v>195</v>
      </c>
      <c r="B30" s="279" t="s">
        <v>193</v>
      </c>
      <c r="C30" s="284" t="n">
        <f>班线包车!C48+公交!C57+出租!C57+网约车!C57</f>
        <v>1445.642991316816</v>
      </c>
      <c r="D30" s="282" t="n">
        <f t="shared" si="0"/>
        <v>0.10234570915521468</v>
      </c>
      <c r="E30" s="282"/>
      <c r="F30" s="282"/>
      <c r="G30" s="282"/>
      <c r="H30" s="282"/>
      <c r="I30" s="668"/>
      <c r="J30" s="284" t="n">
        <f>班线包车!X48+公交!X57+出租!X57+网约车!X57</f>
        <v>1311.4243374927175</v>
      </c>
      <c r="K30" s="282" t="n">
        <f t="shared" si="1"/>
        <v>-0.03827994504003163</v>
      </c>
      <c r="L30" s="284" t="n">
        <f>班线包车!Z48+公交!Z57+出租!Z57+网约车!Z57</f>
        <v>1205.6616501575274</v>
      </c>
      <c r="M30" s="282" t="n">
        <f t="shared" si="2"/>
        <v>0.007221358372759834</v>
      </c>
      <c r="N30" s="284" t="n">
        <f>班线包车!AB48+公交!AB57+出租!AB57+网约车!AB57</f>
        <v>1289.0002835249638</v>
      </c>
      <c r="O30" s="282" t="n">
        <f t="shared" si="3"/>
        <v>-0.018271401959980893</v>
      </c>
      <c r="P30" s="284" t="n">
        <f>班线包车!AD48+公交!AD57+出租!AD57+网约车!AD57</f>
        <v>1351.5968646493752</v>
      </c>
      <c r="Q30" s="282" t="n">
        <f t="shared" si="4"/>
        <v>-0.028257502327404205</v>
      </c>
      <c r="R30" s="284" t="n">
        <f>班线包车!AF48+公交!AF57+出租!AF57+网约车!AF57</f>
        <v>1384.8934085352741</v>
      </c>
      <c r="S30" s="282" t="n">
        <f t="shared" si="5"/>
        <v>-0.011866502481320151</v>
      </c>
      <c r="T30" s="284" t="n">
        <f>班线包车!AH48+公交!AH57+出租!AH57+网约车!AH57</f>
        <v>1364.2109623232739</v>
      </c>
      <c r="U30" s="282" t="n">
        <f t="shared" si="6"/>
        <v>-0.035004910954028245</v>
      </c>
      <c r="V30" s="284" t="n">
        <f>班线包车!AJ48+公交!AJ57+出租!AJ57+网约车!AJ57</f>
        <v>1434.4444010373102</v>
      </c>
      <c r="W30" s="282" t="n">
        <f t="shared" si="7"/>
        <v>-0.030280005581394098</v>
      </c>
      <c r="X30" s="284" t="n">
        <f>班线包车!AL48+公交!AL57+出租!AL57+网约车!AL57</f>
        <v>1442.048841584915</v>
      </c>
      <c r="Y30" s="282" t="n">
        <f t="shared" si="8"/>
        <v>-0.01531887751309502</v>
      </c>
      <c r="Z30" s="284" t="n">
        <f>班线包车!AN48+公交!AN57+出租!AN57+网约车!AN57</f>
        <v>1347.857088408698</v>
      </c>
      <c r="AA30" s="282" t="n">
        <f t="shared" si="9"/>
        <v>-0.013160096384687736</v>
      </c>
      <c r="AB30" s="284" t="n">
        <f>班线包车!AP48+公交!AP57+出租!AP57+网约车!AP57</f>
        <v>1462.869364177061</v>
      </c>
      <c r="AC30" s="282" t="n">
        <f t="shared" si="10"/>
        <v>0.06296634703552928</v>
      </c>
      <c r="AD30" s="284" t="n">
        <f>班线包车!AR48+公交!AR57+出租!AR57+网约车!AR57</f>
        <v>1448.5990892306163</v>
      </c>
      <c r="AE30" s="282" t="n">
        <f t="shared" si="11"/>
        <v>0.09123786635758036</v>
      </c>
      <c r="AF30" s="284" t="n">
        <f>班线包车!AT48+公交!AT57+出租!AT57+网约车!AT57</f>
        <v>1452.769419949008</v>
      </c>
      <c r="AG30" s="282" t="n">
        <f t="shared" si="12"/>
        <v>0.09915455076882851</v>
      </c>
      <c r="AH30" s="284" t="n">
        <f t="shared" si="13"/>
        <v>15042.60629112173</v>
      </c>
      <c r="AI30" s="282" t="n">
        <f t="shared" si="14"/>
        <v>-0.0033389363616934675</v>
      </c>
      <c r="AJ30" s="283"/>
      <c r="AK30" s="284" t="n">
        <f>班线包车!AY48+公交!AY57+出租!AY57+网约车!AY57</f>
        <v>1363.623780880094</v>
      </c>
      <c r="AL30" s="283"/>
      <c r="AM30" s="284" t="n">
        <f>班线包车!BA48+公交!BA57+出租!BA57+网约车!BA57</f>
        <v>1197.0175573970787</v>
      </c>
      <c r="AN30" s="283"/>
      <c r="AO30" s="284" t="n">
        <f>班线包车!BC48+公交!BC57+出租!BC57+网约车!BC57</f>
        <v>1312.990459989042</v>
      </c>
      <c r="AP30" s="283"/>
      <c r="AQ30" s="284" t="n">
        <f>班线包车!BE48+公交!BE57+出租!BE57+网约车!BE57</f>
        <v>1390.9002311688246</v>
      </c>
      <c r="AR30" s="283"/>
      <c r="AS30" s="284" t="n">
        <f>班线包车!BG48+公交!BG57+出租!BG57+网约车!BG57</f>
        <v>1401.5246037229847</v>
      </c>
      <c r="AT30" s="283"/>
      <c r="AU30" s="284" t="n">
        <f>班线包车!BI48+公交!BI57+出租!BI57+网约车!BI57</f>
        <v>1413.697310803906</v>
      </c>
      <c r="AV30" s="283"/>
      <c r="AW30" s="284" t="n">
        <f>班线包车!BK48+公交!BK57+出租!BK57+网约车!BK57</f>
        <v>1479.235665236876</v>
      </c>
      <c r="AX30" s="283"/>
      <c r="AY30" s="284" t="n">
        <f>班线包车!BM48+公交!BM57+出租!BM57+网约车!BM57</f>
        <v>1464.4830784842134</v>
      </c>
      <c r="AZ30" s="283"/>
      <c r="BA30" s="284" t="n">
        <f>班线包车!BO48+公交!BO57+出租!BO57+网约车!BO57</f>
        <v>1365.8315634286746</v>
      </c>
      <c r="BB30" s="283"/>
      <c r="BC30" s="284" t="n">
        <f>班线包车!BQ48+公交!BQ57+出租!BQ57+网约车!BQ57</f>
        <v>1376.2141842559831</v>
      </c>
      <c r="BD30" s="283"/>
      <c r="BE30" s="284" t="n">
        <f>班线包车!BS48+公交!BS57+出租!BS57+网约车!BS57</f>
        <v>1327.4824251341888</v>
      </c>
      <c r="BF30" s="283"/>
      <c r="BG30" s="284" t="n">
        <f>班线包车!BU48+公交!BU57+出租!BU57+网约车!BU57</f>
        <v>1321.715330144277</v>
      </c>
      <c r="BH30" s="283"/>
      <c r="BI30" s="284" t="n">
        <f>班线包车!BW48+公交!BW57+出租!BW57+网约车!BW57</f>
        <v>16414.71619064614</v>
      </c>
      <c r="BJ30" s="283"/>
      <c r="BK30" s="283"/>
      <c r="BL30" s="283"/>
      <c r="BM30" s="283"/>
      <c r="BN30" s="283"/>
      <c r="BO30" s="283"/>
      <c r="BP30" s="283"/>
      <c r="BQ30" s="283"/>
      <c r="BR30" s="283"/>
      <c r="BS30" s="283"/>
      <c r="BT30" s="283"/>
      <c r="BU30" s="283"/>
      <c r="BV30" s="283"/>
      <c r="BW30" s="283"/>
      <c r="BX30" s="283"/>
      <c r="BY30" s="283"/>
      <c r="BZ30" s="283"/>
      <c r="CA30" s="283"/>
      <c r="CB30" s="283"/>
      <c r="CC30" s="283"/>
      <c r="CD30" s="283"/>
      <c r="CE30" s="283"/>
      <c r="CF30" s="283"/>
      <c r="CG30" s="283"/>
      <c r="CH30" s="283"/>
      <c r="CI30" s="283"/>
      <c r="CJ30" s="283"/>
      <c r="CK30" s="283"/>
      <c r="CL30" s="284"/>
    </row>
    <row r="31" s="257" customFormat="1" ht="31.2" customHeight="1" spans="1:90">
      <c r="A31" s="29"/>
      <c r="B31" s="279" t="s">
        <v>194</v>
      </c>
      <c r="C31" s="284" t="n">
        <f>班线包车!C49+公交!C58+出租!C58+网约车!C58</f>
        <v>19626.6042973799</v>
      </c>
      <c r="D31" s="282" t="n">
        <f t="shared" si="0"/>
        <v>-0.01046006202123384</v>
      </c>
      <c r="E31" s="282"/>
      <c r="F31" s="282"/>
      <c r="G31" s="282"/>
      <c r="H31" s="282"/>
      <c r="I31" s="668"/>
      <c r="J31" s="284" t="n">
        <f>班线包车!X49+公交!X58+出租!X58+网约车!X58</f>
        <v>19834.069898653266</v>
      </c>
      <c r="K31" s="282" t="n">
        <f t="shared" si="1"/>
        <v>0.002001384203744072</v>
      </c>
      <c r="L31" s="284" t="n">
        <f>班线包车!Z49+公交!Z58+出租!Z58+网约车!Z58</f>
        <v>20328.925532972477</v>
      </c>
      <c r="M31" s="282" t="n">
        <f t="shared" si="2"/>
        <v>0.011937231548736937</v>
      </c>
      <c r="N31" s="284" t="n">
        <f>班线包车!AB49+公交!AB58+出租!AB58+网约车!AB58</f>
        <v>21188.951022316567</v>
      </c>
      <c r="O31" s="282" t="n">
        <f t="shared" si="3"/>
        <v>0.0335241101055852</v>
      </c>
      <c r="P31" s="284" t="n">
        <f>班线包车!AD49+公交!AD58+出租!AD58+网约车!AD58</f>
        <v>23898.31466552291</v>
      </c>
      <c r="Q31" s="282" t="n">
        <f t="shared" si="4"/>
        <v>6.02351095929432E-4</v>
      </c>
      <c r="R31" s="284" t="n">
        <f>班线包车!AF49+公交!AF58+出租!AF58+网约车!AF58</f>
        <v>23793.909111622117</v>
      </c>
      <c r="S31" s="282" t="n">
        <f t="shared" si="5"/>
        <v>-0.03716374096474373</v>
      </c>
      <c r="T31" s="284" t="n">
        <f>班线包车!AH49+公交!AH58+出租!AH58+网约车!AH58</f>
        <v>21993.692962719248</v>
      </c>
      <c r="U31" s="282" t="n">
        <f t="shared" si="6"/>
        <v>-0.0895197760871741</v>
      </c>
      <c r="V31" s="284" t="n">
        <f>班线包车!AJ49+公交!AJ58+出租!AJ58+网约车!AJ58</f>
        <v>24607.468006866988</v>
      </c>
      <c r="W31" s="282" t="n">
        <f t="shared" si="7"/>
        <v>-0.06073421947363333</v>
      </c>
      <c r="X31" s="284" t="n">
        <f>班线包车!AL49+公交!AL58+出租!AL58+网约车!AL58</f>
        <v>23335.968978448935</v>
      </c>
      <c r="Y31" s="282" t="n">
        <f t="shared" si="8"/>
        <v>-0.08771287046034071</v>
      </c>
      <c r="Z31" s="284" t="n">
        <f>班线包车!AN49+公交!AN58+出租!AN58+网约车!AN58</f>
        <v>20568.021326940987</v>
      </c>
      <c r="AA31" s="282" t="n">
        <f t="shared" si="9"/>
        <v>-0.10977726816212607</v>
      </c>
      <c r="AB31" s="284" t="n">
        <f>班线包车!AP49+公交!AP58+出租!AP58+网约车!AP58</f>
        <v>19918.437027582233</v>
      </c>
      <c r="AC31" s="282" t="n">
        <f t="shared" si="10"/>
        <v>-0.12447330956162406</v>
      </c>
      <c r="AD31" s="284" t="n">
        <f>班线包车!AR49+公交!AR58+出租!AR58+网约车!AR58</f>
        <v>19920.74976306763</v>
      </c>
      <c r="AE31" s="282" t="n">
        <f t="shared" si="11"/>
        <v>-0.05958889111217802</v>
      </c>
      <c r="AF31" s="284" t="n">
        <f>班线包车!AT49+公交!AT58+出租!AT58+网约车!AT58</f>
        <v>19154.91573277719</v>
      </c>
      <c r="AG31" s="282" t="n">
        <f t="shared" si="12"/>
        <v>-0.014941131624062742</v>
      </c>
      <c r="AH31" s="284" t="n">
        <f t="shared" si="13"/>
        <v>239388.50829671338</v>
      </c>
      <c r="AI31" s="282" t="n">
        <f t="shared" si="14"/>
        <v>-0.04987016901839125</v>
      </c>
      <c r="AJ31" s="283"/>
      <c r="AK31" s="284" t="n">
        <f>班线包车!AY49+公交!AY58+出租!AY58+网约车!AY58</f>
        <v>19794.45359191269</v>
      </c>
      <c r="AL31" s="283"/>
      <c r="AM31" s="284" t="n">
        <f>班线包车!BA49+公交!BA58+出租!BA58+网约车!BA58</f>
        <v>20089.117090651678</v>
      </c>
      <c r="AN31" s="283"/>
      <c r="AO31" s="284" t="n">
        <f>班线包车!BC49+公交!BC58+出租!BC58+网约车!BC58</f>
        <v>20501.651403325224</v>
      </c>
      <c r="AP31" s="283"/>
      <c r="AQ31" s="284" t="n">
        <f>班线包车!BE49+公交!BE58+出租!BE58+网约车!BE58</f>
        <v>23883.92815522351</v>
      </c>
      <c r="AR31" s="283"/>
      <c r="AS31" s="284" t="n">
        <f>班线包车!BG49+公交!BG58+出租!BG58+网约车!BG58</f>
        <v>24712.311037666135</v>
      </c>
      <c r="AT31" s="283"/>
      <c r="AU31" s="284" t="n">
        <f>班线包车!BI49+公交!BI58+出租!BI58+网约车!BI58</f>
        <v>24156.145718575204</v>
      </c>
      <c r="AV31" s="283"/>
      <c r="AW31" s="284" t="n">
        <f>班线包车!BK49+公交!BK58+出租!BK58+网约车!BK58</f>
        <v>26198.620791951875</v>
      </c>
      <c r="AX31" s="283"/>
      <c r="AY31" s="284" t="n">
        <f>班线包车!BM49+公交!BM58+出租!BM58+网约车!BM58</f>
        <v>25579.631919420182</v>
      </c>
      <c r="AZ31" s="283"/>
      <c r="BA31" s="284" t="n">
        <f>班线包车!BO49+公交!BO58+出租!BO58+网约车!BO58</f>
        <v>23104.35421535255</v>
      </c>
      <c r="BB31" s="283"/>
      <c r="BC31" s="284" t="n">
        <f>班线包车!BQ49+公交!BQ58+出租!BQ58+网约车!BQ58</f>
        <v>22750.233939309208</v>
      </c>
      <c r="BD31" s="283"/>
      <c r="BE31" s="284" t="n">
        <f>班线包车!BS49+公交!BS58+出租!BS58+网约车!BS58</f>
        <v>21183.02258958516</v>
      </c>
      <c r="BF31" s="283"/>
      <c r="BG31" s="284" t="n">
        <f>班线包车!BU49+公交!BU58+出租!BU58+网约车!BU58</f>
        <v>19445.452802590225</v>
      </c>
      <c r="BH31" s="283"/>
      <c r="BI31" s="284" t="n">
        <f>班线包车!BW49+公交!BW58+出租!BW58+网约车!BW58</f>
        <v>271398.9232555636</v>
      </c>
      <c r="BJ31" s="283"/>
      <c r="BK31" s="283"/>
      <c r="BL31" s="283"/>
      <c r="BM31" s="283"/>
      <c r="BN31" s="283"/>
      <c r="BO31" s="283"/>
      <c r="BP31" s="283"/>
      <c r="BQ31" s="283"/>
      <c r="BR31" s="283"/>
      <c r="BS31" s="283"/>
      <c r="BT31" s="283"/>
      <c r="BU31" s="283"/>
      <c r="BV31" s="283"/>
      <c r="BW31" s="283"/>
      <c r="BX31" s="283"/>
      <c r="BY31" s="283"/>
      <c r="BZ31" s="283"/>
      <c r="CA31" s="283"/>
      <c r="CB31" s="283"/>
      <c r="CC31" s="283"/>
      <c r="CD31" s="283"/>
      <c r="CE31" s="283"/>
      <c r="CF31" s="283"/>
      <c r="CG31" s="283"/>
      <c r="CH31" s="283"/>
      <c r="CI31" s="283"/>
      <c r="CJ31" s="283"/>
      <c r="CK31" s="283"/>
      <c r="CL31" s="284"/>
    </row>
    <row r="32" s="257" customFormat="1" ht="31.2" customHeight="1" spans="1:90">
      <c r="A32" s="285" t="s">
        <v>106</v>
      </c>
      <c r="B32" s="279" t="s">
        <v>193</v>
      </c>
      <c r="C32" s="284" t="n">
        <f>班线包车!C50+公交!C61+出租!C61+网约车!C61</f>
        <v>297.7915764891719</v>
      </c>
      <c r="D32" s="282" t="n">
        <f t="shared" si="0"/>
        <v>-0.05628235828141892</v>
      </c>
      <c r="E32" s="282"/>
      <c r="F32" s="282"/>
      <c r="G32" s="282"/>
      <c r="H32" s="282"/>
      <c r="I32" s="668"/>
      <c r="J32" s="284" t="n">
        <f>班线包车!X50+公交!X61+出租!X61+网约车!X61</f>
        <v>315.55156259119076</v>
      </c>
      <c r="K32" s="282" t="n">
        <f t="shared" si="1"/>
        <v>-0.3635734113855419</v>
      </c>
      <c r="L32" s="284" t="n">
        <f>班线包车!Z50+公交!Z61+出租!Z61+网约车!Z61</f>
        <v>326.05762024495164</v>
      </c>
      <c r="M32" s="282" t="n">
        <f t="shared" si="2"/>
        <v>-0.31689785852856966</v>
      </c>
      <c r="N32" s="284" t="n">
        <f>班线包车!AB50+公交!AB61+出租!AB61+网约车!AB61</f>
        <v>330.4987215117181</v>
      </c>
      <c r="O32" s="282" t="n">
        <f t="shared" si="3"/>
        <v>-0.3097279123544071</v>
      </c>
      <c r="P32" s="284" t="n">
        <f>班线包车!AD50+公交!AD61+出租!AD61+网约车!AD61</f>
        <v>333.51348640159176</v>
      </c>
      <c r="Q32" s="282" t="n">
        <f t="shared" si="4"/>
        <v>-0.28951886260792603</v>
      </c>
      <c r="R32" s="284" t="n">
        <f>班线包车!AF50+公交!AF61+出租!AF61+网约车!AF61</f>
        <v>358.1857836218132</v>
      </c>
      <c r="S32" s="282" t="n">
        <f t="shared" si="5"/>
        <v>-0.2218003877326944</v>
      </c>
      <c r="T32" s="284" t="n">
        <f>班线包车!AH50+公交!AH61+出租!AH61+网约车!AH61</f>
        <v>340.8722856332884</v>
      </c>
      <c r="U32" s="282" t="n">
        <f t="shared" si="6"/>
        <v>-0.3695080035802073</v>
      </c>
      <c r="V32" s="284" t="n">
        <f>班线包车!AJ50+公交!AJ61+出租!AJ61+网约车!AJ61</f>
        <v>235.2049500660609</v>
      </c>
      <c r="W32" s="282" t="n">
        <f t="shared" si="7"/>
        <v>-0.5274842373500646</v>
      </c>
      <c r="X32" s="284" t="n">
        <f>班线包车!AL50+公交!AL61+出租!AL61+网约车!AL61</f>
        <v>207.1667375483142</v>
      </c>
      <c r="Y32" s="282" t="n">
        <f t="shared" si="8"/>
        <v>-0.6261091391471605</v>
      </c>
      <c r="Z32" s="284" t="n">
        <f>班线包车!AN50+公交!AN61+出租!AN61+网约车!AN61</f>
        <v>204.6836647428737</v>
      </c>
      <c r="AA32" s="282" t="n">
        <f t="shared" si="9"/>
        <v>-0.5639076229074911</v>
      </c>
      <c r="AB32" s="284" t="n">
        <f>班线包车!AP50+公交!AP61+出租!AP61+网约车!AP61</f>
        <v>215.8055839714135</v>
      </c>
      <c r="AC32" s="282" t="n">
        <f t="shared" si="10"/>
        <v>-0.5429059640522462</v>
      </c>
      <c r="AD32" s="284" t="n">
        <f>班线包车!AR50+公交!AR61+出租!AR61+网约车!AR61</f>
        <v>229.2235447414216</v>
      </c>
      <c r="AE32" s="282" t="n">
        <f t="shared" si="11"/>
        <v>-0.4580356077777016</v>
      </c>
      <c r="AF32" s="284" t="n">
        <f>班线包车!AT50+公交!AT61+出租!AT61+网约车!AT61</f>
        <v>269.8253171225185</v>
      </c>
      <c r="AG32" s="282" t="n">
        <f t="shared" si="12"/>
        <v>-0.38334570166873827</v>
      </c>
      <c r="AH32" s="284" t="n">
        <f t="shared" si="13"/>
        <v>3096.7639410746374</v>
      </c>
      <c r="AI32" s="282" t="n">
        <f t="shared" si="14"/>
        <v>-0.4199251004002583</v>
      </c>
      <c r="AJ32" s="283"/>
      <c r="AK32" s="284" t="n">
        <f>班线包车!AY50+公交!AY61+出租!AY61+网约车!AY61</f>
        <v>495.8176924665695</v>
      </c>
      <c r="AL32" s="283"/>
      <c r="AM32" s="284" t="n">
        <f>班线包车!BA50+公交!BA61+出租!BA61+网约车!BA61</f>
        <v>477.3189841604216</v>
      </c>
      <c r="AN32" s="283"/>
      <c r="AO32" s="284" t="n">
        <f>班线包车!BC50+公交!BC61+出租!BC61+网约车!BC61</f>
        <v>478.794851228877</v>
      </c>
      <c r="AP32" s="283"/>
      <c r="AQ32" s="284" t="n">
        <f>班线包车!BE50+公交!BE61+出租!BE61+网约车!BE61</f>
        <v>469.41919897522155</v>
      </c>
      <c r="AR32" s="283"/>
      <c r="AS32" s="284" t="n">
        <f>班线包车!BG50+公交!BG61+出租!BG61+网约车!BG61</f>
        <v>460.2749448540955</v>
      </c>
      <c r="AT32" s="283"/>
      <c r="AU32" s="284" t="n">
        <f>班线包车!BI50+公交!BI61+出租!BI61+网约车!BI61</f>
        <v>540.644905199287</v>
      </c>
      <c r="AV32" s="283"/>
      <c r="AW32" s="284" t="n">
        <f>班线包车!BK50+公交!BK61+出租!BK61+网约车!BK61</f>
        <v>497.7716483932688</v>
      </c>
      <c r="AX32" s="283"/>
      <c r="AY32" s="284" t="n">
        <f>班线包车!BM50+公交!BM61+出租!BM61+网约车!BM61</f>
        <v>554.0834485116051</v>
      </c>
      <c r="AZ32" s="283"/>
      <c r="BA32" s="284" t="n">
        <f>班线包车!BO50+公交!BO61+出租!BO61+网约车!BO61</f>
        <v>469.3585017640753</v>
      </c>
      <c r="BB32" s="283"/>
      <c r="BC32" s="284" t="n">
        <f>班线包车!BQ50+公交!BQ61+出租!BQ61+网约车!BQ61</f>
        <v>472.1251361855018</v>
      </c>
      <c r="BD32" s="283"/>
      <c r="BE32" s="284" t="n">
        <f>班线包车!BS50+公交!BS61+出租!BS61+网约车!BS61</f>
        <v>422.94945577790133</v>
      </c>
      <c r="BF32" s="283"/>
      <c r="BG32" s="284" t="n">
        <f>班线包车!BU50+公交!BU61+出租!BU61+网约车!BU61</f>
        <v>437.56334440982164</v>
      </c>
      <c r="BH32" s="283"/>
      <c r="BI32" s="284" t="n">
        <f>班线包车!BW50+公交!BW61+出租!BW61+网约车!BW61</f>
        <v>5776.122111926646</v>
      </c>
      <c r="BJ32" s="283"/>
      <c r="BK32" s="283"/>
      <c r="BL32" s="283"/>
      <c r="BM32" s="283"/>
      <c r="BN32" s="283"/>
      <c r="BO32" s="283"/>
      <c r="BP32" s="283"/>
      <c r="BQ32" s="283"/>
      <c r="BR32" s="283"/>
      <c r="BS32" s="283"/>
      <c r="BT32" s="283"/>
      <c r="BU32" s="283"/>
      <c r="BV32" s="283"/>
      <c r="BW32" s="283"/>
      <c r="BX32" s="283"/>
      <c r="BY32" s="283"/>
      <c r="BZ32" s="283"/>
      <c r="CA32" s="283"/>
      <c r="CB32" s="283"/>
      <c r="CC32" s="283"/>
      <c r="CD32" s="283"/>
      <c r="CE32" s="283"/>
      <c r="CF32" s="283"/>
      <c r="CG32" s="283"/>
      <c r="CH32" s="283"/>
      <c r="CI32" s="283"/>
      <c r="CJ32" s="283"/>
      <c r="CK32" s="283"/>
      <c r="CL32" s="284"/>
    </row>
    <row r="33" s="257" customFormat="1" ht="31.2" customHeight="1" spans="1:90">
      <c r="A33" s="29"/>
      <c r="B33" s="279" t="s">
        <v>194</v>
      </c>
      <c r="C33" s="284" t="n">
        <f>班线包车!C51+公交!C62+出租!C62+网约车!C62</f>
        <v>2196.585648437691</v>
      </c>
      <c r="D33" s="282" t="n">
        <f t="shared" si="0"/>
        <v>-0.09741856370873037</v>
      </c>
      <c r="E33" s="282"/>
      <c r="F33" s="282"/>
      <c r="G33" s="282"/>
      <c r="H33" s="282"/>
      <c r="I33" s="668"/>
      <c r="J33" s="284" t="n">
        <f>班线包车!X51+公交!X62+出租!X62+网约车!X62</f>
        <v>2433.6703150726357</v>
      </c>
      <c r="K33" s="282" t="n">
        <f t="shared" si="1"/>
        <v>-0.23580927957669207</v>
      </c>
      <c r="L33" s="284" t="n">
        <f>班线包车!Z51+公交!Z62+出租!Z62+网约车!Z62</f>
        <v>2497.1831027440494</v>
      </c>
      <c r="M33" s="282" t="n">
        <f t="shared" si="2"/>
        <v>-0.20445406740164318</v>
      </c>
      <c r="N33" s="284" t="n">
        <f>班线包车!AB51+公交!AB62+出租!AB62+网约车!AB62</f>
        <v>2480.8368069992043</v>
      </c>
      <c r="O33" s="282" t="n">
        <f t="shared" si="3"/>
        <v>-0.16599500682021817</v>
      </c>
      <c r="P33" s="284" t="n">
        <f>班线包车!AD51+公交!AD62+出租!AD62+网约车!AD62</f>
        <v>2584.641527681702</v>
      </c>
      <c r="Q33" s="282" t="n">
        <f t="shared" si="4"/>
        <v>-0.12232416367835375</v>
      </c>
      <c r="R33" s="284" t="n">
        <f>班线包车!AF51+公交!AF62+出租!AF62+网约车!AF62</f>
        <v>2777.3606788784386</v>
      </c>
      <c r="S33" s="282" t="n">
        <f t="shared" si="5"/>
        <v>-0.04540829977602623</v>
      </c>
      <c r="T33" s="284" t="n">
        <f>班线包车!AH51+公交!AH62+出租!AH62+网约车!AH62</f>
        <v>2758.6594793494696</v>
      </c>
      <c r="U33" s="282" t="n">
        <f t="shared" si="6"/>
        <v>-0.14315813469416172</v>
      </c>
      <c r="V33" s="284" t="n">
        <f>班线包车!AJ51+公交!AJ62+出租!AJ62+网约车!AJ62</f>
        <v>1892.2914508861775</v>
      </c>
      <c r="W33" s="282" t="n">
        <f t="shared" si="7"/>
        <v>-0.387136603236073</v>
      </c>
      <c r="X33" s="284" t="n">
        <f>班线包车!AL51+公交!AL62+出租!AL62+网约车!AL62</f>
        <v>1677.878142147939</v>
      </c>
      <c r="Y33" s="282" t="n">
        <f t="shared" si="8"/>
        <v>-0.48395102323861694</v>
      </c>
      <c r="Z33" s="284" t="n">
        <f>班线包车!AN51+公交!AN62+出租!AN62+网约车!AN62</f>
        <v>1695.141617773751</v>
      </c>
      <c r="AA33" s="282" t="n">
        <f t="shared" si="9"/>
        <v>-0.4169392553617214</v>
      </c>
      <c r="AB33" s="284" t="n">
        <f>班线包车!AP51+公交!AP62+出租!AP62+网约车!AP62</f>
        <v>1676.8190298701904</v>
      </c>
      <c r="AC33" s="282" t="n">
        <f t="shared" si="10"/>
        <v>-0.43560135248709275</v>
      </c>
      <c r="AD33" s="284" t="n">
        <f>班线包车!AR51+公交!AR62+出租!AR62+网约车!AR62</f>
        <v>1711.745864266952</v>
      </c>
      <c r="AE33" s="282" t="n">
        <f t="shared" si="11"/>
        <v>-0.3689702835543963</v>
      </c>
      <c r="AF33" s="284" t="n">
        <f>班线包车!AT51+公交!AT62+出租!AT62+网约车!AT62</f>
        <v>1876.9599312302512</v>
      </c>
      <c r="AG33" s="282" t="n">
        <f t="shared" si="12"/>
        <v>-0.3311176577340904</v>
      </c>
      <c r="AH33" s="284" t="n">
        <f t="shared" si="13"/>
        <v>24186.228015670513</v>
      </c>
      <c r="AI33" s="282" t="n">
        <f t="shared" si="14"/>
        <v>-0.27373156287958744</v>
      </c>
      <c r="AJ33" s="283"/>
      <c r="AK33" s="284" t="n">
        <f>班线包车!AY51+公交!AY62+出租!AY62+网约车!AY62</f>
        <v>3184.637355612689</v>
      </c>
      <c r="AL33" s="283"/>
      <c r="AM33" s="284" t="n">
        <f>班线包车!BA51+公交!BA62+出租!BA62+网约车!BA62</f>
        <v>3138.95527639482</v>
      </c>
      <c r="AN33" s="283"/>
      <c r="AO33" s="284" t="n">
        <f>班线包车!BC51+公交!BC62+出租!BC62+网约车!BC62</f>
        <v>2974.60665977622</v>
      </c>
      <c r="AP33" s="283"/>
      <c r="AQ33" s="284" t="n">
        <f>班线包车!BE51+公交!BE62+出租!BE62+网约车!BE62</f>
        <v>2944.870327653062</v>
      </c>
      <c r="AR33" s="283"/>
      <c r="AS33" s="284" t="n">
        <f>班线包车!BG51+公交!BG62+出租!BG62+网约车!BG62</f>
        <v>2909.474991482531</v>
      </c>
      <c r="AT33" s="283"/>
      <c r="AU33" s="284" t="n">
        <f>班线包车!BI51+公交!BI62+出租!BI62+网约车!BI62</f>
        <v>3219.5666330622153</v>
      </c>
      <c r="AV33" s="283"/>
      <c r="AW33" s="284" t="n">
        <f>班线包车!BK51+公交!BK62+出租!BK62+网约车!BK62</f>
        <v>3087.623540381032</v>
      </c>
      <c r="AX33" s="283"/>
      <c r="AY33" s="284" t="n">
        <f>班线包车!BM51+公交!BM62+出租!BM62+网约车!BM62</f>
        <v>3251.393215965579</v>
      </c>
      <c r="AZ33" s="283"/>
      <c r="BA33" s="284" t="n">
        <f>班线包车!BO51+公交!BO62+出租!BO62+网约车!BO62</f>
        <v>2907.315632825507</v>
      </c>
      <c r="BB33" s="283"/>
      <c r="BC33" s="284" t="n">
        <f>班线包车!BQ51+公交!BQ62+出租!BQ62+网约车!BQ62</f>
        <v>2970.9834303453767</v>
      </c>
      <c r="BD33" s="283"/>
      <c r="BE33" s="284" t="n">
        <f>班线包车!BS51+公交!BS62+出租!BS62+网约车!BS62</f>
        <v>2712.6232246378</v>
      </c>
      <c r="BF33" s="283"/>
      <c r="BG33" s="284" t="n">
        <f>班线包车!BU51+公交!BU62+出租!BU62+网约车!BU62</f>
        <v>2806.113740230975</v>
      </c>
      <c r="BH33" s="283"/>
      <c r="BI33" s="284" t="n">
        <f>班线包车!BW51+公交!BW62+出租!BW62+网约车!BW62</f>
        <v>36108.164028367806</v>
      </c>
      <c r="BJ33" s="283"/>
      <c r="BK33" s="283"/>
      <c r="BL33" s="283"/>
      <c r="BM33" s="283"/>
      <c r="BN33" s="283"/>
      <c r="BO33" s="283"/>
      <c r="BP33" s="283"/>
      <c r="BQ33" s="283"/>
      <c r="BR33" s="283"/>
      <c r="BS33" s="283"/>
      <c r="BT33" s="283"/>
      <c r="BU33" s="283"/>
      <c r="BV33" s="283"/>
      <c r="BW33" s="283"/>
      <c r="BX33" s="283"/>
      <c r="BY33" s="283"/>
      <c r="BZ33" s="283"/>
      <c r="CA33" s="283"/>
      <c r="CB33" s="283"/>
      <c r="CC33" s="283"/>
      <c r="CD33" s="283"/>
      <c r="CE33" s="283"/>
      <c r="CF33" s="283"/>
      <c r="CG33" s="283"/>
      <c r="CH33" s="283"/>
      <c r="CI33" s="283"/>
      <c r="CJ33" s="283"/>
      <c r="CK33" s="283"/>
      <c r="CL33" s="284"/>
    </row>
    <row r="34" s="257" customFormat="1" ht="31.2" customHeight="1" spans="1:90">
      <c r="A34" s="285" t="s">
        <v>108</v>
      </c>
      <c r="B34" s="279" t="s">
        <v>193</v>
      </c>
      <c r="C34" s="284" t="n">
        <f>班线包车!C52+公交!C65+出租!C65+网约车!C65</f>
        <v>343.77493594813706</v>
      </c>
      <c r="D34" s="282" t="n">
        <f t="shared" si="0"/>
        <v>0.05828860033085026</v>
      </c>
      <c r="E34" s="282"/>
      <c r="F34" s="282"/>
      <c r="G34" s="282"/>
      <c r="H34" s="282"/>
      <c r="I34" s="668"/>
      <c r="J34" s="284" t="n">
        <f>班线包车!X52+公交!X65+出租!X65+网约车!X65</f>
        <v>324.84044129423967</v>
      </c>
      <c r="K34" s="282" t="n">
        <f t="shared" si="1"/>
        <v>-0.014769059958260278</v>
      </c>
      <c r="L34" s="284" t="n">
        <f>班线包车!Z52+公交!Z65+出租!Z65+网约车!Z65</f>
        <v>308.92921194803336</v>
      </c>
      <c r="M34" s="282" t="n">
        <f t="shared" si="2"/>
        <v>-2.9332599726250574E-4</v>
      </c>
      <c r="N34" s="284" t="n">
        <f>班线包车!AB52+公交!AB65+出租!AB65+网约车!AB65</f>
        <v>289.96927328313944</v>
      </c>
      <c r="O34" s="282" t="n">
        <f t="shared" si="3"/>
        <v>0.06308289985515558</v>
      </c>
      <c r="P34" s="284" t="n">
        <f>班线包车!AD52+公交!AD65+出租!AD65+网约车!AD65</f>
        <v>302.234121954732</v>
      </c>
      <c r="Q34" s="282" t="n">
        <f t="shared" si="4"/>
        <v>0.0018913330088079494</v>
      </c>
      <c r="R34" s="284" t="n">
        <f>班线包车!AF52+公交!AF65+出租!AF65+网约车!AF65</f>
        <v>338.3033297829143</v>
      </c>
      <c r="S34" s="282" t="n">
        <f t="shared" si="5"/>
        <v>-0.021908735020640946</v>
      </c>
      <c r="T34" s="284" t="n">
        <f>班线包车!AH52+公交!AH65+出租!AH65+网约车!AH65</f>
        <v>335.8652806171489</v>
      </c>
      <c r="U34" s="282" t="n">
        <f t="shared" si="6"/>
        <v>-0.09222083179671214</v>
      </c>
      <c r="V34" s="284" t="n">
        <f>班线包车!AJ52+公交!AJ65+出租!AJ65+网约车!AJ65</f>
        <v>354.8222408201731</v>
      </c>
      <c r="W34" s="282" t="n">
        <f t="shared" si="7"/>
        <v>-0.023121618872238847</v>
      </c>
      <c r="X34" s="284" t="n">
        <f>班线包车!AL52+公交!AL65+出租!AL65+网约车!AL65</f>
        <v>335.24376425763165</v>
      </c>
      <c r="Y34" s="282" t="n">
        <f t="shared" si="8"/>
        <v>-0.08698009332957946</v>
      </c>
      <c r="Z34" s="284" t="n">
        <f>班线包车!AN52+公交!AN65+出租!AN65+网约车!AN65</f>
        <v>321.29045225626516</v>
      </c>
      <c r="AA34" s="282" t="n">
        <f t="shared" si="9"/>
        <v>-0.028688834972439237</v>
      </c>
      <c r="AB34" s="284" t="n">
        <f>班线包车!AP52+公交!AP65+出租!AP65+网约车!AP65</f>
        <v>356.5104152292871</v>
      </c>
      <c r="AC34" s="282" t="n">
        <f t="shared" si="10"/>
        <v>-0.03464214328089188</v>
      </c>
      <c r="AD34" s="284" t="n">
        <f>班线包车!AR52+公交!AR65+出租!AR65+网约车!AR65</f>
        <v>327.17454725254026</v>
      </c>
      <c r="AE34" s="282" t="n">
        <f t="shared" si="11"/>
        <v>0.0055284725302722215</v>
      </c>
      <c r="AF34" s="284" t="n">
        <f>班线包车!AT52+公交!AT65+出租!AT65+网约车!AT65</f>
        <v>336.9079023334109</v>
      </c>
      <c r="AG34" s="282" t="n">
        <f t="shared" si="12"/>
        <v>0.029178035044358674</v>
      </c>
      <c r="AH34" s="284" t="n">
        <f t="shared" si="13"/>
        <v>3595.183078696105</v>
      </c>
      <c r="AI34" s="282" t="n">
        <f t="shared" si="14"/>
        <v>-0.024343016331026868</v>
      </c>
      <c r="AJ34" s="283"/>
      <c r="AK34" s="284" t="n">
        <f>班线包车!AY52+公交!AY65+出租!AY65+网约车!AY65</f>
        <v>329.7099472743698</v>
      </c>
      <c r="AL34" s="283"/>
      <c r="AM34" s="284" t="n">
        <f>班线包车!BA52+公交!BA65+出租!BA65+网约车!BA65</f>
        <v>309.01985550532316</v>
      </c>
      <c r="AN34" s="283"/>
      <c r="AO34" s="284" t="n">
        <f>班线包车!BC52+公交!BC65+出租!BC65+网约车!BC65</f>
        <v>272.76261646447983</v>
      </c>
      <c r="AP34" s="283"/>
      <c r="AQ34" s="284" t="n">
        <f>班线包车!BE52+公交!BE65+出租!BE65+网约车!BE65</f>
        <v>301.6635756764997</v>
      </c>
      <c r="AR34" s="283"/>
      <c r="AS34" s="284" t="n">
        <f>班线包车!BG52+公交!BG65+出租!BG65+网约车!BG65</f>
        <v>345.88114820763025</v>
      </c>
      <c r="AT34" s="283"/>
      <c r="AU34" s="284" t="n">
        <f>班线包车!BI52+公交!BI65+出租!BI65+网约车!BI65</f>
        <v>369.98566653815885</v>
      </c>
      <c r="AV34" s="283"/>
      <c r="AW34" s="284" t="n">
        <f>班线包车!BK52+公交!BK65+出租!BK65+网约车!BK65</f>
        <v>363.22048647503794</v>
      </c>
      <c r="AX34" s="283"/>
      <c r="AY34" s="284" t="n">
        <f>班线包车!BM52+公交!BM65+出租!BM65+网约车!BM65</f>
        <v>367.1812211413776</v>
      </c>
      <c r="AZ34" s="283"/>
      <c r="BA34" s="284" t="n">
        <f>班线包车!BO52+公交!BO65+出租!BO65+网约车!BO65</f>
        <v>330.7801493738088</v>
      </c>
      <c r="BB34" s="283"/>
      <c r="BC34" s="284" t="n">
        <f>班线包车!BQ52+公交!BQ65+出租!BQ65+网约车!BQ65</f>
        <v>369.3038936264872</v>
      </c>
      <c r="BD34" s="283"/>
      <c r="BE34" s="284" t="n">
        <f>班线包车!BS52+公交!BS65+出租!BS65+网约车!BS65</f>
        <v>325.3757165416215</v>
      </c>
      <c r="BF34" s="283"/>
      <c r="BG34" s="284" t="n">
        <f>班线包车!BU52+公交!BU65+出租!BU65+网约车!BU65</f>
        <v>327.3562890592492</v>
      </c>
      <c r="BH34" s="283"/>
      <c r="BI34" s="284" t="n">
        <f>班线包车!BW52+公交!BW65+出租!BW65+网约车!BW65</f>
        <v>4012.240565884044</v>
      </c>
      <c r="BJ34" s="283"/>
      <c r="BK34" s="283"/>
      <c r="BL34" s="283"/>
      <c r="BM34" s="283"/>
      <c r="BN34" s="283"/>
      <c r="BO34" s="283"/>
      <c r="BP34" s="283"/>
      <c r="BQ34" s="283"/>
      <c r="BR34" s="283"/>
      <c r="BS34" s="283"/>
      <c r="BT34" s="283"/>
      <c r="BU34" s="283"/>
      <c r="BV34" s="283"/>
      <c r="BW34" s="283"/>
      <c r="BX34" s="283"/>
      <c r="BY34" s="283"/>
      <c r="BZ34" s="283"/>
      <c r="CA34" s="283"/>
      <c r="CB34" s="283"/>
      <c r="CC34" s="283"/>
      <c r="CD34" s="283"/>
      <c r="CE34" s="283"/>
      <c r="CF34" s="283"/>
      <c r="CG34" s="283"/>
      <c r="CH34" s="283"/>
      <c r="CI34" s="283"/>
      <c r="CJ34" s="283"/>
      <c r="CK34" s="283"/>
      <c r="CL34" s="284"/>
    </row>
    <row r="35" s="257" customFormat="1" ht="31.2" customHeight="1" spans="1:90">
      <c r="A35" s="29"/>
      <c r="B35" s="279" t="s">
        <v>194</v>
      </c>
      <c r="C35" s="284" t="n">
        <f>班线包车!C53+公交!C66+出租!C66+网约车!C66</f>
        <v>2966.8894526256668</v>
      </c>
      <c r="D35" s="282" t="n">
        <f t="shared" si="0"/>
        <v>-0.027663317619229244</v>
      </c>
      <c r="E35" s="282"/>
      <c r="F35" s="282"/>
      <c r="G35" s="282"/>
      <c r="H35" s="282"/>
      <c r="I35" s="668"/>
      <c r="J35" s="284" t="n">
        <f>班线包车!X53+公交!X66+出租!X66+网约车!X66</f>
        <v>3051.298491959829</v>
      </c>
      <c r="K35" s="282" t="n">
        <f t="shared" si="1"/>
        <v>0.012098451546730837</v>
      </c>
      <c r="L35" s="284" t="n">
        <f>班线包车!Z53+公交!Z66+出租!Z66+网约车!Z66</f>
        <v>2840.884459481867</v>
      </c>
      <c r="M35" s="282" t="n">
        <f t="shared" si="2"/>
        <v>0.03720922771524604</v>
      </c>
      <c r="N35" s="284" t="n">
        <f>班线包车!AB53+公交!AB66+出租!AB66+网约车!AB66</f>
        <v>2589.205173852708</v>
      </c>
      <c r="O35" s="282" t="n">
        <f t="shared" si="3"/>
        <v>0.07441257669687595</v>
      </c>
      <c r="P35" s="284" t="n">
        <f>班线包车!AD53+公交!AD66+出租!AD66+网约车!AD66</f>
        <v>2737.9021875859776</v>
      </c>
      <c r="Q35" s="282" t="n">
        <f t="shared" si="4"/>
        <v>0.015129383404469676</v>
      </c>
      <c r="R35" s="284" t="n">
        <f>班线包车!AF53+公交!AF66+出租!AF66+网约车!AF66</f>
        <v>3011.586233560738</v>
      </c>
      <c r="S35" s="282" t="n">
        <f t="shared" si="5"/>
        <v>-0.010749052511425772</v>
      </c>
      <c r="T35" s="284" t="n">
        <f>班线包车!AH53+公交!AH66+出租!AH66+网约车!AH66</f>
        <v>3114.6157684213886</v>
      </c>
      <c r="U35" s="282" t="n">
        <f t="shared" si="6"/>
        <v>-0.056555960036407504</v>
      </c>
      <c r="V35" s="284" t="n">
        <f>班线包车!AJ53+公交!AJ66+出租!AJ66+网约车!AJ66</f>
        <v>3301.3787656715367</v>
      </c>
      <c r="W35" s="282" t="n">
        <f t="shared" si="7"/>
        <v>-0.029985906442117294</v>
      </c>
      <c r="X35" s="284" t="n">
        <f>班线包车!AL53+公交!AL66+出租!AL66+网约车!AL66</f>
        <v>3084.7538533683987</v>
      </c>
      <c r="Y35" s="282" t="n">
        <f t="shared" si="8"/>
        <v>-0.08178949481197495</v>
      </c>
      <c r="Z35" s="284" t="n">
        <f>班线包车!AN53+公交!AN66+出租!AN66+网约车!AN66</f>
        <v>3000.967035732679</v>
      </c>
      <c r="AA35" s="282" t="n">
        <f t="shared" si="9"/>
        <v>-0.036378764336488234</v>
      </c>
      <c r="AB35" s="284" t="n">
        <f>班线包车!AP53+公交!AP66+出租!AP66+网约车!AP66</f>
        <v>3251.770251909873</v>
      </c>
      <c r="AC35" s="282" t="n">
        <f t="shared" si="10"/>
        <v>-0.044582762346117466</v>
      </c>
      <c r="AD35" s="284" t="n">
        <f>班线包车!AR53+公交!AR66+出租!AR66+网约车!AR66</f>
        <v>2963.993883070786</v>
      </c>
      <c r="AE35" s="282" t="n">
        <f t="shared" si="11"/>
        <v>-0.02313051991963</v>
      </c>
      <c r="AF35" s="284" t="n">
        <f>班线包车!AT53+公交!AT66+出租!AT66+网约车!AT66</f>
        <v>3003.158087469194</v>
      </c>
      <c r="AG35" s="282" t="n">
        <f t="shared" si="12"/>
        <v>-0.015126647472198385</v>
      </c>
      <c r="AH35" s="284" t="n">
        <f t="shared" si="13"/>
        <v>32948.35610461578</v>
      </c>
      <c r="AI35" s="282" t="n">
        <f t="shared" si="14"/>
        <v>-0.017092248809296273</v>
      </c>
      <c r="AJ35" s="283"/>
      <c r="AK35" s="284" t="n">
        <f>班线包车!AY53+公交!AY66+出租!AY66+网约车!AY66</f>
        <v>3014.823792385718</v>
      </c>
      <c r="AL35" s="283"/>
      <c r="AM35" s="284" t="n">
        <f>班线包车!BA53+公交!BA66+出租!BA66+网约车!BA66</f>
        <v>2738.969518946279</v>
      </c>
      <c r="AN35" s="283"/>
      <c r="AO35" s="284" t="n">
        <f>班线包车!BC53+公交!BC66+出租!BC66+网约车!BC66</f>
        <v>2409.8798078228356</v>
      </c>
      <c r="AP35" s="283"/>
      <c r="AQ35" s="284" t="n">
        <f>班线包车!BE53+公交!BE66+出租!BE66+网约车!BE66</f>
        <v>2697.096776377209</v>
      </c>
      <c r="AR35" s="283"/>
      <c r="AS35" s="284" t="n">
        <f>班线包车!BG53+公交!BG66+出租!BG66+网约车!BG66</f>
        <v>3044.309678152241</v>
      </c>
      <c r="AT35" s="283"/>
      <c r="AU35" s="284" t="n">
        <f>班线包车!BI53+公交!BI66+出租!BI66+网约车!BI66</f>
        <v>3301.325395559847</v>
      </c>
      <c r="AV35" s="283"/>
      <c r="AW35" s="284" t="n">
        <f>班线包车!BK53+公交!BK66+出租!BK66+网约车!BK66</f>
        <v>3403.43381358772</v>
      </c>
      <c r="AX35" s="283"/>
      <c r="AY35" s="284" t="n">
        <f>班线包车!BM53+公交!BM66+出租!BM66+网约车!BM66</f>
        <v>3359.527946956697</v>
      </c>
      <c r="AZ35" s="283"/>
      <c r="BA35" s="284" t="n">
        <f>班线包车!BO53+公交!BO66+出租!BO66+网约车!BO66</f>
        <v>3114.259965085075</v>
      </c>
      <c r="BB35" s="283"/>
      <c r="BC35" s="284" t="n">
        <f>班线包车!BQ53+公交!BQ66+出租!BQ66+网约车!BQ66</f>
        <v>3403.508042093626</v>
      </c>
      <c r="BD35" s="283"/>
      <c r="BE35" s="284" t="n">
        <f>班线包车!BS53+公交!BS66+出租!BS66+网约车!BS66</f>
        <v>3034.175950329552</v>
      </c>
      <c r="BF35" s="283"/>
      <c r="BG35" s="284" t="n">
        <f>班线包车!BU53+公交!BU66+出租!BU66+网约车!BU66</f>
        <v>3049.2835243853483</v>
      </c>
      <c r="BH35" s="283"/>
      <c r="BI35" s="284" t="n">
        <f>班线包车!BW53+公交!BW66+出租!BW66+网约车!BW66</f>
        <v>36570.59421168215</v>
      </c>
      <c r="BJ35" s="283"/>
      <c r="BK35" s="283"/>
      <c r="BL35" s="283"/>
      <c r="BM35" s="283"/>
      <c r="BN35" s="283"/>
      <c r="BO35" s="283"/>
      <c r="BP35" s="283"/>
      <c r="BQ35" s="283"/>
      <c r="BR35" s="283"/>
      <c r="BS35" s="283"/>
      <c r="BT35" s="283"/>
      <c r="BU35" s="283"/>
      <c r="BV35" s="283"/>
      <c r="BW35" s="283"/>
      <c r="BX35" s="283"/>
      <c r="BY35" s="283"/>
      <c r="BZ35" s="283"/>
      <c r="CA35" s="283"/>
      <c r="CB35" s="283"/>
      <c r="CC35" s="283"/>
      <c r="CD35" s="283"/>
      <c r="CE35" s="283"/>
      <c r="CF35" s="283"/>
      <c r="CG35" s="283"/>
      <c r="CH35" s="283"/>
      <c r="CI35" s="283"/>
      <c r="CJ35" s="283"/>
      <c r="CK35" s="283"/>
      <c r="CL35" s="284"/>
    </row>
    <row r="36" s="257" customFormat="1" ht="31.2" customHeight="1" spans="1:90">
      <c r="A36" s="285" t="s">
        <v>111</v>
      </c>
      <c r="B36" s="279" t="s">
        <v>193</v>
      </c>
      <c r="C36" s="284" t="n">
        <f>班线包车!C54+公交!C69+出租!C69+网约车!C69</f>
        <v>272.9689046572344</v>
      </c>
      <c r="D36" s="282" t="n">
        <f t="shared" si="0"/>
        <v>0.14195303159198946</v>
      </c>
      <c r="E36" s="282"/>
      <c r="F36" s="282"/>
      <c r="G36" s="282"/>
      <c r="H36" s="282"/>
      <c r="I36" s="668"/>
      <c r="J36" s="284" t="n">
        <f>班线包车!X54+公交!X69+出租!X69+网约车!X69</f>
        <v>239.03689302938255</v>
      </c>
      <c r="K36" s="282" t="n">
        <f t="shared" si="1"/>
        <v>-0.12473688049353016</v>
      </c>
      <c r="L36" s="284" t="n">
        <f>班线包车!Z54+公交!Z69+出租!Z69+网约车!Z69</f>
        <v>235.81769224185436</v>
      </c>
      <c r="M36" s="282" t="n">
        <f t="shared" si="2"/>
        <v>-0.13034406698713374</v>
      </c>
      <c r="N36" s="284" t="n">
        <f>班线包车!AB54+公交!AB69+出租!AB69+网约车!AB69</f>
        <v>233.18389525036358</v>
      </c>
      <c r="O36" s="282" t="n">
        <f t="shared" si="3"/>
        <v>-0.09350540384490025</v>
      </c>
      <c r="P36" s="284" t="n">
        <f>班线包车!AD54+公交!AD69+出租!AD69+网约车!AD69</f>
        <v>223.0444687941937</v>
      </c>
      <c r="Q36" s="282" t="n">
        <f t="shared" si="4"/>
        <v>-0.08445655072855573</v>
      </c>
      <c r="R36" s="284" t="n">
        <f>班线包车!AF54+公交!AF69+出租!AF69+网约车!AF69</f>
        <v>233.1946426066336</v>
      </c>
      <c r="S36" s="282" t="n">
        <f t="shared" si="5"/>
        <v>-0.0739410335954177</v>
      </c>
      <c r="T36" s="284" t="n">
        <f>班线包车!AH54+公交!AH69+出租!AH69+网约车!AH69</f>
        <v>215.8071891835989</v>
      </c>
      <c r="U36" s="282" t="n">
        <f t="shared" si="6"/>
        <v>-0.24496613013492885</v>
      </c>
      <c r="V36" s="284" t="n">
        <f>班线包车!AJ54+公交!AJ69+出租!AJ69+网约车!AJ69</f>
        <v>212.56087983353203</v>
      </c>
      <c r="W36" s="282" t="n">
        <f t="shared" si="7"/>
        <v>-0.165999941901821</v>
      </c>
      <c r="X36" s="284" t="n">
        <f>班线包车!AL54+公交!AL69+出租!AL69+网约车!AL69</f>
        <v>208.5018383761432</v>
      </c>
      <c r="Y36" s="282" t="n">
        <f t="shared" si="8"/>
        <v>-0.2801260854417337</v>
      </c>
      <c r="Z36" s="284" t="n">
        <f>班线包车!AN54+公交!AN69+出租!AN69+网约车!AN69</f>
        <v>202.4876107743364</v>
      </c>
      <c r="AA36" s="282" t="n">
        <f t="shared" si="9"/>
        <v>-0.18211470002374108</v>
      </c>
      <c r="AB36" s="284" t="n">
        <f>班线包车!AP54+公交!AP69+出租!AP69+网约车!AP69</f>
        <v>227.9693963599226</v>
      </c>
      <c r="AC36" s="282" t="n">
        <f t="shared" si="10"/>
        <v>-0.12893739260192727</v>
      </c>
      <c r="AD36" s="284" t="n">
        <f>班线包车!AR54+公交!AR69+出租!AR69+网约车!AR69</f>
        <v>226.07131388167892</v>
      </c>
      <c r="AE36" s="282" t="n">
        <f t="shared" si="11"/>
        <v>-0.0825428875913522</v>
      </c>
      <c r="AF36" s="284" t="n">
        <f>班线包车!AT54+公交!AT69+出租!AT69+网约车!AT69</f>
        <v>243.7943767935381</v>
      </c>
      <c r="AG36" s="282" t="n">
        <f t="shared" si="12"/>
        <v>0.007744341452746495</v>
      </c>
      <c r="AH36" s="284" t="n">
        <f t="shared" si="13"/>
        <v>2457.67582033164</v>
      </c>
      <c r="AI36" s="282" t="n">
        <f t="shared" si="14"/>
        <v>-0.14751810914074615</v>
      </c>
      <c r="AJ36" s="283"/>
      <c r="AK36" s="284" t="n">
        <f>班线包车!AY54+公交!AY69+出租!AY69+网约车!AY69</f>
        <v>273.1028963772258</v>
      </c>
      <c r="AL36" s="283"/>
      <c r="AM36" s="284" t="n">
        <f>班线包车!BA54+公交!BA69+出租!BA69+网约车!BA69</f>
        <v>271.1620576483378</v>
      </c>
      <c r="AN36" s="283"/>
      <c r="AO36" s="284" t="n">
        <f>班线包车!BC54+公交!BC69+出租!BC69+网约车!BC69</f>
        <v>257.23693912728663</v>
      </c>
      <c r="AP36" s="283"/>
      <c r="AQ36" s="284" t="n">
        <f>班线包车!BE54+公交!BE69+出租!BE69+网约车!BE69</f>
        <v>243.61975280548901</v>
      </c>
      <c r="AR36" s="283"/>
      <c r="AS36" s="284" t="n">
        <f>班线包车!BG54+公交!BG69+出租!BG69+网约车!BG69</f>
        <v>251.81403243900388</v>
      </c>
      <c r="AT36" s="283"/>
      <c r="AU36" s="284" t="n">
        <f>班线包车!BI54+公交!BI69+出租!BI69+网约车!BI69</f>
        <v>285.82451436538236</v>
      </c>
      <c r="AV36" s="283"/>
      <c r="AW36" s="284" t="n">
        <f>班线包车!BK54+公交!BK69+出租!BK69+网约车!BK69</f>
        <v>254.8691427171453</v>
      </c>
      <c r="AX36" s="283"/>
      <c r="AY36" s="284" t="n">
        <f>班线包车!BM54+公交!BM69+出租!BM69+网约车!BM69</f>
        <v>289.6366074107366</v>
      </c>
      <c r="AZ36" s="283"/>
      <c r="BA36" s="284" t="n">
        <f>班线包车!BO54+公交!BO69+出租!BO69+网约车!BO69</f>
        <v>247.57458139938856</v>
      </c>
      <c r="BB36" s="283"/>
      <c r="BC36" s="284" t="n">
        <f>班线包车!BQ54+公交!BQ69+出租!BQ69+网约车!BQ69</f>
        <v>261.7141344648968</v>
      </c>
      <c r="BD36" s="283"/>
      <c r="BE36" s="284" t="n">
        <f>班线包车!BS54+公交!BS69+出租!BS69+网约车!BS69</f>
        <v>246.4107704044743</v>
      </c>
      <c r="BF36" s="283"/>
      <c r="BG36" s="284" t="n">
        <f>班线包车!BU54+公交!BU69+出租!BU69+网约车!BU69</f>
        <v>241.92085905646275</v>
      </c>
      <c r="BH36" s="283"/>
      <c r="BI36" s="284" t="n">
        <f>班线包车!BW54+公交!BW69+出租!BW69+网约车!BW69</f>
        <v>3124.88628821583</v>
      </c>
      <c r="BJ36" s="283"/>
      <c r="BK36" s="283"/>
      <c r="BL36" s="283"/>
      <c r="BM36" s="283"/>
      <c r="BN36" s="283"/>
      <c r="BO36" s="283"/>
      <c r="BP36" s="283"/>
      <c r="BQ36" s="283"/>
      <c r="BR36" s="283"/>
      <c r="BS36" s="283"/>
      <c r="BT36" s="283"/>
      <c r="BU36" s="283"/>
      <c r="BV36" s="283"/>
      <c r="BW36" s="283"/>
      <c r="BX36" s="283"/>
      <c r="BY36" s="283"/>
      <c r="BZ36" s="283"/>
      <c r="CA36" s="283"/>
      <c r="CB36" s="283"/>
      <c r="CC36" s="283"/>
      <c r="CD36" s="283"/>
      <c r="CE36" s="283"/>
      <c r="CF36" s="283"/>
      <c r="CG36" s="283"/>
      <c r="CH36" s="283"/>
      <c r="CI36" s="283"/>
      <c r="CJ36" s="283"/>
      <c r="CK36" s="283"/>
      <c r="CL36" s="284"/>
    </row>
    <row r="37" s="257" customFormat="1" ht="31.2" customHeight="1" spans="1:90">
      <c r="A37" s="29"/>
      <c r="B37" s="279" t="s">
        <v>194</v>
      </c>
      <c r="C37" s="284" t="n">
        <f>班线包车!C55+公交!C70+出租!C70+网约车!C70</f>
        <v>2650.0767298346977</v>
      </c>
      <c r="D37" s="282" t="n">
        <f t="shared" si="0"/>
        <v>-0.17038512580622056</v>
      </c>
      <c r="E37" s="282"/>
      <c r="F37" s="282"/>
      <c r="G37" s="282"/>
      <c r="H37" s="282"/>
      <c r="I37" s="668"/>
      <c r="J37" s="284" t="n">
        <f>班线包车!X55+公交!X70+出租!X70+网约车!X70</f>
        <v>3194.345728685306</v>
      </c>
      <c r="K37" s="282" t="n">
        <f t="shared" si="1"/>
        <v>-0.0458745217742047</v>
      </c>
      <c r="L37" s="284" t="n">
        <f>班线包车!Z55+公交!Z70+出租!Z70+网约车!Z70</f>
        <v>3342.689764993185</v>
      </c>
      <c r="M37" s="282" t="n">
        <f t="shared" si="2"/>
        <v>-0.0567809332906849</v>
      </c>
      <c r="N37" s="284" t="n">
        <f>班线包车!AB55+公交!AB70+出租!AB70+网约车!AB70</f>
        <v>2732.112930483779</v>
      </c>
      <c r="O37" s="282" t="n">
        <f t="shared" si="3"/>
        <v>-0.11879876536130263</v>
      </c>
      <c r="P37" s="284" t="n">
        <f>班线包车!AD55+公交!AD70+出租!AD70+网约车!AD70</f>
        <v>2781.8780438040667</v>
      </c>
      <c r="Q37" s="282" t="n">
        <f t="shared" si="4"/>
        <v>-0.011907594545358613</v>
      </c>
      <c r="R37" s="284" t="n">
        <f>班线包车!AF55+公交!AF70+出租!AF70+网约车!AF70</f>
        <v>2680.8013500685342</v>
      </c>
      <c r="S37" s="282" t="n">
        <f t="shared" si="5"/>
        <v>-0.11625026562958318</v>
      </c>
      <c r="T37" s="284" t="n">
        <f>班线包车!AH55+公交!AH70+出租!AH70+网约车!AH70</f>
        <v>2418.83241863273</v>
      </c>
      <c r="U37" s="282" t="n">
        <f t="shared" si="6"/>
        <v>-0.19875792524018265</v>
      </c>
      <c r="V37" s="284" t="n">
        <f>班线包车!AJ55+公交!AJ70+出租!AJ70+网约车!AJ70</f>
        <v>2863.1839665952552</v>
      </c>
      <c r="W37" s="282" t="n">
        <f t="shared" si="7"/>
        <v>0.02134943333641548</v>
      </c>
      <c r="X37" s="284" t="n">
        <f>班线包车!AL55+公交!AL70+出租!AL70+网约车!AL70</f>
        <v>2700.787569497459</v>
      </c>
      <c r="Y37" s="282" t="n">
        <f t="shared" si="8"/>
        <v>-0.12355866028565388</v>
      </c>
      <c r="Z37" s="284" t="n">
        <f>班线包车!AN55+公交!AN70+出租!AN70+网约车!AN70</f>
        <v>2408.463021314118</v>
      </c>
      <c r="AA37" s="282" t="n">
        <f t="shared" si="9"/>
        <v>-0.1536851343854866</v>
      </c>
      <c r="AB37" s="284" t="n">
        <f>班线包车!AP55+公交!AP70+出租!AP70+网约车!AP70</f>
        <v>2792.298716809939</v>
      </c>
      <c r="AC37" s="282" t="n">
        <f t="shared" si="10"/>
        <v>-0.06678185471410125</v>
      </c>
      <c r="AD37" s="284" t="n">
        <f>班线包车!AR55+公交!AR70+出租!AR70+网约车!AR70</f>
        <v>2406.3736296132447</v>
      </c>
      <c r="AE37" s="282" t="n">
        <f t="shared" si="11"/>
        <v>-0.15150114046124818</v>
      </c>
      <c r="AF37" s="284" t="n">
        <f>班线包车!AT55+公交!AT70+出租!AT70+网约车!AT70</f>
        <v>2339.1861727816317</v>
      </c>
      <c r="AG37" s="282" t="n">
        <f t="shared" si="12"/>
        <v>-0.071186298601849</v>
      </c>
      <c r="AH37" s="284" t="n">
        <f t="shared" si="13"/>
        <v>30321.767140497617</v>
      </c>
      <c r="AI37" s="282" t="n">
        <f t="shared" si="14"/>
        <v>-0.09267432532089281</v>
      </c>
      <c r="AJ37" s="283"/>
      <c r="AK37" s="284" t="n">
        <f>班线包车!AY55+公交!AY70+出租!AY70+网约车!AY70</f>
        <v>3347.9304363879087</v>
      </c>
      <c r="AL37" s="283"/>
      <c r="AM37" s="284" t="n">
        <f>班线包车!BA55+公交!BA70+出租!BA70+网约车!BA70</f>
        <v>3543.916660479617</v>
      </c>
      <c r="AN37" s="283"/>
      <c r="AO37" s="284" t="n">
        <f>班线包车!BC55+公交!BC70+出租!BC70+网约车!BC70</f>
        <v>3100.44155987137</v>
      </c>
      <c r="AP37" s="283"/>
      <c r="AQ37" s="284" t="n">
        <f>班线包车!BE55+公交!BE70+出租!BE70+网约车!BE70</f>
        <v>2815.402717850126</v>
      </c>
      <c r="AR37" s="283"/>
      <c r="AS37" s="284" t="n">
        <f>班线包车!BG55+公交!BG70+出租!BG70+网约车!BG70</f>
        <v>3033.439497414196</v>
      </c>
      <c r="AT37" s="283"/>
      <c r="AU37" s="284" t="n">
        <f>班线包车!BI55+公交!BI70+出租!BI70+网约车!BI70</f>
        <v>3018.8534711657626</v>
      </c>
      <c r="AV37" s="283"/>
      <c r="AW37" s="284" t="n">
        <f>班线包车!BK55+公交!BK70+出租!BK70+网约车!BK70</f>
        <v>2803.3343664197046</v>
      </c>
      <c r="AX37" s="283"/>
      <c r="AY37" s="284" t="n">
        <f>班线包车!BM55+公交!BM70+出租!BM70+网约车!BM70</f>
        <v>3081.538315362569</v>
      </c>
      <c r="AZ37" s="283"/>
      <c r="BA37" s="284" t="n">
        <f>班线包车!BO55+公交!BO70+出租!BO70+网约车!BO70</f>
        <v>2845.823840711251</v>
      </c>
      <c r="BB37" s="283"/>
      <c r="BC37" s="284" t="n">
        <f>班线包车!BQ55+公交!BQ70+出租!BQ70+网约车!BQ70</f>
        <v>2992.1178996733884</v>
      </c>
      <c r="BD37" s="283"/>
      <c r="BE37" s="284" t="n">
        <f>班线包车!BS55+公交!BS70+出租!BS70+网约车!BS70</f>
        <v>2836.036374782352</v>
      </c>
      <c r="BF37" s="283"/>
      <c r="BG37" s="284" t="n">
        <f>班线包车!BU55+公交!BU70+出租!BU70+网约车!BU70</f>
        <v>2518.466479618498</v>
      </c>
      <c r="BH37" s="283"/>
      <c r="BI37" s="284" t="n">
        <f>班线包车!BW55+公交!BW70+出租!BW70+网约车!BW70</f>
        <v>35937.30161973675</v>
      </c>
      <c r="BJ37" s="283"/>
      <c r="BK37" s="283"/>
      <c r="BL37" s="283"/>
      <c r="BM37" s="283"/>
      <c r="BN37" s="283"/>
      <c r="BO37" s="284"/>
      <c r="BP37" s="284"/>
      <c r="BQ37" s="284"/>
      <c r="BR37" s="284"/>
      <c r="BS37" s="284"/>
      <c r="BT37" s="284"/>
      <c r="BU37" s="284"/>
      <c r="BV37" s="284"/>
      <c r="BW37" s="284"/>
      <c r="BX37" s="284"/>
      <c r="BY37" s="284"/>
      <c r="BZ37" s="284"/>
      <c r="CA37" s="284"/>
      <c r="CB37" s="284"/>
      <c r="CC37" s="284"/>
      <c r="CD37" s="669"/>
      <c r="CE37" s="284"/>
      <c r="CF37" s="669"/>
      <c r="CG37" s="284"/>
      <c r="CH37" s="669"/>
      <c r="CI37" s="284"/>
      <c r="CJ37" s="284"/>
      <c r="CK37" s="284"/>
      <c r="CL37" s="284"/>
    </row>
    <row r="38" s="257" customFormat="1" ht="31.2" customHeight="1" spans="1:90">
      <c r="A38" s="285" t="s">
        <v>112</v>
      </c>
      <c r="B38" s="279" t="s">
        <v>193</v>
      </c>
      <c r="C38" s="284" t="n">
        <f>班线包车!C56+公交!C73+出租!C73+网约车!C73</f>
        <v>32.13167221241354</v>
      </c>
      <c r="D38" s="282" t="n">
        <f t="shared" si="0"/>
        <v>-0.04249491635473923</v>
      </c>
      <c r="E38" s="282"/>
      <c r="F38" s="282"/>
      <c r="G38" s="282"/>
      <c r="H38" s="282"/>
      <c r="I38" s="668"/>
      <c r="J38" s="284" t="n">
        <f>班线包车!X56+公交!X73+出租!X73+网约车!X73</f>
        <v>33.55770403859049</v>
      </c>
      <c r="K38" s="282" t="n">
        <f t="shared" si="1"/>
        <v>0.11418352628888107</v>
      </c>
      <c r="L38" s="284" t="n">
        <f>班线包车!Z56+公交!Z73+出租!Z73+网约车!Z73</f>
        <v>30.681688539766697</v>
      </c>
      <c r="M38" s="282" t="n">
        <f t="shared" si="2"/>
        <v>-0.004800153333241908</v>
      </c>
      <c r="N38" s="284" t="n">
        <f>班线包车!AB56+公交!AB73+出租!AB73+网约车!AB73</f>
        <v>29.205243620430014</v>
      </c>
      <c r="O38" s="282" t="n">
        <f t="shared" si="3"/>
        <v>0.1487735662588323</v>
      </c>
      <c r="P38" s="284" t="n">
        <f>班线包车!AD56+公交!AD73+出租!AD73+网约车!AD73</f>
        <v>34.58246678172096</v>
      </c>
      <c r="Q38" s="282" t="n">
        <f t="shared" si="4"/>
        <v>0.19252634236741084</v>
      </c>
      <c r="R38" s="284" t="n">
        <f>班线包车!AF56+公交!AF73+出租!AF73+网约车!AF73</f>
        <v>36.83610621978716</v>
      </c>
      <c r="S38" s="282" t="n">
        <f t="shared" si="5"/>
        <v>0.13800315938712937</v>
      </c>
      <c r="T38" s="284" t="n">
        <f>班线包车!AH56+公交!AH73+出租!AH73+网约车!AH73</f>
        <v>33.24316582023242</v>
      </c>
      <c r="U38" s="282" t="n">
        <f t="shared" si="6"/>
        <v>0.07835472334279858</v>
      </c>
      <c r="V38" s="284" t="n">
        <f>班线包车!AJ56+公交!AJ73+出租!AJ73+网约车!AJ73</f>
        <v>47.69830851660954</v>
      </c>
      <c r="W38" s="282" t="n">
        <f t="shared" si="7"/>
        <v>0.17552599121728818</v>
      </c>
      <c r="X38" s="284" t="n">
        <f>班线包车!AL56+公交!AL73+出租!AL73+网约车!AL73</f>
        <v>51.7002976335881</v>
      </c>
      <c r="Y38" s="282" t="n">
        <f t="shared" si="8"/>
        <v>-0.07105886313403798</v>
      </c>
      <c r="Z38" s="284" t="n">
        <f>班线包车!AN56+公交!AN73+出租!AN73+网约车!AN73</f>
        <v>31.927217040487793</v>
      </c>
      <c r="AA38" s="282" t="n">
        <f t="shared" si="9"/>
        <v>0.041974636555234035</v>
      </c>
      <c r="AB38" s="284" t="n">
        <f>班线包车!AP56+公交!AP73+出租!AP73+网约车!AP73</f>
        <v>32.45917122939388</v>
      </c>
      <c r="AC38" s="282" t="n">
        <f t="shared" si="10"/>
        <v>-0.07065662471445489</v>
      </c>
      <c r="AD38" s="284" t="n">
        <f>班线包车!AR56+公交!AR73+出租!AR73+网约车!AR73</f>
        <v>28.964005168278597</v>
      </c>
      <c r="AE38" s="282" t="n">
        <f t="shared" si="11"/>
        <v>0.08062742616995311</v>
      </c>
      <c r="AF38" s="284" t="n">
        <f>班线包车!AT56+公交!AT73+出租!AT73+网约车!AT73</f>
        <v>28.651665331252296</v>
      </c>
      <c r="AG38" s="282" t="n">
        <f t="shared" si="12"/>
        <v>0.06269124305380336</v>
      </c>
      <c r="AH38" s="284" t="n">
        <f t="shared" si="13"/>
        <v>390.8553746088856</v>
      </c>
      <c r="AI38" s="282" t="n">
        <f t="shared" si="14"/>
        <v>0.06450902486005083</v>
      </c>
      <c r="AJ38" s="283"/>
      <c r="AK38" s="284" t="n">
        <f>班线包车!AY56+公交!AY73+出租!AY73+网约车!AY73</f>
        <v>30.11865033614739</v>
      </c>
      <c r="AL38" s="283"/>
      <c r="AM38" s="284" t="n">
        <f>班线包车!BA56+公交!BA73+出租!BA73+网约车!BA73</f>
        <v>30.82967571039069</v>
      </c>
      <c r="AN38" s="283"/>
      <c r="AO38" s="284" t="n">
        <f>班线包车!BC56+公交!BC73+出租!BC73+网约车!BC73</f>
        <v>25.422976710320363</v>
      </c>
      <c r="AP38" s="283"/>
      <c r="AQ38" s="284" t="n">
        <f>班线包车!BE56+公交!BE73+出租!BE73+网约车!BE73</f>
        <v>28.99933154773564</v>
      </c>
      <c r="AR38" s="283"/>
      <c r="AS38" s="284" t="n">
        <f>班线包车!BG56+公交!BG73+出租!BG73+网约车!BG73</f>
        <v>32.36907201525283</v>
      </c>
      <c r="AT38" s="283"/>
      <c r="AU38" s="284" t="n">
        <f>班线包车!BI56+公交!BI73+出租!BI73+网约车!BI73</f>
        <v>30.827672101422944</v>
      </c>
      <c r="AV38" s="283"/>
      <c r="AW38" s="284" t="n">
        <f>班线包车!BK56+公交!BK73+出租!BK73+网约车!BK73</f>
        <v>40.57614112574124</v>
      </c>
      <c r="AX38" s="283"/>
      <c r="AY38" s="284" t="n">
        <f>班线包车!BM56+公交!BM73+出租!BM73+网约车!BM73</f>
        <v>55.65508467846873</v>
      </c>
      <c r="AZ38" s="283"/>
      <c r="BA38" s="284" t="n">
        <f>班线包车!BO56+公交!BO73+出租!BO73+网约车!BO73</f>
        <v>30.641069293240324</v>
      </c>
      <c r="BB38" s="283"/>
      <c r="BC38" s="284" t="n">
        <f>班线包车!BQ56+公交!BQ73+出租!BQ73+网约车!BQ73</f>
        <v>34.92699479287802</v>
      </c>
      <c r="BD38" s="283"/>
      <c r="BE38" s="284" t="n">
        <f>班线包车!BS56+公交!BS73+出租!BS73+网约车!BS73</f>
        <v>26.80295212470702</v>
      </c>
      <c r="BF38" s="283"/>
      <c r="BG38" s="284" t="n">
        <f>班线包车!BU56+公交!BU73+出租!BU73+网约车!BU73</f>
        <v>26.961420373538953</v>
      </c>
      <c r="BH38" s="283"/>
      <c r="BI38" s="284" t="n">
        <f>班线包车!BW56+公交!BW73+出租!BW73+网约车!BW73</f>
        <v>394.13104080984414</v>
      </c>
      <c r="BJ38" s="283"/>
      <c r="BK38" s="283"/>
      <c r="BL38" s="283"/>
      <c r="BM38" s="283"/>
      <c r="BN38" s="283"/>
      <c r="BO38" s="284"/>
      <c r="BP38" s="284"/>
      <c r="BQ38" s="284"/>
      <c r="BR38" s="284"/>
      <c r="BS38" s="284"/>
      <c r="BT38" s="284"/>
      <c r="BU38" s="284"/>
      <c r="BV38" s="284"/>
      <c r="BW38" s="284"/>
      <c r="BX38" s="284"/>
      <c r="BY38" s="284"/>
      <c r="BZ38" s="284"/>
      <c r="CA38" s="284"/>
      <c r="CB38" s="284"/>
      <c r="CC38" s="284"/>
      <c r="CD38" s="669"/>
      <c r="CE38" s="284"/>
      <c r="CF38" s="669"/>
      <c r="CG38" s="284"/>
      <c r="CH38" s="669"/>
      <c r="CI38" s="284"/>
      <c r="CJ38" s="284"/>
      <c r="CK38" s="284"/>
      <c r="CL38" s="284"/>
    </row>
    <row r="39" s="257" customFormat="1" ht="31.2" customHeight="1" spans="1:90">
      <c r="A39" s="29"/>
      <c r="B39" s="279" t="s">
        <v>194</v>
      </c>
      <c r="C39" s="284" t="n">
        <f>班线包车!C57+公交!C74+出租!C74+网约车!C74</f>
        <v>442.4928243156713</v>
      </c>
      <c r="D39" s="282" t="n">
        <f t="shared" si="0"/>
        <v>-0.18301302647924722</v>
      </c>
      <c r="E39" s="282"/>
      <c r="F39" s="282"/>
      <c r="G39" s="282"/>
      <c r="H39" s="282"/>
      <c r="I39" s="668"/>
      <c r="J39" s="284" t="n">
        <f>班线包车!X57+公交!X74+出租!X74+网约车!X74</f>
        <v>541.6155197784569</v>
      </c>
      <c r="K39" s="282" t="n">
        <f t="shared" si="1"/>
        <v>-0.025621182781204066</v>
      </c>
      <c r="L39" s="284" t="n">
        <f>班线包车!Z57+公交!Z74+出租!Z74+网约车!Z74</f>
        <v>469.4193660708707</v>
      </c>
      <c r="M39" s="282" t="n">
        <f t="shared" si="2"/>
        <v>-0.24565908301771355</v>
      </c>
      <c r="N39" s="284" t="n">
        <f>班线包车!AB57+公交!AB74+出租!AB74+网约车!AB74</f>
        <v>319.0364407102093</v>
      </c>
      <c r="O39" s="282" t="n">
        <f t="shared" si="3"/>
        <v>0.12635792030951531</v>
      </c>
      <c r="P39" s="284" t="n">
        <f>班线包车!AD57+公交!AD74+出租!AD74+网约车!AD74</f>
        <v>441.19819837813634</v>
      </c>
      <c r="Q39" s="282" t="n">
        <f t="shared" si="4"/>
        <v>0.1870094463518932</v>
      </c>
      <c r="R39" s="284" t="n">
        <f>班线包车!AF57+公交!AF74+出租!AF74+网约车!AF74</f>
        <v>539.8171318903122</v>
      </c>
      <c r="S39" s="282" t="n">
        <f t="shared" si="5"/>
        <v>0.16698346942237974</v>
      </c>
      <c r="T39" s="284" t="n">
        <f>班线包车!AH57+公交!AH74+出租!AH74+网约车!AH74</f>
        <v>440.51004993788246</v>
      </c>
      <c r="U39" s="282" t="n">
        <f t="shared" si="6"/>
        <v>0.021016518854826804</v>
      </c>
      <c r="V39" s="284" t="n">
        <f>班线包车!AJ57+公交!AJ74+出租!AJ74+网约车!AJ74</f>
        <v>791.9973525154032</v>
      </c>
      <c r="W39" s="282" t="n">
        <f t="shared" si="7"/>
        <v>0.1940442364496766</v>
      </c>
      <c r="X39" s="284" t="n">
        <f>班线包车!AL57+公交!AL74+出租!AL74+网约车!AL74</f>
        <v>949.7755471568388</v>
      </c>
      <c r="Y39" s="282" t="n">
        <f t="shared" si="8"/>
        <v>0.008819634966382273</v>
      </c>
      <c r="Z39" s="284" t="n">
        <f>班线包车!AN57+公交!AN74+出租!AN74+网约车!AN74</f>
        <v>429.39061338039863</v>
      </c>
      <c r="AA39" s="282" t="n">
        <f t="shared" si="9"/>
        <v>0.07421961278886413</v>
      </c>
      <c r="AB39" s="284" t="n">
        <f>班线包车!AP57+公交!AP74+出租!AP74+网约车!AP74</f>
        <v>400.78413707299046</v>
      </c>
      <c r="AC39" s="282" t="n">
        <f t="shared" si="10"/>
        <v>-0.22675282197345836</v>
      </c>
      <c r="AD39" s="284" t="n">
        <f>班线包车!AR57+公交!AR74+出租!AR74+网约车!AR74</f>
        <v>331.5531293942326</v>
      </c>
      <c r="AE39" s="282" t="n">
        <f t="shared" si="11"/>
        <v>0.13416117572794883</v>
      </c>
      <c r="AF39" s="284" t="n">
        <f>班线包车!AT57+公交!AT74+出租!AT74+网约车!AT74</f>
        <v>321.11233226539565</v>
      </c>
      <c r="AG39" s="282" t="n">
        <f t="shared" si="12"/>
        <v>0.09513365724006873</v>
      </c>
      <c r="AH39" s="284" t="n">
        <f t="shared" si="13"/>
        <v>5655.09748628573</v>
      </c>
      <c r="AI39" s="282" t="n">
        <f t="shared" si="14"/>
        <v>0.020364633803592547</v>
      </c>
      <c r="AJ39" s="283"/>
      <c r="AK39" s="284" t="n">
        <f>班线包车!AY57+公交!AY74+出租!AY74+网约车!AY74</f>
        <v>555.8572397175146</v>
      </c>
      <c r="AL39" s="283"/>
      <c r="AM39" s="284" t="n">
        <f>班线包车!BA57+公交!BA74+出租!BA74+网约车!BA74</f>
        <v>622.2907381834277</v>
      </c>
      <c r="AN39" s="283"/>
      <c r="AO39" s="284" t="n">
        <f>班线包车!BC57+公交!BC74+出租!BC74+网约车!BC74</f>
        <v>283.24605789831</v>
      </c>
      <c r="AP39" s="283"/>
      <c r="AQ39" s="284" t="n">
        <f>班线包车!BE57+公交!BE74+出租!BE74+网约车!BE74</f>
        <v>371.6888688073178</v>
      </c>
      <c r="AR39" s="283"/>
      <c r="AS39" s="284" t="n">
        <f>班线包车!BG57+公交!BG74+出租!BG74+网约车!BG74</f>
        <v>462.5747887907145</v>
      </c>
      <c r="AT39" s="283"/>
      <c r="AU39" s="284" t="n">
        <f>班线包车!BI57+公交!BI74+出租!BI74+网约车!BI74</f>
        <v>431.4426278156188</v>
      </c>
      <c r="AV39" s="283"/>
      <c r="AW39" s="284" t="n">
        <f>班线包车!BK57+公交!BK74+出租!BK74+网约车!BK74</f>
        <v>663.2897913985965</v>
      </c>
      <c r="AX39" s="283"/>
      <c r="AY39" s="284" t="n">
        <f>班线包车!BM57+公交!BM74+出租!BM74+网约车!BM74</f>
        <v>941.4721068434485</v>
      </c>
      <c r="AZ39" s="283"/>
      <c r="BA39" s="284" t="n">
        <f>班线包车!BO57+公交!BO74+出租!BO74+网约车!BO74</f>
        <v>399.7233044978813</v>
      </c>
      <c r="BB39" s="283"/>
      <c r="BC39" s="284" t="n">
        <f>班线包车!BQ57+公交!BQ74+出租!BQ74+网约车!BQ74</f>
        <v>518.3130937455982</v>
      </c>
      <c r="BD39" s="283"/>
      <c r="BE39" s="284" t="n">
        <f>班线包车!BS57+公交!BS74+出租!BS74+网约车!BS74</f>
        <v>292.3333442281065</v>
      </c>
      <c r="BF39" s="283"/>
      <c r="BG39" s="284" t="n">
        <f>班线包车!BU57+公交!BU74+出租!BU74+网约车!BU74</f>
        <v>293.2174809371273</v>
      </c>
      <c r="BH39" s="283"/>
      <c r="BI39" s="284" t="n">
        <f>班线包车!BW57+公交!BW74+出租!BW74+网约车!BW74</f>
        <v>5835.449442863663</v>
      </c>
      <c r="BJ39" s="283"/>
      <c r="BK39" s="283"/>
      <c r="BL39" s="283"/>
      <c r="BM39" s="283"/>
      <c r="BN39" s="283"/>
      <c r="BO39" s="284"/>
      <c r="BP39" s="284"/>
      <c r="BQ39" s="284"/>
      <c r="BR39" s="284"/>
      <c r="BS39" s="284"/>
      <c r="BT39" s="284"/>
      <c r="BU39" s="284"/>
      <c r="BV39" s="284"/>
      <c r="BW39" s="284"/>
      <c r="BX39" s="284"/>
      <c r="BY39" s="284"/>
      <c r="BZ39" s="284"/>
      <c r="CA39" s="284"/>
      <c r="CB39" s="284"/>
      <c r="CC39" s="284"/>
      <c r="CD39" s="669"/>
      <c r="CE39" s="284"/>
      <c r="CF39" s="669"/>
      <c r="CG39" s="284"/>
      <c r="CH39" s="669"/>
      <c r="CI39" s="284"/>
      <c r="CJ39" s="284"/>
      <c r="CK39" s="284"/>
      <c r="CL39" s="284"/>
    </row>
    <row r="40" s="257" customFormat="1" spans="1:90">
      <c r="A40" s="284"/>
      <c r="B40" s="668"/>
      <c r="C40" s="670"/>
      <c r="D40" s="282"/>
      <c r="E40" s="282"/>
      <c r="F40" s="282"/>
      <c r="G40" s="282"/>
      <c r="H40" s="282"/>
      <c r="I40" s="668"/>
      <c r="J40" s="670"/>
      <c r="K40" s="282"/>
      <c r="L40" s="670"/>
      <c r="M40" s="282"/>
      <c r="N40" s="670"/>
      <c r="O40" s="282"/>
      <c r="P40" s="670"/>
      <c r="Q40" s="282"/>
      <c r="R40" s="670"/>
      <c r="S40" s="282"/>
      <c r="T40" s="670"/>
      <c r="U40" s="282"/>
      <c r="V40" s="670"/>
      <c r="W40" s="282"/>
      <c r="X40" s="670"/>
      <c r="Y40" s="282"/>
      <c r="Z40" s="670"/>
      <c r="AA40" s="282"/>
      <c r="AB40" s="670"/>
      <c r="AC40" s="282"/>
      <c r="AD40" s="670"/>
      <c r="AE40" s="282"/>
      <c r="AF40" s="670"/>
      <c r="AG40" s="282"/>
      <c r="AH40" s="670"/>
      <c r="AI40" s="282"/>
      <c r="AJ40" s="283"/>
      <c r="AK40" s="283"/>
      <c r="AL40" s="283"/>
      <c r="AM40" s="283"/>
      <c r="AN40" s="283"/>
      <c r="AO40" s="283"/>
      <c r="AP40" s="283"/>
      <c r="AQ40" s="283"/>
      <c r="AR40" s="283"/>
      <c r="AS40" s="283"/>
      <c r="AT40" s="283"/>
      <c r="AU40" s="283"/>
      <c r="AV40" s="283"/>
      <c r="AW40" s="283"/>
      <c r="AX40" s="283"/>
      <c r="AY40" s="283"/>
      <c r="AZ40" s="283"/>
      <c r="BA40" s="283"/>
      <c r="BB40" s="283"/>
      <c r="BC40" s="283"/>
      <c r="BD40" s="283"/>
      <c r="BE40" s="283"/>
      <c r="BF40" s="283"/>
      <c r="BG40" s="283"/>
      <c r="BH40" s="283"/>
      <c r="BI40" s="283"/>
      <c r="BJ40" s="283"/>
      <c r="BK40" s="283"/>
      <c r="BL40" s="283"/>
      <c r="BM40" s="283"/>
      <c r="BN40" s="283"/>
      <c r="BO40" s="284"/>
      <c r="BP40" s="284"/>
      <c r="BQ40" s="284"/>
      <c r="BR40" s="284"/>
      <c r="BS40" s="284"/>
      <c r="BT40" s="284"/>
      <c r="BU40" s="284"/>
      <c r="BV40" s="284"/>
      <c r="BW40" s="284"/>
      <c r="BX40" s="284"/>
      <c r="BY40" s="284"/>
      <c r="BZ40" s="284"/>
      <c r="CA40" s="284"/>
      <c r="CB40" s="284"/>
      <c r="CC40" s="284"/>
      <c r="CD40" s="669"/>
      <c r="CE40" s="284"/>
      <c r="CF40" s="669"/>
      <c r="CG40" s="284"/>
      <c r="CH40" s="669"/>
      <c r="CI40" s="284"/>
      <c r="CJ40" s="284"/>
      <c r="CK40" s="284"/>
      <c r="CL40" s="284"/>
    </row>
  </sheetData>
  <mergeCells count="223">
    <mergeCell ref="FW2:FX2"/>
    <mergeCell ref="FY2:FZ2"/>
    <mergeCell ref="GA2:GB2"/>
    <mergeCell ref="GC2:GD2"/>
    <mergeCell ref="GE2:GF2"/>
    <mergeCell ref="GG2:GH2"/>
    <mergeCell ref="GI2:GJ2"/>
    <mergeCell ref="GK2:GL2"/>
    <mergeCell ref="GM2:GN2"/>
    <mergeCell ref="GO2:GP2"/>
    <mergeCell ref="GQ2:GR2"/>
    <mergeCell ref="GS2:GT2"/>
    <mergeCell ref="GV2:GW2"/>
    <mergeCell ref="GZ2:HA2"/>
    <mergeCell ref="HB2:HC2"/>
    <mergeCell ref="HD2:HE2"/>
    <mergeCell ref="HF2:HG2"/>
    <mergeCell ref="HH2:HI2"/>
    <mergeCell ref="HK2:HL2"/>
    <mergeCell ref="HM2:HN2"/>
    <mergeCell ref="HO2:HP2"/>
    <mergeCell ref="HQ2:HR2"/>
    <mergeCell ref="HS2:HT2"/>
    <mergeCell ref="HU2:HV2"/>
    <mergeCell ref="HW2:HX2"/>
    <mergeCell ref="HY2:HZ2"/>
    <mergeCell ref="IB2:IC2"/>
    <mergeCell ref="ID2:IE2"/>
    <mergeCell ref="IF2:IG2"/>
    <mergeCell ref="IH2:II2"/>
    <mergeCell ref="IJ2:IK2"/>
    <mergeCell ref="IL2:IM2"/>
    <mergeCell ref="IN2:IO2"/>
    <mergeCell ref="IP2:IQ2"/>
    <mergeCell ref="IR2:IS2"/>
    <mergeCell ref="IT2:IU2"/>
    <mergeCell ref="IV2:IW2"/>
    <mergeCell ref="IX2:IY2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B2:B3"/>
    <mergeCell ref="C2:C3"/>
    <mergeCell ref="D2:D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A2:CA3"/>
    <mergeCell ref="CB2:CB3"/>
    <mergeCell ref="CC2:CC3"/>
    <mergeCell ref="CD2:CD3"/>
    <mergeCell ref="CE2:CE3"/>
    <mergeCell ref="CF2:CF3"/>
    <mergeCell ref="CG2:CG3"/>
    <mergeCell ref="CH2:CH3"/>
    <mergeCell ref="CI2:CI3"/>
    <mergeCell ref="CJ2:CJ3"/>
    <mergeCell ref="CK2:CK3"/>
    <mergeCell ref="CN2:CN3"/>
    <mergeCell ref="CO2:CO3"/>
    <mergeCell ref="CP2:CP3"/>
    <mergeCell ref="CQ2:CQ3"/>
    <mergeCell ref="CR2:CR3"/>
    <mergeCell ref="CS2:CS3"/>
    <mergeCell ref="CT2:CT3"/>
    <mergeCell ref="CU2:CU3"/>
    <mergeCell ref="CV2:CV3"/>
    <mergeCell ref="CW2:CW3"/>
    <mergeCell ref="CX2:CX3"/>
    <mergeCell ref="CY2:CY3"/>
    <mergeCell ref="CZ2:CZ3"/>
    <mergeCell ref="DA2:DA3"/>
    <mergeCell ref="DC2:DC3"/>
    <mergeCell ref="DD2:DD3"/>
    <mergeCell ref="DE2:DE3"/>
    <mergeCell ref="DF2:DF3"/>
    <mergeCell ref="DG2:DG3"/>
    <mergeCell ref="DH2:DH3"/>
    <mergeCell ref="DI2:DI3"/>
    <mergeCell ref="DJ2:DJ3"/>
    <mergeCell ref="DK2:DK3"/>
    <mergeCell ref="DL2:DL3"/>
    <mergeCell ref="DM2:DM3"/>
    <mergeCell ref="DN2:DN3"/>
    <mergeCell ref="DO2:DO3"/>
    <mergeCell ref="DP2:DP3"/>
    <mergeCell ref="DQ2:DQ3"/>
    <mergeCell ref="DR2:DR3"/>
    <mergeCell ref="DS2:DS3"/>
    <mergeCell ref="DT2:DT3"/>
    <mergeCell ref="DU2:DU3"/>
    <mergeCell ref="DV2:DV3"/>
    <mergeCell ref="DW2:DW3"/>
    <mergeCell ref="DX2:DX3"/>
    <mergeCell ref="DY2:DY3"/>
    <mergeCell ref="DZ2:DZ3"/>
    <mergeCell ref="EA2:EA3"/>
    <mergeCell ref="EB2:EB3"/>
    <mergeCell ref="EC2:EC3"/>
    <mergeCell ref="ED2:ED3"/>
    <mergeCell ref="EE2:EE3"/>
    <mergeCell ref="EF2:EF3"/>
    <mergeCell ref="EG2:EG3"/>
    <mergeCell ref="EH2:EH3"/>
    <mergeCell ref="EI2:EI3"/>
    <mergeCell ref="EJ2:EJ3"/>
    <mergeCell ref="EK2:EK3"/>
    <mergeCell ref="EL2:EL3"/>
    <mergeCell ref="EM2:EM3"/>
    <mergeCell ref="EN2:EN3"/>
    <mergeCell ref="EO2:EO3"/>
    <mergeCell ref="EP2:EP3"/>
    <mergeCell ref="EQ2:EQ3"/>
    <mergeCell ref="ER2:ER3"/>
    <mergeCell ref="ES2:ES3"/>
    <mergeCell ref="ET2:ET3"/>
    <mergeCell ref="EU2:EU3"/>
    <mergeCell ref="EV2:EV3"/>
    <mergeCell ref="EW2:EW3"/>
    <mergeCell ref="EX2:EX3"/>
    <mergeCell ref="EY2:EY3"/>
    <mergeCell ref="EZ2:EZ3"/>
    <mergeCell ref="FA2:FA3"/>
    <mergeCell ref="FB2:FB3"/>
    <mergeCell ref="FC2:FC3"/>
    <mergeCell ref="FD2:FD3"/>
    <mergeCell ref="FE2:FE3"/>
    <mergeCell ref="FF2:FF3"/>
    <mergeCell ref="FG2:FG3"/>
    <mergeCell ref="FH2:FH3"/>
    <mergeCell ref="FI2:FI3"/>
    <mergeCell ref="FJ2:FJ3"/>
    <mergeCell ref="FK2:FK3"/>
    <mergeCell ref="FL2:FL3"/>
    <mergeCell ref="FM2:FM3"/>
    <mergeCell ref="FN2:FN3"/>
    <mergeCell ref="FO2:FO3"/>
    <mergeCell ref="FP2:FP3"/>
    <mergeCell ref="FQ2:FQ3"/>
    <mergeCell ref="FR2:FR3"/>
    <mergeCell ref="FS2:FS3"/>
    <mergeCell ref="FT2:FT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D59"/>
  <sheetViews>
    <sheetView showGridLines="0" workbookViewId="0">
      <pane xSplit="2" ySplit="3" topLeftCell="C8" activePane="bottomRight" state="frozen"/>
      <selection/>
      <selection pane="topRight"/>
      <selection pane="bottomLeft"/>
      <selection pane="bottomRight" activeCell="AV19" sqref="AV19:AV21"/>
    </sheetView>
  </sheetViews>
  <sheetFormatPr defaultColWidth="14.3333333333333" defaultRowHeight="14.4"/>
  <cols>
    <col min="1" max="1" customWidth="true" style="16" width="8.4453125"/>
    <col min="2" max="2" customWidth="true" style="16" width="19.0"/>
    <col min="3" max="3" customWidth="true" style="16" width="11.0"/>
    <col min="4" max="4" customWidth="true" style="16" width="13.7777777777778"/>
    <col min="5" max="5" customWidth="true" style="16" width="11.0"/>
    <col min="6" max="6" customWidth="true" hidden="true" style="16" width="13.7777777777778"/>
    <col min="7" max="7" customWidth="true" style="16" width="11.0"/>
    <col min="8" max="8" customWidth="true" hidden="true" style="16" width="13.7777777777778"/>
    <col min="9" max="9" customWidth="true" style="16" width="11.0"/>
    <col min="10" max="10" customWidth="true" hidden="true" style="16" width="13.7777777777778"/>
    <col min="11" max="11" customWidth="true" style="16" width="11.0"/>
    <col min="12" max="12" customWidth="true" hidden="true" style="16" width="11.8888888888889"/>
    <col min="13" max="13" customWidth="true" style="16" width="11.0"/>
    <col min="14" max="14" customWidth="true" style="16" width="13.7777777777778"/>
    <col min="15" max="15" customWidth="true" style="16" width="11.0"/>
    <col min="16" max="16" customWidth="true" style="16" width="13.7777777777778"/>
    <col min="17" max="17" customWidth="true" width="10.22265625"/>
    <col min="18" max="18" customWidth="true" width="9.77734375"/>
    <col min="19" max="19" customWidth="true" style="289" width="10.22265625" hidden="false"/>
    <col min="20" max="20" customWidth="true" style="16" width="9.77734375" hidden="false"/>
    <col min="22" max="22" customWidth="true" style="16" width="11.0"/>
    <col min="23" max="23" customWidth="true" style="16" width="13.7777777777778"/>
    <col min="24" max="24" customWidth="true" style="16" width="11.0"/>
    <col min="25" max="25" customWidth="true" style="16" width="13.7777777777778"/>
    <col min="26" max="26" customWidth="true" style="16" width="11.0"/>
    <col min="27" max="27" customWidth="true" style="16" width="13.7777777777778"/>
    <col min="28" max="28" customWidth="true" style="16" width="11.0"/>
    <col min="29" max="29" customWidth="true" style="16" width="13.7777777777778"/>
    <col min="30" max="30" customWidth="true" style="16" width="11.0"/>
    <col min="31" max="31" customWidth="true" style="16" width="13.7777777777778"/>
    <col min="32" max="32" customWidth="true" style="16" width="11.0"/>
    <col min="33" max="33" customWidth="true" style="16" width="13.7777777777778"/>
    <col min="34" max="34" customWidth="true" style="16" width="11.0"/>
    <col min="35" max="35" customWidth="true" style="16" width="13.7777777777778"/>
    <col min="36" max="36" customWidth="true" style="16" width="11.0"/>
    <col min="37" max="37" customWidth="true" style="16" width="13.7777777777778"/>
    <col min="38" max="38" customWidth="true" style="16" width="11.0"/>
    <col min="39" max="39" customWidth="true" style="16" width="12.8888888888889"/>
    <col min="40" max="40" customWidth="true" style="16" width="11.0"/>
    <col min="41" max="41" customWidth="true" style="16" width="13.0"/>
    <col min="42" max="42" customWidth="true" style="16" width="11.0"/>
    <col min="43" max="43" customWidth="true" style="16" width="13.0"/>
    <col min="44" max="44" customWidth="true" style="16" width="11.0"/>
    <col min="45" max="45" customWidth="true" style="16" width="13.0"/>
    <col min="46" max="46" customWidth="true" style="1" width="11.8888888888889"/>
    <col min="47" max="47" customWidth="true" style="1" width="9.44444444444444"/>
    <col min="48" max="48" customWidth="true" style="16" width="12.5555555555556"/>
    <col min="49" max="49" customWidth="true" style="16" width="11.0"/>
    <col min="50" max="50" customWidth="true" style="16" width="7.0"/>
    <col min="51" max="51" customWidth="true" style="16" width="11.0"/>
    <col min="52" max="52" customWidth="true" style="16" width="13.7777777777778"/>
    <col min="53" max="53" customWidth="true" style="16" width="11.0"/>
    <col min="54" max="54" customWidth="true" style="16" width="13.7777777777778"/>
    <col min="55" max="55" customWidth="true" style="16" width="11.0"/>
    <col min="56" max="56" customWidth="true" style="16" width="13.7777777777778"/>
    <col min="57" max="57" customWidth="true" style="16" width="11.0"/>
    <col min="58" max="58" customWidth="true" style="16" width="13.7777777777778"/>
    <col min="59" max="59" customWidth="true" style="16" width="11.0"/>
    <col min="60" max="60" customWidth="true" style="16" width="13.7777777777778"/>
    <col min="61" max="61" customWidth="true" style="16" width="11.0"/>
    <col min="62" max="62" customWidth="true" style="16" width="13.7777777777778"/>
    <col min="63" max="63" customWidth="true" style="16" width="11.0"/>
    <col min="64" max="64" customWidth="true" style="16" width="13.7777777777778"/>
    <col min="65" max="65" customWidth="true" style="16" width="11.0"/>
    <col min="66" max="66" customWidth="true" style="16" width="13.7777777777778"/>
    <col min="67" max="67" customWidth="true" style="16" width="11.0"/>
    <col min="68" max="68" customWidth="true" style="16" width="14.7777777777778"/>
    <col min="69" max="69" customWidth="true" style="16" width="11.0"/>
    <col min="70" max="70" customWidth="true" style="16" width="14.7777777777778"/>
    <col min="71" max="71" customWidth="true" style="16" width="11.0"/>
    <col min="72" max="72" customWidth="true" style="16" width="14.7777777777778"/>
    <col min="73" max="73" customWidth="true" style="16" width="13.0"/>
    <col min="74" max="74" customWidth="true" style="16" width="9.44444444444444"/>
    <col min="75" max="75" customWidth="true" style="16" width="14.3333333333333"/>
    <col min="76" max="76" customWidth="true" style="16" width="11.0"/>
    <col min="77" max="77" customWidth="true" style="16" width="13.7777777777778"/>
    <col min="78" max="78" customWidth="true" style="16" width="11.0"/>
    <col min="79" max="79" customWidth="true" style="16" width="13.7777777777778"/>
    <col min="80" max="80" customWidth="true" style="16" width="11.0"/>
    <col min="81" max="81" customWidth="true" style="16" width="13.7777777777778"/>
    <col min="82" max="82" customWidth="true" style="16" width="11.0"/>
    <col min="83" max="83" customWidth="true" style="16" width="7.0"/>
    <col min="84" max="84" customWidth="true" style="16" width="11.0"/>
    <col min="85" max="85" customWidth="true" style="16" width="13.7777777777778"/>
    <col min="86" max="86" customWidth="true" style="16" width="11.0"/>
    <col min="87" max="87" customWidth="true" style="16" width="13.7777777777778"/>
    <col min="88" max="88" customWidth="true" style="16" width="11.0"/>
    <col min="89" max="89" customWidth="true" style="16" width="13.7777777777778"/>
    <col min="90" max="90" customWidth="true" style="16" width="11.0"/>
    <col min="91" max="91" customWidth="true" style="16" width="13.7777777777778"/>
    <col min="92" max="92" customWidth="true" style="16" width="11.0"/>
    <col min="93" max="93" customWidth="true" style="16" width="13.7777777777778"/>
    <col min="94" max="94" customWidth="true" style="16" width="11.0"/>
    <col min="95" max="95" customWidth="true" style="16" width="14.7777777777778"/>
    <col min="96" max="96" customWidth="true" style="16" width="11.0"/>
    <col min="97" max="97" customWidth="true" style="16" width="14.7777777777778"/>
    <col min="98" max="98" customWidth="true" style="16" width="11.0"/>
    <col min="99" max="99" customWidth="true" style="16" width="14.7777777777778"/>
    <col min="100" max="100" customWidth="true" style="16" width="15.2222222222222"/>
    <col min="101" max="101" customWidth="true" style="16" width="9.66666666666667"/>
    <col min="102" max="102" customWidth="true" style="16" width="7.0"/>
    <col min="103" max="103" customWidth="true" style="16" width="14.3333333333333"/>
    <col min="104" max="116" customWidth="true" style="16" width="11.0"/>
    <col min="117" max="117" customWidth="true" style="16" width="7.0"/>
    <col min="118" max="118" customWidth="true" style="16" width="14.3333333333333"/>
    <col min="119" max="119" customWidth="true" style="16" width="11.0"/>
    <col min="120" max="120" customWidth="true" style="16" width="13.7777777777778"/>
    <col min="121" max="121" customWidth="true" style="16" width="11.0"/>
    <col min="122" max="122" customWidth="true" style="16" width="13.7777777777778"/>
    <col min="123" max="123" customWidth="true" style="16" width="11.0"/>
    <col min="124" max="124" customWidth="true" style="16" width="13.7777777777778"/>
    <col min="125" max="125" customWidth="true" style="16" width="11.8888888888889"/>
    <col min="126" max="126" customWidth="true" style="16" width="11.0"/>
    <col min="127" max="127" customWidth="true" style="16" width="13.7777777777778"/>
    <col min="128" max="128" customWidth="true" style="16" width="11.0"/>
    <col min="129" max="129" customWidth="true" style="16" width="13.7777777777778"/>
    <col min="130" max="130" customWidth="true" style="16" width="11.0"/>
    <col min="131" max="131" customWidth="true" style="16" width="13.7777777777778"/>
    <col min="132" max="132" customWidth="true" style="16" width="11.0"/>
    <col min="133" max="133" customWidth="true" style="16" width="13.7777777777778"/>
    <col min="134" max="134" customWidth="true" style="16" width="11.0"/>
    <col min="135" max="135" customWidth="true" style="16" width="13.7777777777778"/>
    <col min="136" max="136" customWidth="true" style="16" width="11.0"/>
    <col min="137" max="137" customWidth="true" style="16" width="13.7777777777778"/>
    <col min="138" max="138" customWidth="true" style="16" width="11.0"/>
    <col min="139" max="139" customWidth="true" style="16" width="14.7777777777778"/>
    <col min="140" max="140" customWidth="true" style="16" width="11.0"/>
    <col min="141" max="141" customWidth="true" style="16" width="14.7777777777778"/>
    <col min="142" max="142" customWidth="true" style="16" width="11.0"/>
    <col min="143" max="143" customWidth="true" style="16" width="14.7777777777778"/>
    <col min="144" max="144" customWidth="true" style="16" width="15.2222222222222"/>
    <col min="145" max="145" customWidth="true" style="16" width="9.44444444444444"/>
    <col min="146" max="146" customWidth="true" style="16" width="11.0"/>
    <col min="147" max="147" customWidth="true" style="16" width="13.7777777777778"/>
    <col min="148" max="148" customWidth="true" style="16" width="11.0"/>
    <col min="149" max="149" customWidth="true" style="16" width="13.7777777777778"/>
    <col min="150" max="150" customWidth="true" style="16" width="11.0"/>
    <col min="151" max="151" customWidth="true" style="16" width="13.7777777777778"/>
    <col min="152" max="152" customWidth="true" style="16" width="11.0"/>
    <col min="153" max="153" customWidth="true" style="16" width="13.7777777777778"/>
    <col min="154" max="154" customWidth="true" style="16" width="11.0"/>
    <col min="155" max="155" customWidth="true" style="16" width="13.7777777777778"/>
    <col min="156" max="156" customWidth="true" style="16" width="11.0"/>
    <col min="157" max="157" customWidth="true" style="16" width="13.7777777777778"/>
    <col min="158" max="158" customWidth="true" style="16" width="11.0"/>
    <col min="159" max="159" customWidth="true" style="16" width="13.7777777777778"/>
    <col min="160" max="160" customWidth="true" style="16" width="11.0"/>
    <col min="161" max="161" customWidth="true" style="16" width="13.7777777777778"/>
    <col min="162" max="162" customWidth="true" style="16" width="11.0"/>
    <col min="163" max="163" customWidth="true" style="16" width="13.7777777777778"/>
    <col min="164" max="164" customWidth="true" style="16" width="11.0"/>
    <col min="165" max="165" customWidth="true" style="16" width="14.7777777777778"/>
    <col min="166" max="166" customWidth="true" style="16" width="11.0"/>
    <col min="167" max="167" customWidth="true" style="16" width="14.7777777777778"/>
    <col min="168" max="168" customWidth="true" style="16" width="11.0"/>
    <col min="169" max="169" customWidth="true" style="128" width="14.7777777777778"/>
    <col min="170" max="170" customWidth="true" style="16" width="15.2222222222222"/>
    <col min="171" max="171" customWidth="true" style="16" width="9.44444444444444"/>
    <col min="172" max="177" customWidth="true" style="16" width="11.0"/>
    <col min="178" max="178" customWidth="true" style="16" width="13.0"/>
    <col min="179" max="179" customWidth="true" style="16" width="12.890625"/>
    <col min="180" max="180" customWidth="true" style="16" width="13.0"/>
    <col min="181" max="181" customWidth="true" style="16" width="13.0"/>
    <col min="182" max="182" customWidth="true" style="16" width="16.77734375"/>
    <col min="183" max="183" customWidth="true" style="16" width="13.0"/>
    <col min="184" max="184" customWidth="true" style="16" width="16.77734375"/>
    <col min="185" max="185" customWidth="true" style="16" width="13.0"/>
    <col min="186" max="186" customWidth="true" style="16" width="16.77734375"/>
    <col min="187" max="187" customWidth="true" style="16" width="13.0"/>
    <col min="188" max="188" customWidth="true" style="16" width="9.4453125"/>
    <col min="189" max="189" customWidth="true" style="16" width="15.5546875"/>
    <col min="190" max="190" customWidth="true" style="16" width="11.0"/>
    <col min="191" max="191" customWidth="true" style="16" width="11.0"/>
    <col min="192" max="192" customWidth="true" style="16" width="7.0"/>
    <col min="193" max="193" customWidth="true" style="16" width="11.0"/>
    <col min="194" max="194" customWidth="true" style="16" width="7.0"/>
    <col min="195" max="195" customWidth="true" style="16" width="11.0"/>
    <col min="196" max="196" customWidth="true" style="16" width="7.0"/>
    <col min="197" max="197" customWidth="true" style="16" width="11.0"/>
    <col min="198" max="198" customWidth="true" style="16" width="7.0"/>
    <col min="199" max="199" customWidth="true" style="16" width="11.0"/>
    <col min="200" max="200" customWidth="true" style="16" width="7.0"/>
    <col min="201" max="201" customWidth="true" style="16" width="11.0"/>
    <col min="202" max="202" customWidth="true" style="16" width="7.0"/>
    <col min="203" max="203" customWidth="true" style="16" width="11.0"/>
    <col min="204" max="204" customWidth="true" style="16" width="7.0"/>
    <col min="205" max="205" customWidth="true" style="16" width="11.0"/>
    <col min="206" max="206" customWidth="true" style="16" width="7.0"/>
    <col min="207" max="207" customWidth="true" style="16" width="11.0"/>
    <col min="208" max="208" customWidth="true" style="16" width="7.0"/>
    <col min="209" max="209" customWidth="true" style="16" width="11.0"/>
    <col min="210" max="210" customWidth="true" style="16" width="7.0"/>
    <col min="211" max="211" customWidth="true" style="16" width="11.0"/>
    <col min="212" max="212" customWidth="true" style="16" width="7.0"/>
    <col min="213" max="213" customWidth="true" style="16" width="11.0"/>
    <col min="214" max="214" customWidth="true" style="16" width="7.0"/>
    <col min="215" max="215" customWidth="true" style="16" width="12.0"/>
    <col min="216" max="216" customWidth="true" style="16" width="11.0"/>
    <col min="217" max="217" customWidth="true" style="16" width="7.0"/>
    <col min="218" max="218" customWidth="true" style="16" width="16.77734375"/>
    <col min="219" max="219" customWidth="true" style="16" width="14.33203125"/>
    <col min="220" max="220" customWidth="true" style="16" width="11.0"/>
    <col min="221" max="221" customWidth="true" style="16" width="7.0"/>
    <col min="222" max="222" customWidth="true" style="16" width="11.0"/>
    <col min="223" max="223" customWidth="true" style="16" width="7.0"/>
    <col min="224" max="224" customWidth="true" style="16" width="11.0"/>
    <col min="225" max="225" customWidth="true" style="16" width="7.0"/>
    <col min="226" max="226" customWidth="true" style="16" width="11.0"/>
    <col min="227" max="227" customWidth="true" style="16" width="7.0"/>
    <col min="228" max="228" customWidth="true" style="16" width="11.0"/>
    <col min="229" max="229" customWidth="true" style="16" width="7.0"/>
    <col min="230" max="230" customWidth="true" style="16" width="11.0"/>
    <col min="231" max="231" customWidth="true" style="16" width="11.0"/>
    <col min="232" max="232" customWidth="true" style="16" width="7.0"/>
    <col min="233" max="233" customWidth="true" style="16" width="11.0"/>
    <col min="234" max="234" customWidth="true" style="16" width="7.0"/>
    <col min="235" max="235" customWidth="true" style="16" width="11.0"/>
    <col min="236" max="236" customWidth="true" style="16" width="7.0"/>
    <col min="237" max="237" customWidth="true" style="16" width="11.0"/>
    <col min="238" max="238" customWidth="true" style="16" width="7.0"/>
    <col min="239" max="239" customWidth="true" style="16" width="11.0"/>
    <col min="240" max="240" customWidth="true" style="16" width="7.0"/>
    <col min="241" max="241" customWidth="true" style="16" width="11.0"/>
    <col min="242" max="242" customWidth="true" style="16" width="7.0"/>
    <col min="243" max="243" customWidth="true" style="16" width="11.0"/>
    <col min="244" max="244" customWidth="true" style="16" width="7.0"/>
    <col min="245" max="245" customWidth="true" style="16" width="11.0"/>
    <col min="246" max="246" customWidth="true" style="16" width="7.0"/>
    <col min="247" max="247" customWidth="true" style="16" width="14.33203125"/>
    <col min="248" max="248" customWidth="true" style="16" width="11.0"/>
    <col min="249" max="249" customWidth="true" style="16" width="7.0"/>
    <col min="250" max="250" customWidth="true" style="16" width="11.0"/>
    <col min="251" max="251" customWidth="true" style="16" width="7.0"/>
    <col min="252" max="252" customWidth="true" style="16" width="11.0"/>
    <col min="253" max="253" customWidth="true" style="16" width="7.0"/>
    <col min="254" max="254" customWidth="true" style="16" width="11.0"/>
    <col min="255" max="255" customWidth="true" style="16" width="7.0"/>
    <col min="256" max="256" customWidth="true" style="16" width="13.0"/>
    <col min="257" max="257" customWidth="true" style="16" width="7.0"/>
    <col min="258" max="258" customWidth="true" style="16" width="13.0"/>
    <col min="259" max="259" customWidth="true" style="16" width="7.0"/>
    <col min="260" max="260" customWidth="true" style="16" width="11.0"/>
    <col min="261" max="261" customWidth="true" style="16" width="7.0"/>
    <col min="262" max="262" customWidth="true" style="16" width="11.0"/>
    <col min="263" max="263" customWidth="true" style="16" width="7.0"/>
    <col min="264" max="264" customWidth="true" style="16" width="11.0"/>
    <col min="265" max="265" customWidth="true" style="16" width="7.0"/>
    <col min="266" max="266" customWidth="true" style="16" width="11.0"/>
    <col min="267" max="267" customWidth="true" style="16" width="7.0"/>
    <col min="268" max="268" customWidth="true" style="16" width="11.0"/>
    <col min="269" max="269" customWidth="true" style="16" width="7.0"/>
    <col min="270" max="270" customWidth="true" style="16" width="11.0"/>
    <col min="271" max="271" customWidth="true" style="16" width="7.0"/>
    <col min="272" max="272" customWidth="true" style="16" width="11.0"/>
    <col min="273" max="273" customWidth="true" style="16" width="7.0"/>
    <col min="274" max="274" customWidth="true" style="16" width="11.0"/>
    <col min="275" max="288" customWidth="true" style="16" width="11.0"/>
    <col min="289" max="289" customWidth="true" style="16" width="20.2222222222222"/>
    <col min="290" max="290" customWidth="true" style="16" width="14.3333333333333"/>
  </cols>
  <sheetData>
    <row r="1" ht="31.5" customHeight="1" spans="1:288">
      <c r="A1" s="290" t="s">
        <v>196</v>
      </c>
      <c r="B1" s="21"/>
      <c r="C1" s="291"/>
      <c r="D1" s="292"/>
      <c r="E1" s="291"/>
      <c r="F1" s="292"/>
      <c r="G1" s="291"/>
      <c r="H1" s="292"/>
      <c r="I1" s="291"/>
      <c r="J1" s="292"/>
      <c r="K1" s="291"/>
      <c r="L1" s="292"/>
      <c r="M1" s="291"/>
      <c r="N1" s="292"/>
      <c r="O1" s="291"/>
      <c r="P1" s="292"/>
      <c r="Q1" s="129"/>
      <c r="R1" s="129"/>
      <c r="S1" s="129"/>
      <c r="T1" s="129"/>
      <c r="U1" s="291"/>
      <c r="V1" s="292"/>
      <c r="W1" s="292"/>
      <c r="X1" s="291"/>
      <c r="Y1" s="292"/>
      <c r="Z1" s="291"/>
      <c r="AA1" s="292"/>
      <c r="AB1" s="291"/>
      <c r="AC1" s="292"/>
      <c r="AD1" s="291"/>
      <c r="AE1" s="292"/>
      <c r="AF1" s="291"/>
      <c r="AG1" s="292"/>
      <c r="AH1" s="291"/>
      <c r="AI1" s="292"/>
      <c r="AJ1" s="291"/>
      <c r="AK1" s="292"/>
      <c r="AL1" s="291"/>
      <c r="AM1" s="292"/>
      <c r="AN1" s="291"/>
      <c r="AO1" s="292"/>
      <c r="AP1" s="291"/>
      <c r="AQ1" s="292"/>
      <c r="AR1" s="291"/>
      <c r="AS1" s="292"/>
      <c r="AT1" s="291"/>
      <c r="AU1" s="292"/>
      <c r="AV1" s="293"/>
      <c r="AW1" s="294"/>
      <c r="AX1" s="295"/>
      <c r="AY1" s="296"/>
      <c r="AZ1" s="297"/>
      <c r="BA1" s="297"/>
      <c r="BB1" s="297"/>
      <c r="BC1" s="297"/>
      <c r="BD1" s="297"/>
      <c r="BE1" s="297"/>
      <c r="BF1" s="297"/>
      <c r="BG1" s="297"/>
      <c r="BH1" s="297"/>
      <c r="BI1" s="297"/>
      <c r="BJ1" s="297"/>
      <c r="BK1" s="297"/>
      <c r="BL1" s="297"/>
      <c r="BM1" s="297"/>
      <c r="BN1" s="297"/>
      <c r="BO1" s="297"/>
      <c r="BP1" s="297"/>
      <c r="BQ1" s="297"/>
      <c r="BR1" s="297"/>
      <c r="BS1" s="297"/>
      <c r="BT1" s="297"/>
      <c r="BU1" s="297"/>
      <c r="BV1" s="297"/>
      <c r="BW1" s="295"/>
      <c r="BX1" s="297"/>
      <c r="BY1" s="296"/>
      <c r="BZ1" s="296"/>
      <c r="CA1" s="297"/>
      <c r="CB1" s="296"/>
      <c r="CC1" s="297"/>
      <c r="CD1" s="298"/>
      <c r="CE1" s="297"/>
      <c r="CF1" s="298"/>
      <c r="CG1" s="297"/>
      <c r="CH1" s="298"/>
      <c r="CI1" s="297"/>
      <c r="CJ1" s="298"/>
      <c r="CK1" s="297"/>
      <c r="CL1" s="296"/>
      <c r="CM1" s="297"/>
      <c r="CN1" s="296"/>
      <c r="CO1" s="297"/>
      <c r="CP1" s="299"/>
      <c r="CQ1" s="297"/>
      <c r="CR1" s="299"/>
      <c r="CS1" s="297"/>
      <c r="CT1" s="300"/>
      <c r="CU1" s="297"/>
      <c r="CV1" s="296"/>
      <c r="CW1" s="297"/>
      <c r="CX1" s="296"/>
      <c r="CY1" s="297"/>
      <c r="CZ1" s="297"/>
      <c r="DA1" s="296"/>
      <c r="DB1" s="296"/>
      <c r="DC1" s="296"/>
      <c r="DD1" s="296"/>
      <c r="DE1" s="296"/>
      <c r="DF1" s="296"/>
      <c r="DG1" s="296"/>
      <c r="DH1" s="296"/>
      <c r="DI1" s="296"/>
      <c r="DJ1" s="296"/>
      <c r="DK1" s="296"/>
      <c r="DL1" s="296"/>
      <c r="GD1" s="129"/>
      <c r="GF1" s="129"/>
      <c r="GH1" s="301"/>
    </row>
    <row r="2" ht="24" customHeight="1" spans="1:288">
      <c r="A2" s="302" t="s">
        <v>1</v>
      </c>
      <c r="B2" s="303" t="s">
        <v>2</v>
      </c>
      <c r="C2" s="166" t="s">
        <v>151</v>
      </c>
      <c r="D2" s="304" t="s">
        <v>3</v>
      </c>
      <c r="E2" s="166" t="s">
        <v>197</v>
      </c>
      <c r="F2" s="304" t="s">
        <v>4</v>
      </c>
      <c r="G2" s="166" t="s">
        <v>198</v>
      </c>
      <c r="H2" s="304" t="s">
        <v>5</v>
      </c>
      <c r="I2" s="166" t="s">
        <v>199</v>
      </c>
      <c r="J2" s="304" t="s">
        <v>6</v>
      </c>
      <c r="K2" s="166" t="s">
        <v>200</v>
      </c>
      <c r="L2" s="304" t="s">
        <v>7</v>
      </c>
      <c r="M2" s="166" t="s">
        <v>201</v>
      </c>
      <c r="N2" s="304" t="s">
        <v>8</v>
      </c>
      <c r="O2" s="166" t="s">
        <v>202</v>
      </c>
      <c r="P2" s="304" t="s">
        <v>9</v>
      </c>
      <c r="Q2" s="166" t="s">
        <v>203</v>
      </c>
      <c r="R2" s="304" t="s">
        <v>10</v>
      </c>
      <c r="S2" s="166" t="s">
        <v>382</v>
      </c>
      <c r="T2" s="304" t="s">
        <v>22</v>
      </c>
      <c r="U2" s="166" t="s">
        <v>204</v>
      </c>
      <c r="V2" s="304" t="s">
        <v>205</v>
      </c>
      <c r="W2" s="304"/>
      <c r="X2" s="166" t="s">
        <v>13</v>
      </c>
      <c r="Y2" s="304" t="s">
        <v>3</v>
      </c>
      <c r="Z2" s="166" t="s">
        <v>14</v>
      </c>
      <c r="AA2" s="304" t="s">
        <v>4</v>
      </c>
      <c r="AB2" s="166" t="s">
        <v>15</v>
      </c>
      <c r="AC2" s="304" t="s">
        <v>5</v>
      </c>
      <c r="AD2" s="166" t="s">
        <v>16</v>
      </c>
      <c r="AE2" s="304" t="s">
        <v>6</v>
      </c>
      <c r="AF2" s="166" t="s">
        <v>17</v>
      </c>
      <c r="AG2" s="304" t="s">
        <v>7</v>
      </c>
      <c r="AH2" s="305" t="s">
        <v>18</v>
      </c>
      <c r="AI2" s="305" t="s">
        <v>8</v>
      </c>
      <c r="AJ2" s="306" t="n">
        <v>45839.0</v>
      </c>
      <c r="AK2" s="305" t="s">
        <v>9</v>
      </c>
      <c r="AL2" s="306" t="n">
        <v>45870.0</v>
      </c>
      <c r="AM2" s="305" t="s">
        <v>10</v>
      </c>
      <c r="AN2" s="306" t="n">
        <v>45901.0</v>
      </c>
      <c r="AO2" s="305" t="s">
        <v>22</v>
      </c>
      <c r="AP2" s="306" t="n">
        <v>45931.0</v>
      </c>
      <c r="AQ2" s="305" t="s">
        <v>24</v>
      </c>
      <c r="AR2" s="306" t="n">
        <v>45962.0</v>
      </c>
      <c r="AS2" s="305" t="s">
        <v>26</v>
      </c>
      <c r="AT2" s="306" t="n">
        <v>45992.0</v>
      </c>
      <c r="AU2" s="305" t="s">
        <v>28</v>
      </c>
      <c r="AV2" s="305" t="s">
        <v>51</v>
      </c>
      <c r="AW2" s="305" t="s">
        <v>44</v>
      </c>
      <c r="AX2" s="307"/>
      <c r="AY2" s="149" t="s">
        <v>31</v>
      </c>
      <c r="AZ2" s="308" t="s">
        <v>3</v>
      </c>
      <c r="BA2" s="149" t="s">
        <v>32</v>
      </c>
      <c r="BB2" s="308" t="s">
        <v>4</v>
      </c>
      <c r="BC2" s="149" t="s">
        <v>33</v>
      </c>
      <c r="BD2" s="308" t="s">
        <v>5</v>
      </c>
      <c r="BE2" s="149" t="s">
        <v>34</v>
      </c>
      <c r="BF2" s="308" t="s">
        <v>6</v>
      </c>
      <c r="BG2" s="149" t="s">
        <v>35</v>
      </c>
      <c r="BH2" s="308" t="s">
        <v>7</v>
      </c>
      <c r="BI2" s="149" t="s">
        <v>36</v>
      </c>
      <c r="BJ2" s="308" t="s">
        <v>8</v>
      </c>
      <c r="BK2" s="149" t="s">
        <v>37</v>
      </c>
      <c r="BL2" s="308" t="s">
        <v>9</v>
      </c>
      <c r="BM2" s="166" t="s">
        <v>38</v>
      </c>
      <c r="BN2" s="304" t="s">
        <v>10</v>
      </c>
      <c r="BO2" s="166" t="s">
        <v>39</v>
      </c>
      <c r="BP2" s="304" t="s">
        <v>22</v>
      </c>
      <c r="BQ2" s="166" t="s">
        <v>40</v>
      </c>
      <c r="BR2" s="304" t="s">
        <v>24</v>
      </c>
      <c r="BS2" s="166" t="s">
        <v>41</v>
      </c>
      <c r="BT2" s="304" t="s">
        <v>26</v>
      </c>
      <c r="BU2" s="166" t="s">
        <v>42</v>
      </c>
      <c r="BV2" s="304" t="s">
        <v>28</v>
      </c>
      <c r="BW2" s="305" t="s">
        <v>51</v>
      </c>
      <c r="BX2" s="305" t="s">
        <v>44</v>
      </c>
      <c r="BY2" s="309"/>
      <c r="BZ2" s="166" t="s">
        <v>45</v>
      </c>
      <c r="CA2" s="304" t="s">
        <v>3</v>
      </c>
      <c r="CB2" s="166" t="s">
        <v>46</v>
      </c>
      <c r="CC2" s="304" t="s">
        <v>4</v>
      </c>
      <c r="CD2" s="166" t="s">
        <v>47</v>
      </c>
      <c r="CE2" s="304" t="s">
        <v>5</v>
      </c>
      <c r="CF2" s="310" t="s">
        <v>48</v>
      </c>
      <c r="CG2" s="304" t="s">
        <v>6</v>
      </c>
      <c r="CH2" s="166" t="s">
        <v>49</v>
      </c>
      <c r="CI2" s="304" t="s">
        <v>7</v>
      </c>
      <c r="CJ2" s="166" t="s">
        <v>50</v>
      </c>
      <c r="CK2" s="304" t="s">
        <v>8</v>
      </c>
      <c r="CL2" s="166" t="s">
        <v>152</v>
      </c>
      <c r="CM2" s="304" t="s">
        <v>9</v>
      </c>
      <c r="CN2" s="166" t="s">
        <v>153</v>
      </c>
      <c r="CO2" s="304" t="s">
        <v>10</v>
      </c>
      <c r="CP2" s="166" t="s">
        <v>154</v>
      </c>
      <c r="CQ2" s="304" t="s">
        <v>22</v>
      </c>
      <c r="CR2" s="192" t="n">
        <v>45200.0</v>
      </c>
      <c r="CS2" s="304" t="s">
        <v>24</v>
      </c>
      <c r="CT2" s="192" t="n">
        <v>45231.0</v>
      </c>
      <c r="CU2" s="304" t="s">
        <v>26</v>
      </c>
      <c r="CV2" s="192" t="n">
        <v>45261.0</v>
      </c>
      <c r="CW2" s="304" t="s">
        <v>28</v>
      </c>
      <c r="CX2" s="166" t="s">
        <v>51</v>
      </c>
      <c r="CY2" s="304" t="s">
        <v>44</v>
      </c>
      <c r="CZ2" s="311"/>
      <c r="DA2" s="311"/>
      <c r="DB2" s="312" t="s">
        <v>52</v>
      </c>
      <c r="DC2" s="166" t="s">
        <v>53</v>
      </c>
      <c r="DD2" s="166" t="s">
        <v>54</v>
      </c>
      <c r="DE2" s="166" t="s">
        <v>55</v>
      </c>
      <c r="DF2" s="166" t="s">
        <v>56</v>
      </c>
      <c r="DG2" s="166" t="s">
        <v>57</v>
      </c>
      <c r="DH2" s="166" t="s">
        <v>58</v>
      </c>
      <c r="DI2" s="166" t="s">
        <v>59</v>
      </c>
      <c r="DJ2" s="166" t="s">
        <v>60</v>
      </c>
      <c r="DK2" s="166" t="s">
        <v>61</v>
      </c>
      <c r="DL2" s="166" t="s">
        <v>62</v>
      </c>
      <c r="DM2" s="166" t="s">
        <v>63</v>
      </c>
      <c r="DN2" s="192" t="s">
        <v>51</v>
      </c>
      <c r="DO2" s="313" t="s">
        <v>44</v>
      </c>
      <c r="DP2" s="314"/>
      <c r="DQ2" s="315" t="s">
        <v>64</v>
      </c>
      <c r="DR2" s="316" t="s">
        <v>3</v>
      </c>
      <c r="DS2" s="317" t="s">
        <v>65</v>
      </c>
      <c r="DT2" s="316" t="s">
        <v>4</v>
      </c>
      <c r="DU2" s="317" t="s">
        <v>66</v>
      </c>
      <c r="DV2" s="316" t="s">
        <v>5</v>
      </c>
      <c r="DW2" s="156"/>
      <c r="DX2" s="317" t="s">
        <v>67</v>
      </c>
      <c r="DY2" s="316" t="s">
        <v>6</v>
      </c>
      <c r="DZ2" s="151" t="n">
        <v>44317.0</v>
      </c>
      <c r="EA2" s="316" t="s">
        <v>7</v>
      </c>
      <c r="EB2" s="151" t="n">
        <v>44348.0</v>
      </c>
      <c r="EC2" s="316" t="s">
        <v>8</v>
      </c>
      <c r="ED2" s="151" t="n">
        <v>44378.0</v>
      </c>
      <c r="EE2" s="316" t="s">
        <v>9</v>
      </c>
      <c r="EF2" s="151" t="n">
        <v>44409.0</v>
      </c>
      <c r="EG2" s="316" t="s">
        <v>10</v>
      </c>
      <c r="EH2" s="151" t="n">
        <v>44440.0</v>
      </c>
      <c r="EI2" s="316" t="s">
        <v>22</v>
      </c>
      <c r="EJ2" s="151" t="n">
        <v>44470.0</v>
      </c>
      <c r="EK2" s="316" t="s">
        <v>24</v>
      </c>
      <c r="EL2" s="151" t="n">
        <v>44501.0</v>
      </c>
      <c r="EM2" s="316" t="s">
        <v>26</v>
      </c>
      <c r="EN2" s="151" t="n">
        <v>44531.0</v>
      </c>
      <c r="EO2" s="316" t="s">
        <v>28</v>
      </c>
      <c r="EP2" s="151" t="s">
        <v>51</v>
      </c>
      <c r="EQ2" s="308" t="s">
        <v>44</v>
      </c>
      <c r="ER2" s="151" t="n">
        <v>43831.0</v>
      </c>
      <c r="ES2" s="316" t="s">
        <v>3</v>
      </c>
      <c r="ET2" s="151" t="s">
        <v>156</v>
      </c>
      <c r="EU2" s="316" t="s">
        <v>4</v>
      </c>
      <c r="EV2" s="151" t="s">
        <v>157</v>
      </c>
      <c r="EW2" s="316" t="s">
        <v>5</v>
      </c>
      <c r="EX2" s="151" t="s">
        <v>158</v>
      </c>
      <c r="EY2" s="316" t="s">
        <v>6</v>
      </c>
      <c r="EZ2" s="151" t="s">
        <v>159</v>
      </c>
      <c r="FA2" s="316" t="s">
        <v>7</v>
      </c>
      <c r="FB2" s="151" t="s">
        <v>160</v>
      </c>
      <c r="FC2" s="316" t="s">
        <v>8</v>
      </c>
      <c r="FD2" s="151" t="s">
        <v>161</v>
      </c>
      <c r="FE2" s="316" t="s">
        <v>9</v>
      </c>
      <c r="FF2" s="151" t="s">
        <v>162</v>
      </c>
      <c r="FG2" s="316" t="s">
        <v>10</v>
      </c>
      <c r="FH2" s="151" t="s">
        <v>163</v>
      </c>
      <c r="FI2" s="316" t="s">
        <v>22</v>
      </c>
      <c r="FJ2" s="316" t="s">
        <v>164</v>
      </c>
      <c r="FK2" s="316" t="s">
        <v>165</v>
      </c>
      <c r="FL2" s="316" t="s">
        <v>166</v>
      </c>
      <c r="FM2" s="316" t="s">
        <v>167</v>
      </c>
      <c r="FN2" s="316" t="s">
        <v>168</v>
      </c>
      <c r="FO2" s="316" t="s">
        <v>169</v>
      </c>
      <c r="FP2" s="318" t="s">
        <v>51</v>
      </c>
      <c r="FQ2" s="319" t="s">
        <v>44</v>
      </c>
      <c r="FR2" s="320"/>
      <c r="FS2" s="321" t="n">
        <v>43466.0</v>
      </c>
      <c r="FT2" s="322" t="n">
        <v>43498.0</v>
      </c>
      <c r="FU2" s="151" t="n">
        <v>43527.0</v>
      </c>
      <c r="FV2" s="151" t="n">
        <v>43559.0</v>
      </c>
      <c r="FW2" s="151" t="n">
        <v>43589.0</v>
      </c>
      <c r="FX2" s="151" t="n">
        <v>43620.0</v>
      </c>
      <c r="FY2" s="151" t="n">
        <v>43650.0</v>
      </c>
      <c r="FZ2" s="151" t="n">
        <v>43681.0</v>
      </c>
      <c r="GA2" s="151" t="n">
        <v>43712.0</v>
      </c>
      <c r="GB2" s="151" t="n">
        <v>43742.0</v>
      </c>
      <c r="GC2" s="323" t="s">
        <v>170</v>
      </c>
      <c r="GD2" s="151" t="n">
        <v>43773.0</v>
      </c>
      <c r="GE2" s="323" t="s">
        <v>171</v>
      </c>
      <c r="GF2" s="151" t="n">
        <v>43803.0</v>
      </c>
      <c r="GG2" s="323" t="s">
        <v>172</v>
      </c>
      <c r="GH2" s="164" t="s">
        <v>51</v>
      </c>
      <c r="GI2" s="164" t="s">
        <v>44</v>
      </c>
      <c r="GJ2" s="324" t="s">
        <v>173</v>
      </c>
      <c r="GK2" s="325"/>
      <c r="GL2" s="326" t="n">
        <v>43101.0</v>
      </c>
      <c r="GM2" s="327"/>
      <c r="GN2" s="328" t="n">
        <v>43132.0</v>
      </c>
      <c r="GO2" s="327"/>
      <c r="GP2" s="328" t="n">
        <v>43160.0</v>
      </c>
      <c r="GQ2" s="327"/>
      <c r="GR2" s="328" t="n">
        <v>43191.0</v>
      </c>
      <c r="GS2" s="327"/>
      <c r="GT2" s="328" t="n">
        <v>43221.0</v>
      </c>
      <c r="GU2" s="327"/>
      <c r="GV2" s="328" t="n">
        <v>43253.0</v>
      </c>
      <c r="GW2" s="327"/>
      <c r="GX2" s="328" t="n">
        <v>43284.0</v>
      </c>
      <c r="GY2" s="327"/>
      <c r="GZ2" s="328" t="n">
        <v>43315.0</v>
      </c>
      <c r="HA2" s="327"/>
      <c r="HB2" s="328" t="n">
        <v>43346.0</v>
      </c>
      <c r="HC2" s="327"/>
      <c r="HD2" s="328" t="n">
        <v>43376.0</v>
      </c>
      <c r="HE2" s="327"/>
      <c r="HF2" s="328" t="n">
        <v>43407.0</v>
      </c>
      <c r="HG2" s="327"/>
      <c r="HH2" s="328" t="n">
        <v>43437.0</v>
      </c>
      <c r="HI2" s="327"/>
      <c r="HJ2" s="329"/>
      <c r="HK2" s="328" t="s">
        <v>174</v>
      </c>
      <c r="HL2" s="327"/>
      <c r="HM2" s="330"/>
      <c r="HN2" s="167"/>
      <c r="HO2" s="331" t="n">
        <v>42736.0</v>
      </c>
      <c r="HP2" s="332"/>
      <c r="HQ2" s="333" t="n">
        <v>42767.0</v>
      </c>
      <c r="HR2" s="332"/>
      <c r="HS2" s="333" t="n">
        <v>42795.0</v>
      </c>
      <c r="HT2" s="332"/>
      <c r="HU2" s="333" t="n">
        <v>42827.0</v>
      </c>
      <c r="HV2" s="332"/>
      <c r="HW2" s="333" t="n">
        <v>42857.0</v>
      </c>
      <c r="HX2" s="332"/>
      <c r="HY2" s="334" t="s">
        <v>175</v>
      </c>
      <c r="HZ2" s="333" t="n">
        <v>42888.0</v>
      </c>
      <c r="IA2" s="332"/>
      <c r="IB2" s="333" t="n">
        <v>42918.0</v>
      </c>
      <c r="IC2" s="332"/>
      <c r="ID2" s="333" t="n">
        <v>42949.0</v>
      </c>
      <c r="IE2" s="332"/>
      <c r="IF2" s="333" t="n">
        <v>42980.0</v>
      </c>
      <c r="IG2" s="332"/>
      <c r="IH2" s="333" t="n">
        <v>43010.0</v>
      </c>
      <c r="II2" s="332"/>
      <c r="IJ2" s="333" t="n">
        <v>43041.0</v>
      </c>
      <c r="IK2" s="332"/>
      <c r="IL2" s="333" t="n">
        <v>43071.0</v>
      </c>
      <c r="IM2" s="332"/>
      <c r="IN2" s="150" t="s">
        <v>51</v>
      </c>
      <c r="IO2" s="327"/>
      <c r="IP2" s="325"/>
      <c r="IQ2" s="335" t="n">
        <v>42370.0</v>
      </c>
      <c r="IR2" s="336"/>
      <c r="IS2" s="337" t="n">
        <v>42401.0</v>
      </c>
      <c r="IT2" s="336"/>
      <c r="IU2" s="337" t="n">
        <v>42430.0</v>
      </c>
      <c r="IV2" s="336"/>
      <c r="IW2" s="337" t="n">
        <v>42461.0</v>
      </c>
      <c r="IX2" s="336"/>
      <c r="IY2" s="337" t="n">
        <v>42491.0</v>
      </c>
      <c r="IZ2" s="336"/>
      <c r="JA2" s="337" t="n">
        <v>42522.0</v>
      </c>
      <c r="JB2" s="336"/>
      <c r="JC2" s="337" t="n">
        <v>42552.0</v>
      </c>
      <c r="JD2" s="336"/>
      <c r="JE2" s="337" t="n">
        <v>42584.0</v>
      </c>
      <c r="JF2" s="336"/>
      <c r="JG2" s="337" t="n">
        <v>42615.0</v>
      </c>
      <c r="JH2" s="336"/>
      <c r="JI2" s="337" t="n">
        <v>42645.0</v>
      </c>
      <c r="JJ2" s="336"/>
      <c r="JK2" s="337" t="n">
        <v>42676.0</v>
      </c>
      <c r="JL2" s="336"/>
      <c r="JM2" s="328" t="n">
        <v>42706.0</v>
      </c>
      <c r="JN2" s="327"/>
      <c r="JO2" s="338"/>
      <c r="JP2" s="339"/>
      <c r="JQ2" s="338"/>
    </row>
    <row r="3" ht="35.25" customHeight="1" spans="1:288">
      <c r="A3" s="28"/>
      <c r="B3" s="29"/>
      <c r="C3" s="29"/>
      <c r="D3" s="55"/>
      <c r="E3" s="29"/>
      <c r="F3" s="55"/>
      <c r="G3" s="29"/>
      <c r="H3" s="55"/>
      <c r="I3" s="29"/>
      <c r="J3" s="55"/>
      <c r="K3" s="29"/>
      <c r="L3" s="55"/>
      <c r="M3" s="29"/>
      <c r="N3" s="55"/>
      <c r="O3" s="29"/>
      <c r="P3" s="55"/>
      <c r="Q3" s="29"/>
      <c r="R3" s="29"/>
      <c r="S3" s="29"/>
      <c r="T3" s="29"/>
      <c r="U3" s="340"/>
      <c r="V3" s="55"/>
      <c r="W3" s="341"/>
      <c r="X3" s="29"/>
      <c r="Y3" s="55"/>
      <c r="Z3" s="29"/>
      <c r="AA3" s="55"/>
      <c r="AB3" s="29"/>
      <c r="AC3" s="55"/>
      <c r="AD3" s="29"/>
      <c r="AE3" s="55"/>
      <c r="AF3" s="29"/>
      <c r="AG3" s="55"/>
      <c r="AH3" s="342"/>
      <c r="AI3" s="343"/>
      <c r="AJ3" s="342"/>
      <c r="AK3" s="343"/>
      <c r="AL3" s="342"/>
      <c r="AM3" s="343"/>
      <c r="AN3" s="342"/>
      <c r="AO3" s="343"/>
      <c r="AP3" s="342"/>
      <c r="AQ3" s="343"/>
      <c r="AR3" s="342"/>
      <c r="AS3" s="343"/>
      <c r="AT3" s="342"/>
      <c r="AU3" s="343"/>
      <c r="AV3" s="344"/>
      <c r="AW3" s="345"/>
      <c r="AX3" s="346"/>
      <c r="AY3" s="347"/>
      <c r="AZ3" s="348"/>
      <c r="BA3" s="347"/>
      <c r="BB3" s="348"/>
      <c r="BC3" s="347"/>
      <c r="BD3" s="348"/>
      <c r="BE3" s="347"/>
      <c r="BF3" s="348"/>
      <c r="BG3" s="347"/>
      <c r="BH3" s="348"/>
      <c r="BI3" s="347"/>
      <c r="BJ3" s="348"/>
      <c r="BK3" s="347"/>
      <c r="BL3" s="348"/>
      <c r="BM3" s="29"/>
      <c r="BN3" s="55"/>
      <c r="BO3" s="29"/>
      <c r="BP3" s="55"/>
      <c r="BQ3" s="29"/>
      <c r="BR3" s="55"/>
      <c r="BS3" s="29"/>
      <c r="BT3" s="55"/>
      <c r="BU3" s="29"/>
      <c r="BV3" s="55"/>
      <c r="BW3" s="342"/>
      <c r="BX3" s="343"/>
      <c r="BY3" s="45"/>
      <c r="BZ3" s="29"/>
      <c r="CA3" s="55"/>
      <c r="CB3" s="29"/>
      <c r="CC3" s="55"/>
      <c r="CD3" s="29"/>
      <c r="CE3" s="55"/>
      <c r="CF3" s="29"/>
      <c r="CG3" s="55"/>
      <c r="CH3" s="29"/>
      <c r="CI3" s="55"/>
      <c r="CJ3" s="29"/>
      <c r="CK3" s="55"/>
      <c r="CL3" s="29"/>
      <c r="CM3" s="55"/>
      <c r="CN3" s="29"/>
      <c r="CO3" s="55"/>
      <c r="CP3" s="29"/>
      <c r="CQ3" s="55"/>
      <c r="CR3" s="29"/>
      <c r="CS3" s="55"/>
      <c r="CT3" s="29"/>
      <c r="CU3" s="55"/>
      <c r="CV3" s="29"/>
      <c r="CW3" s="55"/>
      <c r="CX3" s="29"/>
      <c r="CY3" s="55"/>
      <c r="CZ3" s="311"/>
      <c r="DA3" s="311"/>
      <c r="DB3" s="28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349"/>
      <c r="DP3" s="314"/>
      <c r="DQ3" s="350"/>
      <c r="DR3" s="351"/>
      <c r="DS3" s="29"/>
      <c r="DT3" s="45"/>
      <c r="DU3" s="29"/>
      <c r="DV3" s="351"/>
      <c r="DW3" s="29"/>
      <c r="DX3" s="29"/>
      <c r="DY3" s="351"/>
      <c r="DZ3" s="29"/>
      <c r="EA3" s="351"/>
      <c r="EB3" s="29"/>
      <c r="EC3" s="351"/>
      <c r="ED3" s="29"/>
      <c r="EE3" s="351"/>
      <c r="EF3" s="29"/>
      <c r="EG3" s="351"/>
      <c r="EH3" s="29"/>
      <c r="EI3" s="351"/>
      <c r="EJ3" s="29"/>
      <c r="EK3" s="351"/>
      <c r="EL3" s="29"/>
      <c r="EM3" s="351"/>
      <c r="EN3" s="29"/>
      <c r="EO3" s="351"/>
      <c r="EP3" s="29"/>
      <c r="EQ3" s="55"/>
      <c r="ER3" s="29"/>
      <c r="ES3" s="351"/>
      <c r="ET3" s="29"/>
      <c r="EU3" s="351"/>
      <c r="EV3" s="29"/>
      <c r="EW3" s="351"/>
      <c r="EX3" s="29"/>
      <c r="EY3" s="351"/>
      <c r="EZ3" s="29"/>
      <c r="FA3" s="351"/>
      <c r="FB3" s="29"/>
      <c r="FC3" s="351"/>
      <c r="FD3" s="29"/>
      <c r="FE3" s="351"/>
      <c r="FF3" s="29"/>
      <c r="FG3" s="351"/>
      <c r="FH3" s="29"/>
      <c r="FI3" s="351"/>
      <c r="FJ3" s="45"/>
      <c r="FK3" s="351"/>
      <c r="FL3" s="45"/>
      <c r="FM3" s="351"/>
      <c r="FN3" s="45"/>
      <c r="FO3" s="351"/>
      <c r="FP3" s="45"/>
      <c r="FQ3" s="352"/>
      <c r="FR3" s="353"/>
      <c r="FS3" s="354"/>
      <c r="FT3" s="342"/>
      <c r="FU3" s="29"/>
      <c r="FV3" s="29"/>
      <c r="FW3" s="29"/>
      <c r="FX3" s="29"/>
      <c r="FY3" s="29"/>
      <c r="FZ3" s="29"/>
      <c r="GA3" s="29"/>
      <c r="GB3" s="29"/>
      <c r="GC3" s="352"/>
      <c r="GD3" s="29"/>
      <c r="GE3" s="352"/>
      <c r="GF3" s="29"/>
      <c r="GG3" s="352"/>
      <c r="GH3" s="45"/>
      <c r="GI3" s="351"/>
      <c r="GJ3" s="325"/>
      <c r="GK3" s="325"/>
      <c r="GL3" s="355" t="s">
        <v>177</v>
      </c>
      <c r="GM3" s="356" t="s">
        <v>12</v>
      </c>
      <c r="GN3" s="356" t="s">
        <v>178</v>
      </c>
      <c r="GO3" s="164" t="s">
        <v>12</v>
      </c>
      <c r="GP3" s="164" t="s">
        <v>179</v>
      </c>
      <c r="GQ3" s="164" t="s">
        <v>12</v>
      </c>
      <c r="GR3" s="164" t="s">
        <v>180</v>
      </c>
      <c r="GS3" s="164" t="s">
        <v>12</v>
      </c>
      <c r="GT3" s="164" t="s">
        <v>181</v>
      </c>
      <c r="GU3" s="164" t="s">
        <v>12</v>
      </c>
      <c r="GV3" s="164" t="s">
        <v>182</v>
      </c>
      <c r="GW3" s="164" t="s">
        <v>12</v>
      </c>
      <c r="GX3" s="167" t="s">
        <v>183</v>
      </c>
      <c r="GY3" s="357" t="s">
        <v>12</v>
      </c>
      <c r="GZ3" s="167" t="s">
        <v>184</v>
      </c>
      <c r="HA3" s="357" t="s">
        <v>12</v>
      </c>
      <c r="HB3" s="167" t="s">
        <v>185</v>
      </c>
      <c r="HC3" s="357" t="s">
        <v>12</v>
      </c>
      <c r="HD3" s="167" t="s">
        <v>186</v>
      </c>
      <c r="HE3" s="357" t="s">
        <v>12</v>
      </c>
      <c r="HF3" s="167" t="s">
        <v>187</v>
      </c>
      <c r="HG3" s="357" t="s">
        <v>12</v>
      </c>
      <c r="HH3" s="167" t="s">
        <v>188</v>
      </c>
      <c r="HI3" s="357" t="s">
        <v>12</v>
      </c>
      <c r="HJ3" s="167"/>
      <c r="HK3" s="167" t="s">
        <v>51</v>
      </c>
      <c r="HL3" s="357" t="s">
        <v>12</v>
      </c>
      <c r="HM3" s="358" t="s">
        <v>189</v>
      </c>
      <c r="HN3" s="325"/>
      <c r="HO3" s="359" t="s">
        <v>177</v>
      </c>
      <c r="HP3" s="360" t="s">
        <v>12</v>
      </c>
      <c r="HQ3" s="361" t="s">
        <v>178</v>
      </c>
      <c r="HR3" s="360" t="s">
        <v>12</v>
      </c>
      <c r="HS3" s="361" t="s">
        <v>179</v>
      </c>
      <c r="HT3" s="362" t="s">
        <v>12</v>
      </c>
      <c r="HU3" s="361" t="s">
        <v>180</v>
      </c>
      <c r="HV3" s="363" t="s">
        <v>12</v>
      </c>
      <c r="HW3" s="361" t="s">
        <v>181</v>
      </c>
      <c r="HX3" s="362" t="s">
        <v>12</v>
      </c>
      <c r="HY3" s="150"/>
      <c r="HZ3" s="359" t="s">
        <v>182</v>
      </c>
      <c r="IA3" s="363" t="s">
        <v>12</v>
      </c>
      <c r="IB3" s="361" t="s">
        <v>183</v>
      </c>
      <c r="IC3" s="363" t="s">
        <v>12</v>
      </c>
      <c r="ID3" s="361" t="s">
        <v>184</v>
      </c>
      <c r="IE3" s="363" t="s">
        <v>12</v>
      </c>
      <c r="IF3" s="361" t="s">
        <v>185</v>
      </c>
      <c r="IG3" s="363" t="s">
        <v>12</v>
      </c>
      <c r="IH3" s="361" t="s">
        <v>186</v>
      </c>
      <c r="II3" s="363" t="s">
        <v>12</v>
      </c>
      <c r="IJ3" s="361" t="s">
        <v>187</v>
      </c>
      <c r="IK3" s="363" t="s">
        <v>12</v>
      </c>
      <c r="IL3" s="361" t="s">
        <v>188</v>
      </c>
      <c r="IM3" s="363" t="s">
        <v>12</v>
      </c>
      <c r="IN3" s="150" t="s">
        <v>51</v>
      </c>
      <c r="IO3" s="150" t="s">
        <v>12</v>
      </c>
      <c r="IP3" s="325"/>
      <c r="IQ3" s="364" t="s">
        <v>177</v>
      </c>
      <c r="IR3" s="365" t="s">
        <v>12</v>
      </c>
      <c r="IS3" s="366" t="s">
        <v>178</v>
      </c>
      <c r="IT3" s="365" t="s">
        <v>12</v>
      </c>
      <c r="IU3" s="366" t="s">
        <v>179</v>
      </c>
      <c r="IV3" s="365" t="s">
        <v>12</v>
      </c>
      <c r="IW3" s="366" t="s">
        <v>180</v>
      </c>
      <c r="IX3" s="365" t="s">
        <v>12</v>
      </c>
      <c r="IY3" s="366" t="s">
        <v>181</v>
      </c>
      <c r="IZ3" s="365" t="s">
        <v>12</v>
      </c>
      <c r="JA3" s="366" t="s">
        <v>182</v>
      </c>
      <c r="JB3" s="365" t="s">
        <v>12</v>
      </c>
      <c r="JC3" s="366" t="s">
        <v>183</v>
      </c>
      <c r="JD3" s="365" t="s">
        <v>12</v>
      </c>
      <c r="JE3" s="366" t="s">
        <v>184</v>
      </c>
      <c r="JF3" s="365" t="s">
        <v>12</v>
      </c>
      <c r="JG3" s="366" t="s">
        <v>185</v>
      </c>
      <c r="JH3" s="365" t="s">
        <v>12</v>
      </c>
      <c r="JI3" s="367" t="s">
        <v>186</v>
      </c>
      <c r="JJ3" s="365" t="s">
        <v>12</v>
      </c>
      <c r="JK3" s="367" t="s">
        <v>187</v>
      </c>
      <c r="JL3" s="365" t="s">
        <v>12</v>
      </c>
      <c r="JM3" s="368" t="s">
        <v>188</v>
      </c>
      <c r="JN3" s="369" t="s">
        <v>12</v>
      </c>
      <c r="JO3" s="151" t="s">
        <v>51</v>
      </c>
      <c r="JP3" s="370" t="s">
        <v>12</v>
      </c>
      <c r="JQ3" s="371"/>
      <c r="JR3" s="315" t="s">
        <v>190</v>
      </c>
      <c r="JS3" s="151" t="n">
        <v>42005.0</v>
      </c>
      <c r="JT3" s="151" t="n">
        <v>42036.0</v>
      </c>
      <c r="JU3" s="151" t="n">
        <v>42064.0</v>
      </c>
      <c r="JV3" s="151" t="n">
        <v>42095.0</v>
      </c>
      <c r="JW3" s="151" t="n">
        <v>42125.0</v>
      </c>
      <c r="JX3" s="151" t="n">
        <v>42156.0</v>
      </c>
      <c r="JY3" s="151" t="n">
        <v>42186.0</v>
      </c>
      <c r="JZ3" s="151" t="n">
        <v>42217.0</v>
      </c>
      <c r="KA3" s="151" t="n">
        <v>42248.0</v>
      </c>
      <c r="KB3" s="151" t="n">
        <v>42278.0</v>
      </c>
      <c r="KC3" s="151" t="n">
        <v>42309.0</v>
      </c>
      <c r="KD3" s="151" t="n">
        <v>42339.0</v>
      </c>
    </row>
    <row r="4" s="286" customFormat="1" ht="28.8" customHeight="1" spans="1:288">
      <c r="A4" s="302" t="s">
        <v>80</v>
      </c>
      <c r="B4" s="171" t="s">
        <v>206</v>
      </c>
      <c r="C4" s="109" t="n">
        <f>C8+C10+C14+C36+C18+C22+C26+C28+C38+C32+C42+C44+C48+C50+C52+C54+C56</f>
        <v>1473.3801</v>
      </c>
      <c r="D4" s="372" t="n">
        <f t="shared" ref="D4:D15" si="0">C4/X4-1</f>
        <v>-0.12721904917838178</v>
      </c>
      <c r="E4" s="109" t="n">
        <f>E8+E10+E14+E36+E18+E22+E26+E28+E38+E32+E42+E44+E48+E50+E52+E54+E56</f>
        <v>1543.1714999999997</v>
      </c>
      <c r="F4" s="372" t="n">
        <f t="shared" ref="F4:F15" si="1">E4/Z4-1</f>
        <v>-0.10274164238291383</v>
      </c>
      <c r="G4" s="109" t="n">
        <f>G8+G10+G14+G36+G18+G22+G26+G28+G38+G32+G42+G44+G48+G50+G52+G54+G56</f>
        <v>1575.6656999999998</v>
      </c>
      <c r="H4" s="372" t="n">
        <f t="shared" ref="H4:H15" si="2">G4/AB4-1</f>
        <v>-0.08492033546179023</v>
      </c>
      <c r="I4" s="109" t="n">
        <f>I8+I10+I14+I36+I18+I22+I26+I28+I38+I32+I42+I44+I48+I50+I52+I54+I56</f>
        <v>1662.9692999999997</v>
      </c>
      <c r="J4" s="372" t="n">
        <f t="shared" ref="J4:J15" si="3">I4/AD4-1</f>
        <v>-0.08861914757188971</v>
      </c>
      <c r="K4" s="109" t="n">
        <f>K8+K10+K14+K36+K18+K22+K26+K28+K38+K32+K42+K44+K48+K50+K52+K54+K56</f>
        <v>1699.6399000000004</v>
      </c>
      <c r="L4" s="372" t="n">
        <f t="shared" ref="L4:L15" si="4">K4/AF4-1</f>
        <v>-0.06191507671738472</v>
      </c>
      <c r="M4" s="109" t="n">
        <f>M8+M10+M14+M36+M18+M22+M26+M28+M38+M32+M42+M44+M48+M50+M52+M54+M56</f>
        <v>1618.5128000000002</v>
      </c>
      <c r="N4" s="372" t="n">
        <f t="shared" ref="N4:N15" si="5">M4/AH4-1</f>
        <v>-0.05793296819720939</v>
      </c>
      <c r="O4" s="109" t="n">
        <f>O8+O10+O14+O36+O18+O22+O26+O28+O38+O32+O42+O44+O48+O50+O52+O54+O56</f>
        <v>1631.2013</v>
      </c>
      <c r="P4" s="372" t="n">
        <f t="shared" ref="P4:P15" si="6">O4/AJ4-1</f>
        <v>-0.08456580410408487</v>
      </c>
      <c r="Q4" s="109" t="n">
        <f>Q8+Q10+Q14+Q36+Q18+Q22+Q26+Q28+Q38+Q32+Q42+Q44+Q48+Q50+Q52+Q54+Q56</f>
        <v>1646.4800999999998</v>
      </c>
      <c r="R4" s="372" t="n">
        <f>Q4/AL4-1</f>
        <v>-0.07748709040618118</v>
      </c>
      <c r="S4" s="109">
        <f>S8+S10+S14+S36+S18+S22+S26+S28+S38+S32+S42+S44+S48+S50+S52+S54+S56</f>
      </c>
      <c r="T4" s="372">
        <f>S4/AN4-1</f>
      </c>
      <c r="U4" s="109">
        <f>G4+E4+C4+I4+K4+M4+O4+Q4+S4</f>
      </c>
      <c r="V4" s="372">
        <f>U4/SUM(X4+Z4+AB4+AD4+AF4+AH4+AJ4+AL4+AN4)-1</f>
      </c>
      <c r="W4" s="372"/>
      <c r="X4" s="109">
        <f>X8+X10+X14+X36+X18+X22+X26+X28+X38+X32+X42+X44+X48+X50+X52+X54+X56</f>
      </c>
      <c r="Y4" s="372">
        <f>X4/AY4-1</f>
      </c>
      <c r="Z4" s="109">
        <f>Z8+Z10+Z14+Z36+Z18+Z22+Z26+Z28+Z38+Z32+Z42+Z44+Z48+Z50+Z52+Z54+Z56</f>
      </c>
      <c r="AA4" s="372">
        <f>Z4/BA4-1</f>
      </c>
      <c r="AB4" s="109">
        <f>AB8+AB10+AB14+AB36+AB18+AB22+AB26+AB28+AB38+AB32+AB42+AB44+AB48+AB50+AB52+AB54+AB56</f>
      </c>
      <c r="AC4" s="372">
        <f>AB4/BC4-1</f>
      </c>
      <c r="AD4" s="109">
        <f>AD8+AD10+AD14+AD36+AD18+AD22+AD26+AD28+AD38+AD32+AD42+AD44+AD48+AD50+AD52+AD54+AD56</f>
      </c>
      <c r="AE4" s="372">
        <f>AD4/BE4-1</f>
      </c>
      <c r="AF4" s="109">
        <f>AF8+AF10+AF14+AF36+AF18+AF22+AF26+AF28+AF38+AF32+AF42+AF44+AF48+AF50+AF52+AF54+AF56</f>
      </c>
      <c r="AG4" s="372">
        <f>AF4/BG4-1</f>
      </c>
      <c r="AH4" s="109">
        <f>AH8+AH10+AH14+AH36+AH18+AH22+AH26+AH28+AH38+AH32+AH42+AH44+AH48+AH50+AH52+AH54+AH56</f>
      </c>
      <c r="AI4" s="372">
        <f>AH4/BI4-1</f>
      </c>
      <c r="AJ4" s="109">
        <f>AJ8+AJ10+AJ14+AJ36+AJ18+AJ22+AJ26+AJ28+AJ38+AJ32+AJ42+AJ44+AJ48+AJ50+AJ52+AJ54+AJ56</f>
      </c>
      <c r="AK4" s="372">
        <f>AJ4/BK4-1</f>
      </c>
      <c r="AL4" s="109">
        <f>AL8+AL10+AL14+AL36+AL18+AL22+AL26+AL28+AL38+AL32+AL42+AL44+AL48+AL50+AL52+AL54+AL56</f>
      </c>
      <c r="AM4" s="372">
        <f>AL4/BM4-1</f>
      </c>
      <c r="AN4" s="109">
        <f>AN8+AN10+AN14+AN36+AN18+AN22+AN26+AN28+AN38+AN32+AN42+AN44+AN48+AN50+AN52+AN54+AN56</f>
      </c>
      <c r="AO4" s="372">
        <f>AN4/BO4-1</f>
      </c>
      <c r="AP4" s="109">
        <f>AP8+AP10+AP14+AP36+AP18+AP22+AP26+AP28+AP38+AP32+AP42+AP44+AP48+AP50+AP52+AP54+AP56</f>
      </c>
      <c r="AQ4" s="372">
        <f>AP4/BQ4-1</f>
      </c>
      <c r="AR4" s="109">
        <f>AR8+AR10+AR14+AR36+AR18+AR22+AR26+AR28+AR38+AR32+AR42+AR44+AR48+AR50+AR52+AR54+AR56</f>
      </c>
      <c r="AS4" s="372">
        <f>AR4/BS4-1</f>
      </c>
      <c r="AT4" s="109">
        <f>AT8+AT10+AT14+AT36+AT18+AT22+AT26+AT28+AT38+AT32+AT42+AT44+AT48+AT50+AT52+AT54+AT56</f>
      </c>
      <c r="AU4" s="372">
        <f>AT4/BU4-1</f>
      </c>
      <c r="AV4" s="107">
        <f>AB4+X4+Z4+AD4+AF4+AH4+AJ4+AL4+AN4+AP4+AR4+AT4</f>
      </c>
      <c r="AW4" s="372">
        <f>AV4/(AY4+BA4+BC4+BE4+BG4+BI4+BK4+BM4+BO4+BQ4+BS4+BU4)-1</f>
      </c>
      <c r="AX4" s="373"/>
      <c r="AY4" s="108">
        <f>AY8+AY10+AY14+AY36+AY18+AY22+AY26+AY28+AY38+AY32+AY42+AY44+AY48+AY50+AY52+AY54+AY56</f>
      </c>
      <c r="AZ4" s="374" t="n">
        <v>5.94000174855447E-4</v>
      </c>
      <c r="BA4" s="108">
        <f>BA8+BA10+BA14+BA36+BA18+BA22+BA26+BA28+BA38+BA32+BA42+BA44+BA48+BA50+BA52+BA54+BA56</f>
      </c>
      <c r="BB4" s="374">
        <f>BA4/CB4-1</f>
      </c>
      <c r="BC4" s="108">
        <f>BC8+BC10+BC14+BC36+BC18+BC22+BC26+BC28+BC38+BC32+BC42+BC44+BC48+BC50+BC52+BC54+BC56</f>
      </c>
      <c r="BD4" s="374">
        <f>BC4/CD4-1</f>
      </c>
      <c r="BE4" s="108">
        <f>BE8+BE10+BE14+BE36+BE18+BE22+BE26+BE28+BE38+BE32+BE42+BE44+BE48+BE50+BE52+BE54+BE56</f>
      </c>
      <c r="BF4" s="374">
        <f>BE4/CF4-1</f>
      </c>
      <c r="BG4" s="375">
        <f>BG8+BG10+BG14+BG36+BG18+BG22+BG26+BG28+BG38+BG32+BG42+BG44+BG48+BG50+BG52+BG54+BG56</f>
      </c>
      <c r="BH4" s="374">
        <f>BG4/CH4-1</f>
      </c>
      <c r="BI4" s="376">
        <f>BI8+BI10+BI14+BI36+BI18+BI22+BI26+BI28+BI38+BI32+BI42+BI44+BI48+BI50+BI52+BI54+BI56</f>
      </c>
      <c r="BJ4" s="374">
        <f>BI4/CJ4-1</f>
      </c>
      <c r="BK4" s="376">
        <f>BK8+BK10+BK14+BK36+BK18+BK22+BK26+BK28+BK38+BK32+BK42+BK44+BK48+BK50+BK52+BK54+BK56</f>
      </c>
      <c r="BL4" s="374">
        <f>BK4/CL4-1</f>
      </c>
      <c r="BM4" s="376">
        <f>BM8+BM10+BM14+BM36+BM18+BM22+BM26+BM28+BM38+BM32+BM42+BM44+BM48+BM50+BM52+BM54+BM56</f>
      </c>
      <c r="BN4" s="374">
        <f>BM4/CN4-1</f>
      </c>
      <c r="BO4" s="376">
        <f>BO8+BO10+BO14+BO36+BO18+BO22+BO26+BO28+BO38+BO32+BO42+BO44+BO48+BO50+BO52+BO54+BO56</f>
      </c>
      <c r="BP4" s="374">
        <f>BO4/CP4-1</f>
      </c>
      <c r="BQ4" s="376">
        <f>BQ8+BQ10+BQ14+BQ36+BQ18+BQ22+BQ26+BQ28+BQ38+BQ32+BQ42+BQ44+BQ48+BQ50+BQ52+BQ54+BQ56</f>
      </c>
      <c r="BR4" s="374">
        <f>BQ4/CR4-1</f>
      </c>
      <c r="BS4" s="376">
        <f>BS8+BS10+BS14+BS36+BS18+BS22+BS26+BS28+BS38+BS32+BS42+BS44+BS48+BS50+BS52+BS54+BS56</f>
      </c>
      <c r="BT4" s="374">
        <f>BS4/CT4-1</f>
      </c>
      <c r="BU4" s="376">
        <f>BU8+BU10+BU14+BU36+BU18+BU22+BU26+BU28+BU38+BU32+BU42+BU44+BU48+BU50+BU52+BU54+BU56</f>
      </c>
      <c r="BV4" s="374">
        <f>BU4/CV4-1</f>
      </c>
      <c r="BW4" s="108">
        <f>AY4+BA4+BC4+BE4+BG4+BI4+BK4+BM4+BO4+BQ4+BS4+BU4</f>
      </c>
      <c r="BX4" s="374">
        <f>BW4/CX4-1</f>
      </c>
      <c r="BY4" s="377"/>
      <c r="BZ4" s="108">
        <f>BZ8+BZ10+BZ14+BZ36+BZ18+BZ22+BZ26+BZ28+BZ38+BZ32+BZ42+BZ44+BZ48+BZ50+BZ52+BZ54+BZ56</f>
      </c>
      <c r="CA4" s="374">
        <f>BZ4/DB4-1</f>
      </c>
      <c r="CB4" s="108">
        <f>CB8+CB10+CB14+CB36+CB18+CB22+CB26+CB28+CB38+CB32+CB42+CB44+CB48+CB50+CB52+CB54+CB56</f>
      </c>
      <c r="CC4" s="374">
        <f>CB4/DC4-1</f>
      </c>
      <c r="CD4" s="108">
        <f>SUM(CD8,CD10,CD18,CD14,CD36,CD22,CD26,CD28,CD38,CD32,CD42,CD44,CD48,CD52,CD50,CD54,CD56)</f>
      </c>
      <c r="CE4" s="374">
        <f>CD4/DD4-1</f>
      </c>
      <c r="CF4" s="108" t="n">
        <v>1609.7255</v>
      </c>
      <c r="CG4" s="374" t="n">
        <v>0.200779685072039</v>
      </c>
      <c r="CH4" s="108">
        <f>SUM(CH8,CH10,CH18,CH14,CH36,CH22,CH26,CH28,CH38,CH32,CH42,CH44,CH48,CH52,CH50,CH54,CH56)</f>
      </c>
      <c r="CI4" s="374">
        <f>CH4/DF4-1</f>
      </c>
      <c r="CJ4" s="108">
        <f>SUM(CJ8,CJ10,CJ18,CJ14,CJ36,CJ22,CJ26,CJ28,CJ38,CJ32,CJ42,CJ44,CJ48,CJ52,CJ50,CJ54,CJ56)</f>
      </c>
      <c r="CK4" s="374">
        <f>CJ4/DG4-1</f>
      </c>
      <c r="CL4" s="108">
        <f>SUM(CL8,CL10,CL18,CL14,CL36,CL22,CL26,CL28,CL38,CL32,CL42,CL44,CL48,CL52,CL50,CL54,CL56)</f>
      </c>
      <c r="CM4" s="374">
        <f>CL4/DH4-1</f>
      </c>
      <c r="CN4" s="108">
        <f>SUM(CN8,CN10,CN18,CN14,CN36,CN22,CN26,CN28,CN38,CN32,CN42,CN44,CN48,CN52,CN50,CN54,CN56)</f>
      </c>
      <c r="CO4" s="374">
        <f>CN4/DI4-1</f>
      </c>
      <c r="CP4" s="108">
        <f>SUM(CP8,CP10,CP18,CP14,CP36,CP22,CP26,CP28,CP38,CP32,CP42,CP44,CP48,CP52,CP50,CP54,CP56)</f>
      </c>
      <c r="CQ4" s="374">
        <f>CP4/DJ4-1</f>
      </c>
      <c r="CR4" s="108">
        <f>SUM(CR8,CR10,CR18,CR14,CR36,CR22,CR26,CR28,CR38,CR32,CR42,CR44,CR48,CR52,CR50,CR54,CR56)</f>
      </c>
      <c r="CS4" s="374">
        <f>CR4/DK4-1</f>
      </c>
      <c r="CT4" s="108">
        <f>SUM(CT8,CT10,CT18,CT14,CT36,CT22,CT26,CT28,CT38,CT32,CT42,CT44,CT48,CT52,CT50,CT54,CT56)</f>
      </c>
      <c r="CU4" s="374">
        <f>CT4/DL4-1</f>
      </c>
      <c r="CV4" s="108">
        <f>SUM(CV8,CV10,CV18,CV14,CV36,CV22,CV26,CV28,CV38,CV32,CV42,CV44,CV48,CV52,CV50,CV54,CV56)</f>
      </c>
      <c r="CW4" s="374">
        <f>CV4/DM4-1</f>
      </c>
      <c r="CX4" s="108">
        <f>BZ4+CB4+CD4+CF4+CH4+CJ4+CL4+CN4+CP4+CR4+CT4+CV4</f>
      </c>
      <c r="CY4" s="374">
        <f>CX4/SUM(DB4:DM4)-1</f>
      </c>
      <c r="CZ4" s="378"/>
      <c r="DA4" s="378"/>
      <c r="DB4" s="379" t="n">
        <v>1653.7235</v>
      </c>
      <c r="DC4" s="380" t="n">
        <v>1709.9907</v>
      </c>
      <c r="DD4" s="380" t="n">
        <v>1541.4335</v>
      </c>
      <c r="DE4" s="380" t="n">
        <v>1340.5669</v>
      </c>
      <c r="DF4" s="108" t="n">
        <v>1440.4133</v>
      </c>
      <c r="DG4" s="108" t="n">
        <v>1509.726</v>
      </c>
      <c r="DH4" s="108" t="n">
        <v>1646.1185</v>
      </c>
      <c r="DI4" s="108" t="n">
        <v>1574.2712</v>
      </c>
      <c r="DJ4" s="108" t="n">
        <v>1643.2497</v>
      </c>
      <c r="DK4" s="108" t="n">
        <v>1292.5732</v>
      </c>
      <c r="DL4" s="108" t="n">
        <v>1041.2725</v>
      </c>
      <c r="DM4" s="108" t="n">
        <v>1018.7665</v>
      </c>
      <c r="DN4" s="108" t="n">
        <v>17412.1055</v>
      </c>
      <c r="DO4" s="381" t="n">
        <v>-0.174718613432535</v>
      </c>
      <c r="DP4" s="382"/>
      <c r="DQ4" s="383">
        <f>DQ8+DQ10+DQ14+DQ36+DQ18+DQ22+DQ26+DQ28+DQ38+DQ32+DQ42+DQ44+DQ48+DQ50+DQ52+DQ54+DQ56</f>
      </c>
      <c r="DR4" s="384">
        <f>(DQ4-DZ4)/DZ4</f>
      </c>
      <c r="DS4" s="385">
        <f>DS8+DS10+DS14+DS36+DS18+DS22+DS26+DS28+DS38+DS32+DS42+DS44+DS48+DS50+DS52+DS54+DS56</f>
      </c>
      <c r="DT4" s="386"/>
      <c r="DU4" s="385">
        <f>DU8+DU10+DU14+DU36+DU18+DU22+DU26+DU28+DU38+DU32+DU42+DU44+DU48+DU50+DU52+DU54+DU56</f>
      </c>
      <c r="DV4" s="386">
        <f>(DU4-EV4)/EV4</f>
      </c>
      <c r="DW4" s="387"/>
      <c r="DX4" s="385">
        <f>DX8+DX10+DX14+DX36+DX18+DX22+DX26+DX28+DX38+DX32+DX42+DX44+DX48+DX50+DX52+DX54+DX56</f>
      </c>
      <c r="DY4" s="386">
        <f>(DX4-EX4)/EX4</f>
      </c>
      <c r="DZ4" s="385">
        <f>DZ8+DZ10+DZ14+DZ36+DZ18+DZ22+DZ26+DZ28+DZ38+DZ32+DZ42+DZ44+DZ48+DZ50+DZ52+DZ54+DZ56</f>
      </c>
      <c r="EA4" s="386">
        <f>(DZ4-EZ4)/EZ4</f>
      </c>
      <c r="EB4" s="385">
        <f>EB8+EB10+EB14+EB36+EB18+EB22+EB26+EB28+EB38+EB32+EB42+EB44+EB48+EB50+EB52+EB54+EB56</f>
      </c>
      <c r="EC4" s="386">
        <f>(EB4-FB4)/FB4</f>
      </c>
      <c r="ED4" s="385">
        <f>ED8+ED10+ED14+ED36+ED18+ED22+ED26+ED28+ED38+ED32+ED42+ED44+ED48+ED50+ED52+ED54+ED56</f>
      </c>
      <c r="EE4" s="386">
        <f>(ED4-FD4)/FD4</f>
      </c>
      <c r="EF4" s="385">
        <f>EF8+EF10+EF14+EF36+EF18+EF22+EF26+EF28+EF38+EF32+EF42+EF44+EF48+EF50+EF52+EF54+EF56</f>
      </c>
      <c r="EG4" s="386">
        <f>(EF4-FF4)/FF4</f>
      </c>
      <c r="EH4" s="385">
        <f>EH8+EH10+EH14+EH36+EH18+EH22+EH26+EH28+EH38+EH32+EH42+EH44+EH48+EH50+EH52+EH54+EH56</f>
      </c>
      <c r="EI4" s="386">
        <f>(EH4-FH4)/FH4</f>
      </c>
      <c r="EJ4" s="385">
        <f>EJ8+EJ10+EJ14+EJ36+EJ18+EJ22+EJ26+EJ28+EJ38+EJ32+EJ42+EJ44+EJ48+EJ50+EJ52+EJ54+EJ56</f>
      </c>
      <c r="EK4" s="386">
        <f>(EJ4-FJ4)/FJ4</f>
      </c>
      <c r="EL4" s="385">
        <f>EL8+EL10+EL14+EL36+EL18+EL22+EL26+EL28+EL38+EL32+EL42+EL44+EL48+EL50+EL52+EL54+EL56</f>
      </c>
      <c r="EM4" s="386">
        <f>(EL4-FL4)/FL4</f>
      </c>
      <c r="EN4" s="385">
        <f>EN8+EN10+EN14+EN36+EN18+EN22+EN26+EN28+EN38+EN32+EN42+EN44+EN48+EN50+EN52+EN54+EN56</f>
      </c>
      <c r="EO4" s="386">
        <f>(EN4-FN4)/FN4</f>
      </c>
      <c r="EP4" s="385">
        <f>EP8+EP10+EP14+EP36+EP18+EP22+EP26+EP28+EP38+EP32+EP42+EP44+EP48+EP50+EP52+EP54+EP56</f>
      </c>
      <c r="EQ4" s="386">
        <f>(EP4-FP4)/FP4</f>
      </c>
      <c r="ER4" s="387">
        <f>ER8+ER10+ER14+ER36+ER18+ER22+ER26+ER28+ER38+ER32+ER42+ER44+ER48+ER50+ER52+ER54+ER56</f>
      </c>
      <c r="ES4" s="386">
        <f>(ER4-FS4)/FS4</f>
      </c>
      <c r="ET4" s="387">
        <f>ET8+ET10+ET14+ET36+ET18+ET22+ET26+ET28+ET38+ET32+ET42+ET44+ET48+ET50+ET52+ET54+ET56</f>
      </c>
      <c r="EU4" s="386">
        <f>(ET4-FT4)/FT4</f>
      </c>
      <c r="EV4" s="387">
        <f>EV8+EV10+EV14+EV36+EV18+EV22+EV26+EV28+EV38+EV32+EV42+EV44+EV48+EV50+EV52+EV54+EV56</f>
      </c>
      <c r="EW4" s="386">
        <f>(EV4-FU4)/FU4</f>
      </c>
      <c r="EX4" s="387">
        <f>EX8+EX10+EX14+EX36+EX18+EX22+EX26+EX28+EX38+EX32+EX42+EX44+EX48+EX50+EX52+EX54+EX56</f>
      </c>
      <c r="EY4" s="386">
        <f>(EX4-FV4)/FV4</f>
      </c>
      <c r="EZ4" s="387">
        <f>EZ8+EZ10+EZ14+EZ36+EZ18+EZ22+EZ26+EZ28+EZ38+EZ32+EZ42+EZ44+EZ48+EZ50+EZ52+EZ54+EZ56</f>
      </c>
      <c r="FA4" s="386">
        <f>(EZ4-FW4)/FW4</f>
      </c>
      <c r="FB4" s="387">
        <f>FB8+FB10+FB14+FB36+FB18+FB22+FB26+FB28+FB38+FB32+FB42+FB44+FB48+FB50+FB52+FB54+FB56</f>
      </c>
      <c r="FC4" s="386">
        <f>(FB4-FX4)/FX4</f>
      </c>
      <c r="FD4" s="387">
        <f>FD8+FD10+FD14+FD36+FD18+FD22+FD26+FD28+FD38+FD32+FD42+FD44+FD48+FD50+FD52+FD54+FD56</f>
      </c>
      <c r="FE4" s="386">
        <f>(FD4-FY4)/FY4</f>
      </c>
      <c r="FF4" s="387">
        <f>FF8+FF10+FF14+FF36+FF18+FF22+FF26+FF28+FF38+FF32+FF42+FF44+FF48+FF50+FF52+FF54+FF56</f>
      </c>
      <c r="FG4" s="386">
        <f>(FF4-FZ4)/FZ4</f>
      </c>
      <c r="FH4" s="387">
        <f>FH8+FH10+FH14+FH36+FH18+FH22+FH26+FH28+FH38+FH32+FH42+FH44+FH48+FH50+FH52+FH54+FH56</f>
      </c>
      <c r="FI4" s="386">
        <f>(FH4-GA4)/GA4</f>
      </c>
      <c r="FJ4" s="387">
        <f>FJ8+FJ10+FJ14+FJ36+FJ18+FJ22+FJ26+FJ28+FJ38+FJ32+FJ42+FJ44+FJ48+FJ50+FJ52+FJ54+FJ56</f>
      </c>
      <c r="FK4" s="386">
        <f>(FJ4-GB4)/GB4</f>
      </c>
      <c r="FL4" s="387">
        <f>FL8+FL10+FL14+FL36+FL18+FL22+FL26+FL28+FL38+FL32+FL42+FL44+FL48+FL50+FL52+FL54+FL56</f>
      </c>
      <c r="FM4" s="386">
        <f>(FL4-GD4)/GD4</f>
      </c>
      <c r="FN4" s="387">
        <f>FN8+FN10+FN14+FN36+FN18+FN22+FN26+FN28+FN38+FN32+FN42+FN44+FN48+FN50+FN52+FN54+FN56</f>
      </c>
      <c r="FO4" s="386">
        <f>(FN4-GF4)/GF4</f>
      </c>
      <c r="FP4" s="387">
        <f>ER4+ET4+EV4+EX4+EZ4+FB4+FD4+FF4+FH4+FJ4+FL4+FN4</f>
      </c>
      <c r="FQ4" s="388">
        <f>(FP4-(FS4+FT4+FU4+FV4+FW4+FX4+FY4+FZ4+GA4+GB4+GD4+GF4))/(FS4+FT4+FU4+FV4+FW4+FX4+FY4+FZ4+GA4+GB4+GD4+GF4)</f>
      </c>
      <c r="FR4" s="389"/>
      <c r="FS4" s="390">
        <f>FS8+FS10+FS14+FS36+FS18+FS22+FS26+FS28+FS38+FS32+FS42+FS44+FS48+FS50+FS52+FS54+FS56</f>
      </c>
      <c r="FT4" s="391" t="n">
        <v>7876.7121</v>
      </c>
      <c r="FU4" s="391" t="n">
        <v>6406.8124</v>
      </c>
      <c r="FV4" s="391" t="n">
        <v>5510.2848</v>
      </c>
      <c r="FW4" s="391" t="n">
        <v>5499.6513</v>
      </c>
      <c r="FX4" s="391" t="n">
        <v>5341.6779</v>
      </c>
      <c r="FY4" s="391" t="n">
        <v>5406.5455</v>
      </c>
      <c r="FZ4" s="391" t="n">
        <v>5326.3238</v>
      </c>
      <c r="GA4" s="391" t="n">
        <v>5515.7641</v>
      </c>
      <c r="GB4" s="391" t="n">
        <v>5863.3163</v>
      </c>
      <c r="GC4" s="392">
        <f>(GB4-HD4)/HD4</f>
      </c>
      <c r="GD4" s="391">
        <f>GD8+GD10+GD14+GD36+GD18+GD22+GD26+GD28+GD38+GD32+GD42+GD44+GD48+GD50+GD52+GD54+GD56</f>
      </c>
      <c r="GE4" s="392">
        <f>(GD4-HF4)/HF4</f>
      </c>
      <c r="GF4" s="391">
        <f>GF8+GF10+GF14+GF36+GF18+GF22+GF26+GF28+GF38+GF32+GF42+GF44+GF48+GF50+GF52+GF54+GF56</f>
      </c>
      <c r="GG4" s="392">
        <f>(GF4-HH4)/HH4</f>
      </c>
      <c r="GH4" s="391">
        <f>FS4+FT4+FU4+FV4+FW4+FX4+FY4+FZ4+GA4+GB4+GD4+GF4</f>
      </c>
      <c r="GI4" s="393">
        <f>(GH4-HJ4)/HJ4</f>
      </c>
      <c r="GJ4" s="324"/>
      <c r="GK4" s="394" t="s">
        <v>207</v>
      </c>
      <c r="GL4" s="390">
        <f>GL8+GL10+GL14+GL36+GL18+GL22+GL26+GL28+GL38+GL32+GL42+GL44+GL48+GL50+GL52+GL54+GL56</f>
      </c>
      <c r="GM4" s="392">
        <f>(GL4-HO4)/HO4</f>
      </c>
      <c r="GN4" s="391">
        <f>GN8+GN10+GN14+GN36+GN18+GN22+GN26+GN28+GN38+GN32+GN42+GN44+GN48+GN50+GN52+GN54+GN56</f>
      </c>
      <c r="GO4" s="392">
        <f>(GN4-HQ4)/HQ4</f>
      </c>
      <c r="GP4" s="391">
        <f>GP8+GP10+GP14+GP36+GP18+GP22+GP26+GP28+GP38+GP32+GP42+GP44+GP48+GP50+GP52+GP54+GP56</f>
      </c>
      <c r="GQ4" s="392">
        <f>(GP4-HS4)/HS4</f>
      </c>
      <c r="GR4" s="391">
        <f>GR8+GR10+GR14+GR36+GR18+GR22+GR26+GR28+GR38+GR32+GR42+GR44+GR48+GR50+GR52+GR54+GR56</f>
      </c>
      <c r="GS4" s="392">
        <f>(GR4-HU4)/HU4</f>
      </c>
      <c r="GT4" s="391">
        <f>GT8+GT10+GT14+GT36+GT18+GT22+GT26+GT28+GT38+GT32+GT42+GT44+GT48+GT50+GT52+GT54+GT56</f>
      </c>
      <c r="GU4" s="392">
        <f>(GT4-HW4)/HW4</f>
      </c>
      <c r="GV4" s="391">
        <f>GV8+GV10+GV14+GV36+GV18+GV22+GV26+GV28+GV38+GV32+GV42+GV44+GV48+GV50+GV52+GV54+GV56</f>
      </c>
      <c r="GW4" s="392">
        <f>(GV4-HZ4)/HZ4</f>
      </c>
      <c r="GX4" s="391">
        <f>GX8+GX10+GX14+GX36+GX18+GX22+GX26+GX28+GX38+GX32+GX42+GX44+GX48+GX50+GX52+GX54+GX56</f>
      </c>
      <c r="GY4" s="392">
        <f>(GX4-IB4)/IB4</f>
      </c>
      <c r="GZ4" s="391">
        <f>GZ8+GZ10+GZ14+GZ36+GZ18+GZ22+GZ26+GZ28+GZ38+GZ32+GZ42+GZ44+GZ48+GZ50+GZ52+GZ54+GZ56</f>
      </c>
      <c r="HA4" s="392">
        <f>(GZ4-ID4)/ID4</f>
      </c>
      <c r="HB4" s="391">
        <f>HB8+HB10+HB14+HB36+HB18+HB22+HB26+HB28+HB38+HB32+HB42+HB44+HB48+HB50+HB52+HB54+HB56</f>
      </c>
      <c r="HC4" s="392">
        <f>(HB4-IF4)/IF4</f>
      </c>
      <c r="HD4" s="391">
        <f>HD8+HD10+HD14+HD36+HD18+HD22+HD26+HD28+HD38+HD32+HD42+HD44+HD48+HD50+HD52+HD54+HD56</f>
      </c>
      <c r="HE4" s="392">
        <f>(HD4-IH4)/IH4</f>
      </c>
      <c r="HF4" s="391">
        <f>HF8+HF10+HF14+HF36+HF18+HF22+HF26+HF28+HF38+HF32+HF42+HF44+HF48+HF50+HF52+HF54+HF56</f>
      </c>
      <c r="HG4" s="392">
        <f>(HF4-IJ4)/IJ4</f>
      </c>
      <c r="HH4" s="391">
        <f>HH8+HH10+HH14+HH36+HH18+HH22+HH26+HH28+HH38+HH32+HH42+HH44+HH48+HH50+HH52+HH54+HH56</f>
      </c>
      <c r="HI4" s="392">
        <f>(HH4-IL4)/IL4</f>
      </c>
      <c r="HJ4" s="391">
        <f>GL4+GN4+GP4+GR4+GT4+GV4+GX4+GZ4+HB4+HD4+HF4+HH4</f>
      </c>
      <c r="HK4" s="391">
        <f>HH4+HF4+HD4+HB4+GZ4+GX4+GV4+GT4+GR4+GP4+GN4+GL4</f>
      </c>
      <c r="HL4" s="395">
        <f>(HK4-IN4)/IN4</f>
      </c>
      <c r="HM4" s="396" t="s">
        <v>208</v>
      </c>
      <c r="HN4" s="397"/>
      <c r="HO4" s="398">
        <f>HO8+HO10+HO14+HO36+HO18+HO22+HO26+HO28+HO38+HO32+HO42+HO44+HO48+HO50+HO52+HO54+HO56</f>
      </c>
      <c r="HP4" s="399">
        <f>(HO4-IQ4)/IQ4</f>
      </c>
      <c r="HQ4" s="400">
        <f>HQ8+HQ10+HQ14+HQ36+HQ18+HQ22+HQ26+HQ28+HQ38+HQ32+HQ42+HQ44+HQ48+HQ50+HQ52+HQ54+HQ56</f>
      </c>
      <c r="HR4" s="399">
        <f>(HQ4-IS4)/IS4</f>
      </c>
      <c r="HS4" s="400">
        <f>HS8+HS10+HS14+HS36+HS18+HS22+HS26+HS28+HS38+HS32+HS42+HS44+HS48+HS50+HS52+HS54+HS56</f>
      </c>
      <c r="HT4" s="386">
        <f>(HS4-IU4)/IU4</f>
      </c>
      <c r="HU4" s="398">
        <f>HU8+HU10+HU14+HU36+HU18+HU22+HU26+HU28+HU38+HU32+HU42+HU44+HU48+HU50+HU52+HU54+HU56</f>
      </c>
      <c r="HV4" s="401">
        <f>(HU4-IW4)/IW4</f>
      </c>
      <c r="HW4" s="400">
        <f>HW8+HW10+HW14+HW36+HW18+HW22+HW26+HW28+HW38+HW32+HW42+HW44+HW48+HW50+HW52+HW54+HW56</f>
      </c>
      <c r="HX4" s="402">
        <f>(HW4-IY4)/IY4</f>
      </c>
      <c r="HY4" s="403">
        <f>HW4+HU4+HS4+HQ4+HO4</f>
      </c>
      <c r="HZ4" s="398">
        <f>HZ8+HZ10+HZ14+HZ36+HZ18+HZ22+HZ26+HZ28+HZ38+HZ32+HZ42+HZ44+HZ48+HZ50+HZ52+HZ54+HZ56</f>
      </c>
      <c r="IA4" s="401">
        <f>(HZ4-JA4)/JA4</f>
      </c>
      <c r="IB4" s="400">
        <f>IB8+IB10+IB14+IB36+IB18+IB22+IB26+IB28+IB38+IB32+IB42+IB44+IB48+IB50+IB52+IB54+IB56</f>
      </c>
      <c r="IC4" s="401">
        <f>(IB4-JC4)/JC4</f>
      </c>
      <c r="ID4" s="400">
        <f>ID8+ID10+ID14+ID36+ID18+ID22+ID26+ID28+ID38+ID32+ID42+ID44+ID48+ID50+ID52+ID54+ID56</f>
      </c>
      <c r="IE4" s="401">
        <f>(ID4-JE4)/JE4</f>
      </c>
      <c r="IF4" s="400">
        <f>IF8+IF10+IF14+IF36+IF18+IF22+IF26+IF28+IF38+IF32+IF42+IF44+IF48+IF50+IF52+IF54+IF56</f>
      </c>
      <c r="IG4" s="404">
        <f>(IF4-JG4)/JG4</f>
      </c>
      <c r="IH4" s="400">
        <f>IH8+IH10+IH14+IH36+IH18+IH22+IH26+IH28+IH38+IH32+IH42+IH44+IH48+IH50+IH52+IH54+IH56</f>
      </c>
      <c r="II4" s="405">
        <f>(IH4-JI4)/JI4</f>
      </c>
      <c r="IJ4" s="400">
        <f>IJ8+IJ10+IJ14+IJ36+IJ18+IJ22+IJ26+IJ28+IJ38+IJ32+IJ42+IJ44+IJ48+IJ50+IJ52+IJ54+IJ56</f>
      </c>
      <c r="IK4" s="405">
        <f>(IJ4-JK4)/JK4</f>
      </c>
      <c r="IL4" s="400">
        <f>IL8+IL10+IL14+IL36+IL18+IL22+IL26+IL28+IL38+IL32+IL42+IL44+IL48+IL50+IL52+IL54+IL56</f>
      </c>
      <c r="IM4" s="313">
        <f>(IL4-JM4)/JM4</f>
      </c>
      <c r="IN4" s="406">
        <f>HO4+HQ4+HS4+HU4+HW4+HZ4+IB4+ID4+IF4+IH4+IJ4+IL4</f>
      </c>
      <c r="IO4" s="104">
        <f>IN4/JO4-1</f>
      </c>
      <c r="IP4" s="407"/>
      <c r="IQ4" s="408" t="n">
        <v>7401.5657</v>
      </c>
      <c r="IR4" s="409">
        <f>IQ4/JS4-1</f>
      </c>
      <c r="IS4" s="410" t="n">
        <v>10257.863</v>
      </c>
      <c r="IT4" s="409">
        <f>IS4/JT4-1</f>
      </c>
      <c r="IU4" s="410" t="n">
        <v>8185.7431</v>
      </c>
      <c r="IV4" s="409">
        <f>(IU4-JU4)/JU4</f>
      </c>
      <c r="IW4" s="410" t="n">
        <v>6948.9985</v>
      </c>
      <c r="IX4" s="409">
        <f>(IW4-JV4)/JV4</f>
      </c>
      <c r="IY4" s="410" t="n">
        <v>7074.8626</v>
      </c>
      <c r="IZ4" s="409">
        <f>(IY4-JW4)/JW4</f>
      </c>
      <c r="JA4" s="410" t="n">
        <v>7103.5648</v>
      </c>
      <c r="JB4" s="409">
        <f>(JA4-JX4)/JX4</f>
      </c>
      <c r="JC4" s="410" t="n">
        <v>7055.1406</v>
      </c>
      <c r="JD4" s="409">
        <f>(JC4-JY4)/JY4</f>
      </c>
      <c r="JE4" s="410" t="n">
        <v>6942.4138</v>
      </c>
      <c r="JF4" s="409">
        <f>(JE4-JZ4)/JZ4</f>
      </c>
      <c r="JG4" s="410" t="n">
        <v>6843.8184</v>
      </c>
      <c r="JH4" s="409">
        <f>(JG4-KA4)/KA4</f>
      </c>
      <c r="JI4" s="410" t="n">
        <v>7264.31157329072</v>
      </c>
      <c r="JJ4" s="409">
        <f>(JI4-KB4)/KB4</f>
      </c>
      <c r="JK4" s="411" t="n">
        <v>6265.53860445283</v>
      </c>
      <c r="JL4" s="399">
        <f>(JK4-KC4)/KC4</f>
      </c>
      <c r="JM4" s="412">
        <f>JM8+JM10+JM14+JM36+JM18+JM22+JM26+JM28+JM38+JM32+JM42+JM44+JM48+JM50+JM52+JM54+JM56</f>
      </c>
      <c r="JN4" s="388">
        <f>(JM4-KD4)/KD4</f>
      </c>
      <c r="JO4" s="413">
        <f>JM4+JK4+JI4+JG4+JE4+JC4+JA4+IY4+IW4+IU4+IS4+IQ4</f>
      </c>
      <c r="JP4" s="388">
        <f>JO4/JR4-1</f>
      </c>
      <c r="JQ4" s="414"/>
      <c r="JR4" s="398">
        <f>SUM(JS4:KD4)</f>
      </c>
      <c r="JS4" s="387" t="n">
        <v>7385.35975732788</v>
      </c>
      <c r="JT4" s="387" t="n">
        <v>10189.6545825241</v>
      </c>
      <c r="JU4" s="387" t="n">
        <v>8186.74874342583</v>
      </c>
      <c r="JV4" s="387" t="n">
        <v>6728.62363240958</v>
      </c>
      <c r="JW4" s="387" t="n">
        <v>6857.69476157258</v>
      </c>
      <c r="JX4" s="387" t="n">
        <v>6941.38978453051</v>
      </c>
      <c r="JY4" s="387" t="n">
        <v>6983.9274480846</v>
      </c>
      <c r="JZ4" s="387" t="n">
        <v>6819.88012422479</v>
      </c>
      <c r="KA4" s="387" t="n">
        <v>6866.1677527742</v>
      </c>
      <c r="KB4" s="387" t="n">
        <v>7279.63103902682</v>
      </c>
      <c r="KC4" s="387" t="n">
        <v>6376.65297623632</v>
      </c>
      <c r="KD4" s="387" t="n">
        <v>7337.52912431354</v>
      </c>
    </row>
    <row r="5" s="287" customFormat="1" ht="33" customHeight="1" spans="1:288">
      <c r="A5" s="415"/>
      <c r="B5" s="147" t="s">
        <v>209</v>
      </c>
      <c r="C5" s="170" t="n">
        <f>C9+C11+C15+C37+C19+C23+C27+C29+C39+C33+C43+C45+C49+C51+C53+C55+C57</f>
        <v>91471.0814</v>
      </c>
      <c r="D5" s="372" t="n">
        <f t="shared" si="0">C5/Z5-1</f>
        <v>-0.11859071338934624</v>
      </c>
      <c r="E5" s="170" t="n">
        <f>E9+E11+E15+E37+E19+E23+E27+E29+E39+E33+E43+E45+E49+E51+E53+E55+E57</f>
        <v>110843.06481800001</v>
      </c>
      <c r="F5" s="372" t="n">
        <f t="shared" si="1">E5/AB5-1</f>
        <v>-0.013814989258262966</v>
      </c>
      <c r="G5" s="170" t="n">
        <f>G9+G11+G15+G37+G19+G23+G27+G29+G39+G33+G43+G45+G49+G51+G53+G55+G57</f>
        <v>115505.52027300005</v>
      </c>
      <c r="H5" s="372" t="n">
        <f t="shared" si="2">G5/AD5-1</f>
        <v>0.02020757409908769</v>
      </c>
      <c r="I5" s="170" t="n">
        <f>I9+I11+I15+I37+I19+I23+I27+I29+I39+I33+I43+I45+I49+I51+I53+I55+I57</f>
        <v>121466.09010900003</v>
      </c>
      <c r="J5" s="372" t="n">
        <f t="shared" si="3">I5/AF5-1</f>
        <v>-0.036957971874687745</v>
      </c>
      <c r="K5" s="170" t="n">
        <f>K9+K11+K15+K37+K19+K23+K27+K29+K39+K33+K43+K45+K49+K51+K53+K55+K57</f>
        <v>121944.200395</v>
      </c>
      <c r="L5" s="372" t="n">
        <f t="shared" si="4">K5/AH5-1</f>
        <v>0.015403897578123216</v>
      </c>
      <c r="M5" s="170" t="n">
        <f>M9+M11+M15+M37+M19+M23+M27+M29+M39+M33+M43+M45+M49+M51+M53+M55+M57</f>
        <v>112912.97227499998</v>
      </c>
      <c r="N5" s="372" t="n">
        <f t="shared" si="5">M5/AJ5-1</f>
        <v>0.012027969441955166</v>
      </c>
      <c r="O5" s="170" t="n">
        <f>O9+O11+O15+O37+O19+O23+O27+O29+O39+O33+O43+O45+O49+O51+O53+O55+O57</f>
        <v>113731.31412</v>
      </c>
      <c r="P5" s="372" t="n">
        <f t="shared" si="6">O5/AL5-1</f>
        <v>-0.01665666555308265</v>
      </c>
      <c r="Q5" s="170" t="n">
        <f>Q9+Q11+Q15+Q37+Q19+Q23+Q27+Q29+Q39+Q33+Q43+Q45+Q49+Q51+Q53+Q55+Q57</f>
        <v>116272.14563</v>
      </c>
      <c r="R5" s="372" t="n">
        <f>Q5/AL5-1</f>
        <v>0.00530036613631224</v>
      </c>
      <c r="S5" s="170">
        <f>S9+S11+S15+S37+S19+S23+S27+S29+S39+S33+S43+S45+S49+S51+S53+S55+S57</f>
      </c>
      <c r="T5" s="372">
        <f>S5/AN5-1</f>
      </c>
      <c r="U5" s="109">
        <f>G5+E5+C5+I5+K5+M5+O5+Q5+S5</f>
      </c>
      <c r="V5" s="372">
        <f>U5/SUM(X5+Z5+AB5+AD5+AF5+AH5+AJ5+AL5+AN5)-1</f>
      </c>
      <c r="W5" s="372"/>
      <c r="X5" s="170">
        <f>X9+X11+X15+X37+X19+X23+X27+X29+X39+X33+X43+X45+X49+X51+X53+X55+X57</f>
      </c>
      <c r="Y5" s="372">
        <f>X5/AY5-1</f>
      </c>
      <c r="Z5" s="170">
        <f>Z9+Z11+Z15+Z37+Z19+Z23+Z27+Z29+Z39+Z33+Z43+Z45+Z49+Z51+Z53+Z55+Z57</f>
      </c>
      <c r="AA5" s="416">
        <f>Z5/BA5-1</f>
      </c>
      <c r="AB5" s="170">
        <f>AB9+AB11+AB15+AB37+AB19+AB23+AB27+AB29+AB39+AB33+AB43+AB45+AB49+AB51+AB53+AB55+AB57</f>
      </c>
      <c r="AC5" s="416">
        <f>AB5/BC5-1</f>
      </c>
      <c r="AD5" s="170">
        <f>AD9+AD11+AD15+AD37+AD19+AD23+AD27+AD29+AD39+AD33+AD43+AD45+AD49+AD51+AD53+AD55+AD57</f>
      </c>
      <c r="AE5" s="416">
        <f>AD5/BE5-1</f>
      </c>
      <c r="AF5" s="170">
        <f>AF9+AF11+AF15+AF37+AF19+AF23+AF27+AF29+AF39+AF33+AF43+AF45+AF49+AF51+AF53+AF55+AF57</f>
      </c>
      <c r="AG5" s="416">
        <f>AF5/BG5-1</f>
      </c>
      <c r="AH5" s="170">
        <f>AH9+AH11+AH15+AH37+AH19+AH23+AH27+AH29+AH39+AH33+AH43+AH45+AH49+AH51+AH53+AH55+AH57</f>
      </c>
      <c r="AI5" s="416">
        <f>AH5/BI5-1</f>
      </c>
      <c r="AJ5" s="170">
        <f>AJ9+AJ11+AJ15+AJ37+AJ19+AJ23+AJ27+AJ29+AJ39+AJ33+AJ43+AJ45+AJ49+AJ51+AJ53+AJ55+AJ57</f>
      </c>
      <c r="AK5" s="416">
        <f>AJ5/BK5-1</f>
      </c>
      <c r="AL5" s="170">
        <f>AL9+AL11+AL15+AL37+AL19+AL23+AL27+AL29+AL39+AL33+AL43+AL45+AL49+AL51+AL53+AL55+AL57</f>
      </c>
      <c r="AM5" s="416">
        <f>AL5/BM5-1</f>
      </c>
      <c r="AN5" s="170">
        <f>AN9+AN11+AN15+AN37+AN19+AN23+AN27+AN29+AN39+AN33+AN43+AN45+AN49+AN51+AN53+AN55+AN57</f>
      </c>
      <c r="AO5" s="416">
        <f>AN5/BO5-1</f>
      </c>
      <c r="AP5" s="170">
        <f>AP9+AP11+AP15+AP37+AP19+AP23+AP27+AP29+AP39+AP33+AP43+AP45+AP49+AP51+AP53+AP55+AP57</f>
      </c>
      <c r="AQ5" s="416">
        <f>AP5/BQ5-1</f>
      </c>
      <c r="AR5" s="170">
        <f>AR9+AR11+AR15+AR37+AR19+AR23+AR27+AR29+AR39+AR33+AR43+AR45+AR49+AR51+AR53+AR55+AR57</f>
      </c>
      <c r="AS5" s="416">
        <f>AR5/BS5-1</f>
      </c>
      <c r="AT5" s="170">
        <f>AT9+AT11+AT15+AT37+AT19+AT23+AT27+AT29+AT39+AT33+AT43+AT45+AT49+AT51+AT53+AT55+AT57</f>
      </c>
      <c r="AU5" s="416">
        <f>AT5/BU5-1</f>
      </c>
      <c r="AV5" s="107">
        <f>AB5+X5+Z5+AD5+AF5+AH5+AJ5+AL5+AN5+AP5+AR5+AT5</f>
      </c>
      <c r="AW5" s="372">
        <f>AV5/(AY5+BA5+BC5+BE5+BG5+BI5+BK5+BM5+BO5+BQ5+BS5+BU5)-1</f>
      </c>
      <c r="AX5" s="373"/>
      <c r="AY5" s="417">
        <f>AY9+AY11+AY15+AY37+AY19+AY23+AY27+AY29+AY39+AY33+AY43+AY45+AY49+AY51+AY53+AY55+AY57</f>
      </c>
      <c r="AZ5" s="418" t="n">
        <v>0.15100766529451</v>
      </c>
      <c r="BA5" s="417">
        <f>BA9+BA11+BA15+BA37+BA19+BA23+BA27+BA29+BA39+BA33+BA43+BA45+BA49+BA51+BA53+BA55+BA57</f>
      </c>
      <c r="BB5" s="419">
        <f>BA5/CB5-1</f>
      </c>
      <c r="BC5" s="417">
        <f>BC9+BC11+BC15+BC37+BC19+BC23+BC27+BC29+BC39+BC33+BC43+BC45+BC49+BC51+BC53+BC55+BC57</f>
      </c>
      <c r="BD5" s="419">
        <f>BC5/CD5-1</f>
      </c>
      <c r="BE5" s="417">
        <f>BE9+BE11+BE15+BE37+BE19+BE23+BE27+BE29+BE39+BE33+BE43+BE45+BE49+BE51+BE53+BE55+BE57</f>
      </c>
      <c r="BF5" s="419">
        <f>BE5/CF5-1</f>
      </c>
      <c r="BG5" s="420">
        <f>BG9+BG11+BG15+BG37+BG19+BG23+BG27+BG29+BG39+BG33+BG43+BG45+BG49+BG51+BG53+BG55+BG57</f>
      </c>
      <c r="BH5" s="419">
        <f>BG5/CH5-1</f>
      </c>
      <c r="BI5" s="417">
        <f>BI9+BI11+BI15+BI37+BI19+BI23+BI27+BI29+BI39+BI33+BI43+BI45+BI49+BI51+BI53+BI55+BI57</f>
      </c>
      <c r="BJ5" s="419">
        <f>BI5/CJ5-1</f>
      </c>
      <c r="BK5" s="417">
        <f>BK9+BK11+BK15+BK37+BK19+BK23+BK27+BK29+BK39+BK33+BK43+BK45+BK49+BK51+BK53+BK55+BK57</f>
      </c>
      <c r="BL5" s="419">
        <f>BK5/CL5-1</f>
      </c>
      <c r="BM5" s="170">
        <f>BM9+BM11+BM15+BM37+BM19+BM23+BM27+BM29+BM39+BM33+BM43+BM45+BM49+BM51+BM53+BM55+BM57</f>
      </c>
      <c r="BN5" s="416">
        <f>BM5/CN5-1</f>
      </c>
      <c r="BO5" s="170">
        <f>BO9+BO11+BO15+BO37+BO19+BO23+BO27+BO29+BO39+BO33+BO43+BO45+BO49+BO51+BO53+BO55+BO57</f>
      </c>
      <c r="BP5" s="416">
        <f>BO5/CP5-1</f>
      </c>
      <c r="BQ5" s="170">
        <f>BQ9+BQ11+BQ15+BQ37+BQ19+BQ23+BQ27+BQ29+BQ39+BQ33+BQ43+BQ45+BQ49+BQ51+BQ53+BQ55+BQ57</f>
      </c>
      <c r="BR5" s="416">
        <f>BQ5/CR5-1</f>
      </c>
      <c r="BS5" s="170">
        <f>BS9+BS11+BS15+BS37+BS19+BS23+BS27+BS29+BS39+BS33+BS43+BS45+BS49+BS51+BS53+BS55+BS57</f>
      </c>
      <c r="BT5" s="416">
        <f>BS5/CT5-1</f>
      </c>
      <c r="BU5" s="170">
        <f>BU9+BU11+BU15+BU37+BU19+BU23+BU27+BU29+BU39+BU33+BU43+BU45+BU49+BU51+BU53+BU55+BU57</f>
      </c>
      <c r="BV5" s="416">
        <f>BU5/CV5-1</f>
      </c>
      <c r="BW5" s="109">
        <f>AY5+BA5+BC5+BE5+BG5+BI5+BK5+BM5+BO5+BQ5+BS5+BU5</f>
      </c>
      <c r="BX5" s="372">
        <f>BW5/CX5-1</f>
      </c>
      <c r="BY5" s="421"/>
      <c r="BZ5" s="170">
        <f>BZ9+BZ11+BZ15+BZ37+BZ19+BZ23+BZ27+BZ29+BZ39+BZ33+BZ43+BZ45+BZ49+BZ51+BZ53+BZ55+BZ57</f>
      </c>
      <c r="CA5" s="416">
        <f>BZ5/DB5-1</f>
      </c>
      <c r="CB5" s="170">
        <f>CB9+CB11+CB15+CB37+CB19+CB23+CB27+CB29+CB39+CB33+CB43+CB45+CB49+CB51+CB53+CB55+CB57</f>
      </c>
      <c r="CC5" s="372">
        <f>CB5/DC5-1</f>
      </c>
      <c r="CD5" s="109">
        <f>SUM(CD9,CD11,CD19,CD15,CD37,CD23,CD27,CD29,CD39,CD33,CD43,CD45,CD49,CD53,CD51,CD55,CD57)</f>
      </c>
      <c r="CE5" s="372">
        <f>CD5/DD5-1</f>
      </c>
      <c r="CF5" s="109" t="n">
        <v>105145.2942</v>
      </c>
      <c r="CG5" s="372" t="n">
        <v>0.524638736568044</v>
      </c>
      <c r="CH5" s="109">
        <f>SUM(CH9,CH11,CH19,CH15,CH37,CH23,CH27,CH29,CH39,CH33,CH43,CH45,CH49,CH53,CH51,CH55,CH57)</f>
      </c>
      <c r="CI5" s="372">
        <f>CH5/DF5-1</f>
      </c>
      <c r="CJ5" s="109">
        <f>SUM(CJ9,CJ11,CJ19,CJ15,CJ37,CJ23,CJ27,CJ29,CJ39,CJ33,CJ43,CJ45,CJ49,CJ53,CJ51,CJ55,CJ57)</f>
      </c>
      <c r="CK5" s="372">
        <f>CJ5/DG5-1</f>
      </c>
      <c r="CL5" s="109">
        <f>SUM(CL9,CL11,CL19,CL15,CL37,CL23,CL27,CL29,CL39,CL33,CL43,CL45,CL49,CL53,CL51,CL55,CL57)</f>
      </c>
      <c r="CM5" s="372">
        <f>CL5/DH5-1</f>
      </c>
      <c r="CN5" s="109">
        <f>SUM(CN9,CN11,CN19,CN15,CN37,CN23,CN27,CN29,CN39,CN33,CN43,CN45,CN49,CN53,CN51,CN55,CN57)</f>
      </c>
      <c r="CO5" s="372">
        <f>CN5/DI5-1</f>
      </c>
      <c r="CP5" s="109">
        <f>SUM(CP9,CP11,CP19,CP15,CP37,CP23,CP27,CP29,CP39,CP33,CP43,CP45,CP49,CP53,CP51,CP55,CP57)</f>
      </c>
      <c r="CQ5" s="372">
        <f>CP5/DJ5-1</f>
      </c>
      <c r="CR5" s="109">
        <f>SUM(CR9,CR11,CR19,CR15,CR37,CR23,CR27,CR29,CR39,CR33,CR43,CR45,CR49,CR53,CR51,CR55,CR57)</f>
      </c>
      <c r="CS5" s="372">
        <f>CR5/DK5-1</f>
      </c>
      <c r="CT5" s="109">
        <f>SUM(CT9,CT11,CT19,CT15,CT37,CT23,CT27,CT29,CT39,CT33,CT43,CT45,CT49,CT53,CT51,CT55,CT57)</f>
      </c>
      <c r="CU5" s="372">
        <f>CT5/DL5-1</f>
      </c>
      <c r="CV5" s="109">
        <f>SUM(CV9,CV11,CV19,CV15,CV37,CV23,CV27,CV29,CV39,CV33,CV43,CV45,CV49,CV53,CV51,CV55,CV57)</f>
      </c>
      <c r="CW5" s="372">
        <f>CV5/DM5-1</f>
      </c>
      <c r="CX5" s="109">
        <f>BZ5+CB5+CD5+CF5+CH5+CJ5+CL5+CN5+CP5+CR5+CT5+CV5</f>
      </c>
      <c r="CY5" s="372">
        <f>CX5/SUM(DB5:DM5)-1</f>
      </c>
      <c r="CZ5" s="294"/>
      <c r="DA5" s="294"/>
      <c r="DB5" s="422" t="n">
        <v>95959.99434</v>
      </c>
      <c r="DC5" s="170" t="n">
        <v>107898.09454</v>
      </c>
      <c r="DD5" s="170" t="n">
        <v>80977.618</v>
      </c>
      <c r="DE5" s="170" t="n">
        <v>68964.07108</v>
      </c>
      <c r="DF5" s="170" t="n">
        <v>76174.30038</v>
      </c>
      <c r="DG5" s="170" t="n">
        <v>87483.61794</v>
      </c>
      <c r="DH5" s="170" t="n">
        <v>99925.25614</v>
      </c>
      <c r="DI5" s="170" t="n">
        <v>89215.80602</v>
      </c>
      <c r="DJ5" s="170" t="n">
        <v>93704.1292</v>
      </c>
      <c r="DK5" s="170" t="n">
        <v>64392.4561</v>
      </c>
      <c r="DL5" s="170" t="n">
        <v>49151.7468</v>
      </c>
      <c r="DM5" s="170" t="n">
        <v>48542.3771</v>
      </c>
      <c r="DN5" s="109" t="n">
        <v>962389.46764</v>
      </c>
      <c r="DO5" s="423" t="n">
        <v>-0.251671980641173</v>
      </c>
      <c r="DP5" s="424"/>
      <c r="DQ5" s="425">
        <f>DQ9+DQ11+DQ15+DQ37+DQ19+DQ23+DQ27+DQ29+DQ39+DQ33+DQ43+DQ45+DQ49+DQ51+DQ53+DQ55+DQ57</f>
      </c>
      <c r="DR5" s="87">
        <f>(DQ5-DZ5)/DZ5</f>
      </c>
      <c r="DS5" s="93">
        <f>DS9+DS11+DS15+DS37+DS19+DS23+DS27+DS29+DS39+DS33+DS43+DS45+DS49+DS51+DS53+DS55+DS57</f>
      </c>
      <c r="DT5" s="104"/>
      <c r="DU5" s="93">
        <f>DU9+DU11+DU15+DU37+DU19+DU23+DU27+DU29+DU39+DU33+DU43+DU45+DU49+DU51+DU53+DU55+DU57</f>
      </c>
      <c r="DV5" s="104">
        <f>(DU5-EV5)/EV5</f>
      </c>
      <c r="DW5" s="103"/>
      <c r="DX5" s="93">
        <f>DX9+DX11+DX15+DX37+DX19+DX23+DX27+DX29+DX39+DX33+DX43+DX45+DX49+DX51+DX53+DX55+DX57</f>
      </c>
      <c r="DY5" s="104">
        <f>(DX5-EX5)/EX5</f>
      </c>
      <c r="DZ5" s="93">
        <f>DZ9+DZ11+DZ15+DZ37+DZ19+DZ23+DZ27+DZ29+DZ39+DZ33+DZ43+DZ45+DZ49+DZ51+DZ53+DZ55+DZ57</f>
      </c>
      <c r="EA5" s="104">
        <f>(DZ5-EZ5)/EZ5</f>
      </c>
      <c r="EB5" s="93">
        <f>EB9+EB11+EB15+EB37+EB19+EB23+EB27+EB29+EB39+EB33+EB43+EB45+EB49+EB51+EB53+EB55+EB57</f>
      </c>
      <c r="EC5" s="104">
        <f>(EB5-FB5)/FB5</f>
      </c>
      <c r="ED5" s="93">
        <f>ED9+ED11+ED15+ED37+ED19+ED23+ED27+ED29+ED39+ED33+ED43+ED45+ED49+ED51+ED53+ED55+ED57</f>
      </c>
      <c r="EE5" s="104">
        <f>(ED5-FD5)/FD5</f>
      </c>
      <c r="EF5" s="93">
        <f>EF9+EF11+EF15+EF37+EF19+EF23+EF27+EF29+EF39+EF33+EF43+EF45+EF49+EF51+EF53+EF55+EF57</f>
      </c>
      <c r="EG5" s="104">
        <f>(EF5-FF5)/FF5</f>
      </c>
      <c r="EH5" s="93">
        <f>EH9+EH11+EH15+EH37+EH19+EH23+EH27+EH29+EH39+EH33+EH43+EH45+EH49+EH51+EH53+EH55+EH57</f>
      </c>
      <c r="EI5" s="104">
        <f>(EH5-FH5)/FH5</f>
      </c>
      <c r="EJ5" s="93">
        <f>EJ9+EJ11+EJ15+EJ37+EJ19+EJ23+EJ27+EJ29+EJ39+EJ33+EJ43+EJ45+EJ49+EJ51+EJ53+EJ55+EJ57</f>
      </c>
      <c r="EK5" s="104">
        <f>(EJ5-FJ5)/FJ5</f>
      </c>
      <c r="EL5" s="93">
        <f>EL9+EL11+EL15+EL37+EL19+EL23+EL27+EL29+EL39+EL33+EL43+EL45+EL49+EL51+EL53+EL55+EL57</f>
      </c>
      <c r="EM5" s="104">
        <f>(EL5-FL5)/FL5</f>
      </c>
      <c r="EN5" s="93">
        <f>EN9+EN11+EN15+EN37+EN19+EN23+EN27+EN29+EN39+EN33+EN43+EN45+EN49+EN51+EN53+EN55+EN57</f>
      </c>
      <c r="EO5" s="104">
        <f>(EN5-FN5)/FN5</f>
      </c>
      <c r="EP5" s="93">
        <f>EP9+EP11+EP15+EP37+EP19+EP23+EP27+EP29+EP39+EP33+EP43+EP45+EP49+EP51+EP53+EP55+EP57</f>
      </c>
      <c r="EQ5" s="104">
        <f>(EP5-FP5)/FP5</f>
      </c>
      <c r="ER5" s="103">
        <f>ER9+ER11+ER15+ER37+ER19+ER23+ER27+ER29+ER39+ER33+ER43+ER45+ER49+ER51+ER53+ER55+ER57</f>
      </c>
      <c r="ES5" s="104">
        <f>(ER5-FS5)/FS5</f>
      </c>
      <c r="ET5" s="103">
        <f>ET9+ET11+ET15+ET37+ET19+ET23+ET27+ET29+ET39+ET33+ET43+ET45+ET49+ET51+ET53+ET55+ET57</f>
      </c>
      <c r="EU5" s="104">
        <f>(ET5-FT5)/FT5</f>
      </c>
      <c r="EV5" s="103">
        <f>EV9+EV11+EV15+EV37+EV19+EV23+EV27+EV29+EV39+EV33+EV43+EV45+EV49+EV51+EV53+EV55+EV57</f>
      </c>
      <c r="EW5" s="104">
        <f>(EV5-FU5)/FU5</f>
      </c>
      <c r="EX5" s="103">
        <f>EX9+EX11+EX15+EX37+EX19+EX23+EX27+EX29+EX39+EX33+EX43+EX45+EX49+EX51+EX53+EX55+EX57</f>
      </c>
      <c r="EY5" s="104">
        <f>(EX5-FV5)/FV5</f>
      </c>
      <c r="EZ5" s="103">
        <f>EZ9+EZ11+EZ15+EZ37+EZ19+EZ23+EZ27+EZ29+EZ39+EZ33+EZ43+EZ45+EZ49+EZ51+EZ53+EZ55+EZ57</f>
      </c>
      <c r="FA5" s="104">
        <f>(EZ5-FW5)/FW5</f>
      </c>
      <c r="FB5" s="103">
        <f>FB9+FB11+FB15+FB37+FB19+FB23+FB27+FB29+FB39+FB33+FB43+FB45+FB49+FB51+FB53+FB55+FB57</f>
      </c>
      <c r="FC5" s="104">
        <f>(FB5-FX5)/FX5</f>
      </c>
      <c r="FD5" s="103">
        <f>FD9+FD11+FD15+FD37+FD19+FD23+FD27+FD29+FD39+FD33+FD43+FD45+FD49+FD51+FD53+FD55+FD57</f>
      </c>
      <c r="FE5" s="104">
        <f>(FD5-FY5)/FY5</f>
      </c>
      <c r="FF5" s="103">
        <f>FF9+FF11+FF15+FF37+FF19+FF23+FF27+FF29+FF39+FF33+FF43+FF45+FF49+FF51+FF53+FF55+FF57</f>
      </c>
      <c r="FG5" s="104">
        <f>(FF5-FZ5)/FZ5</f>
      </c>
      <c r="FH5" s="103">
        <f>FH9+FH11+FH15+FH37+FH19+FH23+FH27+FH29+FH39+FH33+FH43+FH45+FH49+FH51+FH53+FH55+FH57</f>
      </c>
      <c r="FI5" s="104">
        <f>(FH5-GA5)/GA5</f>
      </c>
      <c r="FJ5" s="103">
        <f>FJ9+FJ11+FJ15+FJ37+FJ19+FJ23+FJ27+FJ29+FJ39+FJ33+FJ43+FJ45+FJ49+FJ51+FJ53+FJ55+FJ57</f>
      </c>
      <c r="FK5" s="104">
        <f>(FJ5-GB5)/GB5</f>
      </c>
      <c r="FL5" s="103">
        <f>FL9+FL11+FL15+FL37+FL19+FL23+FL27+FL29+FL39+FL33+FL43+FL45+FL49+FL51+FL53+FL55+FL57</f>
      </c>
      <c r="FM5" s="104">
        <f>(FL5-GD5)/GD5</f>
      </c>
      <c r="FN5" s="103">
        <f>FN9+FN11+FN15+FN37+FN19+FN23+FN27+FN29+FN39+FN33+FN43+FN45+FN49+FN51+FN53+FN55+FN57</f>
      </c>
      <c r="FO5" s="104">
        <f>(FN5-GF5)/GF5</f>
      </c>
      <c r="FP5" s="103" t="n">
        <v>1316012.6921</v>
      </c>
      <c r="FQ5" s="426">
        <f>(FP5-(FS5+FT5+FU5+FV5+FW5+FX5+FY5+FZ5+GA5+GB5+GD5+GF5))/(FS5+FT5+FU5+FV5+FW5+FX5+FY5+FZ5+GA5+GB5+GD5+GF5)</f>
      </c>
      <c r="FR5" s="427"/>
      <c r="FS5" s="428">
        <f>FS9+FS11+FS15+FS37+FS19+FS23+FS27+FS29+FS39+FS33+FS43+FS45+FS49+FS51+FS53+FS55+FS57</f>
      </c>
      <c r="FT5" s="103">
        <f>FT9+FT11+FT15+FT37+FT19+FT23+FT27+FT29+FT39+FT33+FT43+FT45+FT49+FT51+FT53+FT55+FT57</f>
      </c>
      <c r="FU5" s="103">
        <f>FU9+FU11+FU15+FU37+FU19+FU23+FU27+FU29+FU39+FU33+FU43+FU45+FU49+FU51+FU53+FU55+FU57</f>
      </c>
      <c r="FV5" s="103">
        <f>FV9+FV11+FV15+FV37+FV19+FV23+FV27+FV29+FV39+FV33+FV43+FV45+FV49+FV51+FV53+FV55+FV57</f>
      </c>
      <c r="FW5" s="103">
        <f>FW9+FW11+FW15+FW37+FW19+FW23+FW27+FW29+FW39+FW33+FW43+FW45+FW49+FW51+FW53+FW55+FW57</f>
      </c>
      <c r="FX5" s="103">
        <f>FX9+FX11+FX15+FX37+FX19+FX23+FX27+FX29+FX39+FX33+FX43+FX45+FX49+FX51+FX53+FX55+FX57</f>
      </c>
      <c r="FY5" s="103">
        <f>FY9+FY11+FY15+FY37+FY19+FY23+FY27+FY29+FY39+FY33+FY43+FY45+FY49+FY51+FY53+FY55+FY57</f>
      </c>
      <c r="FZ5" s="103">
        <f>FZ9+FZ11+FZ15+FZ37+FZ19+FZ23+FZ27+FZ29+FZ39+FZ33+FZ43+FZ45+FZ49+FZ51+FZ53+FZ55+FZ57</f>
      </c>
      <c r="GA5" s="103">
        <f>GA9+GA11+GA15+GA37+GA19+GA23+GA27+GA29+GA39+GA33+GA43+GA45+GA49+GA51+GA53+GA55+GA57</f>
      </c>
      <c r="GB5" s="103">
        <f>GB9+GB11+GB15+GB37+GB19+GB23+GB27+GB29+GB39+GB33+GB43+GB45+GB49+GB51+GB53+GB55+GB57</f>
      </c>
      <c r="GC5" s="429">
        <f>(GB5-HD5)/HD5</f>
      </c>
      <c r="GD5" s="103">
        <f>GD9+GD11+GD15+GD37+GD19+GD23+GD27+GD29+GD39+GD33+GD43+GD45+GD49+GD51+GD53+GD55+GD57</f>
      </c>
      <c r="GE5" s="429">
        <f>(GD5-HF5)/HF5</f>
      </c>
      <c r="GF5" s="103">
        <f>GF9+GF11+GF15+GF37+GF19+GF23+GF27+GF29+GF39+GF33+GF43+GF45+GF49+GF51+GF53+GF55+GF57</f>
      </c>
      <c r="GG5" s="429">
        <f>(GF5-HH5)/HH5</f>
      </c>
      <c r="GH5" s="430">
        <f>FS5+FT5+FU5+FV5+FW5+FX5+FY5+FZ5+GA5+GB5+GD5+GF5</f>
      </c>
      <c r="GI5" s="409">
        <f>(GH5-HJ5)/HJ5</f>
      </c>
      <c r="GJ5" s="431"/>
      <c r="GK5" s="432" t="n">
        <v>56.3477784251374</v>
      </c>
      <c r="GL5" s="432" t="n">
        <v>332918.1087</v>
      </c>
      <c r="GM5" s="104">
        <f>(GL5-HO5)/HO5</f>
      </c>
      <c r="GN5" s="103">
        <f>GN9+GN11+GN15+GN37+GN19+GN23+GN27+GN29+GN39+GN33+GN43+GN45+GN49+GN51+GN53+GN55+GN57</f>
      </c>
      <c r="GO5" s="104">
        <f>(GN5-HQ5)/HQ5</f>
      </c>
      <c r="GP5" s="103">
        <f>GP9+GP11+GP15+GP37+GP19+GP23+GP27+GP29+GP39+GP33+GP43+GP45+GP49+GP51+GP53+GP55+GP57</f>
      </c>
      <c r="GQ5" s="104">
        <f>(GP5-HS5)/HS5</f>
      </c>
      <c r="GR5" s="103">
        <f>GR9+GR11+GR15+GR37+GR19+GR23+GR27+GR29+GR39+GR33+GR43+GR45+GR49+GR51+GR53+GR55+GR57</f>
      </c>
      <c r="GS5" s="104">
        <f>(GR5-HU5)/HU5</f>
      </c>
      <c r="GT5" s="103">
        <f>GT9+GT11+GT15+GT37+GT19+GT23+GT27+GT29+GT39+GT33+GT43+GT45+GT49+GT51+GT53+GT55+GT57</f>
      </c>
      <c r="GU5" s="104">
        <f>(GT5-HW5)/HW5</f>
      </c>
      <c r="GV5" s="103">
        <f>GV9+GV11+GV15+GV37+GV19+GV23+GV27+GV29+GV39+GV33+GV43+GV45+GV49+GV51+GV53+GV55+GV57</f>
      </c>
      <c r="GW5" s="104">
        <f>(GV5-HZ5)/HZ5</f>
      </c>
      <c r="GX5" s="103">
        <f>GX9+GX11+GX15+GX37+GX19+GX23+GX27+GX29+GX39+GX33+GX43+GX45+GX49+GX51+GX53+GX55+GX57</f>
      </c>
      <c r="GY5" s="104">
        <f>(GX5-IB5)/IB5</f>
      </c>
      <c r="GZ5" s="103">
        <f>GZ9+GZ11+GZ15+GZ37+GZ19+GZ23+GZ27+GZ29+GZ39+GZ33+GZ43+GZ45+GZ49+GZ51+GZ53+GZ55+GZ57</f>
      </c>
      <c r="HA5" s="104">
        <f>(GZ5-ID5)/ID5</f>
      </c>
      <c r="HB5" s="103">
        <f>HB9+HB11+HB15+HB37+HB19+HB23+HB27+HB29+HB39+HB33+HB43+HB45+HB49+HB51+HB53+HB55+HB57</f>
      </c>
      <c r="HC5" s="104">
        <f>(HB5-IF5)/IF5</f>
      </c>
      <c r="HD5" s="103">
        <f>HD9+HD11+HD15+HD37+HD19+HD23+HD27+HD29+HD39+HD33+HD43+HD45+HD49+HD51+HD53+HD55+HD57</f>
      </c>
      <c r="HE5" s="104">
        <f>(HD5-IH5)/IH5</f>
      </c>
      <c r="HF5" s="103">
        <f>HF9+HF11+HF15+HF37+HF19+HF23+HF27+HF29+HF39+HF33+HF43+HF45+HF49+HF51+HF53+HF55+HF57</f>
      </c>
      <c r="HG5" s="104">
        <f>(HF5-IJ5)/IJ5</f>
      </c>
      <c r="HH5" s="103">
        <f>HH9+HH11+HH15+HH37+HH19+HH23+HH27+HH29+HH39+HH33+HH43+HH45+HH49+HH51+HH53+HH55+HH57</f>
      </c>
      <c r="HI5" s="104">
        <f>(HH5-IL5)/IL5</f>
      </c>
      <c r="HJ5" s="430">
        <f>GL5+GN5+GP5+GR5+GT5+GV5+GX5+GZ5+HB5+HD5+HF5+HH5</f>
      </c>
      <c r="HK5" s="103">
        <f>HH5+HF5+HD5+HB5+GZ5+GX5+GV5+GT5+GR5+GP5+GN5+GL5</f>
      </c>
      <c r="HL5" s="426">
        <f>(HK5-IN5)/IN5</f>
      </c>
      <c r="HM5" s="433" t="s">
        <v>210</v>
      </c>
      <c r="HN5" s="434"/>
      <c r="HO5" s="428">
        <f>HO9+HO11+HO15+HO37+HO19+HO23+HO27+HO29+HO39+HO33+HO43+HO45+HO49+HO51+HO53+HO55+HO57</f>
      </c>
      <c r="HP5" s="409">
        <f>(HO5-IQ5)/IQ5</f>
      </c>
      <c r="HQ5" s="435">
        <f>HQ9+HQ11+HQ15+HQ37+HQ19+HQ23+HQ27+HQ29+HQ39+HQ33+HQ43+HQ45+HQ49+HQ51+HQ53+HQ55+HQ57</f>
      </c>
      <c r="HR5" s="409">
        <f>(HQ5-IS5)/IS5</f>
      </c>
      <c r="HS5" s="435">
        <f>HS9+HS11+HS15+HS37+HS19+HS23+HS27+HS29+HS39+HS33+HS43+HS45+HS49+HS51+HS53+HS55+HS57</f>
      </c>
      <c r="HT5" s="104">
        <f>(HS5-IU5)/IU5</f>
      </c>
      <c r="HU5" s="428">
        <f>HU9+HU11+HU15+HU37+HU19+HU23+HU27+HU29+HU39+HU33+HU43+HU45+HU49+HU51+HU53+HU55+HU57</f>
      </c>
      <c r="HV5" s="436">
        <f>(HU5-IW5)/IW5</f>
      </c>
      <c r="HW5" s="435">
        <f>HW9+HW11+HW15+HW37+HW19+HW23+HW27+HW29+HW39+HW33+HW43+HW45+HW49+HW51+HW53+HW55+HW57</f>
      </c>
      <c r="HX5" s="437">
        <f>(HW5-IY5)/IY5</f>
      </c>
      <c r="HY5" s="438">
        <f>HW5+HU5+HS5+HQ5+HO5</f>
      </c>
      <c r="HZ5" s="428">
        <f>HZ9+HZ11+HZ15+HZ37+HZ19+HZ23+HZ27+HZ29+HZ39+HZ33+HZ43+HZ45+HZ49+HZ51+HZ53+HZ55+HZ57</f>
      </c>
      <c r="IA5" s="436">
        <f>(HZ5-JA5)/JA5</f>
      </c>
      <c r="IB5" s="435">
        <f>IB9+IB11+IB15+IB37+IB19+IB23+IB27+IB29+IB39+IB33+IB43+IB45+IB49+IB51+IB53+IB55+IB57</f>
      </c>
      <c r="IC5" s="436">
        <f>(IB5-JC5)/JC5</f>
      </c>
      <c r="ID5" s="435">
        <f>ID9+ID11+ID15+ID37+ID19+ID23+ID27+ID29+ID39+ID33+ID43+ID45+ID49+ID51+ID53+ID55+ID57</f>
      </c>
      <c r="IE5" s="436">
        <f>(ID5-JE5)/JE5</f>
      </c>
      <c r="IF5" s="435">
        <f>IF9+IF11+IF15+IF37+IF19+IF23+IF27+IF29+IF39+IF33+IF43+IF45+IF49+IF51+IF53+IF55+IF57</f>
      </c>
      <c r="IG5" s="439">
        <f>(IF5-JG5)/JG5</f>
      </c>
      <c r="IH5" s="435">
        <f>IH9+IH11+IH15+IH37+IH19+IH23+IH27+IH29+IH39+IH33+IH43+IH45+IH49+IH51+IH53+IH55+IH57</f>
      </c>
      <c r="II5" s="439">
        <f>(IH5-JI5)/JI5</f>
      </c>
      <c r="IJ5" s="435">
        <f>IJ9+IJ11+IJ15+IJ37+IJ19+IJ23+IJ27+IJ29+IJ39+IJ33+IJ43+IJ45+IJ49+IJ51+IJ53+IJ55+IJ57</f>
      </c>
      <c r="IK5" s="313">
        <f>(IJ5-JK5)/JK5</f>
      </c>
      <c r="IL5" s="435">
        <f>IL9+IL11+IL15+IL37+IL19+IL23+IL27+IL29+IL39+IL33+IL43+IL45+IL49+IL51+IL53+IL55+IL57</f>
      </c>
      <c r="IM5" s="313">
        <f>(IL5-JM5)/JM5</f>
      </c>
      <c r="IN5" s="406">
        <f>HO5+HQ5+HS5+HU5+HW5+HZ5+IB5+ID5+IF5+IH5+IJ5+IL5</f>
      </c>
      <c r="IO5" s="104">
        <f>IN5/JO5-1</f>
      </c>
      <c r="IP5" s="407"/>
      <c r="IQ5" s="408" t="n">
        <v>363937.4196</v>
      </c>
      <c r="IR5" s="409">
        <f>IQ5/JS5-1</f>
      </c>
      <c r="IS5" s="410" t="n">
        <v>533539.6573</v>
      </c>
      <c r="IT5" s="409">
        <f>IS5/JT5-1</f>
      </c>
      <c r="IU5" s="410" t="n">
        <v>410980.9457</v>
      </c>
      <c r="IV5" s="409">
        <f>(IU5-JU5)/JU5</f>
      </c>
      <c r="IW5" s="410" t="n">
        <v>370925.8415</v>
      </c>
      <c r="IX5" s="409">
        <f>(IW5-JV5)/JV5</f>
      </c>
      <c r="IY5" s="410" t="n">
        <v>412594.7733</v>
      </c>
      <c r="IZ5" s="409">
        <f>(IY5-JW5)/JW5</f>
      </c>
      <c r="JA5" s="410" t="n">
        <v>382626.476</v>
      </c>
      <c r="JB5" s="409">
        <f>(JA5-JX5)/JX5</f>
      </c>
      <c r="JC5" s="410" t="n">
        <v>397856.3751</v>
      </c>
      <c r="JD5" s="409">
        <f>(JC5-JY5)/JY5</f>
      </c>
      <c r="JE5" s="410" t="n">
        <v>399045.47</v>
      </c>
      <c r="JF5" s="409">
        <f>(JE5-JZ5)/JZ5</f>
      </c>
      <c r="JG5" s="410" t="n">
        <v>408894.397</v>
      </c>
      <c r="JH5" s="409">
        <f>(JG5-KA5)/KA5</f>
      </c>
      <c r="JI5" s="410" t="n">
        <v>395767.702179149</v>
      </c>
      <c r="JJ5" s="409">
        <f>(JI5-KB5)/KB5</f>
      </c>
      <c r="JK5" s="440" t="n">
        <v>340357.916015123</v>
      </c>
      <c r="JL5" s="409">
        <f>(JK5-KC5)/KC5</f>
      </c>
      <c r="JM5" s="441">
        <f>JM9+JM11+JM15+JM37+JM19+JM23+JM27+JM29+JM39+JM33+JM43+JM45+JM49+JM51+JM53+JM55+JM57</f>
      </c>
      <c r="JN5" s="426">
        <f>(JM5-KD5)/KD5</f>
      </c>
      <c r="JO5" s="413">
        <f>JM5+JK5+JI5+JG5+JE5+JC5+JA5+IY5+IW5+IU5+IS5+IQ5</f>
      </c>
      <c r="JP5" s="388">
        <f>JO5/JR5-1</f>
      </c>
      <c r="JQ5" s="414"/>
      <c r="JR5" s="398">
        <f>SUM(JS5:KD5)</f>
      </c>
      <c r="JS5" s="103" t="n">
        <v>359458.914536078</v>
      </c>
      <c r="JT5" s="103" t="n">
        <v>529373.767814449</v>
      </c>
      <c r="JU5" s="103" t="n">
        <v>404400.628075265</v>
      </c>
      <c r="JV5" s="103" t="n">
        <v>360776.60890161</v>
      </c>
      <c r="JW5" s="103" t="n">
        <v>405482.341909491</v>
      </c>
      <c r="JX5" s="103" t="n">
        <v>373812.337829385</v>
      </c>
      <c r="JY5" s="103" t="n">
        <v>397867.932770156</v>
      </c>
      <c r="JZ5" s="103" t="n">
        <v>390622.632591382</v>
      </c>
      <c r="KA5" s="103" t="n">
        <v>412871.402838437</v>
      </c>
      <c r="KB5" s="103" t="n">
        <v>401656.540158116</v>
      </c>
      <c r="KC5" s="103" t="n">
        <v>348483.254358335</v>
      </c>
      <c r="KD5" s="103" t="n">
        <v>508098.895701293</v>
      </c>
    </row>
    <row r="6" s="287" customFormat="1" ht="33" customHeight="1" spans="1:288">
      <c r="A6" s="415"/>
      <c r="B6" s="147" t="s">
        <v>211</v>
      </c>
      <c r="C6" s="170" t="n">
        <f>C12+C24+C30+C34+C40+C46</f>
        <v>21.825</v>
      </c>
      <c r="D6" s="416" t="n">
        <f t="shared" si="0">C6/Z6-1</f>
        <v>-0.5719052130470346</v>
      </c>
      <c r="E6" s="170" t="n">
        <f>E12+E24+E30+E34+E40+E46</f>
        <v>21.064</v>
      </c>
      <c r="F6" s="372" t="n">
        <f t="shared" si="1">E6/AB6-1</f>
        <v>-0.5400682561066944</v>
      </c>
      <c r="G6" s="170" t="n">
        <f>G12+G24+G30+G34+G40+G46</f>
        <v>20.141</v>
      </c>
      <c r="H6" s="372" t="n">
        <f t="shared" si="2">G6/AD6-1</f>
        <v>-0.5177125287945328</v>
      </c>
      <c r="I6" s="170" t="n">
        <f>I12+I24+I30+I34+I40+I46</f>
        <v>19.5338</v>
      </c>
      <c r="J6" s="372" t="n">
        <f t="shared" si="3">I6/AF6-1</f>
        <v>-0.489931168464921</v>
      </c>
      <c r="K6" s="170" t="n">
        <f>K12+K24+K30+K34+K40+K46</f>
        <v>19.8869</v>
      </c>
      <c r="L6" s="372" t="n">
        <f t="shared" si="4">K6/AH6-1</f>
        <v>-0.48626865440304623</v>
      </c>
      <c r="M6" s="170" t="n">
        <f>M12+M24+M30+M34+M40+M46</f>
        <v>20.2908</v>
      </c>
      <c r="N6" s="416" t="n">
        <f t="shared" si="5">M6/AJ6-1</f>
        <v>-0.45353036705475525</v>
      </c>
      <c r="O6" s="170" t="n">
        <f>O12+O24+O30+O34+O40+O46</f>
        <v>18.9998</v>
      </c>
      <c r="P6" s="416" t="n">
        <f t="shared" si="6">O6/AL6-1</f>
        <v>-0.4476031539284552</v>
      </c>
      <c r="Q6" s="170" t="n">
        <f>Q12+Q24+Q30+Q34+Q40+Q46</f>
        <v>17.8295</v>
      </c>
      <c r="R6" s="416" t="n">
        <f>Q6/AL6-1</f>
        <v>-0.4524950099800399</v>
      </c>
      <c r="S6" s="170">
        <f>S12+S24+S30+S34+S40+S46</f>
      </c>
      <c r="T6" s="416">
        <f>S6/AN6-1</f>
      </c>
      <c r="U6" s="109">
        <f>G6+E6+C6+I6+K6+M6+O6+Q6+S6</f>
      </c>
      <c r="V6" s="372">
        <f>U6/SUM(X6+Z6+AB6+AD6+AF6+AH6+AJ6+AL6+AN6)-1</f>
      </c>
      <c r="W6" s="442"/>
      <c r="X6" s="170">
        <f>X12+X24+X30+X34+X40+X46</f>
      </c>
      <c r="Y6" s="416">
        <f>X6/AY6-1</f>
      </c>
      <c r="Z6" s="170">
        <f>Z12+Z16+Z20+Z24+Z30+Z40+Z34+Z46</f>
      </c>
      <c r="AA6" s="416">
        <f>Z6/BA6-1</f>
      </c>
      <c r="AB6" s="170">
        <f>AB12+AB16+AB20+AB24+AB30+AB40+AB34+AB46</f>
      </c>
      <c r="AC6" s="416">
        <f>AB6/BC6-1</f>
      </c>
      <c r="AD6" s="170">
        <f>AD12+AD16+AD20+AD24+AD30+AD40+AD34+AD46</f>
      </c>
      <c r="AE6" s="416">
        <f>AD6/BE6-1</f>
      </c>
      <c r="AF6" s="170">
        <f>AF12+AF16+AF20+AF24+AF30+AF40+AF34+AF46</f>
      </c>
      <c r="AG6" s="416">
        <f>AF6/BG6-1</f>
      </c>
      <c r="AH6" s="170">
        <f>AH12+AH16+AH20+AH24+AH30+AH40+AH34+AH46</f>
      </c>
      <c r="AI6" s="416">
        <f>AH6/BI6-1</f>
      </c>
      <c r="AJ6" s="170">
        <f>AJ12+AJ16+AJ20+AJ24+AJ30+AJ40+AJ34+AJ46</f>
      </c>
      <c r="AK6" s="416">
        <f>AJ6/BK6-1</f>
      </c>
      <c r="AL6" s="170">
        <f>AL12+AL16+AL20+AL24+AL30+AL40+AL34+AL46</f>
      </c>
      <c r="AM6" s="416">
        <f>AL6/BM6-1</f>
      </c>
      <c r="AN6" s="170">
        <f>AN12+AN16+AN20+AN24+AN30+AN40+AN34+AN46</f>
      </c>
      <c r="AO6" s="416">
        <f>AN6/BO6-1</f>
      </c>
      <c r="AP6" s="170">
        <f>AP12+AP16+AP20+AP24+AP30+AP40+AP34+AP46</f>
      </c>
      <c r="AQ6" s="416">
        <f>AP6/BQ6-1</f>
      </c>
      <c r="AR6" s="170">
        <f>AR12+AR16+AR20+AR24+AR30+AR40+AR34+AR46</f>
      </c>
      <c r="AS6" s="416">
        <f>AR6/BS6-1</f>
      </c>
      <c r="AT6" s="170">
        <f>AT12+AT16+AT20+AT24+AT30+AT40+AT34+AT46</f>
      </c>
      <c r="AU6" s="416">
        <f>AT6/BU6-1</f>
      </c>
      <c r="AV6" s="93">
        <f>AB6+X6+Z6+AD6+AF6+AH6+AJ6+AL6+AN6+AP6+AR6+AT6</f>
      </c>
      <c r="AW6" s="416">
        <f>AV6/(AY6+BA6+BC6+BE6+BG6+BI6+BK6+BM6+BO6+BQ6+BS6+BU6)-1</f>
      </c>
      <c r="AX6" s="373"/>
      <c r="AY6" s="170" t="n">
        <v>69.8684</v>
      </c>
      <c r="AZ6" s="416" t="n">
        <v>-0.219123256622293</v>
      </c>
      <c r="BA6" s="170">
        <f>BA12+BA16+BA20+BA24+BA30+BA40+BA34+BA46</f>
      </c>
      <c r="BB6" s="416">
        <f>BA6/CB6-1</f>
      </c>
      <c r="BC6" s="170">
        <f>BC12+BC16+BC20+BC24+BC30+BC40+BC34+BC46</f>
      </c>
      <c r="BD6" s="416">
        <f>BC6/CD6-1</f>
      </c>
      <c r="BE6" s="170">
        <f>BE12+BE16+BE20+BE24+BE30+BE40+BE34+BE46</f>
      </c>
      <c r="BF6" s="416">
        <f>BE6/CF6-1</f>
      </c>
      <c r="BG6" s="170">
        <f>BG12+BG16+BG20+BG24+BG30+BG40+BG34+BG46</f>
      </c>
      <c r="BH6" s="416">
        <f>BG6/CH6-1</f>
      </c>
      <c r="BI6" s="170">
        <f>BI12+BI16+BI20+BI24+BI30+BI40+BI34+BI46</f>
      </c>
      <c r="BJ6" s="416">
        <f>BI6/CJ6-1</f>
      </c>
      <c r="BK6" s="170">
        <f>BK12+BK16+BK20+BK24+BK30+BK40+BK34+BK46</f>
      </c>
      <c r="BL6" s="416">
        <f>BK6/CL6-1</f>
      </c>
      <c r="BM6" s="170">
        <f>BM12+BM16+BM20+BM24+BM30+BM40+BM34+BM46</f>
      </c>
      <c r="BN6" s="416">
        <f>BM6/CN6-1</f>
      </c>
      <c r="BO6" s="170">
        <f>BO12+BO16+BO20+BO24+BO30+BO40+BO34+BO46</f>
      </c>
      <c r="BP6" s="416">
        <f>BO6/CP6-1</f>
      </c>
      <c r="BQ6" s="170">
        <f>BQ12+BQ16+BQ20+BQ24+BQ30+BQ40+BQ34+BQ46</f>
      </c>
      <c r="BR6" s="416">
        <f>BQ6/CR6-1</f>
      </c>
      <c r="BS6" s="170">
        <f>BS12+BS16+BS20+BS24+BS30+BS40+BS34+BS46</f>
      </c>
      <c r="BT6" s="416">
        <f>BS6/CT6-1</f>
      </c>
      <c r="BU6" s="170">
        <f>BU12+BU16+BU20+BU24+BU30+BU40+BU34+BU46</f>
      </c>
      <c r="BV6" s="416">
        <f>BU6/CV6-1</f>
      </c>
      <c r="BW6" s="109">
        <f>AY6+BA6+BC6+BE6+BG6+BI6+BK6+BM6+BO6+BQ6+BS6+BU6</f>
      </c>
      <c r="BX6" s="372">
        <f>BW6/CX6-1</f>
      </c>
      <c r="BY6" s="443"/>
      <c r="BZ6" s="170">
        <f>BZ12+BZ16+BZ20+BZ24+BZ30+BZ40+BZ34+BZ46</f>
      </c>
      <c r="CA6" s="416">
        <f>BZ6/DB6-1</f>
      </c>
      <c r="CB6" s="170">
        <f>CB12+CB16+CB20+CB24+CB30+CB40+CB34+CB46</f>
      </c>
      <c r="CC6" s="416">
        <f>CB6/DC6-1</f>
      </c>
      <c r="CD6" s="170">
        <f>SUM(CD12,CD16,CD20,CD24,CD30,CD40,CD34,CD46)</f>
      </c>
      <c r="CE6" s="416">
        <f>CD6/DD6-1</f>
      </c>
      <c r="CF6" s="170">
        <f>SUM(CF12,CF16,CF20,CF24,CF30,CF40,CF34,CF46)</f>
      </c>
      <c r="CG6" s="416" t="n">
        <v>0.07984229893974</v>
      </c>
      <c r="CH6" s="170">
        <f>CH12+CH16+CH20+CH24+CH30+CH40+CH34+CH46</f>
      </c>
      <c r="CI6" s="416">
        <f>CH6/DF6-1</f>
      </c>
      <c r="CJ6" s="170">
        <f>CJ12+CJ16+CJ20+CJ24+CJ30+CJ40+CJ34+CJ46</f>
      </c>
      <c r="CK6" s="416">
        <f>CJ6/DG6-1</f>
      </c>
      <c r="CL6" s="170">
        <f>CL12+CL16+CL20+CL24+CL30+CL40+CL34+CL46</f>
      </c>
      <c r="CM6" s="416">
        <f>CL6/DH6-1</f>
      </c>
      <c r="CN6" s="170">
        <f>CN12+CN16+CN20+CN24+CN30+CN40+CN34+CN46</f>
      </c>
      <c r="CO6" s="416">
        <f>CN6/DI6-1</f>
      </c>
      <c r="CP6" s="170">
        <f>CP12+CP16+CP20+CP24+CP30+CP40+CP46+CP34</f>
      </c>
      <c r="CQ6" s="416">
        <f>CP6/DJ6-1</f>
      </c>
      <c r="CR6" s="170">
        <f>CR12+CR16+CR20+CR24+CR30+CR40+CR46+CR34</f>
      </c>
      <c r="CS6" s="416">
        <f>CR6/DK6-1</f>
      </c>
      <c r="CT6" s="170">
        <f>CT12+CT16+CT20+CT24+CT30+CT40+CT46+CT34</f>
      </c>
      <c r="CU6" s="416">
        <f>CT6/DL6-1</f>
      </c>
      <c r="CV6" s="170">
        <f>CV12+CV16+CV20+CV24+CV30+CV40+CV46+CV34</f>
      </c>
      <c r="CW6" s="416">
        <f>CV6/DM6-1</f>
      </c>
      <c r="CX6" s="170">
        <f>BZ6+CB6+CD6+CF6+CH6+CJ6+CL6+CN6+CP6+CR6+CT6+CV6</f>
      </c>
      <c r="CY6" s="416">
        <f>CX6/SUM(DB6:DM6)-1</f>
      </c>
      <c r="CZ6" s="294"/>
      <c r="DA6" s="294"/>
      <c r="DB6" s="422" t="n">
        <v>93.7009</v>
      </c>
      <c r="DC6" s="170" t="n">
        <v>98.4249</v>
      </c>
      <c r="DD6" s="170" t="n">
        <v>86.813</v>
      </c>
      <c r="DE6" s="170" t="n">
        <v>81.4706</v>
      </c>
      <c r="DF6" s="170" t="n">
        <v>87.4894</v>
      </c>
      <c r="DG6" s="170" t="n">
        <v>83.312</v>
      </c>
      <c r="DH6" s="170" t="n">
        <v>84.9505</v>
      </c>
      <c r="DI6" s="170" t="n">
        <v>83.1921</v>
      </c>
      <c r="DJ6" s="170" t="n">
        <v>83.5209</v>
      </c>
      <c r="DK6" s="170" t="n">
        <v>85.232</v>
      </c>
      <c r="DL6" s="170" t="n">
        <v>67.3802</v>
      </c>
      <c r="DM6" s="170" t="n">
        <v>68.0894</v>
      </c>
      <c r="DN6" s="109" t="n">
        <v>1003.5759</v>
      </c>
      <c r="DO6" s="423" t="n">
        <v>-0.220430266643953</v>
      </c>
      <c r="DP6" s="424"/>
      <c r="DQ6" s="425">
        <f>DQ12+DQ16+DQ20+DQ24+DQ30+DQ40+DQ34+DQ46</f>
      </c>
      <c r="DR6" s="87"/>
      <c r="DS6" s="93">
        <f>DS12+DS16+DS20+DS24+DS30+DS40+DS34+DS46</f>
      </c>
      <c r="DT6" s="104"/>
      <c r="DU6" s="93">
        <f>DU12+DU16+DU20+DU24+DU30+DU40+DU34+DU46</f>
      </c>
      <c r="DV6" s="104"/>
      <c r="DW6" s="103"/>
      <c r="DX6" s="93">
        <f>DX12+DX16+DX20+DX24+DX30+DX40+DX34+DX46</f>
      </c>
      <c r="DY6" s="104"/>
      <c r="DZ6" s="93">
        <f>DZ12+DZ16+DZ20+DZ24+DZ30+DZ40+DZ34+DZ46</f>
      </c>
      <c r="EA6" s="104"/>
      <c r="EB6" s="93">
        <f>EB12+EB16+EB20+EB24+EB30+EB40+EB34+EB46</f>
      </c>
      <c r="EC6" s="104"/>
      <c r="ED6" s="93">
        <f>ED12+ED16+ED20+ED24+ED30+ED40+ED34+ED46</f>
      </c>
      <c r="EE6" s="104"/>
      <c r="EF6" s="93">
        <f>EF12+EF16+EF20+EF24+EF30+EF40+EF34+EF46</f>
      </c>
      <c r="EG6" s="104"/>
      <c r="EH6" s="93">
        <f>EH12+EH16+EH20+EH24+EH30+EH40+EH34+EH46</f>
      </c>
      <c r="EI6" s="104"/>
      <c r="EJ6" s="93">
        <f>EJ12+EJ16+EJ20+EJ24+EJ30+EJ40+EJ34+EJ46</f>
      </c>
      <c r="EK6" s="104"/>
      <c r="EL6" s="93">
        <f>EL12+EL16+EL20+EL24+EL30+EL40+EL34+EL46</f>
      </c>
      <c r="EM6" s="104"/>
      <c r="EN6" s="93">
        <f>EN12+EN16+EN20+EN24+EN30+EN40+EN34+EN46</f>
      </c>
      <c r="EO6" s="104"/>
      <c r="EP6" s="93">
        <f>EP12+EP16+EP20+EP24+EP30+EP40+EP34+EP46</f>
      </c>
      <c r="EQ6" s="104"/>
      <c r="ER6" s="104"/>
      <c r="FM6" s="444"/>
      <c r="FN6" s="445"/>
      <c r="FO6" s="444"/>
      <c r="FP6" s="445" t="n">
        <v>0.0</v>
      </c>
      <c r="FQ6" s="16"/>
      <c r="FR6" s="446"/>
      <c r="FS6" s="447"/>
      <c r="JM6" s="413"/>
      <c r="JN6" s="388"/>
      <c r="JO6" s="413" t="n">
        <v>0.0</v>
      </c>
      <c r="JP6" s="388"/>
      <c r="JQ6" s="414"/>
      <c r="JR6" s="448"/>
      <c r="JS6" s="449"/>
      <c r="JT6" s="449"/>
      <c r="JU6" s="449"/>
      <c r="JV6" s="449"/>
      <c r="JW6" s="449"/>
      <c r="JX6" s="449"/>
      <c r="JY6" s="449"/>
      <c r="JZ6" s="449"/>
      <c r="KA6" s="449"/>
      <c r="KB6" s="449"/>
      <c r="KC6" s="449"/>
      <c r="KD6" s="449"/>
    </row>
    <row r="7" s="287" customFormat="1" ht="33" customHeight="1" spans="1:288">
      <c r="A7" s="28"/>
      <c r="B7" s="450" t="s">
        <v>212</v>
      </c>
      <c r="C7" s="170" t="n">
        <f>C13+C17+C21+C25+C31+C41+C35+C47</f>
        <v>584.2728</v>
      </c>
      <c r="D7" s="416" t="n">
        <f t="shared" si="0">C7/Z7-1</f>
        <v>-0.5941410945708054</v>
      </c>
      <c r="E7" s="170" t="n">
        <f>E13+E17+E21+E25+E31+E41+E35+E47</f>
        <v>527.405018</v>
      </c>
      <c r="F7" s="372" t="n">
        <f t="shared" si="1">E7/AB7-1</f>
        <v>-0.5513877560984614</v>
      </c>
      <c r="G7" s="170" t="n">
        <f>G13+G17+G21+G25+G31+G41+G35+G47</f>
        <v>498.893973</v>
      </c>
      <c r="H7" s="372" t="n">
        <f t="shared" si="2">G7/AD7-1</f>
        <v>-0.5361957842671694</v>
      </c>
      <c r="I7" s="170" t="n">
        <f>I13+I17+I21+I25+I31+I41+I35+I47</f>
        <v>484.204209</v>
      </c>
      <c r="J7" s="372" t="n">
        <f t="shared" si="3">I7/AF7-1</f>
        <v>-0.5112469487569713</v>
      </c>
      <c r="K7" s="170" t="n">
        <f>K13+K17+K21+K25+K31+K41+K35+K47</f>
        <v>493.894595</v>
      </c>
      <c r="L7" s="372" t="n">
        <f t="shared" si="4">K7/AH7-1</f>
        <v>-0.5076621281171065</v>
      </c>
      <c r="M7" s="170" t="n">
        <f>M13+M17+M21+M25+M31+M41+M35+M47</f>
        <v>496.60357500000003</v>
      </c>
      <c r="N7" s="416" t="n">
        <f t="shared" si="5">M7/AJ7-1</f>
        <v>-0.4750109495266728</v>
      </c>
      <c r="O7" s="170" t="n">
        <f>O13+O17+O21+O25+O31+O41+O35+O47</f>
        <v>458.40401999999995</v>
      </c>
      <c r="P7" s="416" t="n">
        <f t="shared" si="6">O7/AL7-1</f>
        <v>-0.4820264880562616</v>
      </c>
      <c r="Q7" s="170" t="n">
        <f>Q13+Q17+Q21+Q25+Q31+Q41+Q35+Q47</f>
        <v>424.79553</v>
      </c>
      <c r="R7" s="416" t="n">
        <f>Q7/AL7-1</f>
        <v>-0.4754802591806737</v>
      </c>
      <c r="S7" s="170">
        <f>S13+S17+S21+S25+S31+S41+S35+S47</f>
      </c>
      <c r="T7" s="416">
        <f>S7/AN7-1</f>
      </c>
      <c r="U7" s="109">
        <f>G7+E7+C7+I7+K7+M7+O7+Q7+S7</f>
      </c>
      <c r="V7" s="372">
        <f>U7/SUM(X7+Z7+AB7+AD7+AF7+AH7+AJ7+AL7+AN7)-1</f>
      </c>
      <c r="W7" s="442"/>
      <c r="X7" s="170" t="n">
        <v>1439.59586</v>
      </c>
      <c r="Y7" s="416">
        <f>X7/AY7-1</f>
      </c>
      <c r="Z7" s="170" t="n">
        <v>1175.6367</v>
      </c>
      <c r="AA7" s="416">
        <f>Z7/BA7-1</f>
      </c>
      <c r="AB7" s="170">
        <f>AB13+AB17+AB21+AB25+AB31+AB41+AB35+AB47</f>
      </c>
      <c r="AC7" s="416">
        <f>AB7/BC7-1</f>
      </c>
      <c r="AD7" s="170">
        <f>AD13+AD17+AD21+AD25+AD31+AD41+AD35+AD47</f>
      </c>
      <c r="AE7" s="416">
        <f>AD7/BE7-1</f>
      </c>
      <c r="AF7" s="170">
        <f>AF13+AF17+AF21+AF25+AF31+AF41+AF35+AF47</f>
      </c>
      <c r="AG7" s="416">
        <f>AF7/BG7-1</f>
      </c>
      <c r="AH7" s="170">
        <f>AH13+AH17+AH21+AH25+AH31+AH41+AH35+AH47</f>
      </c>
      <c r="AI7" s="416">
        <f>AH7/BI7-1</f>
      </c>
      <c r="AJ7" s="170">
        <f>AJ13+AJ17+AJ21+AJ25+AJ31+AJ41+AJ35+AJ47</f>
      </c>
      <c r="AK7" s="416">
        <f>AJ7/BK7-1</f>
      </c>
      <c r="AL7" s="170">
        <f>AL13+AL17+AL21+AL25+AL31+AL41+AL35+AL47</f>
      </c>
      <c r="AM7" s="416">
        <f>AL7/BM7-1</f>
      </c>
      <c r="AN7" s="170">
        <f>AN13+AN17+AN21+AN25+AN31+AN41+AN35+AN47</f>
      </c>
      <c r="AO7" s="416">
        <f>AN7/BO7-1</f>
      </c>
      <c r="AP7" s="170">
        <f>AP13+AP17+AP21+AP25+AP31+AP41+AP35+AP47</f>
      </c>
      <c r="AQ7" s="416">
        <f>AP7/BQ7-1</f>
      </c>
      <c r="AR7" s="170">
        <f>AR13+AR17+AR21+AR25+AR31+AR41+AR35+AR47</f>
      </c>
      <c r="AS7" s="416">
        <f>AR7/BS7-1</f>
      </c>
      <c r="AT7" s="170">
        <f>AT13+AT17+AT21+AT25+AT31+AT41+AT35+AT47</f>
      </c>
      <c r="AU7" s="416">
        <f>AT7/BU7-1</f>
      </c>
      <c r="AV7" s="93">
        <f>AB7+X7+Z7+AD7+AF7+AH7+AJ7+AL7+AN7+AP7+AR7+AT7</f>
      </c>
      <c r="AW7" s="416">
        <f>AV7/(AY7+BA7+BC7+BE7+BG7+BI7+BK7+BM7+BO7+BQ7+BS7+BU7)-1</f>
      </c>
      <c r="AX7" s="373"/>
      <c r="AY7" s="170" t="n">
        <v>1723.3406</v>
      </c>
      <c r="AZ7" s="416" t="n">
        <v>-0.225322149249974</v>
      </c>
      <c r="BA7" s="170">
        <f>BA13+BA17+BA21+BA25+BA31+BA41+BA35+BA47</f>
      </c>
      <c r="BB7" s="416">
        <f>BA7/CB7-1</f>
      </c>
      <c r="BC7" s="170">
        <f>BC13+BC17+BC21+BC25+BC31+BC41+BC35+BC47</f>
      </c>
      <c r="BD7" s="416">
        <f>BC7/CD7-1</f>
      </c>
      <c r="BE7" s="170">
        <f>BE13+BE17+BE21+BE25+BE31+BE41+BE35+BE47</f>
      </c>
      <c r="BF7" s="416">
        <f>BE7/CF7-1</f>
      </c>
      <c r="BG7" s="170">
        <f>BG13+BG17+BG21+BG25+BG31+BG41+BG35+BG47</f>
      </c>
      <c r="BH7" s="416">
        <f>BG7/CH7-1</f>
      </c>
      <c r="BI7" s="170">
        <f>BI13+BI17+BI21+BI25+BI31+BI41+BI35+BI47</f>
      </c>
      <c r="BJ7" s="416">
        <f>BI7/CJ7-1</f>
      </c>
      <c r="BK7" s="170">
        <f>BK13+BK17+BK21+BK25+BK31+BK41+BK35+BK47</f>
      </c>
      <c r="BL7" s="416">
        <f>BK7/CL7-1</f>
      </c>
      <c r="BM7" s="170">
        <f>BM13+BM17+BM21+BM25+BM31+BM41+BM35+BM47</f>
      </c>
      <c r="BN7" s="416">
        <f>BM7/CN7-1</f>
      </c>
      <c r="BO7" s="170">
        <f>BO13+BO17+BO21+BO25+BO31+BO41+BO35+BO47</f>
      </c>
      <c r="BP7" s="416">
        <f>BO7/CP7-1</f>
      </c>
      <c r="BQ7" s="170">
        <f>BQ13+BQ17+BQ21+BQ25+BQ31+BQ41+BQ35+BQ47</f>
      </c>
      <c r="BR7" s="416">
        <f>BQ7/CR7-1</f>
      </c>
      <c r="BS7" s="170">
        <f>BS13+BS17+BS21+BS25+BS31+BS41+BS35+BS47</f>
      </c>
      <c r="BT7" s="416">
        <f>BS7/CT7-1</f>
      </c>
      <c r="BU7" s="170">
        <f>BU13+BU17+BU21+BU25+BU31+BU41+BU35+BU47</f>
      </c>
      <c r="BV7" s="416">
        <f>BU7/CV7-1</f>
      </c>
      <c r="BW7" s="170">
        <f>AY7+BA7+BC7+BE7+BG7+BI7+BK7+BM7+BO7+BQ7+BS7+BU7</f>
      </c>
      <c r="BX7" s="416">
        <f>BW7/CX7-1</f>
      </c>
      <c r="BY7" s="443"/>
      <c r="BZ7" s="170">
        <f>BZ13+BZ17+BZ21+BZ25+BZ31+BZ41+BZ35+BZ47</f>
      </c>
      <c r="CA7" s="416">
        <f>BZ7/DB7-1</f>
      </c>
      <c r="CB7" s="170">
        <f>CB13+CB17+CB21+CB25+CB31+CB41+CB35+CB47</f>
      </c>
      <c r="CC7" s="416">
        <f>CB7/DC7-1</f>
      </c>
      <c r="CD7" s="170">
        <f>SUM(CD13,CD17,CD21,CD25,CD31,CD41,CD35,CD47)</f>
      </c>
      <c r="CE7" s="416">
        <f>CD7/DD7-1</f>
      </c>
      <c r="CF7" s="170">
        <f>SUM(CF13,CF17,CF21,CF25,CF31,CF41,CF35,CF47)</f>
      </c>
      <c r="CG7" s="416" t="n">
        <v>0.169916213335731</v>
      </c>
      <c r="CH7" s="170">
        <f>SUM(CH13,CH17,CH21,CH25,CH31,CH41,CH35,CH47)</f>
      </c>
      <c r="CI7" s="416">
        <f>CH7/DF7-1</f>
      </c>
      <c r="CJ7" s="170">
        <f>SUM(CJ13,CJ17,CJ21,CJ25,CJ31,CJ41,CJ35,CJ47)</f>
      </c>
      <c r="CK7" s="416">
        <f>CJ7/DG7-1</f>
      </c>
      <c r="CL7" s="170">
        <f>SUM(CL13,CL17,CL21,CL25,CL31,CL41,CL35,CL47)</f>
      </c>
      <c r="CM7" s="416">
        <f>CL7/DH7-1</f>
      </c>
      <c r="CN7" s="170">
        <f>SUM(CN13,CN17,CN21,CN25,CN31,CN41,CN35,CN47)</f>
      </c>
      <c r="CO7" s="416">
        <f>CN7/DI7-1</f>
      </c>
      <c r="CP7" s="170">
        <f>SUM(CP13,CP17,CP21,CP25,CP31,CP41,CP35,CP47)</f>
      </c>
      <c r="CQ7" s="416">
        <f>CP7/DJ7-1</f>
      </c>
      <c r="CR7" s="170">
        <f>SUM(CR13,CR17,CR21,CR25,CR31,CR41,CR35,CR47)</f>
      </c>
      <c r="CS7" s="416">
        <f>CR7/DK7-1</f>
      </c>
      <c r="CT7" s="170">
        <f>SUM(CT13,CT17,CT21,CT25,CT31,CT41,CT35,CT47)</f>
      </c>
      <c r="CU7" s="416">
        <f>CT7/DL7-1</f>
      </c>
      <c r="CV7" s="170">
        <f>SUM(CV13,CV17,CV21,CV25,CV31,CV41,CV35,CV47)</f>
      </c>
      <c r="CW7" s="416">
        <f>CV7/DM7-1</f>
      </c>
      <c r="CX7" s="170">
        <f>BZ7+CB7+CD7+CF7+CH7+CJ7+CL7+CN7+CP7+CR7+CT7+CV7</f>
      </c>
      <c r="CY7" s="416">
        <f>CX7/SUM(DB7:DM7)-1</f>
      </c>
      <c r="CZ7" s="294"/>
      <c r="DA7" s="294"/>
      <c r="DB7" s="451" t="n">
        <v>2440.13974</v>
      </c>
      <c r="DC7" s="452" t="n">
        <v>2470.59464</v>
      </c>
      <c r="DD7" s="452" t="n">
        <v>2081.1213</v>
      </c>
      <c r="DE7" s="452" t="n">
        <v>1936.72348</v>
      </c>
      <c r="DF7" s="452" t="n">
        <v>2059.81438</v>
      </c>
      <c r="DG7" s="452" t="n">
        <v>2002.63234</v>
      </c>
      <c r="DH7" s="452" t="n">
        <v>2124.24194</v>
      </c>
      <c r="DI7" s="452" t="n">
        <v>1939.06702</v>
      </c>
      <c r="DJ7" s="452" t="n">
        <v>2074.2951</v>
      </c>
      <c r="DK7" s="452" t="n">
        <v>2066.1964</v>
      </c>
      <c r="DL7" s="452" t="n">
        <v>1503.2809</v>
      </c>
      <c r="DM7" s="452" t="n">
        <v>1613.9904</v>
      </c>
      <c r="DN7" s="452" t="n">
        <v>24312.09764</v>
      </c>
      <c r="DO7" s="453" t="n">
        <v>-0.260829304597618</v>
      </c>
      <c r="DP7" s="424"/>
      <c r="DQ7" s="425">
        <f>DQ13+DQ17+DQ21+DQ25+DQ31+DQ41+DQ35+DQ47</f>
      </c>
      <c r="DR7" s="87"/>
      <c r="DS7" s="93">
        <f>DS13+DS17+DS21+DS25+DS31+DS41+DS35+DS47</f>
      </c>
      <c r="DT7" s="104"/>
      <c r="DU7" s="93">
        <f>DU13+DU17+DU21+DU25+DU31+DU41+DU35+DU47</f>
      </c>
      <c r="DV7" s="104"/>
      <c r="DW7" s="103"/>
      <c r="DX7" s="93">
        <f>DX13+DX17+DX21+DX25+DX31+DX41+DX35+DX47</f>
      </c>
      <c r="DY7" s="104"/>
      <c r="DZ7" s="93">
        <f>DZ13+DZ17+DZ21+DZ25+DZ31+DZ41+DZ35+DZ47</f>
      </c>
      <c r="EA7" s="104"/>
      <c r="EB7" s="93">
        <f>EB13+EB17+EB21+EB25+EB31+EB41+EB35+EB47</f>
      </c>
      <c r="EC7" s="104"/>
      <c r="ED7" s="93">
        <f>ED13+ED17+ED21+ED25+ED31+ED41+ED35+ED47</f>
      </c>
      <c r="EE7" s="104"/>
      <c r="EF7" s="93">
        <f>EF13+EF17+EF21+EF25+EF31+EF41+EF35+EF47</f>
      </c>
      <c r="EG7" s="104"/>
      <c r="EH7" s="93">
        <f>EH13+EH17+EH21+EH25+EH31+EH41+EH35+EH47</f>
      </c>
      <c r="EI7" s="104"/>
      <c r="EJ7" s="93">
        <f>EJ13+EJ17+EJ21+EJ25+EJ31+EJ41+EJ35+EJ47</f>
      </c>
      <c r="EK7" s="104"/>
      <c r="EL7" s="93">
        <f>EL13+EL17+EL21+EL25+EL31+EL41+EL35+EL47</f>
      </c>
      <c r="EM7" s="104"/>
      <c r="EN7" s="93">
        <f>EN13+EN17+EN21+EN25+EN31+EN41+EN35+EN47</f>
      </c>
      <c r="EO7" s="104"/>
      <c r="EP7" s="93">
        <f>EP13+EP17+EP21+EP25+EP31+EP41+EP35+EP47</f>
      </c>
      <c r="EQ7" s="104"/>
      <c r="ER7" s="104"/>
      <c r="FM7" s="444"/>
      <c r="FN7" s="445"/>
      <c r="FO7" s="444"/>
      <c r="FP7" s="445" t="n">
        <v>0.0</v>
      </c>
      <c r="FQ7" s="454"/>
      <c r="FR7" s="455"/>
      <c r="FS7" s="447"/>
      <c r="JM7" s="413"/>
      <c r="JN7" s="388"/>
      <c r="JO7" s="413" t="n">
        <v>0.0</v>
      </c>
      <c r="JP7" s="388"/>
      <c r="JQ7" s="414"/>
      <c r="JR7" s="448"/>
      <c r="JS7" s="449"/>
      <c r="JT7" s="449"/>
      <c r="JU7" s="449"/>
      <c r="JV7" s="449"/>
      <c r="JW7" s="449"/>
      <c r="JX7" s="449"/>
      <c r="JY7" s="449"/>
      <c r="JZ7" s="449"/>
      <c r="KA7" s="449"/>
      <c r="KB7" s="449"/>
      <c r="KC7" s="449"/>
      <c r="KD7" s="449"/>
    </row>
    <row r="8" s="286" customFormat="1" ht="27" customHeight="1" spans="1:288">
      <c r="A8" s="302" t="s">
        <v>87</v>
      </c>
      <c r="B8" s="171" t="s">
        <v>206</v>
      </c>
      <c r="C8" s="109" t="n">
        <v>323.8804</v>
      </c>
      <c r="D8" s="372" t="n">
        <f t="shared" si="0">C8/Z8-1</f>
        <v>0.26927303366383204</v>
      </c>
      <c r="E8" s="109" t="n">
        <v>236.08550000000002</v>
      </c>
      <c r="F8" s="372" t="n">
        <f t="shared" si="1">E8/AB8-1</f>
        <v>-0.06557079873866078</v>
      </c>
      <c r="G8" s="109" t="n">
        <v>326.9959999999998</v>
      </c>
      <c r="H8" s="372" t="n">
        <f t="shared" si="2">G8/AD8-1</f>
        <v>0.05436256715597865</v>
      </c>
      <c r="I8" s="109" t="n">
        <v>335.78699999999975</v>
      </c>
      <c r="J8" s="372" t="n">
        <f t="shared" si="3">I8/AF8-1</f>
        <v>-0.004017010078563477</v>
      </c>
      <c r="K8" s="109" t="n">
        <v>327.59770000000015</v>
      </c>
      <c r="L8" s="372" t="n">
        <f t="shared" si="4">K8/AH8-1</f>
        <v>0.04305364695633784</v>
      </c>
      <c r="M8" s="109" t="n">
        <v>341.1759</v>
      </c>
      <c r="N8" s="372" t="n">
        <f t="shared" si="5">M8/AJ8-1</f>
        <v>0.05750447270441472</v>
      </c>
      <c r="O8" s="109" t="n">
        <v>346.4169999999999</v>
      </c>
      <c r="P8" s="372" t="n">
        <f t="shared" si="6">O8/AL8-1</f>
        <v>-2.1072424769230658E-5</v>
      </c>
      <c r="Q8" s="109" t="n">
        <v>329.90599999999995</v>
      </c>
      <c r="R8" s="372" t="n">
        <f>Q8/AL8-1</f>
        <v>0.01700171521510474</v>
      </c>
      <c r="S8" s="109"/>
      <c r="T8" s="372">
        <f>S8/AN8-1</f>
      </c>
      <c r="U8" s="109">
        <f>G8+E8+C8+I8+K8+M8+O8+Q8+S8</f>
      </c>
      <c r="V8" s="372">
        <f>U8/SUM(X8+Z8+AB8+AD8+AF8+AH8+AJ8+AL8+AN8)-1</f>
      </c>
      <c r="W8" s="372"/>
      <c r="X8" s="109" t="n">
        <v>255.17</v>
      </c>
      <c r="Y8" s="372">
        <f>X8/AY8-1</f>
      </c>
      <c r="Z8" s="109" t="n">
        <v>252.6521</v>
      </c>
      <c r="AA8" s="372">
        <f>Z8/BA8-1</f>
      </c>
      <c r="AB8" s="109" t="n">
        <v>310.1362</v>
      </c>
      <c r="AC8" s="372">
        <f>AB8/BC8-1</f>
      </c>
      <c r="AD8" s="109" t="n">
        <v>337.1413</v>
      </c>
      <c r="AE8" s="372">
        <f>AD8/BE8-1</f>
      </c>
      <c r="AF8" s="109" t="n">
        <v>314.0756</v>
      </c>
      <c r="AG8" s="372">
        <f>AF8/BG8-1</f>
      </c>
      <c r="AH8" s="109" t="n">
        <v>322.6236</v>
      </c>
      <c r="AI8" s="372">
        <f>AH8/BI8-1</f>
      </c>
      <c r="AJ8" s="109" t="n">
        <v>346.4243</v>
      </c>
      <c r="AK8" s="372">
        <f>AJ8/BK8-1</f>
      </c>
      <c r="AL8" s="109" t="n">
        <v>324.3908</v>
      </c>
      <c r="AM8" s="372">
        <f>AL8/BM8-1</f>
      </c>
      <c r="AN8" s="109" t="n">
        <v>349.4122</v>
      </c>
      <c r="AO8" s="372">
        <f>AN8/BO8-1</f>
      </c>
      <c r="AP8" s="109" t="n">
        <v>330.8522</v>
      </c>
      <c r="AQ8" s="372">
        <f>AP8/BQ8-1</f>
      </c>
      <c r="AR8" s="109" t="n">
        <v>355.1516</v>
      </c>
      <c r="AS8" s="372">
        <f>AR8/BS8-1</f>
      </c>
      <c r="AT8" s="109" t="n">
        <v>354.3792</v>
      </c>
      <c r="AU8" s="372">
        <f>AT8/BU8-1</f>
      </c>
      <c r="AV8" s="107">
        <f>AB8+X8+Z8+AD8+AF8+AH8+AJ8+AL8+AN8+AP8+AR8+AT8</f>
      </c>
      <c r="AW8" s="372">
        <f>AV8/(AY8+BA8+BC8+BE8+BG8+BI8+BK8+BM8+BO8+BQ8+BS8+BU8)-1</f>
      </c>
      <c r="AX8" s="373"/>
      <c r="AY8" s="456" t="n">
        <v>37.6839</v>
      </c>
      <c r="AZ8" s="374" t="n">
        <v>1.33887164846077</v>
      </c>
      <c r="BA8" s="108" t="n">
        <v>32.2358</v>
      </c>
      <c r="BB8" s="374">
        <f>BA8/CB8-1</f>
      </c>
      <c r="BC8" s="108" t="n">
        <v>51.9115</v>
      </c>
      <c r="BD8" s="374">
        <f>BC8/CD8-1</f>
      </c>
      <c r="BE8" s="108" t="n">
        <v>59.0451</v>
      </c>
      <c r="BF8" s="374">
        <f>BE8/CF8-1</f>
      </c>
      <c r="BG8" s="375" t="n">
        <v>58.7769</v>
      </c>
      <c r="BH8" s="374">
        <f>BG8/CH8-1</f>
      </c>
      <c r="BI8" s="108" t="n">
        <v>53.9891</v>
      </c>
      <c r="BJ8" s="374">
        <f>BI8/CJ8-1</f>
      </c>
      <c r="BK8" s="108" t="n">
        <v>49.2635</v>
      </c>
      <c r="BL8" s="374">
        <f>BK8/CL8-1</f>
      </c>
      <c r="BM8" s="108" t="n">
        <v>44.0986</v>
      </c>
      <c r="BN8" s="374">
        <f>BM8/CN8-1</f>
      </c>
      <c r="BO8" s="108" t="n">
        <v>53.6228</v>
      </c>
      <c r="BP8" s="374">
        <f>BO8/CP8-1</f>
      </c>
      <c r="BQ8" s="108" t="n">
        <v>298.4348</v>
      </c>
      <c r="BR8" s="374">
        <f>BQ8/CR8-1</f>
      </c>
      <c r="BS8" s="108" t="n">
        <v>305.8934</v>
      </c>
      <c r="BT8" s="374">
        <f>BS8/CT8-1</f>
      </c>
      <c r="BU8" s="108" t="n">
        <v>300.5135</v>
      </c>
      <c r="BV8" s="374">
        <f>BU8/CV8-1</f>
      </c>
      <c r="BW8" s="108">
        <f>AY8+BA8+BC8+BE8+BG8+BI8+BK8+BM8+BO8+BQ8+BS8+BU8</f>
      </c>
      <c r="BX8" s="374">
        <f>BW8/CX8-1</f>
      </c>
      <c r="BY8" s="377"/>
      <c r="BZ8" s="456" t="n">
        <v>16.112</v>
      </c>
      <c r="CA8" s="374">
        <f>BZ8/DB8-1</f>
      </c>
      <c r="CB8" s="456" t="n">
        <v>30.1464</v>
      </c>
      <c r="CC8" s="374">
        <f>CB8/DC8-1</f>
      </c>
      <c r="CD8" s="108" t="n">
        <v>51.8241</v>
      </c>
      <c r="CE8" s="457">
        <f>CD8/DD8-1</f>
      </c>
      <c r="CF8" s="458" t="n">
        <v>51.6056</v>
      </c>
      <c r="CG8" s="457" t="n">
        <v>1.47317898409382</v>
      </c>
      <c r="CH8" s="108" t="n">
        <v>51.5205</v>
      </c>
      <c r="CI8" s="374">
        <f>CH8/DF8-1</f>
      </c>
      <c r="CJ8" s="108" t="n">
        <v>49.033</v>
      </c>
      <c r="CK8" s="374">
        <f>CJ8/DG8-1</f>
      </c>
      <c r="CL8" s="108" t="n">
        <v>44.255</v>
      </c>
      <c r="CM8" s="374">
        <f>CL8/DH8-1</f>
      </c>
      <c r="CN8" s="108" t="n">
        <v>41.0536</v>
      </c>
      <c r="CO8" s="374">
        <f>CN8/DI8-1</f>
      </c>
      <c r="CP8" s="108" t="n">
        <v>42.8788</v>
      </c>
      <c r="CQ8" s="374">
        <f>CP8/DJ8-1</f>
      </c>
      <c r="CR8" s="108" t="n">
        <v>53.7414</v>
      </c>
      <c r="CS8" s="374">
        <f>CR8/DK8-1</f>
      </c>
      <c r="CT8" s="108" t="n">
        <v>54.4987</v>
      </c>
      <c r="CU8" s="374">
        <f>CT8/DL8-1</f>
      </c>
      <c r="CV8" s="456" t="n">
        <v>48.6008</v>
      </c>
      <c r="CW8" s="374">
        <f>CV8/DM8-1</f>
      </c>
      <c r="CX8" s="108">
        <f>BZ8+CB8+CD8+CF8+CH8+CJ8+CL8+CN8+CP8+CR8+CT8+CV8</f>
      </c>
      <c r="CY8" s="374">
        <f>CX8/SUM(DB8:DM8)-1</f>
      </c>
      <c r="CZ8" s="378"/>
      <c r="DA8" s="378"/>
      <c r="DB8" s="459" t="n">
        <v>41.84</v>
      </c>
      <c r="DC8" s="456" t="n">
        <v>39.4199</v>
      </c>
      <c r="DD8" s="456" t="n">
        <v>27.866</v>
      </c>
      <c r="DE8" s="456" t="n">
        <v>20.8661</v>
      </c>
      <c r="DF8" s="108" t="n">
        <v>27.1825</v>
      </c>
      <c r="DG8" s="108" t="n">
        <v>34.8018</v>
      </c>
      <c r="DH8" s="108" t="n">
        <v>36.0061</v>
      </c>
      <c r="DI8" s="108" t="n">
        <v>29.5853</v>
      </c>
      <c r="DJ8" s="108" t="n">
        <v>28.7441</v>
      </c>
      <c r="DK8" s="108" t="n">
        <v>19.3083</v>
      </c>
      <c r="DL8" s="108" t="n">
        <v>14.4904</v>
      </c>
      <c r="DM8" s="108" t="n">
        <v>11.0277</v>
      </c>
      <c r="DN8" s="108" t="n">
        <v>331.1382</v>
      </c>
      <c r="DO8" s="381" t="n">
        <v>-0.427603773956712</v>
      </c>
      <c r="DP8" s="382"/>
      <c r="DQ8" s="383" t="n">
        <v>34.234</v>
      </c>
      <c r="DR8" s="384">
        <f>(DQ8-DZ8)/DZ8</f>
      </c>
      <c r="DS8" s="387" t="n">
        <v>30.7588</v>
      </c>
      <c r="DT8" s="386"/>
      <c r="DU8" s="387" t="n">
        <v>46.278</v>
      </c>
      <c r="DV8" s="386"/>
      <c r="DW8" s="387"/>
      <c r="DX8" s="387" t="n">
        <v>64.37</v>
      </c>
      <c r="DY8" s="386">
        <f>(DX8-EX8)/EX8</f>
      </c>
      <c r="DZ8" s="387" t="n">
        <v>64.43</v>
      </c>
      <c r="EA8" s="386">
        <f>(DZ8-EZ8)/EZ8</f>
      </c>
      <c r="EB8" s="387" t="n">
        <v>63.33</v>
      </c>
      <c r="EC8" s="386">
        <f>(EB8-FB8)/FB8</f>
      </c>
      <c r="ED8" s="387" t="n">
        <v>61.0</v>
      </c>
      <c r="EE8" s="386">
        <f>(ED8-FD8)/FD8</f>
      </c>
      <c r="EF8" s="460" t="n">
        <v>22.8109</v>
      </c>
      <c r="EG8" s="386">
        <f>(EF8-FF8)/FF8</f>
      </c>
      <c r="EH8" s="460" t="n">
        <v>47.2808</v>
      </c>
      <c r="EI8" s="386">
        <f>(EH8-FH8)/FH8</f>
      </c>
      <c r="EJ8" s="460" t="n">
        <v>49.4189</v>
      </c>
      <c r="EK8" s="386">
        <f>(EJ8-FJ8)/FJ8</f>
      </c>
      <c r="EL8" s="460" t="n">
        <v>49.061</v>
      </c>
      <c r="EM8" s="386">
        <f>(EL8-FL8)/FL8</f>
      </c>
      <c r="EN8" s="460" t="n">
        <v>45.5398</v>
      </c>
      <c r="EO8" s="386">
        <f>(EN8-FN8)/FN8</f>
      </c>
      <c r="EP8" s="385">
        <f>DQ8+DS8+DU8+DX8+DZ8+EB8+ED8+EF8+EH8+EJ8+EL8+EN8</f>
      </c>
      <c r="EQ8" s="386">
        <f>(EP8-FP8)/FP8</f>
      </c>
      <c r="ER8" s="461" t="n">
        <v>242.0</v>
      </c>
      <c r="ES8" s="386">
        <f>(ER8-FS8)/FS8</f>
      </c>
      <c r="ET8" s="387" t="n">
        <v>0.0</v>
      </c>
      <c r="EU8" s="386">
        <f>(ET8-FT8)/FT8</f>
      </c>
      <c r="EV8" s="387" t="n">
        <v>0.0</v>
      </c>
      <c r="EW8" s="386">
        <f>(EV8-FU8)/FU8</f>
      </c>
      <c r="EX8" s="387" t="n">
        <v>11.81</v>
      </c>
      <c r="EY8" s="386">
        <f>(EX8-FV8)/FV8</f>
      </c>
      <c r="EZ8" s="387" t="n">
        <v>29.6318</v>
      </c>
      <c r="FA8" s="386">
        <f>(EZ8-FW8)/FW8</f>
      </c>
      <c r="FB8" s="387" t="n">
        <v>46.52</v>
      </c>
      <c r="FC8" s="386">
        <f>(FB8-FX8)/FX8</f>
      </c>
      <c r="FD8" s="387" t="n">
        <v>56.69</v>
      </c>
      <c r="FE8" s="386">
        <f>(FD8-FY8)/FY8</f>
      </c>
      <c r="FF8" s="387" t="n">
        <v>70.51</v>
      </c>
      <c r="FG8" s="386">
        <f>(FF8-FZ8)/FZ8</f>
      </c>
      <c r="FH8" s="387" t="n">
        <v>68.82</v>
      </c>
      <c r="FI8" s="386">
        <f>(FH8-GA8)/GA8</f>
      </c>
      <c r="FJ8" s="387" t="n">
        <v>119.45</v>
      </c>
      <c r="FK8" s="386">
        <f>(FJ8-GB8)/GB8</f>
      </c>
      <c r="FL8" s="387" t="n">
        <v>86.92</v>
      </c>
      <c r="FM8" s="386">
        <f>(FL8-GD8)/GD8</f>
      </c>
      <c r="FN8" s="387" t="n">
        <v>70.5</v>
      </c>
      <c r="FO8" s="462">
        <f>(FN8-GF8)/GF8</f>
      </c>
      <c r="FP8" s="372" t="n">
        <v>802.8518</v>
      </c>
      <c r="FQ8" s="463">
        <f>(FP8-(FS8+FT8+FU8+FV8+FW8+FX8+FY8+FZ8+GA8+GB8+GD8+GF8))/(FS8+FT8+FU8+FV8+FW8+FX8+FY8+FZ8+GA8+GB8+GD8+GF8)</f>
      </c>
      <c r="FR8" s="464"/>
      <c r="FS8" s="465" t="n">
        <v>658.0</v>
      </c>
      <c r="FT8" s="466" t="n">
        <v>680.0</v>
      </c>
      <c r="FU8" s="466" t="n">
        <v>487.0</v>
      </c>
      <c r="FV8" s="466" t="n">
        <v>422.0</v>
      </c>
      <c r="FW8" s="466" t="n">
        <v>399.0</v>
      </c>
      <c r="FX8" s="466" t="n">
        <v>378.0</v>
      </c>
      <c r="FY8" s="467" t="n">
        <v>374.0</v>
      </c>
      <c r="FZ8" s="467" t="n">
        <v>316.0</v>
      </c>
      <c r="GA8" s="467" t="n">
        <v>349.0</v>
      </c>
      <c r="GB8" s="467" t="n">
        <v>352.0</v>
      </c>
      <c r="GC8" s="381">
        <f>(GB8-HD8)/HD8</f>
      </c>
      <c r="GD8" s="467" t="n">
        <v>291.0</v>
      </c>
      <c r="GE8" s="381">
        <f>(GD8-HF8)/HF8</f>
      </c>
      <c r="GF8" s="467" t="n">
        <v>177.0</v>
      </c>
      <c r="GG8" s="381">
        <f>(GF8-HH8)/HH8</f>
      </c>
      <c r="GH8" s="461">
        <f>FS8+FT8+FU8+FV8+FW8+FX8+FY8+FZ8+GA8+GB8+GD8+GF8</f>
      </c>
      <c r="GI8" s="468">
        <f>(GH8-HJ8)/HJ8</f>
      </c>
      <c r="GJ8" s="324"/>
      <c r="GK8" s="394"/>
      <c r="GL8" s="390" t="n">
        <v>729.0</v>
      </c>
      <c r="GM8" s="392">
        <f>(GL8-HO8)/HO8</f>
      </c>
      <c r="GN8" s="391" t="n">
        <v>832.0</v>
      </c>
      <c r="GO8" s="392">
        <f>(GN8-HQ8)/HQ8</f>
      </c>
      <c r="GP8" s="391" t="n">
        <v>780.0</v>
      </c>
      <c r="GQ8" s="392">
        <f>(GP8-HS8)/HS8</f>
      </c>
      <c r="GR8" s="391" t="n">
        <v>808.0</v>
      </c>
      <c r="GS8" s="392">
        <f>(GR8-HU8)/HU8</f>
      </c>
      <c r="GT8" s="391" t="n">
        <v>715.0</v>
      </c>
      <c r="GU8" s="392">
        <f>(GT8-HW8)/HW8</f>
      </c>
      <c r="GV8" s="391" t="n">
        <v>758.0</v>
      </c>
      <c r="GW8" s="392">
        <f>(GV8-HZ8)/HZ8</f>
      </c>
      <c r="GX8" s="391" t="n">
        <v>716.0</v>
      </c>
      <c r="GY8" s="392">
        <f>(GX8-IB8)/IB8</f>
      </c>
      <c r="GZ8" s="391" t="n">
        <v>672.0</v>
      </c>
      <c r="HA8" s="392">
        <f>(GZ8-ID8)/ID8</f>
      </c>
      <c r="HB8" s="391" t="n">
        <v>710.0</v>
      </c>
      <c r="HC8" s="392">
        <f>(HB8-IF8)/IF8</f>
      </c>
      <c r="HD8" s="391" t="n">
        <v>770.0</v>
      </c>
      <c r="HE8" s="392">
        <f>(HD8-IH8)/IH8</f>
      </c>
      <c r="HF8" s="391" t="n">
        <v>757.0</v>
      </c>
      <c r="HG8" s="392">
        <f>(HF8-IJ8)/IJ8</f>
      </c>
      <c r="HH8" s="391" t="n">
        <v>620.0</v>
      </c>
      <c r="HI8" s="392">
        <f>(HH8-IL8)/IL8</f>
      </c>
      <c r="HJ8" s="391">
        <f>GL8+GN8+GP8+GR8+GT8+GV8+GX8+GZ8+HB8+HD8+HF8+HH8</f>
      </c>
      <c r="HK8" s="391">
        <f>HH8+HF8+HD8+HB8+GZ8+GX8+GV8+GT8+GR8+GP8+GN8+GL8</f>
      </c>
      <c r="HL8" s="393"/>
      <c r="HM8" s="469" t="s">
        <v>213</v>
      </c>
      <c r="HN8" s="397"/>
      <c r="HO8" s="390" t="n">
        <v>859.0</v>
      </c>
      <c r="HP8" s="395">
        <f>(HO8-IQ8)/IQ8</f>
      </c>
      <c r="HQ8" s="470" t="n">
        <v>1080.0</v>
      </c>
      <c r="HR8" s="395">
        <f>(HQ8-IS8)/IS8</f>
      </c>
      <c r="HS8" s="470" t="n">
        <v>920.0</v>
      </c>
      <c r="HT8" s="471">
        <f>(HS8-IU8)/IU8</f>
      </c>
      <c r="HU8" s="472" t="n">
        <v>842.0</v>
      </c>
      <c r="HV8" s="473">
        <f>(HU8-IW8)/IW8</f>
      </c>
      <c r="HW8" s="472" t="n">
        <v>872.0</v>
      </c>
      <c r="HX8" s="473">
        <f>(HW8-IY8)/IY8</f>
      </c>
      <c r="HY8" s="474"/>
      <c r="HZ8" s="472" t="n">
        <v>857.0</v>
      </c>
      <c r="IA8" s="473">
        <f>(HZ8-JA8)/JA8</f>
      </c>
      <c r="IB8" s="472" t="n">
        <v>850.0</v>
      </c>
      <c r="IC8" s="473">
        <f>(IB8-JC8)/JC8</f>
      </c>
      <c r="ID8" s="472" t="n">
        <v>862.0</v>
      </c>
      <c r="IE8" s="405">
        <f>(ID8-JE8)/JE8</f>
      </c>
      <c r="IF8" s="472" t="n">
        <v>850.0</v>
      </c>
      <c r="IG8" s="405">
        <f>(IF8-JG8)/JG8</f>
      </c>
      <c r="IH8" s="472" t="n">
        <v>910.0</v>
      </c>
      <c r="II8" s="405">
        <f>(IH8-JI8)/JI8</f>
      </c>
      <c r="IJ8" s="472" t="n">
        <v>820.0</v>
      </c>
      <c r="IK8" s="405">
        <f>(IJ8-JK8)/JK8</f>
      </c>
      <c r="IL8" s="472" t="n">
        <v>733.0</v>
      </c>
      <c r="IM8" s="313">
        <f>(IL8-JM8)/JM8</f>
      </c>
      <c r="IN8" s="406">
        <f>HO8+HQ8+HS8+HU8+HW8+HZ8+IB8+ID8+IF8+IH8+IJ8+IL8</f>
      </c>
      <c r="IO8" s="104">
        <f>IN8/JO8-1</f>
      </c>
      <c r="IP8" s="407"/>
      <c r="IQ8" s="475" t="n">
        <v>901.5</v>
      </c>
      <c r="IR8" s="429">
        <f>IQ8/JS8-1</f>
      </c>
      <c r="IS8" s="430" t="n">
        <v>1266.06</v>
      </c>
      <c r="IT8" s="429">
        <f>IS8/JT8-1</f>
      </c>
      <c r="IU8" s="430" t="n">
        <v>1024.0</v>
      </c>
      <c r="IV8" s="409">
        <f>(IU8-JU8)/JU8</f>
      </c>
      <c r="IW8" s="476" t="n">
        <v>989.0</v>
      </c>
      <c r="IX8" s="429">
        <f>(IW8-JV8)/JV8</f>
      </c>
      <c r="IY8" s="476" t="n">
        <v>971.0</v>
      </c>
      <c r="IZ8" s="429">
        <f>(IY8-JW8)/JW8</f>
      </c>
      <c r="JA8" s="476" t="n">
        <v>995.0</v>
      </c>
      <c r="JB8" s="429">
        <f>(JA8-JX8)/JX8</f>
      </c>
      <c r="JC8" s="476" t="n">
        <v>926.0</v>
      </c>
      <c r="JD8" s="429">
        <f>(JC8-JY8)/JY8</f>
      </c>
      <c r="JE8" s="430" t="n">
        <v>891.0</v>
      </c>
      <c r="JF8" s="429">
        <f>(JE8-JZ8)/JZ8</f>
      </c>
      <c r="JG8" s="430" t="n">
        <v>872.0</v>
      </c>
      <c r="JH8" s="477">
        <f>(JG8-KA8)/KA8</f>
      </c>
      <c r="JI8" s="478" t="n">
        <v>961.0</v>
      </c>
      <c r="JJ8" s="479">
        <f>(JI8-KB8)/KB8</f>
      </c>
      <c r="JK8" s="480" t="n">
        <v>850.0</v>
      </c>
      <c r="JL8" s="395">
        <f>(JK8-KC8)/KC8</f>
      </c>
      <c r="JM8" s="480" t="n">
        <v>837.0</v>
      </c>
      <c r="JN8" s="395">
        <f>(JM8-KD8)/KD8</f>
      </c>
      <c r="JO8" s="413">
        <f>JM8+JK8+JI8+JG8+JE8+JC8+JA8+IY8+IW8+IU8+IS8+IQ8</f>
      </c>
      <c r="JP8" s="388">
        <f>JO8/JR8-1</f>
      </c>
      <c r="JQ8" s="414"/>
      <c r="JR8" s="398" t="n">
        <v>11835.4805546127</v>
      </c>
      <c r="JS8" s="387" t="n">
        <v>1023.16687225846</v>
      </c>
      <c r="JT8" s="387" t="n">
        <v>1403.48115287381</v>
      </c>
      <c r="JU8" s="387" t="n">
        <v>1127.46159440351</v>
      </c>
      <c r="JV8" s="387" t="n">
        <v>889.619293281484</v>
      </c>
      <c r="JW8" s="387" t="n">
        <v>886.202132210805</v>
      </c>
      <c r="JX8" s="387" t="n">
        <v>946.154561083051</v>
      </c>
      <c r="JY8" s="387" t="n">
        <v>942.690475153659</v>
      </c>
      <c r="JZ8" s="387" t="n">
        <v>910.197921439832</v>
      </c>
      <c r="KA8" s="387" t="n">
        <v>914.263388396166</v>
      </c>
      <c r="KB8" s="387" t="n">
        <v>941.437752016166</v>
      </c>
      <c r="KC8" s="387" t="n">
        <v>845.421587457363</v>
      </c>
      <c r="KD8" s="387" t="n">
        <v>1005.38382403839</v>
      </c>
    </row>
    <row r="9" s="287" customFormat="1" ht="28.8" customHeight="1" spans="1:288">
      <c r="A9" s="28"/>
      <c r="B9" s="147" t="s">
        <v>209</v>
      </c>
      <c r="C9" s="170" t="n">
        <v>15634.295500000004</v>
      </c>
      <c r="D9" s="372" t="n">
        <f t="shared" si="0">C9/Z9-1</f>
        <v>0.25303978026358265</v>
      </c>
      <c r="E9" s="109" t="n">
        <v>13762.896099999996</v>
      </c>
      <c r="F9" s="372" t="n">
        <f t="shared" si="1">E9/AB9-1</f>
        <v>0.003029356638208469</v>
      </c>
      <c r="G9" s="109" t="n">
        <v>18904.263700000003</v>
      </c>
      <c r="H9" s="372" t="n">
        <f t="shared" si="2">G9/AD9-1</f>
        <v>0.0022293088181482013</v>
      </c>
      <c r="I9" s="109" t="n">
        <v>21448.60840000001</v>
      </c>
      <c r="J9" s="372" t="n">
        <f t="shared" si="3">I9/AF9-1</f>
        <v>-0.03726183415171613</v>
      </c>
      <c r="K9" s="109" t="n">
        <v>20903.512199999994</v>
      </c>
      <c r="L9" s="372" t="n">
        <f t="shared" si="4">K9/AH9-1</f>
        <v>0.06435273440146116</v>
      </c>
      <c r="M9" s="109" t="n">
        <v>19301.074</v>
      </c>
      <c r="N9" s="372" t="n">
        <f t="shared" si="5">M9/AJ9-1</f>
        <v>0.07215353424161464</v>
      </c>
      <c r="O9" s="109" t="n">
        <v>19436.1776</v>
      </c>
      <c r="P9" s="372" t="n">
        <f t="shared" si="6">O9/AL9-1</f>
        <v>0.023671707375108486</v>
      </c>
      <c r="Q9" s="170" t="n">
        <v>18451.823699999994</v>
      </c>
      <c r="R9" s="372" t="n">
        <f>Q9/AL9-1</f>
        <v>0.02601424704344857</v>
      </c>
      <c r="S9" s="170" t="n">
        <v>46266.0</v>
      </c>
      <c r="T9" s="372" t="n">
        <v>46266.0</v>
      </c>
      <c r="U9" s="109">
        <f>G9+E9+C9+I9+K9+M9+O9+Q9</f>
      </c>
      <c r="V9" s="372">
        <f>U9/SUM(X9+Z9+AB9+AD9+AF9+AH9+AJ9+AL9)-1</f>
      </c>
      <c r="W9" s="372"/>
      <c r="X9" s="170" t="n">
        <v>12477.0943</v>
      </c>
      <c r="Y9" s="372">
        <f>X9/AY9-1</f>
      </c>
      <c r="Z9" s="93" t="n">
        <v>13721.3293</v>
      </c>
      <c r="AA9" s="416">
        <f>Z9/BA9-1</f>
      </c>
      <c r="AB9" s="93" t="n">
        <v>18862.214</v>
      </c>
      <c r="AC9" s="416">
        <f>AB9/BC9-1</f>
      </c>
      <c r="AD9" s="93" t="n">
        <v>22278.7557</v>
      </c>
      <c r="AE9" s="416">
        <f>AD9/BE9-1</f>
      </c>
      <c r="AF9" s="93" t="n">
        <v>19639.6472</v>
      </c>
      <c r="AG9" s="416">
        <f>AF9/BG9-1</f>
      </c>
      <c r="AH9" s="93" t="n">
        <v>18002.1549</v>
      </c>
      <c r="AI9" s="416">
        <f>AH9/BI9-1</f>
      </c>
      <c r="AJ9" s="93" t="n">
        <v>18986.7293</v>
      </c>
      <c r="AK9" s="416">
        <f>AJ9/BK9-1</f>
      </c>
      <c r="AL9" s="93" t="n">
        <v>17983.9839</v>
      </c>
      <c r="AM9" s="416">
        <f>AL9/BM9-1</f>
      </c>
      <c r="AN9" s="93" t="n">
        <v>19399.7794</v>
      </c>
      <c r="AO9" s="416">
        <f>AN9/BO9-1</f>
      </c>
      <c r="AP9" s="93" t="n">
        <v>21001.8897</v>
      </c>
      <c r="AQ9" s="416">
        <f>AP9/BQ9-1</f>
      </c>
      <c r="AR9" s="93" t="n">
        <v>20735.7868</v>
      </c>
      <c r="AS9" s="416">
        <f>AR9/BS9-1</f>
      </c>
      <c r="AT9" s="93" t="n">
        <v>18221.526</v>
      </c>
      <c r="AU9" s="416">
        <f>AT9/BU9-1</f>
      </c>
      <c r="AV9" s="107">
        <f>AB9+X9+Z9+AD9+AF9+AH9+AJ9+AL9+AN9+AP9+AR9+AT9</f>
      </c>
      <c r="AW9" s="372">
        <f>AV9/(AY9+BA9+BC9+BE9+BG9+BI9+BK9+BM9+BO9+BQ9+BS9+BU9)-1</f>
      </c>
      <c r="AX9" s="373"/>
      <c r="AY9" s="481" t="n">
        <v>7357.6606</v>
      </c>
      <c r="AZ9" s="482" t="n">
        <v>1.29728637935462</v>
      </c>
      <c r="BA9" s="452" t="n">
        <v>8592.7413</v>
      </c>
      <c r="BB9" s="483">
        <f>BA9/CB9-1</f>
      </c>
      <c r="BC9" s="452" t="n">
        <v>11829.351</v>
      </c>
      <c r="BD9" s="483">
        <f>BC9/CD9-1</f>
      </c>
      <c r="BE9" s="452" t="n">
        <v>14101.8988</v>
      </c>
      <c r="BF9" s="483">
        <f>BE9/CF9-1</f>
      </c>
      <c r="BG9" s="484" t="n">
        <v>13096.1302</v>
      </c>
      <c r="BH9" s="483">
        <f>BG9/CH9-1</f>
      </c>
      <c r="BI9" s="170" t="n">
        <v>11151.9164</v>
      </c>
      <c r="BJ9" s="483">
        <f>BI9/CJ9-1</f>
      </c>
      <c r="BK9" s="170" t="n">
        <v>11759.0194</v>
      </c>
      <c r="BL9" s="483">
        <f>BK9/CL9-1</f>
      </c>
      <c r="BM9" s="170" t="n">
        <v>10426.6701</v>
      </c>
      <c r="BN9" s="483">
        <f>BM9/CN9-1</f>
      </c>
      <c r="BO9" s="170" t="n">
        <v>10838.9018</v>
      </c>
      <c r="BP9" s="483">
        <f>BO9/CP9-1</f>
      </c>
      <c r="BQ9" s="170" t="n">
        <v>19883.7738</v>
      </c>
      <c r="BR9" s="483">
        <f>BQ9/CR9-1</f>
      </c>
      <c r="BS9" s="170" t="n">
        <v>18280.0508</v>
      </c>
      <c r="BT9" s="483">
        <f>BS9/CT9-1</f>
      </c>
      <c r="BU9" s="170" t="n">
        <v>14353.3628</v>
      </c>
      <c r="BV9" s="483">
        <f>BU9/CV9-1</f>
      </c>
      <c r="BW9" s="109">
        <f>AY9+BA9+BC9+BE9+BG9+BI9+BK9+BM9+BO9+BQ9+BS9+BU9</f>
      </c>
      <c r="BX9" s="372">
        <f>BW9/CX9-1</f>
      </c>
      <c r="BY9" s="443"/>
      <c r="BZ9" s="481" t="n">
        <v>3202.7616</v>
      </c>
      <c r="CA9" s="483">
        <f>BZ9/DB9-1</f>
      </c>
      <c r="CB9" s="481" t="n">
        <v>6498.3777</v>
      </c>
      <c r="CC9" s="483">
        <f>CB9/DC9-1</f>
      </c>
      <c r="CD9" s="452" t="n">
        <v>12965.7774</v>
      </c>
      <c r="CE9" s="483">
        <f>CD9/DD9-1</f>
      </c>
      <c r="CF9" s="452" t="n">
        <v>12228.1172</v>
      </c>
      <c r="CG9" s="483" t="n">
        <v>4.10035681717594</v>
      </c>
      <c r="CH9" s="170" t="n">
        <v>10822.1259</v>
      </c>
      <c r="CI9" s="372">
        <f>CH9/DF9-1</f>
      </c>
      <c r="CJ9" s="170" t="n">
        <v>10400.3617</v>
      </c>
      <c r="CK9" s="372">
        <f>CJ9/DG9-1</f>
      </c>
      <c r="CL9" s="170" t="n">
        <v>10366.0647</v>
      </c>
      <c r="CM9" s="372">
        <f>CL9/DH9-1</f>
      </c>
      <c r="CN9" s="109" t="n">
        <v>9923.9704</v>
      </c>
      <c r="CO9" s="372">
        <f>CN9/DI9-1</f>
      </c>
      <c r="CP9" s="109" t="n">
        <v>10564.1107</v>
      </c>
      <c r="CQ9" s="372">
        <f>CP9/DJ9-1</f>
      </c>
      <c r="CR9" s="109" t="n">
        <v>11664.962</v>
      </c>
      <c r="CS9" s="372">
        <f>CR9/DK9-1</f>
      </c>
      <c r="CT9" s="109" t="n">
        <v>11041.0726</v>
      </c>
      <c r="CU9" s="372">
        <f>CT9/DL9-1</f>
      </c>
      <c r="CV9" s="109" t="n">
        <v>8286.7839</v>
      </c>
      <c r="CW9" s="372">
        <f>CV9/DM9-1</f>
      </c>
      <c r="CX9" s="109">
        <f>BZ9+CB9+CD9+CF9+CH9+CJ9+CL9+CN9+CP9+CR9+CT9+CV9</f>
      </c>
      <c r="CY9" s="372">
        <f>CX9/SUM(DB9:DM9)-1</f>
      </c>
      <c r="CZ9" s="294"/>
      <c r="DA9" s="294"/>
      <c r="DB9" s="485" t="n">
        <v>6617.1148</v>
      </c>
      <c r="DC9" s="481" t="n">
        <v>6063.5557</v>
      </c>
      <c r="DD9" s="481" t="n">
        <v>3084.9396</v>
      </c>
      <c r="DE9" s="481" t="n">
        <v>2397.5023</v>
      </c>
      <c r="DF9" s="452" t="n">
        <v>3896.5998</v>
      </c>
      <c r="DG9" s="452" t="n">
        <v>7596.9809</v>
      </c>
      <c r="DH9" s="452" t="n">
        <v>8376.6057</v>
      </c>
      <c r="DI9" s="452" t="n">
        <v>5840.0033</v>
      </c>
      <c r="DJ9" s="452" t="n">
        <v>4839.1618</v>
      </c>
      <c r="DK9" s="452" t="n">
        <v>2657.4221</v>
      </c>
      <c r="DL9" s="452" t="n">
        <v>2047.6423</v>
      </c>
      <c r="DM9" s="452" t="n">
        <v>1831.9928</v>
      </c>
      <c r="DN9" s="452" t="n">
        <v>55249.5211</v>
      </c>
      <c r="DO9" s="453" t="n">
        <v>-0.475364942964781</v>
      </c>
      <c r="DP9" s="424"/>
      <c r="DQ9" s="425" t="n">
        <v>4523.3012</v>
      </c>
      <c r="DR9" s="87">
        <f>(DQ9-DZ9)/DZ9</f>
      </c>
      <c r="DS9" s="103" t="n">
        <v>5241.8177</v>
      </c>
      <c r="DT9" s="104"/>
      <c r="DU9" s="103" t="n">
        <v>9511.3416</v>
      </c>
      <c r="DV9" s="104"/>
      <c r="DW9" s="103"/>
      <c r="DX9" s="103" t="n">
        <v>14974.0656</v>
      </c>
      <c r="DY9" s="104">
        <f>(DX9-EX9)/EX9</f>
      </c>
      <c r="DZ9" s="103" t="n">
        <v>12893.95</v>
      </c>
      <c r="EA9" s="104">
        <f>(DZ9-EZ9)/EZ9</f>
      </c>
      <c r="EB9" s="103" t="n">
        <v>11748.48</v>
      </c>
      <c r="EC9" s="104">
        <f>(EB9-FB9)/FB9</f>
      </c>
      <c r="ED9" s="103" t="n">
        <v>11974.4</v>
      </c>
      <c r="EE9" s="104">
        <f>(ED9-FD9)/FD9</f>
      </c>
      <c r="EF9" s="103" t="n">
        <v>3146.1531</v>
      </c>
      <c r="EG9" s="104">
        <f>(EF9-FF9)/FF9</f>
      </c>
      <c r="EH9" s="103" t="n">
        <v>7805.1603</v>
      </c>
      <c r="EI9" s="104">
        <f>(EH9-FH9)/FH9</f>
      </c>
      <c r="EJ9" s="103" t="n">
        <v>8218.7359</v>
      </c>
      <c r="EK9" s="104">
        <f>(EJ9-FJ9)/FJ9</f>
      </c>
      <c r="EL9" s="103" t="n">
        <v>7682.7804</v>
      </c>
      <c r="EM9" s="104">
        <f>(EL9-FL9)/FL9</f>
      </c>
      <c r="EN9" s="103" t="n">
        <v>7590.2016</v>
      </c>
      <c r="EO9" s="104">
        <f>(EN9-FN9)/FN9</f>
      </c>
      <c r="EP9" s="93">
        <f>DQ9+DS9+DU9+DX9+DZ9+EB9+ED9+EF9+EH9+EJ9+EL9+EN9</f>
      </c>
      <c r="EQ9" s="104">
        <f>(EP9-FP9)/FP9</f>
      </c>
      <c r="ER9" s="486" t="n">
        <v>32176.0</v>
      </c>
      <c r="ES9" s="104">
        <f>(ER9-FS9)/FS9</f>
      </c>
      <c r="ET9" s="103" t="n">
        <v>0.0</v>
      </c>
      <c r="EU9" s="104">
        <f>(ET9-FT9)/FT9</f>
      </c>
      <c r="EV9" s="103" t="n">
        <v>0.0</v>
      </c>
      <c r="EW9" s="104">
        <f>(EV9-FU9)/FU9</f>
      </c>
      <c r="EX9" s="103" t="n">
        <v>1657.78</v>
      </c>
      <c r="EY9" s="104">
        <f>(EX9-FV9)/FV9</f>
      </c>
      <c r="EZ9" s="103" t="n">
        <v>3232.6954</v>
      </c>
      <c r="FA9" s="104">
        <f>(EZ9-FW9)/FW9</f>
      </c>
      <c r="FB9" s="103" t="n">
        <v>5143.86</v>
      </c>
      <c r="FC9" s="104">
        <f>(FB9-FX9)/FX9</f>
      </c>
      <c r="FD9" s="103" t="n">
        <v>6327.49</v>
      </c>
      <c r="FE9" s="104">
        <f>(FD9-FY9)/FY9</f>
      </c>
      <c r="FF9" s="103" t="n">
        <v>8401.23</v>
      </c>
      <c r="FG9" s="104">
        <f>(FF9-FZ9)/FZ9</f>
      </c>
      <c r="FH9" s="103" t="n">
        <v>7891.29</v>
      </c>
      <c r="FI9" s="104">
        <f>(FH9-GA9)/GA9</f>
      </c>
      <c r="FJ9" s="103" t="n">
        <v>14166.05</v>
      </c>
      <c r="FK9" s="104">
        <f>(FJ9-GB9)/GB9</f>
      </c>
      <c r="FL9" s="103" t="n">
        <v>10477.87</v>
      </c>
      <c r="FM9" s="104">
        <f>(FL9-GD9)/GD9</f>
      </c>
      <c r="FN9" s="103" t="n">
        <v>7962.9</v>
      </c>
      <c r="FO9" s="462">
        <f>(FN9-GF9)/GF9</f>
      </c>
      <c r="FP9" s="857" t="n">
        <v>97437.1654</v>
      </c>
      <c r="FQ9" s="454">
        <f>(FP9-(FS9+FT9+FU9+FV9+FW9+FX9+FY9+FZ9+GA9+GB9+GD9+GF9))/(FS9+FT9+FU9+FV9+FW9+FX9+FY9+FZ9+GA9+GB9+GD9+GF9)</f>
      </c>
      <c r="FR9" s="487"/>
      <c r="FS9" s="488" t="n">
        <v>48861.0</v>
      </c>
      <c r="FT9" s="489" t="n">
        <v>42276.0</v>
      </c>
      <c r="FU9" s="489" t="n">
        <v>36525.0</v>
      </c>
      <c r="FV9" s="489" t="n">
        <v>38051.0</v>
      </c>
      <c r="FW9" s="489" t="n">
        <v>35571.0</v>
      </c>
      <c r="FX9" s="489" t="n">
        <v>34710.0</v>
      </c>
      <c r="FY9" s="490" t="n">
        <v>33437.0</v>
      </c>
      <c r="FZ9" s="490" t="n">
        <v>35219.0</v>
      </c>
      <c r="GA9" s="490" t="n">
        <v>34369.0</v>
      </c>
      <c r="GB9" s="490" t="n">
        <v>42294.0</v>
      </c>
      <c r="GC9" s="429">
        <f>(GB9-HD9)/HD9</f>
      </c>
      <c r="GD9" s="490" t="n">
        <v>30906.0</v>
      </c>
      <c r="GE9" s="429">
        <f>(GD9-HF9)/HF9</f>
      </c>
      <c r="GF9" s="490" t="n">
        <v>22497.0</v>
      </c>
      <c r="GG9" s="429">
        <f>(GF9-HH9)/HH9</f>
      </c>
      <c r="GH9" s="430">
        <f>FS9+FT9+FU9+FV9+FW9+FX9+FY9+FZ9+GA9+GB9+GD9+GF9</f>
      </c>
      <c r="GI9" s="491">
        <f>(GH9-HJ9)/HJ9</f>
      </c>
      <c r="GJ9" s="431"/>
      <c r="GK9" s="407"/>
      <c r="GL9" s="428" t="n">
        <v>43743.0</v>
      </c>
      <c r="GM9" s="104">
        <f>(GL9-HO9)/HO9</f>
      </c>
      <c r="GN9" s="103" t="n">
        <v>52486.0</v>
      </c>
      <c r="GO9" s="104">
        <f>(GN9-HQ9)/HQ9</f>
      </c>
      <c r="GP9" s="103" t="n">
        <v>53040.0</v>
      </c>
      <c r="GQ9" s="104">
        <f>(GP9-HS9)/HS9</f>
      </c>
      <c r="GR9" s="103" t="n">
        <v>57218.0</v>
      </c>
      <c r="GS9" s="104">
        <f>(GR9-HU9)/HU9</f>
      </c>
      <c r="GT9" s="103" t="n">
        <v>53423.0</v>
      </c>
      <c r="GU9" s="104">
        <f>(GT9-HW9)/HW9</f>
      </c>
      <c r="GV9" s="103" t="n">
        <v>58100.0</v>
      </c>
      <c r="GW9" s="104">
        <f>(GV9-HZ9)/HZ9</f>
      </c>
      <c r="GX9" s="103" t="n">
        <v>59610.0</v>
      </c>
      <c r="GY9" s="104">
        <f>(GX9-IB9)/IB9</f>
      </c>
      <c r="GZ9" s="103" t="n">
        <v>61763.0</v>
      </c>
      <c r="HA9" s="104">
        <f>(GZ9-ID9)/ID9</f>
      </c>
      <c r="HB9" s="103" t="n">
        <v>55495.0</v>
      </c>
      <c r="HC9" s="104">
        <f>(HB9-IF9)/IF9</f>
      </c>
      <c r="HD9" s="103" t="n">
        <v>69170.0</v>
      </c>
      <c r="HE9" s="104">
        <f>(HD9-IH9)/IH9</f>
      </c>
      <c r="HF9" s="103" t="n">
        <v>60019.0</v>
      </c>
      <c r="HG9" s="104">
        <f>(HF9-IJ9)/IJ9</f>
      </c>
      <c r="HH9" s="103" t="n">
        <v>45793.0</v>
      </c>
      <c r="HI9" s="104">
        <f>(HH9-IL9)/IL9</f>
      </c>
      <c r="HJ9" s="430">
        <f>GL9+GN9+GP9+GR9+GT9+GV9+GX9+GZ9+HB9+HD9+HF9+HH9</f>
      </c>
      <c r="HK9" s="103">
        <f>HH9+HF9+HD9+HB9+GZ9+GX9+GV9+GT9+GR9+GP9+GN9+GL9</f>
      </c>
      <c r="HL9" s="409"/>
      <c r="HM9" s="424"/>
      <c r="HN9" s="434"/>
      <c r="HO9" s="428" t="n">
        <v>57685.0</v>
      </c>
      <c r="HP9" s="426">
        <f>(HO9-IQ9)/IQ9</f>
      </c>
      <c r="HQ9" s="435" t="n">
        <v>99500.0</v>
      </c>
      <c r="HR9" s="426">
        <f>(HQ9-IS9)/IS9</f>
      </c>
      <c r="HS9" s="435" t="n">
        <v>56846.0</v>
      </c>
      <c r="HT9" s="437">
        <f>(HS9-IU9)/IU9</f>
      </c>
      <c r="HU9" s="466" t="n">
        <v>66880.0</v>
      </c>
      <c r="HV9" s="308">
        <f>(HU9-IW9)/IW9</f>
      </c>
      <c r="HW9" s="466" t="n">
        <v>61855.0</v>
      </c>
      <c r="HX9" s="308">
        <f>(HW9-IY9)/IY9</f>
      </c>
      <c r="HY9" s="437"/>
      <c r="HZ9" s="466" t="n">
        <v>65069.0</v>
      </c>
      <c r="IA9" s="308">
        <f>(HZ9-JA9)/JA9</f>
      </c>
      <c r="IB9" s="466" t="n">
        <v>61000.0</v>
      </c>
      <c r="IC9" s="308">
        <f>(IB9-JC9)/JC9</f>
      </c>
      <c r="ID9" s="466" t="n">
        <v>65448.0</v>
      </c>
      <c r="IE9" s="436">
        <f>(ID9-JE9)/JE9</f>
      </c>
      <c r="IF9" s="466" t="n">
        <v>59200.0</v>
      </c>
      <c r="IG9" s="439">
        <f>(IF9-JG9)/JG9</f>
      </c>
      <c r="IH9" s="466" t="n">
        <v>67800.0</v>
      </c>
      <c r="II9" s="439">
        <f>(IH9-JI9)/JI9</f>
      </c>
      <c r="IJ9" s="466" t="n">
        <v>58500.0</v>
      </c>
      <c r="IK9" s="313">
        <f>(IJ9-JK9)/JK9</f>
      </c>
      <c r="IL9" s="466" t="n">
        <v>52982.0</v>
      </c>
      <c r="IM9" s="313">
        <f>(IL9-JM9)/JM9</f>
      </c>
      <c r="IN9" s="406">
        <f>HO9+HQ9+HS9+HU9+HW9+HZ9+IB9+ID9+IF9+IH9+IJ9+IL9</f>
      </c>
      <c r="IO9" s="104">
        <f>IN9/JO9-1</f>
      </c>
      <c r="IP9" s="407"/>
      <c r="IQ9" s="428" t="n">
        <v>62871.85</v>
      </c>
      <c r="IR9" s="104">
        <f>IQ9/JS9-1</f>
      </c>
      <c r="IS9" s="103" t="n">
        <v>116886.33</v>
      </c>
      <c r="IT9" s="104">
        <f>IS9/JT9-1</f>
      </c>
      <c r="IU9" s="103" t="n">
        <v>60635.0</v>
      </c>
      <c r="IV9" s="409">
        <f>(IU9-JU9)/JU9</f>
      </c>
      <c r="IW9" s="492" t="n">
        <v>70132.0</v>
      </c>
      <c r="IX9" s="104">
        <f>(IW9-JV9)/JV9</f>
      </c>
      <c r="IY9" s="492" t="n">
        <v>66382.0</v>
      </c>
      <c r="IZ9" s="104">
        <f>(IY9-JW9)/JW9</f>
      </c>
      <c r="JA9" s="492" t="n">
        <v>67927.0</v>
      </c>
      <c r="JB9" s="104">
        <f>(JA9-JX9)/JX9</f>
      </c>
      <c r="JC9" s="492" t="n">
        <v>62445.0</v>
      </c>
      <c r="JD9" s="104">
        <f>(JC9-JY9)/JY9</f>
      </c>
      <c r="JE9" s="103" t="n">
        <v>65854.0</v>
      </c>
      <c r="JF9" s="104">
        <f>(JE9-JZ9)/JZ9</f>
      </c>
      <c r="JG9" s="103" t="n">
        <v>59463.0</v>
      </c>
      <c r="JH9" s="409">
        <f>(JG9-KA9)/KA9</f>
      </c>
      <c r="JI9" s="103" t="n">
        <v>69092.0</v>
      </c>
      <c r="JJ9" s="426">
        <f>(JI9-KB9)/KB9</f>
      </c>
      <c r="JK9" s="103" t="n">
        <v>59000.0</v>
      </c>
      <c r="JL9" s="426">
        <f>(JK9-KC9)/KC9</f>
      </c>
      <c r="JM9" s="103" t="n">
        <v>53130.0</v>
      </c>
      <c r="JN9" s="426">
        <f>(JM9-KD9)/KD9</f>
      </c>
      <c r="JO9" s="413">
        <f>JM9+JK9+JI9+JG9+JE9+JC9+JA9+IY9+IW9+IU9+IS9+IQ9</f>
      </c>
      <c r="JP9" s="388">
        <f>JO9/JR9-1</f>
      </c>
      <c r="JQ9" s="414"/>
      <c r="JR9" s="428" t="n">
        <v>810884.7</v>
      </c>
      <c r="JS9" s="103" t="n">
        <v>65198.85</v>
      </c>
      <c r="JT9" s="103" t="n">
        <v>129330.4</v>
      </c>
      <c r="JU9" s="103" t="n">
        <v>57156.36</v>
      </c>
      <c r="JV9" s="103" t="n">
        <v>63756.29</v>
      </c>
      <c r="JW9" s="103" t="n">
        <v>58492.25</v>
      </c>
      <c r="JX9" s="103" t="n">
        <v>59667.59</v>
      </c>
      <c r="JY9" s="103" t="n">
        <v>64957.84</v>
      </c>
      <c r="JZ9" s="103" t="n">
        <v>63534.8</v>
      </c>
      <c r="KA9" s="103" t="n">
        <v>58673.42</v>
      </c>
      <c r="KB9" s="103" t="n">
        <v>72436.5</v>
      </c>
      <c r="KC9" s="103" t="n">
        <v>58593.75</v>
      </c>
      <c r="KD9" s="103" t="n">
        <v>59086.65</v>
      </c>
    </row>
    <row r="10" s="286" customFormat="1" ht="28.8" customHeight="1" spans="1:288">
      <c r="A10" s="302" t="s">
        <v>94</v>
      </c>
      <c r="B10" s="171" t="s">
        <v>206</v>
      </c>
      <c r="C10" s="109" t="n">
        <v>75.48160000000001</v>
      </c>
      <c r="D10" s="372" t="n">
        <f t="shared" si="0">C10/Z10-1</f>
        <v>-0.23002158505286097</v>
      </c>
      <c r="E10" s="109" t="n">
        <v>84.6235</v>
      </c>
      <c r="F10" s="372" t="n">
        <f t="shared" si="1">E10/AB10-1</f>
        <v>-0.12687357937104893</v>
      </c>
      <c r="G10" s="109" t="n">
        <v>79.3692</v>
      </c>
      <c r="H10" s="372" t="n">
        <f t="shared" si="2">G10/AD10-1</f>
        <v>-0.1426256638047625</v>
      </c>
      <c r="I10" s="109" t="n">
        <v>78.3745</v>
      </c>
      <c r="J10" s="372" t="n">
        <f t="shared" si="3">I10/AF10-1</f>
        <v>-0.15669398260330636</v>
      </c>
      <c r="K10" s="109" t="n">
        <v>75.58219999999999</v>
      </c>
      <c r="L10" s="372" t="n">
        <f t="shared" si="4">K10/AH10-1</f>
        <v>-0.17147219996338714</v>
      </c>
      <c r="M10" s="109" t="n">
        <v>74.79090000000001</v>
      </c>
      <c r="N10" s="372" t="n">
        <f t="shared" si="5">M10/AJ10-1</f>
        <v>-0.14044908954668112</v>
      </c>
      <c r="O10" s="109" t="n">
        <v>71.29880000000001</v>
      </c>
      <c r="P10" s="372" t="n">
        <f t="shared" si="6">O10/AL10-1</f>
        <v>-0.17895604749928606</v>
      </c>
      <c r="Q10" s="109" t="n">
        <v>66.62429999999999</v>
      </c>
      <c r="R10" s="372" t="n">
        <f>Q10/AL10-1</f>
        <v>-0.2154222809459545</v>
      </c>
      <c r="S10" s="109"/>
      <c r="T10" s="372">
        <f>S10/AN10-1</f>
      </c>
      <c r="U10" s="109">
        <f>G10+E10+C10+I10+K10+M10+O10+Q10+S10</f>
      </c>
      <c r="V10" s="372">
        <f>U10/SUM(X10+Z10+AB10+AD10+AF10+AH10+AJ10+AL10+AN10)-1</f>
      </c>
      <c r="W10" s="372"/>
      <c r="X10" s="109" t="n">
        <v>98.0308</v>
      </c>
      <c r="Y10" s="372">
        <f>X10/AY10-1</f>
      </c>
      <c r="Z10" s="109" t="n">
        <v>96.9201</v>
      </c>
      <c r="AA10" s="372">
        <f>Z10/BA10-1</f>
      </c>
      <c r="AB10" s="109" t="n">
        <v>92.5724</v>
      </c>
      <c r="AC10" s="372">
        <f>AB10/BC10-1</f>
      </c>
      <c r="AD10" s="109" t="n">
        <v>92.9372</v>
      </c>
      <c r="AE10" s="372">
        <f>AD10/BE10-1</f>
      </c>
      <c r="AF10" s="109" t="n">
        <v>91.2247</v>
      </c>
      <c r="AG10" s="372">
        <f>AF10/BG10-1</f>
      </c>
      <c r="AH10" s="109" t="n">
        <v>87.0116</v>
      </c>
      <c r="AI10" s="372">
        <f>AH10/BI10-1</f>
      </c>
      <c r="AJ10" s="109" t="n">
        <v>86.8392</v>
      </c>
      <c r="AK10" s="372">
        <f>AJ10/BK10-1</f>
      </c>
      <c r="AL10" s="109" t="n">
        <v>84.9174</v>
      </c>
      <c r="AM10" s="372">
        <f>AL10/BM10-1</f>
      </c>
      <c r="AN10" s="109" t="n">
        <v>84.3078</v>
      </c>
      <c r="AO10" s="372">
        <f>AN10/BO10-1</f>
      </c>
      <c r="AP10" s="109" t="n">
        <v>84.4888</v>
      </c>
      <c r="AQ10" s="372">
        <f>AP10/BQ10-1</f>
      </c>
      <c r="AR10" s="109" t="n">
        <v>82.6305</v>
      </c>
      <c r="AS10" s="372">
        <f>AR10/BS10-1</f>
      </c>
      <c r="AT10" s="109" t="n">
        <v>77.1923</v>
      </c>
      <c r="AU10" s="372">
        <f>AT10/BU10-1</f>
      </c>
      <c r="AV10" s="107">
        <f>AB10+X10+Z10+AD10+AF10+AH10+AJ10+AL10+AN10+AP10+AR10+AT10</f>
      </c>
      <c r="AW10" s="372">
        <f>AV10/(AY10+BA10+BC10+BE10+BG10+BI10+BK10+BM10+BO10+BQ10+BS10+BU10)-1</f>
      </c>
      <c r="AX10" s="373"/>
      <c r="AY10" s="456" t="n">
        <v>99.9872</v>
      </c>
      <c r="AZ10" s="374" t="n">
        <v>-0.23338396202618</v>
      </c>
      <c r="BA10" s="108" t="n">
        <v>105.6907</v>
      </c>
      <c r="BB10" s="374">
        <f>BA10/CB10-1</f>
      </c>
      <c r="BC10" s="108" t="n">
        <v>94.5163</v>
      </c>
      <c r="BD10" s="374">
        <f>BC10/CD10-1</f>
      </c>
      <c r="BE10" s="108" t="n">
        <v>96.847</v>
      </c>
      <c r="BF10" s="374">
        <f>BE10/CF10-1</f>
      </c>
      <c r="BG10" s="493" t="n">
        <v>95.4546</v>
      </c>
      <c r="BH10" s="374">
        <f>BG10/CH10-1</f>
      </c>
      <c r="BI10" s="376" t="n">
        <v>89.6697</v>
      </c>
      <c r="BJ10" s="374">
        <f>BI10/CJ10-1</f>
      </c>
      <c r="BK10" s="376" t="n">
        <v>88.8513</v>
      </c>
      <c r="BL10" s="374">
        <f>BK10/CL10-1</f>
      </c>
      <c r="BM10" s="376" t="n">
        <v>86.154</v>
      </c>
      <c r="BN10" s="374">
        <f>BM10/CN10-1</f>
      </c>
      <c r="BO10" s="376" t="n">
        <v>85.2698</v>
      </c>
      <c r="BP10" s="374">
        <f>BO10/CP10-1</f>
      </c>
      <c r="BQ10" s="376" t="n">
        <v>88.167</v>
      </c>
      <c r="BR10" s="374">
        <f>BQ10/CR10-1</f>
      </c>
      <c r="BS10" s="376" t="n">
        <v>86.082</v>
      </c>
      <c r="BT10" s="374">
        <f>BS10/CT10-1</f>
      </c>
      <c r="BU10" s="376" t="n">
        <v>85.1485</v>
      </c>
      <c r="BV10" s="374">
        <f>BU10/CV10-1</f>
      </c>
      <c r="BW10" s="108">
        <f>AY10+BA10+BC10+BE10+BG10+BI10+BK10+BM10+BO10+BQ10+BS10+BU10</f>
      </c>
      <c r="BX10" s="374">
        <f>BW10/CX10-1</f>
      </c>
      <c r="BY10" s="377"/>
      <c r="BZ10" s="456" t="n">
        <v>130.4267</v>
      </c>
      <c r="CA10" s="374">
        <f>BZ10/DB10-1</f>
      </c>
      <c r="CB10" s="456" t="n">
        <v>126.2962</v>
      </c>
      <c r="CC10" s="374">
        <f>CB10/DC10-1</f>
      </c>
      <c r="CD10" s="108" t="n">
        <v>116.94</v>
      </c>
      <c r="CE10" s="374">
        <f>CD10/DD10-1</f>
      </c>
      <c r="CF10" s="108" t="n">
        <v>110.3304</v>
      </c>
      <c r="CG10" s="374" t="n">
        <v>-0.0294788250693164</v>
      </c>
      <c r="CH10" s="376" t="n">
        <v>106.0867</v>
      </c>
      <c r="CI10" s="374">
        <f>CH10/DF10-1</f>
      </c>
      <c r="CJ10" s="376" t="n">
        <v>104.8661</v>
      </c>
      <c r="CK10" s="374">
        <f>CJ10/DG10-1</f>
      </c>
      <c r="CL10" s="376" t="n">
        <v>103.034</v>
      </c>
      <c r="CM10" s="374">
        <f>CL10/DH10-1</f>
      </c>
      <c r="CN10" s="108" t="n">
        <v>105.8968</v>
      </c>
      <c r="CO10" s="374">
        <f>CN10/DI10-1</f>
      </c>
      <c r="CP10" s="108">
        <f>100.995+0.8543</f>
      </c>
      <c r="CQ10" s="374">
        <f>CP10/DJ10-1</f>
      </c>
      <c r="CR10" s="108">
        <f>103.2384+CR12</f>
      </c>
      <c r="CS10" s="374">
        <f>CR10/DK10-1</f>
      </c>
      <c r="CT10" s="108" t="n">
        <v>102.4101</v>
      </c>
      <c r="CU10" s="374">
        <f>CT10/DL10-1</f>
      </c>
      <c r="CV10" s="376" t="n">
        <v>99.4393</v>
      </c>
      <c r="CW10" s="374">
        <f>CV10/DM10-1</f>
      </c>
      <c r="CX10" s="108">
        <f>BZ10+CB10+CD10+CF10+CH10+CJ10+CL10+CN10+CP10+CR10+CT10+CV10</f>
      </c>
      <c r="CY10" s="374">
        <f>CX10/SUM(DB10:DM10)-1</f>
      </c>
      <c r="CZ10" s="378"/>
      <c r="DA10" s="378"/>
      <c r="DB10" s="459" t="n">
        <v>133.1497</v>
      </c>
      <c r="DC10" s="456" t="n">
        <v>137.043</v>
      </c>
      <c r="DD10" s="456" t="n">
        <v>128.3821</v>
      </c>
      <c r="DE10" s="456" t="n">
        <v>113.6816</v>
      </c>
      <c r="DF10" s="108" t="n">
        <v>117.3616</v>
      </c>
      <c r="DG10" s="108" t="n">
        <v>115.9329</v>
      </c>
      <c r="DH10" s="108" t="n">
        <v>117.3211</v>
      </c>
      <c r="DI10" s="108" t="n">
        <v>118.3142</v>
      </c>
      <c r="DJ10" s="108" t="n">
        <v>118.0588</v>
      </c>
      <c r="DK10" s="108" t="n">
        <v>119.5856</v>
      </c>
      <c r="DL10" s="108" t="n">
        <v>104.0359</v>
      </c>
      <c r="DM10" s="108" t="n">
        <v>115.3461</v>
      </c>
      <c r="DN10" s="108" t="n">
        <v>1438.2126</v>
      </c>
      <c r="DO10" s="381" t="n">
        <v>-0.104342945837697</v>
      </c>
      <c r="DP10" s="382"/>
      <c r="DQ10" s="383" t="n">
        <v>136.862</v>
      </c>
      <c r="DR10" s="384">
        <f>(DQ10-DZ10)/DZ10</f>
      </c>
      <c r="DS10" s="387" t="n">
        <v>147.0029</v>
      </c>
      <c r="DT10" s="386"/>
      <c r="DU10" s="387" t="n">
        <v>136.2224</v>
      </c>
      <c r="DV10" s="386"/>
      <c r="DW10" s="387"/>
      <c r="DX10" s="387" t="n">
        <v>136.2181</v>
      </c>
      <c r="DY10" s="386">
        <f>(DX10-EX10)/EX10</f>
      </c>
      <c r="DZ10" s="387" t="n">
        <v>136.7568</v>
      </c>
      <c r="EA10" s="386">
        <f>(DZ10-EZ10)/EZ10</f>
      </c>
      <c r="EB10" s="387" t="n">
        <v>133.481</v>
      </c>
      <c r="EC10" s="386">
        <f>(EB10-FB10)/FB10</f>
      </c>
      <c r="ED10" s="387" t="n">
        <v>132.9982</v>
      </c>
      <c r="EE10" s="386">
        <f>(ED10-FD10)/FD10</f>
      </c>
      <c r="EF10" s="387" t="n">
        <v>119.4692</v>
      </c>
      <c r="EG10" s="386">
        <f>(EF10-FF10)/FF10</f>
      </c>
      <c r="EH10" s="387" t="n">
        <v>129.9068</v>
      </c>
      <c r="EI10" s="386">
        <f>(EH10-FH10)/FH10</f>
      </c>
      <c r="EJ10" s="387" t="n">
        <v>133.9978</v>
      </c>
      <c r="EK10" s="386">
        <f>(EJ10-FJ10)/FJ10</f>
      </c>
      <c r="EL10" s="387" t="n">
        <v>130.2118</v>
      </c>
      <c r="EM10" s="386">
        <f>(EL10-FL10)/FL10</f>
      </c>
      <c r="EN10" s="387" t="n">
        <v>132.6356</v>
      </c>
      <c r="EO10" s="386">
        <f>(EN10-FN10)/FN10</f>
      </c>
      <c r="EP10" s="385">
        <f>DQ10+DS10+DU10+DX10+DZ10+EB10+ED10+EF10+EH10+EJ10+EL10+EN10</f>
      </c>
      <c r="EQ10" s="386">
        <f>(EP10-FP10)/FP10</f>
      </c>
      <c r="ER10" s="391" t="n">
        <v>182.38</v>
      </c>
      <c r="ES10" s="386">
        <f>(ER10-FS10)/FS10</f>
      </c>
      <c r="ET10" s="387" t="n">
        <v>0.0</v>
      </c>
      <c r="EU10" s="386">
        <f>(ET10-FT10)/FT10</f>
      </c>
      <c r="EV10" s="387" t="n">
        <v>0.0</v>
      </c>
      <c r="EW10" s="386">
        <f>(EV10-FU10)/FU10</f>
      </c>
      <c r="EX10" s="387" t="n">
        <v>86.98</v>
      </c>
      <c r="EY10" s="386">
        <f>(EX10-FV10)/FV10</f>
      </c>
      <c r="EZ10" s="387" t="n">
        <v>69.71</v>
      </c>
      <c r="FA10" s="386">
        <f>(EZ10-FW10)/FW10</f>
      </c>
      <c r="FB10" s="387" t="n">
        <v>77.19</v>
      </c>
      <c r="FC10" s="386">
        <f>(FB10-FX10)/FX10</f>
      </c>
      <c r="FD10" s="387" t="n">
        <v>96.06</v>
      </c>
      <c r="FE10" s="386">
        <f>(FD10-FY10)/FY10</f>
      </c>
      <c r="FF10" s="387" t="n">
        <v>133.45</v>
      </c>
      <c r="FG10" s="386">
        <f>(FF10-FZ10)/FZ10</f>
      </c>
      <c r="FH10" s="387" t="n">
        <v>140.69</v>
      </c>
      <c r="FI10" s="386">
        <f>(FH10-GA10)/GA10</f>
      </c>
      <c r="FJ10" s="387" t="n">
        <v>169.57</v>
      </c>
      <c r="FK10" s="386">
        <f>(FJ10-GB10)/GB10</f>
      </c>
      <c r="FL10" s="387" t="n">
        <v>141.85</v>
      </c>
      <c r="FM10" s="386">
        <f>(FL10-GD10)/GD10</f>
      </c>
      <c r="FN10" s="387" t="n">
        <v>129.28</v>
      </c>
      <c r="FO10" s="462">
        <f>(FN10-GF10)/GF10</f>
      </c>
      <c r="FP10" s="372" t="n">
        <v>1227.16</v>
      </c>
      <c r="FQ10" s="463">
        <f>(FP10-(FS10+FT10+FU10+FV10+FW10+FX10+FY10+FZ10+GA10+GB10+GD10+GF10))/(FS10+FT10+FU10+FV10+FW10+FX10+FY10+FZ10+GA10+GB10+GD10+GF10)</f>
      </c>
      <c r="FR10" s="494"/>
      <c r="FS10" s="495" t="n">
        <v>196.43</v>
      </c>
      <c r="FT10" s="373" t="n">
        <v>303.96</v>
      </c>
      <c r="FU10" s="373" t="n">
        <v>302.99</v>
      </c>
      <c r="FV10" s="373" t="n">
        <v>197.9</v>
      </c>
      <c r="FW10" s="373" t="n">
        <v>175.56</v>
      </c>
      <c r="FX10" s="373" t="n">
        <v>194.76</v>
      </c>
      <c r="FY10" s="858" t="n">
        <v>189.74</v>
      </c>
      <c r="FZ10" s="859" t="n">
        <v>173.51</v>
      </c>
      <c r="GA10" s="860" t="n">
        <v>212.76</v>
      </c>
      <c r="GB10" s="861" t="n">
        <v>235.44</v>
      </c>
      <c r="GC10" s="392">
        <f>(GB10-HD10)/HD10</f>
      </c>
      <c r="GD10" s="862" t="n">
        <v>235.07</v>
      </c>
      <c r="GE10" s="392">
        <f>(GD10-HF10)/HF10</f>
      </c>
      <c r="GF10" s="863" t="n">
        <v>210.79</v>
      </c>
      <c r="GG10" s="392">
        <f>(GF10-HH10)/HH10</f>
      </c>
      <c r="GH10" s="391">
        <f>FS10+FT10+FU10+FV10+FW10+FX10+FY10+FZ10+GA10+GB10+GD10+GF10</f>
      </c>
      <c r="GI10" s="393">
        <f>(GH10-HJ10)/HJ10</f>
      </c>
      <c r="GJ10" s="324"/>
      <c r="GK10" s="394"/>
      <c r="GL10" s="390" t="n">
        <v>197.65</v>
      </c>
      <c r="GM10" s="392">
        <f>(GL10-HO10)/HO10</f>
      </c>
      <c r="GN10" s="391" t="n">
        <v>390.42</v>
      </c>
      <c r="GO10" s="392">
        <f>(GN10-HQ10)/HQ10</f>
      </c>
      <c r="GP10" s="391" t="n">
        <v>319.85</v>
      </c>
      <c r="GQ10" s="392">
        <f>(GP10-HS10)/HS10</f>
      </c>
      <c r="GR10" s="391" t="n">
        <v>220.29</v>
      </c>
      <c r="GS10" s="392">
        <f>(GR10-HU10)/HU10</f>
      </c>
      <c r="GT10" s="391" t="n">
        <v>217.09</v>
      </c>
      <c r="GU10" s="392">
        <f>(GT10-HW10)/HW10</f>
      </c>
      <c r="GV10" s="391" t="n">
        <v>251.01</v>
      </c>
      <c r="GW10" s="392">
        <f>(GV10-HZ10)/HZ10</f>
      </c>
      <c r="GX10" s="391" t="n">
        <v>253.04</v>
      </c>
      <c r="GY10" s="392">
        <f>(GX10-IB10)/IB10</f>
      </c>
      <c r="GZ10" s="391" t="n">
        <v>245.8</v>
      </c>
      <c r="HA10" s="392">
        <f>(GZ10-ID10)/ID10</f>
      </c>
      <c r="HB10" s="391" t="n">
        <v>249.87</v>
      </c>
      <c r="HC10" s="392">
        <f>(HB10-IF10)/IF10</f>
      </c>
      <c r="HD10" s="391" t="n">
        <v>252.03</v>
      </c>
      <c r="HE10" s="392">
        <f>(HD10-IH10)/IH10</f>
      </c>
      <c r="HF10" s="391" t="n">
        <v>216.85</v>
      </c>
      <c r="HG10" s="392">
        <f>(HF10-IJ10)/IJ10</f>
      </c>
      <c r="HH10" s="391" t="n">
        <v>256.0</v>
      </c>
      <c r="HI10" s="392">
        <f>(HH10-IL10)/IL10</f>
      </c>
      <c r="HJ10" s="391">
        <f>GL10+GN10+GP10+GR10+GT10+GV10+GX10+GZ10+HB10+HD10+HF10+HH10</f>
      </c>
      <c r="HK10" s="391">
        <f>HH10+HF10+HD10+HB10+GZ10+GX10+GV10+GT10+GR10+GP10+GN10+GL10</f>
      </c>
      <c r="HL10" s="393"/>
      <c r="HM10" s="382"/>
      <c r="HN10" s="497"/>
      <c r="HO10" s="390" t="n">
        <v>297.0</v>
      </c>
      <c r="HP10" s="395">
        <f>(HO10-IQ10)/IQ10</f>
      </c>
      <c r="HQ10" s="470" t="n">
        <v>404.54</v>
      </c>
      <c r="HR10" s="395">
        <f>(HQ10-IS10)/IS10</f>
      </c>
      <c r="HS10" s="470" t="n">
        <v>323.04</v>
      </c>
      <c r="HT10" s="474">
        <f>(HS10-IU10)/IU10</f>
      </c>
      <c r="HU10" s="472" t="n">
        <v>256.0</v>
      </c>
      <c r="HV10" s="473">
        <f>(HU10-IW10)/IW10</f>
      </c>
      <c r="HW10" s="472" t="n">
        <v>257.0</v>
      </c>
      <c r="HX10" s="473">
        <f>(HW10-IY10)/IY10</f>
      </c>
      <c r="HY10" s="474"/>
      <c r="HZ10" s="472" t="n">
        <v>274.42</v>
      </c>
      <c r="IA10" s="473">
        <f>(HZ10-JA10)/JA10</f>
      </c>
      <c r="IB10" s="472" t="n">
        <v>273.0</v>
      </c>
      <c r="IC10" s="473">
        <f>(IB10-JC10)/JC10</f>
      </c>
      <c r="ID10" s="472" t="n">
        <v>261.0</v>
      </c>
      <c r="IE10" s="405">
        <f>(ID10-JE10)/JE10</f>
      </c>
      <c r="IF10" s="472" t="n">
        <v>262.0</v>
      </c>
      <c r="IG10" s="405">
        <f>(IF10-JG10)/JG10</f>
      </c>
      <c r="IH10" s="472" t="n">
        <v>271.5</v>
      </c>
      <c r="II10" s="405">
        <f>(IH10-JI10)/JI10</f>
      </c>
      <c r="IJ10" s="472" t="n">
        <v>242.0</v>
      </c>
      <c r="IK10" s="405">
        <f>(IJ10-JK10)/JK10</f>
      </c>
      <c r="IL10" s="472" t="n">
        <v>296.0</v>
      </c>
      <c r="IM10" s="313">
        <f>(IL10-JM10)/JM10</f>
      </c>
      <c r="IN10" s="406">
        <f>HO10+HQ10+HS10+HU10+HW10+HZ10+IB10+ID10+IF10+IH10+IJ10+IL10</f>
      </c>
      <c r="IO10" s="104">
        <f>IN10/JO10-1</f>
      </c>
      <c r="IP10" s="407"/>
      <c r="IQ10" s="475" t="n">
        <v>294.0</v>
      </c>
      <c r="IR10" s="429">
        <f>IQ10/JS10-1</f>
      </c>
      <c r="IS10" s="430" t="n">
        <v>401.4</v>
      </c>
      <c r="IT10" s="429">
        <f>IS10/JT10-1</f>
      </c>
      <c r="IU10" s="430" t="n">
        <v>323.6</v>
      </c>
      <c r="IV10" s="409">
        <f>(IU10-JU10)/JU10</f>
      </c>
      <c r="IW10" s="498" t="n">
        <v>255.0</v>
      </c>
      <c r="IX10" s="429">
        <f>(IW10-JV10)/JV10</f>
      </c>
      <c r="IY10" s="498" t="n">
        <v>254.0</v>
      </c>
      <c r="IZ10" s="429">
        <f>(IY10-JW10)/JW10</f>
      </c>
      <c r="JA10" s="498" t="n">
        <v>271.0</v>
      </c>
      <c r="JB10" s="429">
        <f>(JA10-JX10)/JX10</f>
      </c>
      <c r="JC10" s="476" t="n">
        <v>270.0</v>
      </c>
      <c r="JD10" s="429">
        <f>(JC10-JY10)/JY10</f>
      </c>
      <c r="JE10" s="430" t="n">
        <v>260.0</v>
      </c>
      <c r="JF10" s="429">
        <f>(JE10-JZ10)/JZ10</f>
      </c>
      <c r="JG10" s="430" t="n">
        <v>260.0</v>
      </c>
      <c r="JH10" s="477">
        <f>(JG10-KA10)/KA10</f>
      </c>
      <c r="JI10" s="430" t="n">
        <v>269.0</v>
      </c>
      <c r="JJ10" s="479">
        <f>(JI10-KB10)/KB10</f>
      </c>
      <c r="JK10" s="499" t="n">
        <v>239.0</v>
      </c>
      <c r="JL10" s="395">
        <f>(JK10-KC10)/KC10</f>
      </c>
      <c r="JM10" s="480" t="n">
        <v>294.0</v>
      </c>
      <c r="JN10" s="395">
        <f>(JM10-KD10)/KD10</f>
      </c>
      <c r="JO10" s="413">
        <f>JM10+JK10+JI10+JG10+JE10+JC10+JA10+IY10+IW10+IU10+IS10+IQ10</f>
      </c>
      <c r="JP10" s="388">
        <f>JO10/JR10-1</f>
      </c>
      <c r="JQ10" s="414"/>
      <c r="JR10" s="398" t="n">
        <v>3325.13244600489</v>
      </c>
      <c r="JS10" s="387" t="n">
        <v>288.470419358984</v>
      </c>
      <c r="JT10" s="387" t="n">
        <v>395.420417179501</v>
      </c>
      <c r="JU10" s="387" t="n">
        <v>317.648963760683</v>
      </c>
      <c r="JV10" s="387" t="n">
        <v>249.387621121898</v>
      </c>
      <c r="JW10" s="387" t="n">
        <v>247.708343035804</v>
      </c>
      <c r="JX10" s="387" t="n">
        <v>266.236547305514</v>
      </c>
      <c r="JY10" s="387" t="n">
        <v>264.945390057777</v>
      </c>
      <c r="JZ10" s="387" t="n">
        <v>255.456262161024</v>
      </c>
      <c r="KA10" s="387" t="n">
        <v>256.523585046493</v>
      </c>
      <c r="KB10" s="387" t="n">
        <v>263.173202849114</v>
      </c>
      <c r="KC10" s="387" t="n">
        <v>237.079978886107</v>
      </c>
      <c r="KD10" s="387" t="n">
        <v>283.081715241991</v>
      </c>
    </row>
    <row r="11" s="287" customFormat="1" ht="28.8" customHeight="1" spans="1:288">
      <c r="A11" s="415"/>
      <c r="B11" s="147" t="s">
        <v>209</v>
      </c>
      <c r="C11" s="170" t="n">
        <v>2072.6874999999995</v>
      </c>
      <c r="D11" s="372" t="n">
        <f t="shared" si="0">C11/Z11-1</f>
        <v>-0.19097503338658173</v>
      </c>
      <c r="E11" s="109" t="n">
        <v>2381.0712000000003</v>
      </c>
      <c r="F11" s="372" t="n">
        <f t="shared" si="1">E11/AB11-1</f>
        <v>-0.06876501283079073</v>
      </c>
      <c r="G11" s="109" t="n">
        <v>2528.9262000000003</v>
      </c>
      <c r="H11" s="372" t="n">
        <f t="shared" si="2">G11/AD11-1</f>
        <v>-0.0921752267097381</v>
      </c>
      <c r="I11" s="109" t="n">
        <v>2913.6719999999996</v>
      </c>
      <c r="J11" s="372" t="n">
        <f t="shared" si="3">I11/AF11-1</f>
        <v>-0.060762212473121635</v>
      </c>
      <c r="K11" s="109" t="n">
        <v>2547.615599999999</v>
      </c>
      <c r="L11" s="372" t="n">
        <f t="shared" si="4">K11/AH11-1</f>
        <v>-0.05715522869286005</v>
      </c>
      <c r="M11" s="109" t="n">
        <v>2470.4711000000007</v>
      </c>
      <c r="N11" s="372" t="n">
        <f t="shared" si="5">M11/AJ11-1</f>
        <v>-0.0067661705223727164</v>
      </c>
      <c r="O11" s="109" t="n">
        <v>2320.2228999999998</v>
      </c>
      <c r="P11" s="372" t="n">
        <f t="shared" si="6">O11/AL11-1</f>
        <v>-0.04687710529550215</v>
      </c>
      <c r="Q11" s="170" t="n">
        <v>2219.4952999999996</v>
      </c>
      <c r="R11" s="372" t="n">
        <f>Q11/AL11-1</f>
        <v>-0.13675921571287464</v>
      </c>
      <c r="S11" s="170"/>
      <c r="T11" s="372">
        <f>S11/AN11-1</f>
      </c>
      <c r="U11" s="109">
        <f>G11+E11+C11+I11+K11+M11+O11+Q11+S11</f>
      </c>
      <c r="V11" s="372">
        <f>U11/SUM(X11+Z11+AB11+AD11+AF11+AH11+AJ11+AL11+AN11)-1</f>
      </c>
      <c r="W11" s="372"/>
      <c r="X11" s="417" t="n">
        <v>2561.9574</v>
      </c>
      <c r="Y11" s="418">
        <f>X11/AY11-1</f>
      </c>
      <c r="Z11" s="500" t="n">
        <v>2556.8962</v>
      </c>
      <c r="AA11" s="418">
        <f>Z11/BA11-1</f>
      </c>
      <c r="AB11" s="500" t="n">
        <v>2785.6986</v>
      </c>
      <c r="AC11" s="419">
        <f>AB11/BC11-1</f>
      </c>
      <c r="AD11" s="500" t="n">
        <v>3102.1665</v>
      </c>
      <c r="AE11" s="419">
        <f>AD11/BE11-1</f>
      </c>
      <c r="AF11" s="500" t="n">
        <v>2702.052</v>
      </c>
      <c r="AG11" s="419">
        <f>AF11/BG11-1</f>
      </c>
      <c r="AH11" s="500" t="n">
        <v>2487.3006</v>
      </c>
      <c r="AI11" s="419">
        <f>AH11/BI11-1</f>
      </c>
      <c r="AJ11" s="500" t="n">
        <v>2434.3376</v>
      </c>
      <c r="AK11" s="419">
        <f>AJ11/BK11-1</f>
      </c>
      <c r="AL11" s="500" t="n">
        <v>2571.1196</v>
      </c>
      <c r="AM11" s="419">
        <f>AL11/BM11-1</f>
      </c>
      <c r="AN11" s="500" t="n">
        <v>2439.2523</v>
      </c>
      <c r="AO11" s="419">
        <f>AN11/BO11-1</f>
      </c>
      <c r="AP11" s="500" t="n">
        <v>2622.7803</v>
      </c>
      <c r="AQ11" s="419">
        <f>AP11/BQ11-1</f>
      </c>
      <c r="AR11" s="500" t="n">
        <v>2698.1026</v>
      </c>
      <c r="AS11" s="419">
        <f>AR11/BS11-1</f>
      </c>
      <c r="AT11" s="500" t="n">
        <v>2490.7552</v>
      </c>
      <c r="AU11" s="419">
        <f>AT11/BU11-1</f>
      </c>
      <c r="AV11" s="501">
        <f>AB11+X11+Z11+AD11+AF11+AH11+AJ11+AL11+AN11+AP11+AR11+AT11</f>
      </c>
      <c r="AW11" s="418">
        <f>AV11/(AY11+BA11+BC11+BE11+BG11+BI11+BK11+BM11+BO11+BQ11+BS11+BU11)-1</f>
      </c>
      <c r="AX11" s="373"/>
      <c r="AY11" s="500" t="n">
        <v>2506.2608</v>
      </c>
      <c r="AZ11" s="418" t="n">
        <v>-0.0458361038072546</v>
      </c>
      <c r="BA11" s="417" t="n">
        <v>2474.1958</v>
      </c>
      <c r="BB11" s="419">
        <f>BA11/CB11-1</f>
      </c>
      <c r="BC11" s="417" t="n">
        <v>2783.4942</v>
      </c>
      <c r="BD11" s="419">
        <f>BC11/CD11-1</f>
      </c>
      <c r="BE11" s="417" t="n">
        <v>3124.8657</v>
      </c>
      <c r="BF11" s="419">
        <f>BE11/CF11-1</f>
      </c>
      <c r="BG11" s="420" t="n">
        <v>2960.3518</v>
      </c>
      <c r="BH11" s="419">
        <f>BG11/CH11-1</f>
      </c>
      <c r="BI11" s="417" t="n">
        <v>2570.5392</v>
      </c>
      <c r="BJ11" s="419">
        <f>BI11/CJ11-1</f>
      </c>
      <c r="BK11" s="417" t="n">
        <v>2797.9593</v>
      </c>
      <c r="BL11" s="419">
        <f>BK11/CL11-1</f>
      </c>
      <c r="BM11" s="170" t="n">
        <v>2676.6126</v>
      </c>
      <c r="BN11" s="416">
        <f>BM11/CN11-1</f>
      </c>
      <c r="BO11" s="170" t="n">
        <v>2598.8843</v>
      </c>
      <c r="BP11" s="416">
        <f>BO11/CP11-1</f>
      </c>
      <c r="BQ11" s="170" t="n">
        <v>2906.1707</v>
      </c>
      <c r="BR11" s="416">
        <f>BQ11/CR11-1</f>
      </c>
      <c r="BS11" s="170" t="n">
        <v>2730.6639</v>
      </c>
      <c r="BT11" s="416">
        <f>BS11/CT11-1</f>
      </c>
      <c r="BU11" s="170" t="n">
        <v>2324.4376</v>
      </c>
      <c r="BV11" s="416">
        <f>BU11/CV11-1</f>
      </c>
      <c r="BW11" s="109">
        <f>AY11+BA11+BC11+BE11+BG11+BI11+BK11+BM11+BO11+BQ11+BS11+BU11</f>
      </c>
      <c r="BX11" s="372">
        <f>BW11/CX11-1</f>
      </c>
      <c r="BY11" s="443"/>
      <c r="BZ11" s="93" t="n">
        <v>2626.6565</v>
      </c>
      <c r="CA11" s="416">
        <f>BZ11/DB11-1</f>
      </c>
      <c r="CB11" s="93" t="n">
        <v>2714.4412</v>
      </c>
      <c r="CC11" s="372">
        <f>CB11/DC11-1</f>
      </c>
      <c r="CD11" s="109" t="n">
        <v>3289.9747</v>
      </c>
      <c r="CE11" s="372">
        <f>CD11/DD11-1</f>
      </c>
      <c r="CF11" s="109" t="n">
        <v>3260.6964</v>
      </c>
      <c r="CG11" s="372" t="n">
        <v>0.33881687578749</v>
      </c>
      <c r="CH11" s="170" t="n">
        <v>3236.2005</v>
      </c>
      <c r="CI11" s="372">
        <f>CH11/DF11-1</f>
      </c>
      <c r="CJ11" s="170" t="n">
        <v>3074.3419</v>
      </c>
      <c r="CK11" s="372">
        <f>CJ11/DG11-1</f>
      </c>
      <c r="CL11" s="170" t="n">
        <v>3084.3101</v>
      </c>
      <c r="CM11" s="372">
        <f>CL11/DH11-1</f>
      </c>
      <c r="CN11" s="109" t="n">
        <v>3175.7875</v>
      </c>
      <c r="CO11" s="372">
        <f>CN11/DI11-1</f>
      </c>
      <c r="CP11" s="109">
        <f>3030.8088+CP13</f>
      </c>
      <c r="CQ11" s="372">
        <f>CP11/DJ11-1</f>
      </c>
      <c r="CR11" s="109">
        <f>3166.7203+CR13</f>
      </c>
      <c r="CS11" s="372">
        <f>CR11/DK11-1</f>
      </c>
      <c r="CT11" s="109" t="n">
        <v>2996.2271</v>
      </c>
      <c r="CU11" s="372">
        <f>CT11/DL11-1</f>
      </c>
      <c r="CV11" s="109" t="n">
        <v>2611.3074</v>
      </c>
      <c r="CW11" s="372">
        <f>CV11/DM11-1</f>
      </c>
      <c r="CX11" s="109">
        <f>BZ11+CB11+CD11+CF11+CH11+CJ11+CL11+CN11+CP11+CR11+CT11+CV11</f>
      </c>
      <c r="CY11" s="372">
        <f>CX11/SUM(DB11:DM11)-1</f>
      </c>
      <c r="CZ11" s="294"/>
      <c r="DA11" s="294"/>
      <c r="DB11" s="502" t="n">
        <v>3151.2843</v>
      </c>
      <c r="DC11" s="93" t="n">
        <v>3323.5989</v>
      </c>
      <c r="DD11" s="93" t="n">
        <v>2946.6698</v>
      </c>
      <c r="DE11" s="107" t="n">
        <v>2435.5059</v>
      </c>
      <c r="DF11" s="170" t="n">
        <v>2686.2021</v>
      </c>
      <c r="DG11" s="170" t="n">
        <v>2885.0408</v>
      </c>
      <c r="DH11" s="109" t="n">
        <v>2967.082</v>
      </c>
      <c r="DI11" s="109" t="n">
        <v>2868.699</v>
      </c>
      <c r="DJ11" s="109" t="n">
        <v>2858.1593</v>
      </c>
      <c r="DK11" s="109" t="n">
        <v>2758.6924</v>
      </c>
      <c r="DL11" s="109" t="n">
        <v>2208.9132</v>
      </c>
      <c r="DM11" s="109" t="n">
        <v>2241.4189</v>
      </c>
      <c r="DN11" s="109" t="n">
        <v>33331.2666</v>
      </c>
      <c r="DO11" s="423" t="n">
        <v>-0.269766497222783</v>
      </c>
      <c r="DP11" s="424"/>
      <c r="DQ11" s="425" t="n">
        <v>3672.927</v>
      </c>
      <c r="DR11" s="87">
        <f>(DQ11-DZ11)/DZ11</f>
      </c>
      <c r="DS11" s="103" t="n">
        <v>3872.4619</v>
      </c>
      <c r="DT11" s="104"/>
      <c r="DU11" s="103" t="n">
        <v>4065.4968</v>
      </c>
      <c r="DV11" s="104"/>
      <c r="DW11" s="103"/>
      <c r="DX11" s="103" t="n">
        <v>4491.6433</v>
      </c>
      <c r="DY11" s="104">
        <f>(DX11-EX11)/EX11</f>
      </c>
      <c r="DZ11" s="103" t="n">
        <v>4603.144</v>
      </c>
      <c r="EA11" s="104">
        <f>(DZ11-EZ11)/EZ11</f>
      </c>
      <c r="EB11" s="103" t="n">
        <v>4315.5691</v>
      </c>
      <c r="EC11" s="104">
        <f>(EB11-FB11)/FB11</f>
      </c>
      <c r="ED11" s="103" t="n">
        <v>4242.8576</v>
      </c>
      <c r="EE11" s="104">
        <f>(ED11-FD11)/FD11</f>
      </c>
      <c r="EF11" s="103" t="n">
        <v>2625.003</v>
      </c>
      <c r="EG11" s="104">
        <f>(EF11-FF11)/FF11</f>
      </c>
      <c r="EH11" s="103" t="n">
        <v>3382.5641</v>
      </c>
      <c r="EI11" s="104">
        <f>(EH11-FH11)/FH11</f>
      </c>
      <c r="EJ11" s="103" t="n">
        <v>3573.7885</v>
      </c>
      <c r="EK11" s="104">
        <f>(EJ11-FJ11)/FJ11</f>
      </c>
      <c r="EL11" s="103" t="n">
        <v>3406.4255</v>
      </c>
      <c r="EM11" s="104">
        <f>(EL11-FL11)/FL11</f>
      </c>
      <c r="EN11" s="103" t="n">
        <v>3392.7883</v>
      </c>
      <c r="EO11" s="104">
        <f>(EN11-FN11)/FN11</f>
      </c>
      <c r="EP11" s="93">
        <f>DQ11+DS11+DU11+DX11+DZ11+EB11+ED11+EF11+EH11+EJ11+EL11+EN11</f>
      </c>
      <c r="EQ11" s="104">
        <f>(EP11-FP11)/FP11</f>
      </c>
      <c r="ER11" s="486" t="n">
        <v>9172.2</v>
      </c>
      <c r="ES11" s="104">
        <f>(ER11-FS11)/FS11</f>
      </c>
      <c r="ET11" s="103" t="n">
        <v>0.0</v>
      </c>
      <c r="EU11" s="104">
        <f>(ET11-FT11)/FT11</f>
      </c>
      <c r="EV11" s="103" t="n">
        <v>0.0</v>
      </c>
      <c r="EW11" s="104">
        <f>(EV11-FU11)/FU11</f>
      </c>
      <c r="EX11" s="103" t="n">
        <v>6592.53</v>
      </c>
      <c r="EY11" s="104">
        <f>(EX11-FV11)/FV11</f>
      </c>
      <c r="EZ11" s="103" t="n">
        <v>5766.07</v>
      </c>
      <c r="FA11" s="104">
        <f>(EZ11-FW11)/FW11</f>
      </c>
      <c r="FB11" s="103" t="n">
        <v>6761.71</v>
      </c>
      <c r="FC11" s="104">
        <f>(FB11-FX11)/FX11</f>
      </c>
      <c r="FD11" s="103" t="n">
        <v>8191.32</v>
      </c>
      <c r="FE11" s="104">
        <f>(FD11-FY11)/FY11</f>
      </c>
      <c r="FF11" s="103" t="n">
        <v>10676.91</v>
      </c>
      <c r="FG11" s="104">
        <f>(FF11-FZ11)/FZ11</f>
      </c>
      <c r="FH11" s="103" t="n">
        <v>11037.84</v>
      </c>
      <c r="FI11" s="104">
        <f>(FH11-GA11)/GA11</f>
      </c>
      <c r="FJ11" s="103" t="n">
        <v>11491.82</v>
      </c>
      <c r="FK11" s="104">
        <f>(FJ11-GB11)/GB11</f>
      </c>
      <c r="FL11" s="103" t="n">
        <v>9838.04</v>
      </c>
      <c r="FM11" s="104">
        <f>(FL11-GD11)/GD11</f>
      </c>
      <c r="FN11" s="103" t="n">
        <v>8820.12</v>
      </c>
      <c r="FO11" s="462">
        <f>(FN11-GF11)/GF11</f>
      </c>
      <c r="FP11" s="864" t="n">
        <v>88348.56</v>
      </c>
      <c r="FQ11" s="454">
        <f>(FP11-(FS11+FT11+FU11+FV11+FW11+FX11+FY11+FZ11+GA11+GB11+GD11+GF11))/(FS11+FT11+FU11+FV11+FW11+FX11+FY11+FZ11+GA11+GB11+GD11+GF11)</f>
      </c>
      <c r="FR11" s="487"/>
      <c r="FS11" s="488" t="n">
        <v>13853.2</v>
      </c>
      <c r="FT11" s="489" t="n">
        <v>20994.09</v>
      </c>
      <c r="FU11" s="489" t="n">
        <v>15206.29</v>
      </c>
      <c r="FV11" s="489" t="n">
        <v>11753.6</v>
      </c>
      <c r="FW11" s="489" t="n">
        <v>14232.61</v>
      </c>
      <c r="FX11" s="489" t="n">
        <v>12760.46</v>
      </c>
      <c r="FY11" s="490" t="n">
        <v>12939.55</v>
      </c>
      <c r="FZ11" s="490" t="n">
        <v>12615.74</v>
      </c>
      <c r="GA11" s="490" t="n">
        <v>14098.66</v>
      </c>
      <c r="GB11" s="490" t="n">
        <v>12424.8</v>
      </c>
      <c r="GC11" s="503">
        <f>(GB11-HD11)/HD11</f>
      </c>
      <c r="GD11" s="490" t="n">
        <v>10888.26</v>
      </c>
      <c r="GE11" s="503">
        <f>(GD11-HF11)/HF11</f>
      </c>
      <c r="GF11" s="490" t="n">
        <v>11504.24</v>
      </c>
      <c r="GG11" s="503">
        <f>(GF11-HH11)/HH11</f>
      </c>
      <c r="GH11" s="504">
        <f>FS11+FT11+FU11+FV11+FW11+FX11+FY11+FZ11+GA11+GB11+GD11+GF11</f>
      </c>
      <c r="GI11" s="491">
        <f>(GH11-HJ11)/HJ11</f>
      </c>
      <c r="GJ11" s="431"/>
      <c r="GK11" s="407"/>
      <c r="GL11" s="428" t="n">
        <v>14828.0</v>
      </c>
      <c r="GM11" s="104">
        <f>(GL11-HO11)/HO11</f>
      </c>
      <c r="GN11" s="103" t="n">
        <v>23149.8</v>
      </c>
      <c r="GO11" s="104">
        <f>(GN11-HQ11)/HQ11</f>
      </c>
      <c r="GP11" s="103" t="n">
        <v>20101.39</v>
      </c>
      <c r="GQ11" s="104">
        <f>(GP11-HS11)/HS11</f>
      </c>
      <c r="GR11" s="103" t="n">
        <v>14566.05</v>
      </c>
      <c r="GS11" s="104">
        <f>(GR11-HU11)/HU11</f>
      </c>
      <c r="GT11" s="103" t="n">
        <v>16714.01</v>
      </c>
      <c r="GU11" s="104">
        <f>(GT11-HW11)/HW11</f>
      </c>
      <c r="GV11" s="103" t="n">
        <v>15769.04</v>
      </c>
      <c r="GW11" s="104">
        <f>(GV11-HZ11)/HZ11</f>
      </c>
      <c r="GX11" s="103" t="n">
        <v>16136.31</v>
      </c>
      <c r="GY11" s="104">
        <f>(GX11-IB11)/IB11</f>
      </c>
      <c r="GZ11" s="103" t="n">
        <v>15599.72</v>
      </c>
      <c r="HA11" s="104">
        <f>(GZ11-ID11)/ID11</f>
      </c>
      <c r="HB11" s="103" t="n">
        <v>16806.13</v>
      </c>
      <c r="HC11" s="104">
        <f>(HB11-IF11)/IF11</f>
      </c>
      <c r="HD11" s="103" t="n">
        <v>14984.09</v>
      </c>
      <c r="HE11" s="104">
        <f>(HD11-IH11)/IH11</f>
      </c>
      <c r="HF11" s="103" t="n">
        <v>13022.68</v>
      </c>
      <c r="HG11" s="104">
        <f>(HF11-IJ11)/IJ11</f>
      </c>
      <c r="HH11" s="103" t="n">
        <v>22016.6</v>
      </c>
      <c r="HI11" s="104">
        <f>(HH11-IL11)/IL11</f>
      </c>
      <c r="HJ11" s="430">
        <f>GL11+GN11+GP11+GR11+GT11+GV11+GX11+GZ11+HB11+HD11+HF11+HH11</f>
      </c>
      <c r="HK11" s="103">
        <f>HH11+HF11+HD11+HB11+GZ11+GX11+GV11+GT11+GR11+GP11+GN11+GL11</f>
      </c>
      <c r="HL11" s="409"/>
      <c r="HM11" s="424"/>
      <c r="HN11" s="505"/>
      <c r="HO11" s="428" t="n">
        <v>15807.0</v>
      </c>
      <c r="HP11" s="426">
        <f>(HO11-IQ11)/IQ11</f>
      </c>
      <c r="HQ11" s="435" t="n">
        <v>21435.0</v>
      </c>
      <c r="HR11" s="426">
        <f>(HQ11-IS11)/IS11</f>
      </c>
      <c r="HS11" s="435" t="n">
        <v>19024.6</v>
      </c>
      <c r="HT11" s="437">
        <f>(HS11-IU11)/IU11</f>
      </c>
      <c r="HU11" s="466" t="n">
        <v>15587.0</v>
      </c>
      <c r="HV11" s="308">
        <f>(HU11-IW11)/IW11</f>
      </c>
      <c r="HW11" s="466" t="n">
        <v>18996.0</v>
      </c>
      <c r="HX11" s="308">
        <f>(HW11-IY11)/IY11</f>
      </c>
      <c r="HY11" s="437"/>
      <c r="HZ11" s="466" t="n">
        <v>17724.4</v>
      </c>
      <c r="IA11" s="308">
        <f>(HZ11-JA11)/JA11</f>
      </c>
      <c r="IB11" s="466" t="n">
        <v>17900.0</v>
      </c>
      <c r="IC11" s="308">
        <f>(IB11-JC11)/JC11</f>
      </c>
      <c r="ID11" s="466" t="n">
        <v>17698.0</v>
      </c>
      <c r="IE11" s="436">
        <f>(ID11-JE11)/JE11</f>
      </c>
      <c r="IF11" s="466" t="n">
        <v>18782.0</v>
      </c>
      <c r="IG11" s="439">
        <f>(IF11-JG11)/JG11</f>
      </c>
      <c r="IH11" s="466" t="n">
        <v>17039.0</v>
      </c>
      <c r="II11" s="439">
        <f>(IH11-JI11)/JI11</f>
      </c>
      <c r="IJ11" s="466" t="n">
        <v>14667.0</v>
      </c>
      <c r="IK11" s="313">
        <f>(IJ11-JK11)/JK11</f>
      </c>
      <c r="IL11" s="466" t="n">
        <v>25571.0</v>
      </c>
      <c r="IM11" s="313">
        <f>(IL11-JM11)/JM11</f>
      </c>
      <c r="IN11" s="406">
        <f>HO11+HQ11+HS11+HU11+HW11+HZ11+IB11+ID11+IF11+IH11+IJ11+IL11</f>
      </c>
      <c r="IO11" s="104">
        <f>IN11/JO11-1</f>
      </c>
      <c r="IP11" s="407"/>
      <c r="IQ11" s="428" t="n">
        <v>15660.0</v>
      </c>
      <c r="IR11" s="104">
        <f>IQ11/JS11-1</f>
      </c>
      <c r="IS11" s="103" t="n">
        <v>21385.0</v>
      </c>
      <c r="IT11" s="104">
        <f>IS11/JT11-1</f>
      </c>
      <c r="IU11" s="103" t="n">
        <v>18907.0</v>
      </c>
      <c r="IV11" s="409">
        <f>(IU11-JU11)/JU11</f>
      </c>
      <c r="IW11" s="506" t="n">
        <v>15548.0</v>
      </c>
      <c r="IX11" s="104">
        <f>(IW11-JV11)/JV11</f>
      </c>
      <c r="IY11" s="507" t="n">
        <v>18649.0</v>
      </c>
      <c r="IZ11" s="104">
        <f>(IY11-JW11)/JW11</f>
      </c>
      <c r="JA11" s="507" t="n">
        <v>17563.0</v>
      </c>
      <c r="JB11" s="104">
        <f>(JA11-JX11)/JX11</f>
      </c>
      <c r="JC11" s="492" t="n">
        <v>17726.0</v>
      </c>
      <c r="JD11" s="104">
        <f>(JC11-JY11)/JY11</f>
      </c>
      <c r="JE11" s="103" t="n">
        <v>17136.0</v>
      </c>
      <c r="JF11" s="104">
        <f>(JE11-JZ11)/JZ11</f>
      </c>
      <c r="JG11" s="103" t="n">
        <v>18696.0</v>
      </c>
      <c r="JH11" s="409">
        <f>(JG11-KA11)/KA11</f>
      </c>
      <c r="JI11" s="103" t="n">
        <v>16954.0</v>
      </c>
      <c r="JJ11" s="426">
        <f>(JI11-KB11)/KB11</f>
      </c>
      <c r="JK11" s="508" t="n">
        <v>14600.0</v>
      </c>
      <c r="JL11" s="426">
        <f>(JK11-KC11)/KC11</f>
      </c>
      <c r="JM11" s="103" t="n">
        <v>25238.0</v>
      </c>
      <c r="JN11" s="426">
        <f>(JM11-KD11)/KD11</f>
      </c>
      <c r="JO11" s="413">
        <f>JM11+JK11+JI11+JG11+JE11+JC11+JA11+IY11+IW11+IU11+IS11+IQ11</f>
      </c>
      <c r="JP11" s="388">
        <f>JO11/JR11-1</f>
      </c>
      <c r="JQ11" s="414"/>
      <c r="JR11" s="428" t="n">
        <v>213665.09863394</v>
      </c>
      <c r="JS11" s="103" t="n">
        <v>15295.2067181792</v>
      </c>
      <c r="JT11" s="103" t="n">
        <v>21091.2048383604</v>
      </c>
      <c r="JU11" s="103" t="n">
        <v>18503.8758727319</v>
      </c>
      <c r="JV11" s="103" t="n">
        <v>15293.3668474796</v>
      </c>
      <c r="JW11" s="103" t="n">
        <v>18157.3701865817</v>
      </c>
      <c r="JX11" s="103" t="n">
        <v>16470.9363439506</v>
      </c>
      <c r="JY11" s="103" t="n">
        <v>17439.9385914682</v>
      </c>
      <c r="JZ11" s="103" t="n">
        <v>16984.4811035112</v>
      </c>
      <c r="KA11" s="103" t="n">
        <v>18674.866014163</v>
      </c>
      <c r="KB11" s="103" t="n">
        <v>16488.9711334852</v>
      </c>
      <c r="KC11" s="103" t="n">
        <v>14470.4630199864</v>
      </c>
      <c r="KD11" s="103" t="n">
        <v>24794.4179640422</v>
      </c>
    </row>
    <row r="12" s="287" customFormat="1" ht="28.8" customHeight="1" spans="1:288">
      <c r="A12" s="415"/>
      <c r="B12" s="147" t="s">
        <v>211</v>
      </c>
      <c r="C12" s="170" t="n">
        <v>0.4467</v>
      </c>
      <c r="D12" s="416" t="n">
        <f t="shared" si="0">C12/Z12-1</f>
        <v>-0.45939731332445843</v>
      </c>
      <c r="E12" s="170" t="n">
        <v>0.4823</v>
      </c>
      <c r="F12" s="372" t="n">
        <f t="shared" si="1">E12/AB12-1</f>
        <v>-0.47881996974281393</v>
      </c>
      <c r="G12" s="170" t="n">
        <v>0.4978</v>
      </c>
      <c r="H12" s="372" t="n">
        <f t="shared" si="2">G12/AD12-1</f>
        <v>-0.5276591706993073</v>
      </c>
      <c r="I12" s="170" t="n">
        <v>0.4917</v>
      </c>
      <c r="J12" s="372" t="n">
        <f t="shared" si="3">I12/AF12-1</f>
        <v>-0.5180829167891796</v>
      </c>
      <c r="K12" s="170" t="n">
        <v>0.4937</v>
      </c>
      <c r="L12" s="372" t="n">
        <f t="shared" si="4">K12/AH12-1</f>
        <v>-0.5298542995905151</v>
      </c>
      <c r="M12" s="170" t="n">
        <v>0.4869</v>
      </c>
      <c r="N12" s="416" t="n">
        <f t="shared" si="5">M12/AJ12-1</f>
        <v>-0.40788033564392556</v>
      </c>
      <c r="O12" s="170" t="n">
        <v>0.4988</v>
      </c>
      <c r="P12" s="416" t="n">
        <f t="shared" si="6">O12/AL12-1</f>
        <v>-0.32209839630334325</v>
      </c>
      <c r="Q12" s="170" t="n">
        <v>0.4749</v>
      </c>
      <c r="R12" s="416" t="n">
        <f>Q12/AL12-1</f>
        <v>-0.33719469644103284</v>
      </c>
      <c r="S12" s="170"/>
      <c r="T12" s="416">
        <f>S12/AN12-1</f>
      </c>
      <c r="U12" s="109">
        <f>G12+E12+C12+I12+K12+M12+O12+Q12+S12</f>
      </c>
      <c r="V12" s="372">
        <f>U12/SUM(X12+Z12+AB12+AD12+AF12+AH12+AJ12+AL12+AN12)-1</f>
      </c>
      <c r="W12" s="372"/>
      <c r="X12" s="170" t="n">
        <v>0.8263</v>
      </c>
      <c r="Y12" s="416">
        <f>X12/AY12-1</f>
      </c>
      <c r="Z12" s="170" t="n">
        <v>0.9254</v>
      </c>
      <c r="AA12" s="416">
        <f>Z12/BA12-1</f>
      </c>
      <c r="AB12" s="170" t="n">
        <v>1.0539</v>
      </c>
      <c r="AC12" s="416">
        <f>AB12/BC12-1</f>
      </c>
      <c r="AD12" s="170" t="n">
        <v>1.0203</v>
      </c>
      <c r="AE12" s="416">
        <f>AD12/BE12-1</f>
      </c>
      <c r="AF12" s="170" t="n">
        <v>1.0501</v>
      </c>
      <c r="AG12" s="416">
        <f>AF12/BG12-1</f>
      </c>
      <c r="AH12" s="170" t="n">
        <v>0.8223</v>
      </c>
      <c r="AI12" s="416">
        <f>AH12/BI12-1</f>
      </c>
      <c r="AJ12" s="170" t="n">
        <v>0.7358</v>
      </c>
      <c r="AK12" s="416">
        <f>AJ12/BK12-1</f>
      </c>
      <c r="AL12" s="170" t="n">
        <v>0.7165</v>
      </c>
      <c r="AM12" s="416">
        <f>AL12/BM12-1</f>
      </c>
      <c r="AN12" s="170" t="n">
        <v>0.7582</v>
      </c>
      <c r="AO12" s="416">
        <f>AN12/BO12-1</f>
      </c>
      <c r="AP12" s="170" t="n">
        <v>0.7732</v>
      </c>
      <c r="AQ12" s="416">
        <f>AP12/BQ12-1</f>
      </c>
      <c r="AR12" s="170" t="n">
        <v>0.4269</v>
      </c>
      <c r="AS12" s="416">
        <f>AR12/BS12-1</f>
      </c>
      <c r="AT12" s="170" t="n">
        <v>0.4303</v>
      </c>
      <c r="AU12" s="416">
        <f>AT12/BU12-1</f>
      </c>
      <c r="AV12" s="93">
        <f>AB12+X12+Z12+AD12+AF12+AH12+AJ12+AL12+AN12+AP12+AR12+AT12</f>
      </c>
      <c r="AW12" s="416">
        <f>AV12/(AY12+BA12+BC12+BE12+BG12+BI12+BK12+BM12+BO12+BQ12+BS12+BU12)-1</f>
      </c>
      <c r="AX12" s="373"/>
      <c r="AY12" s="93" t="n">
        <v>0.7591</v>
      </c>
      <c r="AZ12" s="416" t="n">
        <v>1.37887809464118</v>
      </c>
      <c r="BA12" s="170" t="n">
        <v>0.8128</v>
      </c>
      <c r="BB12" s="416">
        <f>BA12/CB12-1</f>
      </c>
      <c r="BC12" s="93" t="n">
        <v>0.7976</v>
      </c>
      <c r="BD12" s="416">
        <f>BC12/CD12-1</f>
      </c>
      <c r="BE12" s="93" t="n">
        <v>0.8128</v>
      </c>
      <c r="BF12" s="416">
        <f>BE12/CF12-1</f>
      </c>
      <c r="BG12" s="93" t="n">
        <v>0.7805</v>
      </c>
      <c r="BH12" s="416">
        <f>BG12/CH12-1</f>
      </c>
      <c r="BI12" s="93" t="n">
        <v>0.7497</v>
      </c>
      <c r="BJ12" s="416">
        <f>BI12/CJ12-1</f>
      </c>
      <c r="BK12" s="93" t="n">
        <v>0.7739</v>
      </c>
      <c r="BL12" s="416">
        <f>BK12/CL12-1</f>
      </c>
      <c r="BM12" s="93" t="n">
        <v>0.8121</v>
      </c>
      <c r="BN12" s="416">
        <f>BM12/CN12-1</f>
      </c>
      <c r="BO12" s="93" t="n">
        <v>0.889</v>
      </c>
      <c r="BP12" s="416">
        <f>BO12/CP12-1</f>
      </c>
      <c r="BQ12" s="93" t="n">
        <v>0.834</v>
      </c>
      <c r="BR12" s="416">
        <f>BQ12/CR12-1</f>
      </c>
      <c r="BS12" s="93" t="n">
        <v>0.8174</v>
      </c>
      <c r="BT12" s="416">
        <f>BS12/CT12-1</f>
      </c>
      <c r="BU12" s="93" t="n">
        <v>0.7342</v>
      </c>
      <c r="BV12" s="416">
        <f>BU12/CV12-1</f>
      </c>
      <c r="BW12" s="170">
        <f>AY12+BA12+BC12+BE12+BG12+BI12+BK12+BM12+BO12+BQ12+BS12+BU12</f>
      </c>
      <c r="BX12" s="416">
        <f>BW12/CX12-1</f>
      </c>
      <c r="BY12" s="443"/>
      <c r="BZ12" s="93" t="n">
        <v>0.3191</v>
      </c>
      <c r="CA12" s="416">
        <f>BZ12/DB12-1</f>
      </c>
      <c r="CB12" s="93" t="n">
        <v>0.3268</v>
      </c>
      <c r="CC12" s="416">
        <f>CB12/DC12-1</f>
      </c>
      <c r="CD12" s="170" t="n">
        <v>0.3313</v>
      </c>
      <c r="CE12" s="416">
        <f>CD12/DD12-1</f>
      </c>
      <c r="CF12" s="170" t="n">
        <v>0.3322</v>
      </c>
      <c r="CG12" s="416" t="n">
        <v>0.208439432520917</v>
      </c>
      <c r="CH12" s="170" t="n">
        <v>0.3618</v>
      </c>
      <c r="CI12" s="416">
        <f>CH12/DF12-1</f>
      </c>
      <c r="CJ12" s="170" t="n">
        <v>0.3914</v>
      </c>
      <c r="CK12" s="416">
        <f>CJ12/DG12-1</f>
      </c>
      <c r="CL12" s="170" t="n">
        <v>0.7279</v>
      </c>
      <c r="CM12" s="416">
        <f>CL12/DH12-1</f>
      </c>
      <c r="CN12" s="170" t="n">
        <v>0.83</v>
      </c>
      <c r="CO12" s="416">
        <f>CN12/DI12-1</f>
      </c>
      <c r="CP12" s="170" t="n">
        <v>0.8543</v>
      </c>
      <c r="CQ12" s="416">
        <f>CP12/DJ12-1</f>
      </c>
      <c r="CR12" s="170" t="n">
        <v>1.0073</v>
      </c>
      <c r="CS12" s="416">
        <f>CR12/DK12-1</f>
      </c>
      <c r="CT12" s="170" t="n">
        <v>1.0808</v>
      </c>
      <c r="CU12" s="416">
        <f>CT12/DL12-1</f>
      </c>
      <c r="CV12" s="170" t="n">
        <v>1.0239</v>
      </c>
      <c r="CW12" s="416">
        <f>CV12/DM12-1</f>
      </c>
      <c r="CX12" s="170">
        <f>BZ12+CB12+CD12+CF12+CH12+CJ12+CL12+CN12+CP12+CR12+CT12+CV12</f>
      </c>
      <c r="CY12" s="416">
        <f>CX12/SUM(DB12:DM12)-1</f>
      </c>
      <c r="CZ12" s="294"/>
      <c r="DA12" s="294"/>
      <c r="DB12" s="502" t="n">
        <v>0.3711</v>
      </c>
      <c r="DC12" s="93" t="n">
        <v>0.3661</v>
      </c>
      <c r="DD12" s="93" t="n">
        <v>0.3033</v>
      </c>
      <c r="DE12" s="107" t="n">
        <v>0.2749</v>
      </c>
      <c r="DF12" s="170" t="n">
        <v>0.2764</v>
      </c>
      <c r="DG12" s="170" t="n">
        <v>0.2528</v>
      </c>
      <c r="DH12" s="109" t="n">
        <v>0.2564</v>
      </c>
      <c r="DI12" s="109" t="n">
        <v>0.262</v>
      </c>
      <c r="DJ12" s="109" t="n">
        <v>0.2662</v>
      </c>
      <c r="DK12" s="109" t="n">
        <v>0.2771</v>
      </c>
      <c r="DL12" s="109" t="n">
        <v>0.1855</v>
      </c>
      <c r="DM12" s="109" t="n">
        <v>0.2767</v>
      </c>
      <c r="DN12" s="109" t="n">
        <v>3.3685</v>
      </c>
      <c r="DO12" s="423" t="n">
        <v>-0.3531693453924</v>
      </c>
      <c r="DP12" s="424"/>
      <c r="DQ12" s="425" t="n">
        <v>0.4461</v>
      </c>
      <c r="DR12" s="87"/>
      <c r="DS12" s="103" t="n">
        <v>0.4663</v>
      </c>
      <c r="DT12" s="104"/>
      <c r="DU12" s="103" t="n">
        <v>0.4701</v>
      </c>
      <c r="DV12" s="104"/>
      <c r="DW12" s="103"/>
      <c r="DX12" s="103" t="n">
        <v>0.4662</v>
      </c>
      <c r="DY12" s="104"/>
      <c r="DZ12" s="103" t="n">
        <v>0.4568</v>
      </c>
      <c r="EA12" s="104"/>
      <c r="EB12" s="103" t="n">
        <v>0.4097</v>
      </c>
      <c r="EC12" s="104"/>
      <c r="ED12" s="103" t="n">
        <v>0.4089</v>
      </c>
      <c r="EE12" s="104"/>
      <c r="EF12" s="103" t="n">
        <v>0.4246</v>
      </c>
      <c r="EG12" s="104"/>
      <c r="EH12" s="103" t="n">
        <v>0.4596</v>
      </c>
      <c r="EI12" s="104"/>
      <c r="EJ12" s="103" t="n">
        <v>0.4038</v>
      </c>
      <c r="EK12" s="104"/>
      <c r="EL12" s="103" t="n">
        <v>0.4041</v>
      </c>
      <c r="EM12" s="104"/>
      <c r="EN12" s="103" t="n">
        <v>0.3915</v>
      </c>
      <c r="EO12" s="104"/>
      <c r="EP12" s="93">
        <f>DQ12+DS12+DU12+DX12+DZ12+EB12+ED12+EF12+EH12+EJ12+EL12+EN12</f>
      </c>
      <c r="EQ12" s="104"/>
      <c r="ER12" s="104"/>
      <c r="FM12" s="444"/>
      <c r="FN12" s="95"/>
      <c r="FO12" s="444"/>
      <c r="FP12" s="95" t="n">
        <v>0.0</v>
      </c>
      <c r="FQ12" s="454"/>
      <c r="FR12" s="455"/>
      <c r="FS12" s="447"/>
      <c r="JM12" s="413"/>
      <c r="JN12" s="388"/>
      <c r="JO12" s="413" t="n">
        <v>0.0</v>
      </c>
      <c r="JP12" s="388"/>
      <c r="JQ12" s="414"/>
      <c r="JR12" s="359"/>
      <c r="JS12" s="449"/>
      <c r="JT12" s="449"/>
      <c r="JU12" s="449"/>
      <c r="JV12" s="449"/>
      <c r="JW12" s="449"/>
      <c r="JX12" s="449"/>
      <c r="JY12" s="449"/>
      <c r="JZ12" s="449"/>
      <c r="KA12" s="449"/>
      <c r="KB12" s="449"/>
      <c r="KC12" s="449"/>
      <c r="KD12" s="449"/>
    </row>
    <row r="13" s="287" customFormat="1" ht="28.8" customHeight="1" spans="1:288">
      <c r="A13" s="28"/>
      <c r="B13" s="450" t="s">
        <v>212</v>
      </c>
      <c r="C13" s="170" t="n">
        <v>4.9843</v>
      </c>
      <c r="D13" s="416" t="n">
        <f t="shared" si="0">C13/Z13-1</f>
        <v>-0.6091419519769138</v>
      </c>
      <c r="E13" s="170" t="n">
        <v>5.2579</v>
      </c>
      <c r="F13" s="372" t="n">
        <f t="shared" si="1">E13/AB13-1</f>
        <v>-0.6200225475884198</v>
      </c>
      <c r="G13" s="170" t="n">
        <v>5.3201</v>
      </c>
      <c r="H13" s="372" t="n">
        <f t="shared" si="2">G13/AD13-1</f>
        <v>-0.6318193457303611</v>
      </c>
      <c r="I13" s="170" t="n">
        <v>5.2381</v>
      </c>
      <c r="J13" s="372" t="n">
        <f t="shared" si="3">I13/AF13-1</f>
        <v>-0.6291400574899817</v>
      </c>
      <c r="K13" s="170" t="n">
        <v>5.2894</v>
      </c>
      <c r="L13" s="372" t="n">
        <f t="shared" si="4">K13/AH13-1</f>
        <v>-0.6311616587753737</v>
      </c>
      <c r="M13" s="170" t="n">
        <v>5.1518</v>
      </c>
      <c r="N13" s="416" t="n">
        <f t="shared" si="5">M13/AJ13-1</f>
        <v>-0.5978894621406661</v>
      </c>
      <c r="O13" s="170" t="n">
        <v>5.2451</v>
      </c>
      <c r="P13" s="416" t="n">
        <f t="shared" si="6">O13/AL13-1</f>
        <v>-0.49325642957896165</v>
      </c>
      <c r="Q13" s="170" t="n">
        <v>4.9716</v>
      </c>
      <c r="R13" s="416" t="n">
        <f>Q13/AL13-1</f>
        <v>-0.5095783928818041</v>
      </c>
      <c r="S13" s="170"/>
      <c r="T13" s="416">
        <f>S13/AN13-1</f>
      </c>
      <c r="U13" s="109">
        <f>G13+E13+C13+I13+K13+M13+O13+Q13+S13</f>
      </c>
      <c r="V13" s="372">
        <f>U13/SUM(X13+Z13+AB13+AD13+AF13+AH13+AJ13+AL13+AN13)-1</f>
      </c>
      <c r="W13" s="372"/>
      <c r="X13" s="170" t="n">
        <v>12.7522</v>
      </c>
      <c r="Y13" s="416">
        <f>X13/AY13-1</f>
      </c>
      <c r="Z13" s="170" t="n">
        <v>13.8374</v>
      </c>
      <c r="AA13" s="416">
        <f>Z13/BA13-1</f>
      </c>
      <c r="AB13" s="170" t="n">
        <v>14.4497</v>
      </c>
      <c r="AC13" s="416">
        <f>AB13/BC13-1</f>
      </c>
      <c r="AD13" s="170" t="n">
        <v>14.1242</v>
      </c>
      <c r="AE13" s="416">
        <f>AD13/BE13-1</f>
      </c>
      <c r="AF13" s="170" t="n">
        <v>14.3407</v>
      </c>
      <c r="AG13" s="416">
        <f>AF13/BG13-1</f>
      </c>
      <c r="AH13" s="170" t="n">
        <v>12.8119</v>
      </c>
      <c r="AI13" s="416">
        <f>AH13/BI13-1</f>
      </c>
      <c r="AJ13" s="170" t="n">
        <v>10.3506</v>
      </c>
      <c r="AK13" s="416">
        <f>AJ13/BK13-1</f>
      </c>
      <c r="AL13" s="170" t="n">
        <v>10.1374</v>
      </c>
      <c r="AM13" s="416">
        <f>AL13/BM13-1</f>
      </c>
      <c r="AN13" s="170" t="n">
        <v>10.2922</v>
      </c>
      <c r="AO13" s="416">
        <f>AN13/BO13-1</f>
      </c>
      <c r="AP13" s="170" t="n">
        <v>10.3424</v>
      </c>
      <c r="AQ13" s="416">
        <f>AP13/BQ13-1</f>
      </c>
      <c r="AR13" s="170" t="n">
        <v>10.3424</v>
      </c>
      <c r="AS13" s="416">
        <f>AR13/BS13-1</f>
      </c>
      <c r="AT13" s="170" t="n">
        <v>4.9604</v>
      </c>
      <c r="AU13" s="416">
        <f>AT13/BU13-1</f>
      </c>
      <c r="AV13" s="93">
        <f>AB13+X13+Z13+AD13+AF13+AH13+AJ13+AL13+AN13+AP13+AR13+AT13</f>
      </c>
      <c r="AW13" s="416">
        <f>AV13/(AY13+BA13+BC13+BE13+BG13+BI13+BK13+BM13+BO13+BQ13+BS13+BU13)-1</f>
      </c>
      <c r="AX13" s="373"/>
      <c r="AY13" s="93" t="n">
        <v>13.5236</v>
      </c>
      <c r="AZ13" s="416" t="n">
        <v>0.350563750212218</v>
      </c>
      <c r="BA13" s="170" t="n">
        <v>14.5471</v>
      </c>
      <c r="BB13" s="416">
        <f>BA13/CB13-1</f>
      </c>
      <c r="BC13" s="93" t="n">
        <v>14.0632</v>
      </c>
      <c r="BD13" s="416">
        <f>BC13/CD13-1</f>
      </c>
      <c r="BE13" s="93" t="n">
        <v>14.5471</v>
      </c>
      <c r="BF13" s="416">
        <f>BE13/CF13-1</f>
      </c>
      <c r="BG13" s="93" t="n">
        <v>14.0338</v>
      </c>
      <c r="BH13" s="416">
        <f>BG13/CH13-1</f>
      </c>
      <c r="BI13" s="93" t="n">
        <v>13.6448</v>
      </c>
      <c r="BJ13" s="416">
        <f>BI13/CJ13-1</f>
      </c>
      <c r="BK13" s="93" t="n">
        <v>13.4319</v>
      </c>
      <c r="BL13" s="416">
        <f>BK13/CL13-1</f>
      </c>
      <c r="BM13" s="93" t="n">
        <v>13.7885</v>
      </c>
      <c r="BN13" s="416">
        <f>BM13/CN13-1</f>
      </c>
      <c r="BO13" s="93" t="n">
        <v>14.516</v>
      </c>
      <c r="BP13" s="416">
        <f>BO13/CP13-1</f>
      </c>
      <c r="BQ13" s="93" t="n">
        <v>13.8848</v>
      </c>
      <c r="BR13" s="416">
        <f>BQ13/CR13-1</f>
      </c>
      <c r="BS13" s="93" t="n">
        <v>13.8028</v>
      </c>
      <c r="BT13" s="416">
        <f>BS13/CT13-1</f>
      </c>
      <c r="BU13" s="93" t="n">
        <v>11.6322</v>
      </c>
      <c r="BV13" s="416">
        <f>BU13/CV13-1</f>
      </c>
      <c r="BW13" s="170">
        <f>AY13+BA13+BC13+BE13+BG13+BI13+BK13+BM13+BO13+BQ13+BS13+BU13</f>
      </c>
      <c r="BX13" s="416">
        <f>BW13/CX13-1</f>
      </c>
      <c r="BY13" s="443"/>
      <c r="BZ13" s="93" t="n">
        <v>10.0133</v>
      </c>
      <c r="CA13" s="416">
        <f>BZ13/DB13-1</f>
      </c>
      <c r="CB13" s="93" t="n">
        <v>9.7952</v>
      </c>
      <c r="CC13" s="416">
        <f>CB13/DC13-1</f>
      </c>
      <c r="CD13" s="170" t="n">
        <v>9.9352</v>
      </c>
      <c r="CE13" s="416">
        <f>CD13/DD13-1</f>
      </c>
      <c r="CF13" s="170" t="n">
        <v>9.8135</v>
      </c>
      <c r="CG13" s="416" t="n">
        <v>0.236393186514136</v>
      </c>
      <c r="CH13" s="170" t="n">
        <v>11.1135</v>
      </c>
      <c r="CI13" s="416">
        <f>CH13/DF13-1</f>
      </c>
      <c r="CJ13" s="170" t="n">
        <v>11.535</v>
      </c>
      <c r="CK13" s="416">
        <f>CJ13/DG13-1</f>
      </c>
      <c r="CL13" s="170" t="n">
        <v>13.9097</v>
      </c>
      <c r="CM13" s="416">
        <f>CL13/DH13-1</f>
      </c>
      <c r="CN13" s="170" t="n">
        <v>15.7387</v>
      </c>
      <c r="CO13" s="416">
        <f>CN13/DI13-1</f>
      </c>
      <c r="CP13" s="170" t="n">
        <v>14.8813</v>
      </c>
      <c r="CQ13" s="416">
        <f>CP13/DJ13-1</f>
      </c>
      <c r="CR13" s="170" t="n">
        <v>15.618</v>
      </c>
      <c r="CS13" s="416">
        <f>CR13/DK13-1</f>
      </c>
      <c r="CT13" s="170" t="n">
        <v>15.8101</v>
      </c>
      <c r="CU13" s="416">
        <f>CT13/DL13-1</f>
      </c>
      <c r="CV13" s="170" t="n">
        <v>17.0119</v>
      </c>
      <c r="CW13" s="416">
        <f>CV13/DM13-1</f>
      </c>
      <c r="CX13" s="170">
        <f>BZ13+CB13+CD13+CF13+CH13+CJ13+CL13+CN13+CP13+CR13+CT13+CV13</f>
      </c>
      <c r="CY13" s="416">
        <f>CX13/SUM(DB13:DM13)-1</f>
      </c>
      <c r="CZ13" s="294"/>
      <c r="DA13" s="294"/>
      <c r="DB13" s="485" t="n">
        <v>12.2388</v>
      </c>
      <c r="DC13" s="481" t="n">
        <v>11.9815</v>
      </c>
      <c r="DD13" s="481" t="n">
        <v>9.3365</v>
      </c>
      <c r="DE13" s="481" t="n">
        <v>7.9372</v>
      </c>
      <c r="DF13" s="452" t="n">
        <v>8.1284</v>
      </c>
      <c r="DG13" s="452" t="n">
        <v>7.6643</v>
      </c>
      <c r="DH13" s="452" t="n">
        <v>7.821</v>
      </c>
      <c r="DI13" s="452" t="n">
        <v>8.1791</v>
      </c>
      <c r="DJ13" s="452" t="n">
        <v>8.3405</v>
      </c>
      <c r="DK13" s="452" t="n">
        <v>9.0531</v>
      </c>
      <c r="DL13" s="452" t="n">
        <v>6.0377</v>
      </c>
      <c r="DM13" s="452" t="n">
        <v>9.0465</v>
      </c>
      <c r="DN13" s="452" t="n">
        <v>105.7646</v>
      </c>
      <c r="DO13" s="453" t="n">
        <v>-0.310017875083178</v>
      </c>
      <c r="DP13" s="424"/>
      <c r="DQ13" s="425" t="n">
        <v>15.8825</v>
      </c>
      <c r="DR13" s="87"/>
      <c r="DS13" s="103" t="n">
        <v>16.4391</v>
      </c>
      <c r="DT13" s="104"/>
      <c r="DU13" s="103" t="n">
        <v>16.7722</v>
      </c>
      <c r="DV13" s="104"/>
      <c r="DW13" s="103"/>
      <c r="DX13" s="103" t="n">
        <v>12.5393</v>
      </c>
      <c r="DY13" s="104"/>
      <c r="DZ13" s="103" t="n">
        <v>9.8554</v>
      </c>
      <c r="EA13" s="104"/>
      <c r="EB13" s="103" t="n">
        <v>10.2418</v>
      </c>
      <c r="EC13" s="104"/>
      <c r="ED13" s="103" t="n">
        <v>10.2487</v>
      </c>
      <c r="EE13" s="104"/>
      <c r="EF13" s="103" t="n">
        <v>10.3983</v>
      </c>
      <c r="EG13" s="104"/>
      <c r="EH13" s="103" t="n">
        <v>10.5409</v>
      </c>
      <c r="EI13" s="104"/>
      <c r="EJ13" s="103" t="n">
        <v>13.8743</v>
      </c>
      <c r="EK13" s="104"/>
      <c r="EL13" s="103" t="n">
        <v>13.4026</v>
      </c>
      <c r="EM13" s="104"/>
      <c r="EN13" s="103" t="n">
        <v>13.0909</v>
      </c>
      <c r="EO13" s="104"/>
      <c r="EP13" s="93">
        <f>DQ13+DS13+DU13+DX13+DZ13+EB13+ED13+EF13+EH13+EJ13+EL13+EN13</f>
      </c>
      <c r="EQ13" s="104"/>
      <c r="ER13" s="104"/>
      <c r="FM13" s="444"/>
      <c r="FN13" s="95"/>
      <c r="FO13" s="444"/>
      <c r="FP13" s="95" t="n">
        <v>0.0</v>
      </c>
      <c r="FQ13" s="454"/>
      <c r="FR13" s="455"/>
      <c r="FS13" s="447"/>
      <c r="JM13" s="413"/>
      <c r="JN13" s="388"/>
      <c r="JO13" s="413" t="n">
        <v>0.0</v>
      </c>
      <c r="JP13" s="388"/>
      <c r="JQ13" s="414"/>
      <c r="JR13" s="359"/>
      <c r="JS13" s="449"/>
      <c r="JT13" s="449"/>
      <c r="JU13" s="449"/>
      <c r="JV13" s="449"/>
      <c r="JW13" s="449"/>
      <c r="JX13" s="449"/>
      <c r="JY13" s="449"/>
      <c r="JZ13" s="449"/>
      <c r="KA13" s="449"/>
      <c r="KB13" s="449"/>
      <c r="KC13" s="449"/>
      <c r="KD13" s="449"/>
    </row>
    <row r="14" s="286" customFormat="1" ht="28.8" customHeight="1" spans="1:288">
      <c r="A14" s="302" t="s">
        <v>95</v>
      </c>
      <c r="B14" s="171" t="s">
        <v>206</v>
      </c>
      <c r="C14" s="109" t="n">
        <v>44.256099999999996</v>
      </c>
      <c r="D14" s="372" t="n">
        <f t="shared" si="0">C14/Z14-1</f>
        <v>-0.1355504466195403</v>
      </c>
      <c r="E14" s="109" t="n">
        <v>64.7578</v>
      </c>
      <c r="F14" s="372" t="n">
        <f t="shared" si="1">E14/AB14-1</f>
        <v>-0.07772391163166947</v>
      </c>
      <c r="G14" s="109" t="n">
        <v>60.40280000000001</v>
      </c>
      <c r="H14" s="372" t="n">
        <f t="shared" si="2">G14/AD14-1</f>
        <v>0.042558222624190734</v>
      </c>
      <c r="I14" s="109" t="n">
        <v>68.25599999999999</v>
      </c>
      <c r="J14" s="372" t="n">
        <f t="shared" si="3">I14/AF14-1</f>
        <v>0.057106616673403776</v>
      </c>
      <c r="K14" s="109" t="n">
        <v>66.0753</v>
      </c>
      <c r="L14" s="372" t="n">
        <f t="shared" si="4">K14/AH14-1</f>
        <v>0.0327799668949218</v>
      </c>
      <c r="M14" s="109" t="n">
        <v>57.5147</v>
      </c>
      <c r="N14" s="372" t="n">
        <f t="shared" si="5">M14/AJ14-1</f>
        <v>-0.0630679208030469</v>
      </c>
      <c r="O14" s="109" t="n">
        <v>58.761900000000004</v>
      </c>
      <c r="P14" s="372" t="n">
        <f t="shared" si="6">O14/AL14-1</f>
        <v>0.12407892018456024</v>
      </c>
      <c r="Q14" s="109" t="n">
        <v>67.6887</v>
      </c>
      <c r="R14" s="372" t="n">
        <f>Q14/AL14-1</f>
        <v>0.12045308954030576</v>
      </c>
      <c r="S14" s="109"/>
      <c r="T14" s="372">
        <f>S14/AN14-1</f>
      </c>
      <c r="U14" s="109">
        <f>G14+E14+C14+I14+K14+M14+O14+Q14+S14</f>
      </c>
      <c r="V14" s="372">
        <f>U14/SUM(X14+Z14+AB14+AD14+AF14+AH14+AJ14+AL14+AN14)-1</f>
      </c>
      <c r="W14" s="372"/>
      <c r="X14" s="109" t="n">
        <v>51.1957</v>
      </c>
      <c r="Y14" s="372">
        <f>X14/AY14-1</f>
      </c>
      <c r="Z14" s="109" t="n">
        <v>70.2152</v>
      </c>
      <c r="AA14" s="372">
        <f>Z14/BA14-1</f>
      </c>
      <c r="AB14" s="109" t="n">
        <v>57.9371</v>
      </c>
      <c r="AC14" s="372">
        <f>AB14/BC14-1</f>
      </c>
      <c r="AD14" s="109" t="n">
        <v>64.5687</v>
      </c>
      <c r="AE14" s="372">
        <f>AD14/BE14-1</f>
      </c>
      <c r="AF14" s="109" t="n">
        <v>63.9781</v>
      </c>
      <c r="AG14" s="372">
        <f>AF14/BG14-1</f>
      </c>
      <c r="AH14" s="109" t="n">
        <v>61.3862</v>
      </c>
      <c r="AI14" s="372">
        <f>AH14/BI14-1</f>
      </c>
      <c r="AJ14" s="109" t="n">
        <v>52.2756</v>
      </c>
      <c r="AK14" s="372">
        <f>AJ14/BK14-1</f>
      </c>
      <c r="AL14" s="109" t="n">
        <v>60.4119</v>
      </c>
      <c r="AM14" s="372">
        <f>AL14/BM14-1</f>
      </c>
      <c r="AN14" s="109" t="n">
        <v>52.0508</v>
      </c>
      <c r="AO14" s="372">
        <f>AN14/BO14-1</f>
      </c>
      <c r="AP14" s="109" t="n">
        <v>57.7711</v>
      </c>
      <c r="AQ14" s="372">
        <f>AP14/BQ14-1</f>
      </c>
      <c r="AR14" s="109" t="n">
        <v>49.1361</v>
      </c>
      <c r="AS14" s="372">
        <f>AR14/BS14-1</f>
      </c>
      <c r="AT14" s="109" t="n">
        <v>41.2319</v>
      </c>
      <c r="AU14" s="372">
        <f>AT14/BU14-1</f>
      </c>
      <c r="AV14" s="107">
        <f>AB14+X14+Z14+AD14+AF14+AH14+AJ14+AL14+AN14+AP14+AR14+AT14</f>
      </c>
      <c r="AW14" s="372">
        <f>AV14/(AY14+BA14+BC14+BE14+BG14+BI14+BK14+BM14+BO14+BQ14+BS14+BU14)-1</f>
      </c>
      <c r="AX14" s="373"/>
      <c r="AY14" s="456" t="n">
        <v>50.1751</v>
      </c>
      <c r="AZ14" s="374" t="n">
        <v>-0.0499911010803666</v>
      </c>
      <c r="BA14" s="108" t="n">
        <v>67.0345</v>
      </c>
      <c r="BB14" s="374">
        <f>BA14/CB14-1</f>
      </c>
      <c r="BC14" s="108" t="n">
        <v>56.7158</v>
      </c>
      <c r="BD14" s="374">
        <f>BC14/CD14-1</f>
      </c>
      <c r="BE14" s="108" t="n">
        <v>64.4335</v>
      </c>
      <c r="BF14" s="374">
        <f>BE14/CF14-1</f>
      </c>
      <c r="BG14" s="375" t="n">
        <v>62.0273</v>
      </c>
      <c r="BH14" s="374">
        <f>BG14/CH14-1</f>
      </c>
      <c r="BI14" s="108" t="n">
        <v>58.7452</v>
      </c>
      <c r="BJ14" s="374">
        <f>BI14/CJ14-1</f>
      </c>
      <c r="BK14" s="108" t="n">
        <v>56.0173</v>
      </c>
      <c r="BL14" s="374">
        <f>BK14/CL14-1</f>
      </c>
      <c r="BM14" s="108" t="n">
        <v>61.1138</v>
      </c>
      <c r="BN14" s="374">
        <f>BM14/CN14-1</f>
      </c>
      <c r="BO14" s="108" t="n">
        <v>54.8223</v>
      </c>
      <c r="BP14" s="374">
        <f>BO14/CP14-1</f>
      </c>
      <c r="BQ14" s="108" t="n">
        <v>69.0372</v>
      </c>
      <c r="BR14" s="374">
        <f>BQ14/CR14-1</f>
      </c>
      <c r="BS14" s="108" t="n">
        <v>51.7419</v>
      </c>
      <c r="BT14" s="374">
        <f>BS14/CT14-1</f>
      </c>
      <c r="BU14" s="108" t="n">
        <v>47.1718</v>
      </c>
      <c r="BV14" s="374">
        <f>BU14/CV14-1</f>
      </c>
      <c r="BW14" s="108">
        <f>AY14+BA14+BC14+BE14+BG14+BI14+BK14+BM14+BO14+BQ14+BS14+BU14</f>
      </c>
      <c r="BX14" s="374">
        <f>BW14/CX14-1</f>
      </c>
      <c r="BY14" s="377"/>
      <c r="BZ14" s="456" t="n">
        <v>52.8154</v>
      </c>
      <c r="CA14" s="374">
        <f>BZ14/DB14-1</f>
      </c>
      <c r="CB14" s="456" t="n">
        <v>58.1885</v>
      </c>
      <c r="CC14" s="374">
        <f>CB14/DC14-1</f>
      </c>
      <c r="CD14" s="108" t="n">
        <v>58.7657</v>
      </c>
      <c r="CE14" s="374">
        <f>CD14/DD14-1</f>
      </c>
      <c r="CF14" s="108" t="n">
        <v>57.9084</v>
      </c>
      <c r="CG14" s="374" t="n">
        <v>0.320550856637257</v>
      </c>
      <c r="CH14" s="108" t="n">
        <v>61.7046</v>
      </c>
      <c r="CI14" s="374">
        <f>CH14/DF14-1</f>
      </c>
      <c r="CJ14" s="108" t="n">
        <v>59.8683</v>
      </c>
      <c r="CK14" s="374">
        <f>CJ14/DG14-1</f>
      </c>
      <c r="CL14" s="108" t="n">
        <v>63.8588</v>
      </c>
      <c r="CM14" s="374">
        <f>CL14/DH14-1</f>
      </c>
      <c r="CN14" s="108" t="n">
        <v>67.8329</v>
      </c>
      <c r="CO14" s="374">
        <f>CN14/DI14-1</f>
      </c>
      <c r="CP14" s="108">
        <f>55.9615+CP16</f>
      </c>
      <c r="CQ14" s="374">
        <f>CP14/DJ14-1</f>
      </c>
      <c r="CR14" s="108">
        <f>62.0732+CR16</f>
      </c>
      <c r="CS14" s="374">
        <f>CR14/DK14-1</f>
      </c>
      <c r="CT14" s="108" t="n">
        <v>51.8451</v>
      </c>
      <c r="CU14" s="374">
        <f>CT14/DL14-1</f>
      </c>
      <c r="CV14" s="509" t="n">
        <v>48.5135</v>
      </c>
      <c r="CW14" s="374">
        <f>CV14/DM14-1</f>
      </c>
      <c r="CX14" s="108">
        <f>BZ14+CB14+CD14+CF14+CH14+CJ14+CL14+CN14+CP14+CR14+CT14+CV14</f>
      </c>
      <c r="CY14" s="374">
        <f>CX14/SUM(DB14:DM14)-1</f>
      </c>
      <c r="CZ14" s="378"/>
      <c r="DA14" s="378"/>
      <c r="DB14" s="459" t="n">
        <v>47.5263</v>
      </c>
      <c r="DC14" s="456" t="n">
        <v>57.7922</v>
      </c>
      <c r="DD14" s="456" t="n">
        <v>46.5417</v>
      </c>
      <c r="DE14" s="456" t="n">
        <v>43.8517</v>
      </c>
      <c r="DF14" s="108" t="n">
        <v>45.046</v>
      </c>
      <c r="DG14" s="108" t="n">
        <v>44.8098</v>
      </c>
      <c r="DH14" s="108" t="n">
        <v>53.7288</v>
      </c>
      <c r="DI14" s="108" t="n">
        <v>45.0139</v>
      </c>
      <c r="DJ14" s="108" t="n">
        <v>41.9178</v>
      </c>
      <c r="DK14" s="108" t="n">
        <v>33.9322</v>
      </c>
      <c r="DL14" s="108" t="n">
        <v>27.7466</v>
      </c>
      <c r="DM14" s="108" t="n">
        <v>29.1772</v>
      </c>
      <c r="DN14" s="108" t="n">
        <v>517.0842</v>
      </c>
      <c r="DO14" s="381" t="n">
        <v>-0.255004989357095</v>
      </c>
      <c r="DP14" s="382"/>
      <c r="DQ14" s="383" t="n">
        <v>56.7426</v>
      </c>
      <c r="DR14" s="384">
        <f>(DQ14-DZ14)/DZ14</f>
      </c>
      <c r="DS14" s="387" t="n">
        <v>57.0941</v>
      </c>
      <c r="DT14" s="386"/>
      <c r="DU14" s="387" t="n">
        <v>60.0695</v>
      </c>
      <c r="DV14" s="386">
        <f>(DU14-EV14)/EV14</f>
      </c>
      <c r="DW14" s="387"/>
      <c r="DX14" s="387" t="n">
        <v>67.945</v>
      </c>
      <c r="DY14" s="386">
        <f>(DX14-EX14)/EX14</f>
      </c>
      <c r="DZ14" s="387" t="n">
        <v>78.2916</v>
      </c>
      <c r="EA14" s="386">
        <f>(DZ14-EZ14)/EZ14</f>
      </c>
      <c r="EB14" s="387" t="n">
        <v>57.8819</v>
      </c>
      <c r="EC14" s="386">
        <f>(EB14-FB14)/FB14</f>
      </c>
      <c r="ED14" s="387" t="n">
        <v>63.3864</v>
      </c>
      <c r="EE14" s="386">
        <f>(ED14-FD14)/FD14</f>
      </c>
      <c r="EF14" s="387" t="n">
        <v>42.1833</v>
      </c>
      <c r="EG14" s="386">
        <f>(EF14-FF14)/FF14</f>
      </c>
      <c r="EH14" s="387" t="n">
        <v>53.9917</v>
      </c>
      <c r="EI14" s="386">
        <f>(EH14-FH14)/FH14</f>
      </c>
      <c r="EJ14" s="387" t="n">
        <v>62.0602</v>
      </c>
      <c r="EK14" s="386">
        <f>(EJ14-FJ14)/FJ14</f>
      </c>
      <c r="EL14" s="387" t="n">
        <v>47.9142</v>
      </c>
      <c r="EM14" s="386">
        <f>(EL14-FL14)/FL14</f>
      </c>
      <c r="EN14" s="387" t="n">
        <v>46.5169</v>
      </c>
      <c r="EO14" s="386">
        <f>(EN14-FN14)/FN14</f>
      </c>
      <c r="EP14" s="385">
        <f>DQ14+DS14+DU14+DX14+DZ14+EB14+ED14+EF14+EH14+EJ14+EL14+EN14</f>
      </c>
      <c r="EQ14" s="386">
        <f>(EP14-FP14)/FP14</f>
      </c>
      <c r="ER14" s="391" t="n">
        <v>290.0</v>
      </c>
      <c r="ES14" s="386">
        <f>(ER14-FS14)/FS14</f>
      </c>
      <c r="ET14" s="387" t="n">
        <v>0.0</v>
      </c>
      <c r="EU14" s="386">
        <f>(ET14-FT14)/FT14</f>
      </c>
      <c r="EV14" s="387" t="n">
        <v>13.5473</v>
      </c>
      <c r="EW14" s="386">
        <f>(EV14-FU14)/FU14</f>
      </c>
      <c r="EX14" s="387" t="n">
        <v>25.7202</v>
      </c>
      <c r="EY14" s="386">
        <f>(EX14-FV14)/FV14</f>
      </c>
      <c r="EZ14" s="387" t="n">
        <v>24.0</v>
      </c>
      <c r="FA14" s="386">
        <f>(EZ14-FW14)/FW14</f>
      </c>
      <c r="FB14" s="387" t="n">
        <v>15.0</v>
      </c>
      <c r="FC14" s="386">
        <f>(FB14-FX14)/FX14</f>
      </c>
      <c r="FD14" s="387" t="n">
        <v>30.0</v>
      </c>
      <c r="FE14" s="386">
        <f>(FD14-FY14)/FY14</f>
      </c>
      <c r="FF14" s="387" t="n">
        <v>53.0</v>
      </c>
      <c r="FG14" s="386">
        <f>(FF14-FZ14)/FZ14</f>
      </c>
      <c r="FH14" s="387" t="n">
        <v>98.7024</v>
      </c>
      <c r="FI14" s="386">
        <f>(FH14-GA14)/GA14</f>
      </c>
      <c r="FJ14" s="387" t="n">
        <v>89.8831</v>
      </c>
      <c r="FK14" s="386">
        <f>(FJ14-GB14)/GB14</f>
      </c>
      <c r="FL14" s="387" t="n">
        <v>78.3824</v>
      </c>
      <c r="FM14" s="386">
        <f>(FL14-GD14)/GD14</f>
      </c>
      <c r="FN14" s="387" t="n">
        <v>62.3678</v>
      </c>
      <c r="FO14" s="462">
        <f>(FN14-GF14)/GF14</f>
      </c>
      <c r="FP14" s="372" t="n">
        <v>780.6032</v>
      </c>
      <c r="FQ14" s="463">
        <f>(FP14-(FS14+FT14+FU14+FV14+FW14+FX14+FY14+FZ14+GA14+GB14+GD14+GF14))/(FS14+FT14+FU14+FV14+FW14+FX14+FY14+FZ14+GA14+GB14+GD14+GF14)</f>
      </c>
      <c r="FR14" s="494"/>
      <c r="FS14" s="495" t="n">
        <v>297.0</v>
      </c>
      <c r="FT14" s="373" t="n">
        <v>383.0</v>
      </c>
      <c r="FU14" s="373" t="n">
        <v>316.0</v>
      </c>
      <c r="FV14" s="373" t="n">
        <v>250.0</v>
      </c>
      <c r="FW14" s="373" t="n">
        <v>241.0</v>
      </c>
      <c r="FX14" s="373" t="n">
        <v>265.0</v>
      </c>
      <c r="FY14" s="461" t="n">
        <v>265.0</v>
      </c>
      <c r="FZ14" s="467" t="n">
        <v>255.0</v>
      </c>
      <c r="GA14" s="467" t="n">
        <v>247.0</v>
      </c>
      <c r="GB14" s="467" t="n">
        <v>257.0</v>
      </c>
      <c r="GC14" s="381">
        <f>(GB14-HD14)/HD14</f>
      </c>
      <c r="GD14" s="467" t="n">
        <v>228.0</v>
      </c>
      <c r="GE14" s="381">
        <f>(GD14-HF14)/HF14</f>
      </c>
      <c r="GF14" s="467" t="n">
        <v>274.0</v>
      </c>
      <c r="GG14" s="381">
        <f>(GF14-HH14)/HH14</f>
      </c>
      <c r="GH14" s="461">
        <f>FS14+FT14+FU14+FV14+FW14+FX14+FY14+FZ14+GA14+GB14+GD14+GF14</f>
      </c>
      <c r="GI14" s="468">
        <f>(GH14-HJ14)/HJ14</f>
      </c>
      <c r="GJ14" s="324"/>
      <c r="GK14" s="394"/>
      <c r="GL14" s="390" t="n">
        <v>304.0</v>
      </c>
      <c r="GM14" s="392">
        <f>(GL14-HO14)/HO14</f>
      </c>
      <c r="GN14" s="391" t="n">
        <v>394.0</v>
      </c>
      <c r="GO14" s="392">
        <f>(GN14-HQ14)/HQ14</f>
      </c>
      <c r="GP14" s="391" t="n">
        <v>324.0</v>
      </c>
      <c r="GQ14" s="392">
        <f>(GP14-HS14)/HS14</f>
      </c>
      <c r="GR14" s="391" t="n">
        <v>256.0</v>
      </c>
      <c r="GS14" s="392">
        <f>(GR14-HU14)/HU14</f>
      </c>
      <c r="GT14" s="391" t="n">
        <v>246.0</v>
      </c>
      <c r="GU14" s="392">
        <f>(GT14-HW14)/HW14</f>
      </c>
      <c r="GV14" s="391" t="n">
        <v>271.0</v>
      </c>
      <c r="GW14" s="392">
        <f>(GV14-HZ14)/HZ14</f>
      </c>
      <c r="GX14" s="391" t="n">
        <v>272.0</v>
      </c>
      <c r="GY14" s="392">
        <f>(GX14-IB14)/IB14</f>
      </c>
      <c r="GZ14" s="391" t="n">
        <v>262.0</v>
      </c>
      <c r="HA14" s="392">
        <f>(GZ14-ID14)/ID14</f>
      </c>
      <c r="HB14" s="391" t="n">
        <v>253.0</v>
      </c>
      <c r="HC14" s="392">
        <f>(HB14-IF14)/IF14</f>
      </c>
      <c r="HD14" s="391" t="n">
        <v>263.0</v>
      </c>
      <c r="HE14" s="392">
        <f>(HD14-IH14)/IH14</f>
      </c>
      <c r="HF14" s="391" t="n">
        <v>233.0</v>
      </c>
      <c r="HG14" s="392">
        <f>(HF14-IJ14)/IJ14</f>
      </c>
      <c r="HH14" s="391" t="n">
        <v>280.0</v>
      </c>
      <c r="HI14" s="392">
        <f>(HH14-IL14)/IL14</f>
      </c>
      <c r="HJ14" s="391">
        <f>GL14+GN14+GP14+GR14+GT14+GV14+GX14+GZ14+HB14+HD14+HF14+HH14</f>
      </c>
      <c r="HK14" s="391">
        <f>HH14+HF14+HD14+HB14+GZ14+GX14+GV14+GT14+GR14+GP14+GN14+GL14</f>
      </c>
      <c r="HL14" s="393"/>
      <c r="HM14" s="382"/>
      <c r="HN14" s="497"/>
      <c r="HO14" s="390" t="n">
        <v>300.0</v>
      </c>
      <c r="HP14" s="395">
        <f>(HO14-IQ14)/IQ14</f>
      </c>
      <c r="HQ14" s="470" t="n">
        <v>406.0</v>
      </c>
      <c r="HR14" s="395">
        <f>(HQ14-IS14)/IS14</f>
      </c>
      <c r="HS14" s="470" t="n">
        <v>328.0</v>
      </c>
      <c r="HT14" s="474">
        <f>(HS14-IU14)/IU14</f>
      </c>
      <c r="HU14" s="472" t="n">
        <v>259.0</v>
      </c>
      <c r="HV14" s="473">
        <f>(HU14-IW14)/IW14</f>
      </c>
      <c r="HW14" s="510" t="n">
        <v>249.0</v>
      </c>
      <c r="HX14" s="473">
        <f>(HW14-IY14)/IY14</f>
      </c>
      <c r="HY14" s="473"/>
      <c r="HZ14" s="510" t="n">
        <v>274.0</v>
      </c>
      <c r="IA14" s="473">
        <f>(HZ14-JA14)/JA14</f>
      </c>
      <c r="IB14" s="510" t="n">
        <v>275.0</v>
      </c>
      <c r="IC14" s="473">
        <f>(IB14-JC14)/JC14</f>
      </c>
      <c r="ID14" s="391" t="n">
        <v>260.0</v>
      </c>
      <c r="IE14" s="405">
        <f>(ID14-JE14)/JE14</f>
      </c>
      <c r="IF14" s="391" t="n">
        <v>257.0</v>
      </c>
      <c r="IG14" s="405">
        <f>(IF14-JG14)/JG14</f>
      </c>
      <c r="IH14" s="391" t="n">
        <v>266.0</v>
      </c>
      <c r="II14" s="405">
        <f>(IH14-JI14)/JI14</f>
      </c>
      <c r="IJ14" s="391" t="n">
        <v>236.0</v>
      </c>
      <c r="IK14" s="393">
        <f>(IJ14-JK14)/JK14</f>
      </c>
      <c r="IL14" s="391" t="n">
        <v>283.0</v>
      </c>
      <c r="IM14" s="313">
        <f>(IL14-JM14)/JM14</f>
      </c>
      <c r="IN14" s="406">
        <f>HO14+HQ14+HS14+HU14+HW14+HZ14+IB14+ID14+IF14+IH14+IJ14+IL14</f>
      </c>
      <c r="IO14" s="104">
        <f>IN14/JO14-1</f>
      </c>
      <c r="IP14" s="407"/>
      <c r="IQ14" s="475" t="n">
        <v>292.0</v>
      </c>
      <c r="IR14" s="429">
        <f>IQ14/JS14-1</f>
      </c>
      <c r="IS14" s="430" t="n">
        <v>395.0</v>
      </c>
      <c r="IT14" s="429">
        <f>IS14/JT14-1</f>
      </c>
      <c r="IU14" s="430" t="n">
        <v>321.0</v>
      </c>
      <c r="IV14" s="409">
        <f>(IU14-JU14)/JU14</f>
      </c>
      <c r="IW14" s="511" t="n">
        <v>253.0</v>
      </c>
      <c r="IX14" s="429">
        <f>(IW14-JV14)/JV14</f>
      </c>
      <c r="IY14" s="511" t="n">
        <v>249.0</v>
      </c>
      <c r="IZ14" s="429">
        <f>(IY14-JW14)/JW14</f>
      </c>
      <c r="JA14" s="511" t="n">
        <v>268.0</v>
      </c>
      <c r="JB14" s="429">
        <f>(JA14-JX14)/JX14</f>
      </c>
      <c r="JC14" s="511" t="n">
        <v>269.0</v>
      </c>
      <c r="JD14" s="429">
        <f>(JC14-JY14)/JY14</f>
      </c>
      <c r="JE14" s="430" t="n">
        <v>260.0</v>
      </c>
      <c r="JF14" s="429">
        <f>(JE14-JZ14)/JZ14</f>
      </c>
      <c r="JG14" s="430" t="n">
        <v>251.0</v>
      </c>
      <c r="JH14" s="477">
        <f>(JG14-KA14)/KA14</f>
      </c>
      <c r="JI14" s="430" t="n">
        <v>260.0</v>
      </c>
      <c r="JJ14" s="479">
        <f>(JI14-KB14)/KB14</f>
      </c>
      <c r="JK14" s="512" t="n">
        <v>231.43</v>
      </c>
      <c r="JL14" s="395">
        <f>(JK14-KC14)/KC14</f>
      </c>
      <c r="JM14" s="480" t="n">
        <v>277.0</v>
      </c>
      <c r="JN14" s="395">
        <f>(JM14-KD14)/KD14</f>
      </c>
      <c r="JO14" s="413">
        <f>JM14+JK14+JI14+JG14+JE14+JC14+JA14+IY14+IW14+IU14+IS14+IQ14</f>
      </c>
      <c r="JP14" s="388">
        <f>JO14/JR14-1</f>
      </c>
      <c r="JQ14" s="414"/>
      <c r="JR14" s="398" t="n">
        <v>3214.50900115643</v>
      </c>
      <c r="JS14" s="387" t="n">
        <v>279.009661227643</v>
      </c>
      <c r="JT14" s="387" t="n">
        <v>382.415266708398</v>
      </c>
      <c r="JU14" s="387" t="n">
        <v>307.201004127859</v>
      </c>
      <c r="JV14" s="387" t="n">
        <v>241.017285494313</v>
      </c>
      <c r="JW14" s="387" t="n">
        <v>239.297331274597</v>
      </c>
      <c r="JX14" s="387" t="n">
        <v>257.435274396973</v>
      </c>
      <c r="JY14" s="387" t="n">
        <v>256.144395880164</v>
      </c>
      <c r="JZ14" s="387" t="n">
        <v>246.922574558642</v>
      </c>
      <c r="KA14" s="387" t="n">
        <v>247.944341080086</v>
      </c>
      <c r="KB14" s="387" t="n">
        <v>254.240528085899</v>
      </c>
      <c r="KC14" s="387" t="n">
        <v>229.133807315224</v>
      </c>
      <c r="KD14" s="387" t="n">
        <v>273.747531006632</v>
      </c>
    </row>
    <row r="15" ht="28.8" customHeight="1" spans="1:288">
      <c r="A15" s="415"/>
      <c r="B15" s="147" t="s">
        <v>209</v>
      </c>
      <c r="C15" s="170" t="n">
        <v>4442.6528</v>
      </c>
      <c r="D15" s="372" t="n">
        <f t="shared" si="0">C15/Z15-1</f>
        <v>-0.16493417849425995</v>
      </c>
      <c r="E15" s="109" t="n">
        <v>6222.1125999999995</v>
      </c>
      <c r="F15" s="372" t="n">
        <f t="shared" si="1">E15/AB15-1</f>
        <v>-0.07745375438835389</v>
      </c>
      <c r="G15" s="109" t="n">
        <v>5800.694400000002</v>
      </c>
      <c r="H15" s="372" t="n">
        <f t="shared" si="2">G15/AD15-1</f>
        <v>0.11922304039209175</v>
      </c>
      <c r="I15" s="109" t="n">
        <v>6318.134800000002</v>
      </c>
      <c r="J15" s="372" t="n">
        <f t="shared" si="3">I15/AF15-1</f>
        <v>0.0047501180293807455</v>
      </c>
      <c r="K15" s="109" t="n">
        <v>6328.6093</v>
      </c>
      <c r="L15" s="372" t="n">
        <f t="shared" si="4">K15/AH15-1</f>
        <v>0.04758881118658875</v>
      </c>
      <c r="M15" s="109" t="n">
        <v>5538.8125</v>
      </c>
      <c r="N15" s="372" t="n">
        <f t="shared" si="5">M15/AJ15-1</f>
        <v>-0.12573176274148612</v>
      </c>
      <c r="O15" s="109" t="n">
        <v>5530.441400000001</v>
      </c>
      <c r="P15" s="372" t="n">
        <f t="shared" si="6">O15/AL15-1</f>
        <v>0.07472500992535247</v>
      </c>
      <c r="Q15" s="170" t="n">
        <v>5886.2472</v>
      </c>
      <c r="R15" s="372" t="n">
        <f>Q15/AL15-1</f>
        <v>-0.02896710656161694</v>
      </c>
      <c r="S15" s="170"/>
      <c r="T15" s="372">
        <f>S15/AN15-1</f>
      </c>
      <c r="U15" s="109">
        <f>G15+E15+C15+I15+K15+M15+O15+Q15+S15</f>
      </c>
      <c r="V15" s="372">
        <f>U15/SUM(X15+Z15+AB15+AD15+AF15+AH15+AJ15+AL15+AN15)-1</f>
      </c>
      <c r="W15" s="372"/>
      <c r="X15" s="170" t="n">
        <v>5320.1229</v>
      </c>
      <c r="Y15" s="372">
        <f>X15/AY15-1</f>
      </c>
      <c r="Z15" s="93" t="n">
        <v>6744.4994</v>
      </c>
      <c r="AA15" s="416">
        <f>Z15/BA15-1</f>
      </c>
      <c r="AB15" s="93" t="n">
        <v>5182.7868</v>
      </c>
      <c r="AC15" s="416">
        <f>AB15/BC15-1</f>
      </c>
      <c r="AD15" s="93" t="n">
        <v>6288.2648</v>
      </c>
      <c r="AE15" s="416">
        <f>AD15/BE15-1</f>
      </c>
      <c r="AF15" s="93" t="n">
        <v>6041.1196</v>
      </c>
      <c r="AG15" s="416">
        <f>AF15/BG15-1</f>
      </c>
      <c r="AH15" s="93" t="n">
        <v>6335.3697</v>
      </c>
      <c r="AI15" s="416">
        <f>AH15/BI15-1</f>
      </c>
      <c r="AJ15" s="93" t="n">
        <v>5145.913</v>
      </c>
      <c r="AK15" s="416">
        <f>AJ15/BK15-1</f>
      </c>
      <c r="AL15" s="93" t="n">
        <v>6061.8412</v>
      </c>
      <c r="AM15" s="416">
        <f>AL15/BM15-1</f>
      </c>
      <c r="AN15" s="93" t="n">
        <v>5254.1807</v>
      </c>
      <c r="AO15" s="416">
        <f>AN15/BO15-1</f>
      </c>
      <c r="AP15" s="93" t="n">
        <v>5743.0441</v>
      </c>
      <c r="AQ15" s="416">
        <f>AP15/BQ15-1</f>
      </c>
      <c r="AR15" s="93" t="n">
        <v>4862.8408</v>
      </c>
      <c r="AS15" s="416">
        <f>AR15/BS15-1</f>
      </c>
      <c r="AT15" s="93" t="n">
        <v>4174.5837</v>
      </c>
      <c r="AU15" s="416">
        <f>AT15/BU15-1</f>
      </c>
      <c r="AV15" s="107">
        <f>AB15+X15+Z15+AD15+AF15+AH15+AJ15+AL15+AN15+AP15+AR15+AT15</f>
      </c>
      <c r="AW15" s="372">
        <f>AV15/(AY15+BA15+BC15+BE15+BG15+BI15+BK15+BM15+BO15+BQ15+BS15+BU15)-1</f>
      </c>
      <c r="AX15" s="373"/>
      <c r="AY15" s="500" t="n">
        <v>5410.322</v>
      </c>
      <c r="AZ15" s="418" t="n">
        <v>0.0796637460673444</v>
      </c>
      <c r="BA15" s="417" t="n">
        <v>6837.2059</v>
      </c>
      <c r="BB15" s="419">
        <f>BA15/CB15-1</f>
      </c>
      <c r="BC15" s="417" t="n">
        <v>5820.3194</v>
      </c>
      <c r="BD15" s="419">
        <f>BC15/CD15-1</f>
      </c>
      <c r="BE15" s="417" t="n">
        <v>6457.9305</v>
      </c>
      <c r="BF15" s="419">
        <f>BE15/CF15-1</f>
      </c>
      <c r="BG15" s="420" t="n">
        <v>6167.0853</v>
      </c>
      <c r="BH15" s="419">
        <f>BG15/CH15-1</f>
      </c>
      <c r="BI15" s="417" t="n">
        <v>5630.9225</v>
      </c>
      <c r="BJ15" s="419">
        <f>BI15/CJ15-1</f>
      </c>
      <c r="BK15" s="417" t="n">
        <v>6134.0336</v>
      </c>
      <c r="BL15" s="419">
        <f>BK15/CL15-1</f>
      </c>
      <c r="BM15" s="170" t="n">
        <v>6349.3922</v>
      </c>
      <c r="BN15" s="416">
        <f>BM15/CN15-1</f>
      </c>
      <c r="BO15" s="170" t="n">
        <v>5674.0202</v>
      </c>
      <c r="BP15" s="416">
        <f>BO15/CP15-1</f>
      </c>
      <c r="BQ15" s="170" t="n">
        <v>7098.5023</v>
      </c>
      <c r="BR15" s="416">
        <f>BQ15/CR15-1</f>
      </c>
      <c r="BS15" s="170" t="n">
        <v>5144.7536</v>
      </c>
      <c r="BT15" s="416">
        <f>BS15/CT15-1</f>
      </c>
      <c r="BU15" s="170" t="n">
        <v>4684.5145</v>
      </c>
      <c r="BV15" s="416">
        <f>BU15/CV15-1</f>
      </c>
      <c r="BW15" s="109">
        <f>AY15+BA15+BC15+BE15+BG15+BI15+BK15+BM15+BO15+BQ15+BS15+BU15</f>
      </c>
      <c r="BX15" s="372">
        <f>BW15/CX15-1</f>
      </c>
      <c r="BY15" s="443"/>
      <c r="BZ15" s="93" t="n">
        <v>5011.1176</v>
      </c>
      <c r="CA15" s="416">
        <f>BZ15/DB15-1</f>
      </c>
      <c r="CB15" s="93" t="n">
        <v>5809.9111</v>
      </c>
      <c r="CC15" s="372">
        <f>CB15/DC15-1</f>
      </c>
      <c r="CD15" s="109" t="n">
        <v>5650.86</v>
      </c>
      <c r="CE15" s="372">
        <f>CD15/DD15-1</f>
      </c>
      <c r="CF15" s="109" t="n">
        <v>6026.959</v>
      </c>
      <c r="CG15" s="372" t="n">
        <v>0.388531239124308</v>
      </c>
      <c r="CH15" s="170" t="n">
        <v>6028.5251</v>
      </c>
      <c r="CI15" s="372">
        <f>CH15/DF15-1</f>
      </c>
      <c r="CJ15" s="170" t="n">
        <v>6037.7172</v>
      </c>
      <c r="CK15" s="372">
        <f>CJ15/DG15-1</f>
      </c>
      <c r="CL15" s="170" t="n">
        <v>6731.4531</v>
      </c>
      <c r="CM15" s="372">
        <f>CL15/DH15-1</f>
      </c>
      <c r="CN15" s="109" t="n">
        <v>6871.679</v>
      </c>
      <c r="CO15" s="372">
        <f>CN15/DI15-1</f>
      </c>
      <c r="CP15" s="109" t="n">
        <v>5759.9671</v>
      </c>
      <c r="CQ15" s="372">
        <f>CP15/DJ15-1</f>
      </c>
      <c r="CR15" s="109">
        <f>6415.3051+CR17</f>
      </c>
      <c r="CS15" s="372">
        <f>CR15/DK15-1</f>
      </c>
      <c r="CT15" s="109" t="n">
        <v>5371.9259</v>
      </c>
      <c r="CU15" s="372">
        <f>CT15/DL15-1</f>
      </c>
      <c r="CV15" s="109" t="n">
        <v>4981.4706</v>
      </c>
      <c r="CW15" s="372">
        <f>CV15/DM15-1</f>
      </c>
      <c r="CX15" s="109">
        <f>BZ15+CB15+CD15+CF15+CH15+CJ15+CL15+CN15+CP15+CR15+CT15+CV15</f>
      </c>
      <c r="CY15" s="372">
        <f>CX15/SUM(DB15:DM15)-1</f>
      </c>
      <c r="CZ15" s="294"/>
      <c r="DA15" s="294"/>
      <c r="DB15" s="502" t="n">
        <v>4896.4332</v>
      </c>
      <c r="DC15" s="93" t="n">
        <v>6207.8841</v>
      </c>
      <c r="DD15" s="93" t="n">
        <v>4801.1546</v>
      </c>
      <c r="DE15" s="107" t="n">
        <v>4340.5282</v>
      </c>
      <c r="DF15" s="170" t="n">
        <v>4325.9632</v>
      </c>
      <c r="DG15" s="170" t="n">
        <v>4726.7514</v>
      </c>
      <c r="DH15" s="109" t="n">
        <v>5571.9915</v>
      </c>
      <c r="DI15" s="109" t="n">
        <v>4196.7689</v>
      </c>
      <c r="DJ15" s="109" t="n">
        <v>4009.1674</v>
      </c>
      <c r="DK15" s="109" t="n">
        <v>2773.5876</v>
      </c>
      <c r="DL15" s="109" t="n">
        <v>2368.3803</v>
      </c>
      <c r="DM15" s="109" t="n">
        <v>2731.1969</v>
      </c>
      <c r="DN15" s="109" t="n">
        <v>50949.8073</v>
      </c>
      <c r="DO15" s="423" t="n">
        <v>-0.323352265163024</v>
      </c>
      <c r="DP15" s="424"/>
      <c r="DQ15" s="425" t="n">
        <v>5392.7653</v>
      </c>
      <c r="DR15" s="87">
        <f>(DQ15-DZ15)/DZ15</f>
      </c>
      <c r="DS15" s="438" t="n">
        <v>5654.4842</v>
      </c>
      <c r="DT15" s="308"/>
      <c r="DU15" s="438" t="n">
        <v>7178.2246</v>
      </c>
      <c r="DV15" s="104">
        <f>(DU15-EV15)/EV15</f>
      </c>
      <c r="DW15" s="103"/>
      <c r="DX15" s="438" t="n">
        <v>7298.0344</v>
      </c>
      <c r="DY15" s="104">
        <f>(DX15-EX15)/EX15</f>
      </c>
      <c r="DZ15" s="438" t="n">
        <v>8910.2663</v>
      </c>
      <c r="EA15" s="104">
        <f>(DZ15-EZ15)/EZ15</f>
      </c>
      <c r="EB15" s="438" t="n">
        <v>6669.3579</v>
      </c>
      <c r="EC15" s="104">
        <f>(EB15-FB15)/FB15</f>
      </c>
      <c r="ED15" s="438" t="n">
        <v>7174.8116</v>
      </c>
      <c r="EE15" s="104">
        <f>(ED15-FD15)/FD15</f>
      </c>
      <c r="EF15" s="438" t="n">
        <v>4355.0407</v>
      </c>
      <c r="EG15" s="104">
        <f>(EF15-FF15)/FF15</f>
      </c>
      <c r="EH15" s="438" t="n">
        <v>6233.7504</v>
      </c>
      <c r="EI15" s="104">
        <f>(EH15-FH15)/FH15</f>
      </c>
      <c r="EJ15" s="438" t="n">
        <v>6550.7219</v>
      </c>
      <c r="EK15" s="104">
        <f>(EJ15-FJ15)/FJ15</f>
      </c>
      <c r="EL15" s="438" t="n">
        <v>5049.7519</v>
      </c>
      <c r="EM15" s="104">
        <f>(EL15-FL15)/FL15</f>
      </c>
      <c r="EN15" s="438" t="n">
        <v>4830.1792</v>
      </c>
      <c r="EO15" s="104">
        <f>(EN15-FN15)/FN15</f>
      </c>
      <c r="EP15" s="93">
        <f>DQ15+DS15+DU15+DX15+DZ15+EB15+ED15+EF15+EH15+EJ15+EL15+EN15</f>
      </c>
      <c r="EQ15" s="104">
        <f>(EP15-FP15)/FP15</f>
      </c>
      <c r="ER15" s="513" t="n">
        <v>21798.0</v>
      </c>
      <c r="ES15" s="104">
        <f>(ER15-FS15)/FS15</f>
      </c>
      <c r="ET15" s="438" t="n">
        <v>0.0</v>
      </c>
      <c r="EU15" s="104">
        <f>(ET15-FT15)/FT15</f>
      </c>
      <c r="EV15" s="438" t="n">
        <v>812.838</v>
      </c>
      <c r="EW15" s="104">
        <f>(EV15-FU15)/FU15</f>
      </c>
      <c r="EX15" s="438" t="n">
        <v>1543.212</v>
      </c>
      <c r="EY15" s="104">
        <f>(EX15-FV15)/FV15</f>
      </c>
      <c r="EZ15" s="438" t="n">
        <v>1440.0</v>
      </c>
      <c r="FA15" s="104">
        <f>(EZ15-FW15)/FW15</f>
      </c>
      <c r="FB15" s="438" t="n">
        <v>975.0</v>
      </c>
      <c r="FC15" s="104">
        <f>(FB15-FX15)/FX15</f>
      </c>
      <c r="FD15" s="438" t="n">
        <v>1950.0</v>
      </c>
      <c r="FE15" s="104">
        <f>(FD15-FY15)/FY15</f>
      </c>
      <c r="FF15" s="438" t="n">
        <v>3975.0</v>
      </c>
      <c r="FG15" s="104">
        <f>(FF15-FZ15)/FZ15</f>
      </c>
      <c r="FH15" s="438" t="n">
        <v>8526.3531</v>
      </c>
      <c r="FI15" s="104">
        <f>(FH15-GA15)/GA15</f>
      </c>
      <c r="FJ15" s="438" t="n">
        <v>10206.8928</v>
      </c>
      <c r="FK15" s="104">
        <f>(FJ15-GB15)/GB15</f>
      </c>
      <c r="FL15" s="438" t="n">
        <v>11946.2901</v>
      </c>
      <c r="FM15" s="104">
        <f>(FL15-GD15)/GD15</f>
      </c>
      <c r="FN15" s="438" t="n">
        <v>5787.7981</v>
      </c>
      <c r="FO15" s="462">
        <f>(FN15-GF15)/GF15</f>
      </c>
      <c r="FP15" s="865" t="n">
        <v>68961.3841</v>
      </c>
      <c r="FQ15" s="454">
        <f>(FP15-(FS15+FT15+FU15+FV15+FW15+FX15+FY15+FZ15+GA15+GB15+GD15+GF15))/(FS15+FT15+FU15+FV15+FW15+FX15+FY15+FZ15+GA15+GB15+GD15+GF15)</f>
      </c>
      <c r="FR15" s="501"/>
      <c r="FS15" s="425" t="n">
        <v>22283.0</v>
      </c>
      <c r="FT15" s="502" t="n">
        <v>28487.0</v>
      </c>
      <c r="FU15" s="502" t="n">
        <v>26410.0</v>
      </c>
      <c r="FV15" s="502" t="n">
        <v>21528.0</v>
      </c>
      <c r="FW15" s="502" t="n">
        <v>25020.0</v>
      </c>
      <c r="FX15" s="502" t="n">
        <v>23293.0</v>
      </c>
      <c r="FY15" s="513" t="n">
        <v>24564.0</v>
      </c>
      <c r="FZ15" s="490" t="n">
        <v>23454.0</v>
      </c>
      <c r="GA15" s="490" t="n">
        <v>25859.0</v>
      </c>
      <c r="GB15" s="490" t="n">
        <v>22793.0</v>
      </c>
      <c r="GC15" s="503">
        <f>(GB15-HD15)/HD15</f>
      </c>
      <c r="GD15" s="490" t="n">
        <v>19645.0</v>
      </c>
      <c r="GE15" s="503">
        <f>(GD15-HF15)/HF15</f>
      </c>
      <c r="GF15" s="490" t="n">
        <v>35100.0</v>
      </c>
      <c r="GG15" s="503">
        <f>(GF15-HH15)/HH15</f>
      </c>
      <c r="GH15" s="504">
        <f>FS15+FT15+FU15+FV15+FW15+FX15+FY15+FZ15+GA15+GB15+GD15+GF15</f>
      </c>
      <c r="GI15" s="491">
        <f>(GH15-HJ15)/HJ15</f>
      </c>
      <c r="GJ15" s="431"/>
      <c r="GK15" s="325"/>
      <c r="GL15" s="428" t="n">
        <v>22731.0</v>
      </c>
      <c r="GM15" s="104">
        <f>(GL15-HO15)/HO15</f>
      </c>
      <c r="GN15" s="103" t="n">
        <v>29093.0</v>
      </c>
      <c r="GO15" s="104">
        <f>(GN15-HQ15)/HQ15</f>
      </c>
      <c r="GP15" s="438" t="n">
        <v>26898.0</v>
      </c>
      <c r="GQ15" s="104">
        <f>(GP15-HS15)/HS15</f>
      </c>
      <c r="GR15" s="438" t="n">
        <v>21963.0</v>
      </c>
      <c r="GS15" s="104">
        <f>(GR15-HU15)/HU15</f>
      </c>
      <c r="GT15" s="438" t="n">
        <v>25496.0</v>
      </c>
      <c r="GU15" s="104">
        <f>(GT15-HW15)/HW15</f>
      </c>
      <c r="GV15" s="103" t="n">
        <v>23696.0</v>
      </c>
      <c r="GW15" s="104">
        <f>(GV15-HZ15)/HZ15</f>
      </c>
      <c r="GX15" s="103" t="n">
        <v>25063.0</v>
      </c>
      <c r="GY15" s="104">
        <f>(GX15-IB15)/IB15</f>
      </c>
      <c r="GZ15" s="103" t="n">
        <v>24031.0</v>
      </c>
      <c r="HA15" s="104">
        <f>(GZ15-ID15)/ID15</f>
      </c>
      <c r="HB15" s="103" t="n">
        <v>26443.0</v>
      </c>
      <c r="HC15" s="104">
        <f>(HB15-IF15)/IF15</f>
      </c>
      <c r="HD15" s="103" t="n">
        <v>23271.0</v>
      </c>
      <c r="HE15" s="104">
        <f>(HD15-IH15)/IH15</f>
      </c>
      <c r="HF15" s="103" t="n">
        <v>20065.0</v>
      </c>
      <c r="HG15" s="104">
        <f>(HF15-IJ15)/IJ15</f>
      </c>
      <c r="HH15" s="103" t="n">
        <v>35765.0</v>
      </c>
      <c r="HI15" s="104">
        <f>(HH15-IL15)/IL15</f>
      </c>
      <c r="HJ15" s="430">
        <f>GL15+GN15+GP15+GR15+GT15+GV15+GX15+GZ15+HB15+HD15+HF15+HH15</f>
      </c>
      <c r="HK15" s="103">
        <f>HH15+HF15+HD15+HB15+GZ15+GX15+GV15+GT15+GR15+GP15+GN15+GL15</f>
      </c>
      <c r="HL15" s="409"/>
      <c r="HM15" s="424"/>
      <c r="HN15" s="505"/>
      <c r="HO15" s="428" t="n">
        <v>22269.0</v>
      </c>
      <c r="HP15" s="426">
        <f>(HO15-IQ15)/IQ15</f>
      </c>
      <c r="HQ15" s="435" t="n">
        <v>30009.0</v>
      </c>
      <c r="HR15" s="426">
        <f>(HQ15-IS15)/IS15</f>
      </c>
      <c r="HS15" s="435" t="n">
        <v>27331.0</v>
      </c>
      <c r="HT15" s="437">
        <f>(HS15-IU15)/IU15</f>
      </c>
      <c r="HU15" s="466" t="n">
        <v>22316.0</v>
      </c>
      <c r="HV15" s="308">
        <f>(HU15-IW15)/IW15</f>
      </c>
      <c r="HW15" s="514" t="n">
        <v>25863.0</v>
      </c>
      <c r="HX15" s="308">
        <f>(HW15-IY15)/IY15</f>
      </c>
      <c r="HY15" s="308"/>
      <c r="HZ15" s="514" t="n">
        <v>23996.0</v>
      </c>
      <c r="IA15" s="308">
        <f>(HZ15-JA15)/JA15</f>
      </c>
      <c r="IB15" s="514" t="n">
        <v>25381.0</v>
      </c>
      <c r="IC15" s="308">
        <f>(IB15-JC15)/JC15</f>
      </c>
      <c r="ID15" s="103" t="n">
        <v>23863.0</v>
      </c>
      <c r="IE15" s="436">
        <f>(ID15-JE15)/JE15</f>
      </c>
      <c r="IF15" s="103" t="n">
        <v>26796.0</v>
      </c>
      <c r="IG15" s="439">
        <f>(IF15-JG15)/JG15</f>
      </c>
      <c r="IH15" s="103" t="n">
        <v>23556.0</v>
      </c>
      <c r="II15" s="439">
        <f>(IH15-JI15)/JI15</f>
      </c>
      <c r="IJ15" s="103" t="n">
        <v>20296.0</v>
      </c>
      <c r="IK15" s="313">
        <f>(IJ15-JK15)/JK15</f>
      </c>
      <c r="IL15" s="103" t="n">
        <v>36131.0</v>
      </c>
      <c r="IM15" s="313">
        <f>(IL15-JM15)/JM15</f>
      </c>
      <c r="IN15" s="406">
        <f>HO15+HQ15+HS15+HU15+HW15+HZ15+IB15+ID15+IF15+IH15+IJ15+IL15</f>
      </c>
      <c r="IO15" s="104">
        <f>IN15/JO15-1</f>
      </c>
      <c r="IP15" s="325"/>
      <c r="IQ15" s="515" t="n">
        <v>21536.0</v>
      </c>
      <c r="IR15" s="308">
        <f>IQ15/JS15-1</f>
      </c>
      <c r="IS15" s="103" t="n">
        <v>28965.0</v>
      </c>
      <c r="IT15" s="308">
        <f>IS15/JT15-1</f>
      </c>
      <c r="IU15" s="438" t="n">
        <v>26514.0</v>
      </c>
      <c r="IV15" s="409">
        <f>(IU15-JU15)/JU15</f>
      </c>
      <c r="IW15" s="514" t="n">
        <v>21567.0</v>
      </c>
      <c r="IX15" s="308">
        <f>(IW15-JV15)/JV15</f>
      </c>
      <c r="IY15" s="514" t="n">
        <v>25863.0</v>
      </c>
      <c r="IZ15" s="308">
        <f>(IY15-JW15)/JW15</f>
      </c>
      <c r="JA15" s="514" t="n">
        <v>23436.0</v>
      </c>
      <c r="JB15" s="104">
        <f>(JA15-JX15)/JX15</f>
      </c>
      <c r="JC15" s="514" t="n">
        <v>24639.0</v>
      </c>
      <c r="JD15" s="104">
        <f>(JC15-JY15)/JY15</f>
      </c>
      <c r="JE15" s="103" t="n">
        <v>23863.0</v>
      </c>
      <c r="JF15" s="104">
        <f>(JE15-JZ15)/JZ15</f>
      </c>
      <c r="JG15" s="103" t="n">
        <v>26000.0</v>
      </c>
      <c r="JH15" s="409">
        <f>(JG15-KA15)/KA15</f>
      </c>
      <c r="JI15" s="103" t="n">
        <v>22750.0</v>
      </c>
      <c r="JJ15" s="426">
        <f>(JI15-KB15)/KB15</f>
      </c>
      <c r="JK15" s="516" t="n">
        <v>19659.96</v>
      </c>
      <c r="JL15" s="426">
        <f>(JK15-KC15)/KC15</f>
      </c>
      <c r="JM15" s="103" t="n">
        <v>35010.0</v>
      </c>
      <c r="JN15" s="426">
        <f>(JM15-KD15)/KD15</f>
      </c>
      <c r="JO15" s="413">
        <f>JM15+JK15+JI15+JG15+JE15+JC15+JA15+IY15+IW15+IU15+IS15+IQ15</f>
      </c>
      <c r="JP15" s="388">
        <f>JO15/JR15-1</f>
      </c>
      <c r="JQ15" s="414"/>
      <c r="JR15" s="515" t="n">
        <v>288017.012762623</v>
      </c>
      <c r="JS15" s="438" t="n">
        <v>20493.2281652669</v>
      </c>
      <c r="JT15" s="438" t="n">
        <v>27803.0991534547</v>
      </c>
      <c r="JU15" s="438" t="n">
        <v>25204.4789125592</v>
      </c>
      <c r="JV15" s="438" t="n">
        <v>20472.3533989038</v>
      </c>
      <c r="JW15" s="438" t="n">
        <v>24615.4249454628</v>
      </c>
      <c r="JX15" s="438" t="n">
        <v>22248.1378176212</v>
      </c>
      <c r="JY15" s="438" t="n">
        <v>23529.1010049086</v>
      </c>
      <c r="JZ15" s="438" t="n">
        <v>22872.0728471021</v>
      </c>
      <c r="KA15" s="438" t="n">
        <v>25373.3527687719</v>
      </c>
      <c r="KB15" s="438" t="n">
        <v>21901.3810445134</v>
      </c>
      <c r="KC15" s="438" t="n">
        <v>19274.475394782</v>
      </c>
      <c r="KD15" s="438" t="n">
        <v>34229.9073092759</v>
      </c>
    </row>
    <row r="16" ht="28.8" customHeight="1" spans="1:288">
      <c r="A16" s="415"/>
      <c r="B16" s="147" t="s">
        <v>211</v>
      </c>
      <c r="C16" s="287"/>
      <c r="D16" s="287"/>
      <c r="E16" s="287"/>
      <c r="F16" s="287"/>
      <c r="G16" s="287"/>
      <c r="H16" s="287"/>
      <c r="I16" s="287"/>
      <c r="J16" s="287"/>
      <c r="K16" s="287"/>
      <c r="L16" s="287"/>
      <c r="M16" s="287"/>
      <c r="N16" s="287"/>
      <c r="O16" s="287"/>
      <c r="P16" s="287"/>
      <c r="Q16" s="129"/>
      <c r="R16" s="129"/>
      <c r="S16" s="129"/>
      <c r="T16" s="129"/>
      <c r="U16" s="517">
        <f>G16+E16+C16+I16+K16+M16+O16+Q16+S16</f>
      </c>
      <c r="V16" s="287"/>
      <c r="W16" s="372"/>
      <c r="X16" s="287"/>
      <c r="Y16" s="287"/>
      <c r="Z16" s="287"/>
      <c r="AA16" s="287"/>
      <c r="AB16" s="287"/>
      <c r="AC16" s="287"/>
      <c r="AD16" s="287"/>
      <c r="AE16" s="287"/>
      <c r="AF16" s="287"/>
      <c r="AG16" s="287"/>
      <c r="AH16" s="287"/>
      <c r="AI16" s="287"/>
      <c r="AJ16" s="287"/>
      <c r="AK16" s="287"/>
      <c r="AL16" s="287"/>
      <c r="AM16" s="287"/>
      <c r="AN16" s="287"/>
      <c r="AO16" s="287"/>
      <c r="AP16" s="287"/>
      <c r="AQ16" s="287"/>
      <c r="AR16" s="287"/>
      <c r="AS16" s="287"/>
      <c r="AT16" s="287"/>
      <c r="AU16" s="287"/>
      <c r="AV16" s="518">
        <f>AB16+X16+Z16+AD16+AF16+AH16+AJ16+AL16+AN16+AP16+AR16+AT16</f>
      </c>
      <c r="AW16" s="518"/>
      <c r="AX16" s="373"/>
      <c r="AY16" s="174"/>
      <c r="AZ16" s="416"/>
      <c r="BA16" s="416"/>
      <c r="BB16" s="416"/>
      <c r="BC16" s="416"/>
      <c r="BD16" s="416"/>
      <c r="BE16" s="416"/>
      <c r="BF16" s="416"/>
      <c r="BG16" s="416"/>
      <c r="BH16" s="416"/>
      <c r="BI16" s="416"/>
      <c r="BJ16" s="416"/>
      <c r="BK16" s="416"/>
      <c r="BL16" s="416"/>
      <c r="BM16" s="416"/>
      <c r="BN16" s="416"/>
      <c r="BO16" s="416"/>
      <c r="BP16" s="416"/>
      <c r="BQ16" s="416"/>
      <c r="BR16" s="416"/>
      <c r="BS16" s="416"/>
      <c r="BT16" s="416"/>
      <c r="BU16" s="416"/>
      <c r="BV16" s="416"/>
      <c r="BW16" s="170">
        <f>AY16+BA16+BC16+BE16+BG16+BI16+BK16+BM16+BO16+BQ16+BS16+BU16</f>
      </c>
      <c r="BX16" s="416"/>
      <c r="BY16" s="443"/>
      <c r="BZ16" s="93" t="n">
        <v>0.0</v>
      </c>
      <c r="CA16" s="416">
        <f>BZ16/DB16-1</f>
      </c>
      <c r="CB16" s="93" t="n">
        <v>0.0</v>
      </c>
      <c r="CC16" s="416">
        <f>CB16/DC16-1</f>
      </c>
      <c r="CD16" s="170" t="n">
        <v>0.0</v>
      </c>
      <c r="CE16" s="416">
        <f>CD16/DD16-1</f>
      </c>
      <c r="CF16" s="170" t="n">
        <v>0.0</v>
      </c>
      <c r="CG16" s="416" t="n">
        <v>-1.0</v>
      </c>
      <c r="CH16" s="170" t="n">
        <v>0.0</v>
      </c>
      <c r="CI16" s="416">
        <f>CH16/DF16-1</f>
      </c>
      <c r="CJ16" s="170" t="n">
        <v>0.0</v>
      </c>
      <c r="CK16" s="416"/>
      <c r="CL16" s="170" t="n">
        <v>0.0</v>
      </c>
      <c r="CM16" s="416"/>
      <c r="CN16" s="170" t="n">
        <v>0.0</v>
      </c>
      <c r="CO16" s="416"/>
      <c r="CP16" s="170" t="n">
        <v>0.0</v>
      </c>
      <c r="CQ16" s="416"/>
      <c r="CR16" s="170" t="n">
        <v>0.0</v>
      </c>
      <c r="CS16" s="416"/>
      <c r="CT16" s="175"/>
      <c r="CU16" s="416"/>
      <c r="CV16" s="172"/>
      <c r="CW16" s="416"/>
      <c r="CX16" s="170">
        <f>BZ16+CB16+CD16+CF16+CH16+CJ16+CL16+CN16+CP16+CR16+CT16+CV16</f>
      </c>
      <c r="CY16" s="416">
        <f>CX16/SUM(DB16:DM16)-1</f>
      </c>
      <c r="CZ16" s="294"/>
      <c r="DA16" s="294"/>
      <c r="DB16" s="502" t="n">
        <v>0.7055</v>
      </c>
      <c r="DC16" s="93" t="n">
        <v>0.7614</v>
      </c>
      <c r="DD16" s="93" t="n">
        <v>0.7332</v>
      </c>
      <c r="DE16" s="107" t="n">
        <v>3.3697</v>
      </c>
      <c r="DF16" s="170" t="n">
        <v>3.3036</v>
      </c>
      <c r="DG16" s="170" t="n">
        <v>0.0</v>
      </c>
      <c r="DH16" s="109" t="n">
        <v>0.0</v>
      </c>
      <c r="DI16" s="109" t="n">
        <v>0.0</v>
      </c>
      <c r="DJ16" s="109" t="n">
        <v>0.0</v>
      </c>
      <c r="DK16" s="109" t="n">
        <v>0.0</v>
      </c>
      <c r="DL16" s="109" t="n">
        <v>0.0</v>
      </c>
      <c r="DM16" s="109" t="n">
        <v>0.0</v>
      </c>
      <c r="DN16" s="109" t="n">
        <v>8.8734</v>
      </c>
      <c r="DO16" s="423" t="n">
        <v>-0.569976786674873</v>
      </c>
      <c r="DP16" s="424"/>
      <c r="DQ16" s="425" t="n">
        <v>2.5287</v>
      </c>
      <c r="DR16" s="87"/>
      <c r="DS16" s="438" t="n">
        <v>5.6719</v>
      </c>
      <c r="DT16" s="308"/>
      <c r="DU16" s="438" t="n">
        <v>2.7322</v>
      </c>
      <c r="DV16" s="104"/>
      <c r="DW16" s="103"/>
      <c r="DX16" s="438" t="n">
        <v>2.7331</v>
      </c>
      <c r="DY16" s="104"/>
      <c r="DZ16" s="438" t="n">
        <v>2.7296</v>
      </c>
      <c r="EA16" s="104"/>
      <c r="EB16" s="438" t="n">
        <v>0.5744</v>
      </c>
      <c r="EC16" s="104"/>
      <c r="ED16" s="438" t="n">
        <v>0.5941</v>
      </c>
      <c r="EE16" s="104"/>
      <c r="EF16" s="438" t="n">
        <v>0.6231</v>
      </c>
      <c r="EG16" s="104"/>
      <c r="EH16" s="438" t="n">
        <v>0.5341</v>
      </c>
      <c r="EI16" s="104"/>
      <c r="EJ16" s="438" t="n">
        <v>0.6231</v>
      </c>
      <c r="EK16" s="104"/>
      <c r="EL16" s="438" t="n">
        <v>0.6583</v>
      </c>
      <c r="EM16" s="104"/>
      <c r="EN16" s="438" t="n">
        <v>0.6321</v>
      </c>
      <c r="EO16" s="104"/>
      <c r="EP16" s="93">
        <f>DQ16+DS16+DU16+DX16+DZ16+EB16+ED16+EF16+EH16+EJ16+EL16+EN16</f>
      </c>
      <c r="EQ16" s="104"/>
      <c r="ER16" s="104"/>
      <c r="FN16" s="95"/>
      <c r="FO16" s="454"/>
      <c r="FP16" s="95" t="n">
        <v>0.0</v>
      </c>
      <c r="FQ16" s="454"/>
      <c r="FR16" s="455"/>
      <c r="FS16" s="447"/>
      <c r="JM16" s="413"/>
      <c r="JN16" s="388"/>
      <c r="JO16" s="413" t="n">
        <v>0.0</v>
      </c>
      <c r="JP16" s="388"/>
      <c r="JQ16" s="414"/>
      <c r="JR16" s="315"/>
      <c r="JS16" s="150"/>
      <c r="JT16" s="150"/>
      <c r="JU16" s="150"/>
      <c r="JV16" s="150"/>
      <c r="JW16" s="150"/>
      <c r="JX16" s="150"/>
      <c r="JY16" s="150"/>
      <c r="JZ16" s="150"/>
      <c r="KA16" s="150"/>
      <c r="KB16" s="150"/>
      <c r="KC16" s="150"/>
      <c r="KD16" s="150"/>
    </row>
    <row r="17" ht="28.8" customHeight="1" spans="1:288">
      <c r="A17" s="28"/>
      <c r="B17" s="450" t="s">
        <v>212</v>
      </c>
      <c r="C17" s="287"/>
      <c r="D17" s="287"/>
      <c r="E17" s="287"/>
      <c r="F17" s="287"/>
      <c r="G17" s="287"/>
      <c r="H17" s="287"/>
      <c r="I17" s="287"/>
      <c r="J17" s="287"/>
      <c r="K17" s="287"/>
      <c r="L17" s="287"/>
      <c r="M17" s="287"/>
      <c r="N17" s="287"/>
      <c r="O17" s="287"/>
      <c r="P17" s="287"/>
      <c r="Q17" s="129"/>
      <c r="R17" s="129"/>
      <c r="S17" s="129"/>
      <c r="T17" s="129"/>
      <c r="U17" s="517">
        <f>G17+E17+C17+I17+K17+M17+O17+Q17+S17</f>
      </c>
      <c r="V17" s="287"/>
      <c r="W17" s="372"/>
      <c r="X17" s="287"/>
      <c r="Y17" s="287"/>
      <c r="Z17" s="287"/>
      <c r="AA17" s="287"/>
      <c r="AB17" s="287"/>
      <c r="AC17" s="287"/>
      <c r="AD17" s="287"/>
      <c r="AE17" s="287"/>
      <c r="AF17" s="287"/>
      <c r="AG17" s="287"/>
      <c r="AH17" s="287"/>
      <c r="AI17" s="287"/>
      <c r="AJ17" s="287"/>
      <c r="AK17" s="287"/>
      <c r="AL17" s="287"/>
      <c r="AM17" s="287"/>
      <c r="AN17" s="287"/>
      <c r="AO17" s="287"/>
      <c r="AP17" s="287"/>
      <c r="AQ17" s="287"/>
      <c r="AR17" s="287"/>
      <c r="AS17" s="287"/>
      <c r="AT17" s="287"/>
      <c r="AU17" s="287"/>
      <c r="AV17" s="518">
        <f>AB17+X17+Z17+AD17+AF17+AH17+AJ17+AL17+AN17+AP17+AR17+AT17</f>
      </c>
      <c r="AW17" s="518"/>
      <c r="AX17" s="373"/>
      <c r="AY17" s="174"/>
      <c r="AZ17" s="416"/>
      <c r="BA17" s="416"/>
      <c r="BB17" s="416"/>
      <c r="BC17" s="416"/>
      <c r="BD17" s="416"/>
      <c r="BE17" s="416"/>
      <c r="BF17" s="416"/>
      <c r="BG17" s="416"/>
      <c r="BH17" s="416"/>
      <c r="BI17" s="416"/>
      <c r="BJ17" s="416"/>
      <c r="BK17" s="416"/>
      <c r="BL17" s="416"/>
      <c r="BM17" s="416"/>
      <c r="BN17" s="416"/>
      <c r="BO17" s="416"/>
      <c r="BP17" s="416"/>
      <c r="BQ17" s="416"/>
      <c r="BR17" s="416"/>
      <c r="BS17" s="416"/>
      <c r="BT17" s="416"/>
      <c r="BU17" s="416"/>
      <c r="BV17" s="416"/>
      <c r="BW17" s="170">
        <f>AY17+BA17+BC17+BE17+BG17+BI17+BK17+BM17+BO17+BQ17+BS17+BU17</f>
      </c>
      <c r="BX17" s="416"/>
      <c r="BY17" s="443"/>
      <c r="BZ17" s="93" t="n">
        <v>0.0</v>
      </c>
      <c r="CA17" s="416">
        <f>BZ17/DB17-1</f>
      </c>
      <c r="CB17" s="93" t="n">
        <v>0.0</v>
      </c>
      <c r="CC17" s="416">
        <f>CB17/DC17-1</f>
      </c>
      <c r="CD17" s="170" t="n">
        <v>0.0</v>
      </c>
      <c r="CE17" s="416">
        <f>CD17/DD17-1</f>
      </c>
      <c r="CF17" s="170" t="n">
        <v>0.0</v>
      </c>
      <c r="CG17" s="416" t="n">
        <v>-1.0</v>
      </c>
      <c r="CH17" s="170" t="n">
        <v>0.0</v>
      </c>
      <c r="CI17" s="416">
        <f>CH17/DF17-1</f>
      </c>
      <c r="CJ17" s="170" t="n">
        <v>0.0</v>
      </c>
      <c r="CK17" s="416"/>
      <c r="CL17" s="170" t="n">
        <v>0.0</v>
      </c>
      <c r="CM17" s="416"/>
      <c r="CN17" s="170" t="n">
        <v>0.0</v>
      </c>
      <c r="CO17" s="416"/>
      <c r="CP17" s="170" t="n">
        <v>0.0</v>
      </c>
      <c r="CQ17" s="416"/>
      <c r="CR17" s="170" t="n">
        <v>0.0</v>
      </c>
      <c r="CS17" s="416"/>
      <c r="CT17" s="175"/>
      <c r="CU17" s="416"/>
      <c r="CV17" s="172"/>
      <c r="CW17" s="416"/>
      <c r="CX17" s="170">
        <f>BZ17+CB17+CD17+CF17+CH17+CJ17+CL17+CN17+CP17+CR17+CT17+CV17</f>
      </c>
      <c r="CY17" s="416">
        <f>CX17/SUM(DB17:DM17)-1</f>
      </c>
      <c r="CZ17" s="294"/>
      <c r="DA17" s="294"/>
      <c r="DB17" s="485" t="n">
        <v>49.0306</v>
      </c>
      <c r="DC17" s="481" t="n">
        <v>50.5894</v>
      </c>
      <c r="DD17" s="481" t="n">
        <v>47.2015</v>
      </c>
      <c r="DE17" s="481" t="n">
        <v>105.1155</v>
      </c>
      <c r="DF17" s="452" t="n">
        <v>106.6182</v>
      </c>
      <c r="DG17" s="452" t="n">
        <v>0.0</v>
      </c>
      <c r="DH17" s="452" t="n">
        <v>0.0</v>
      </c>
      <c r="DI17" s="452" t="n">
        <v>0.0</v>
      </c>
      <c r="DJ17" s="452" t="n">
        <v>0.0</v>
      </c>
      <c r="DK17" s="452" t="n">
        <v>0.0</v>
      </c>
      <c r="DL17" s="452" t="n">
        <v>0.0</v>
      </c>
      <c r="DM17" s="452" t="n">
        <v>0.0</v>
      </c>
      <c r="DN17" s="452" t="n">
        <v>358.5552</v>
      </c>
      <c r="DO17" s="453" t="n">
        <v>-0.634664762528917</v>
      </c>
      <c r="DP17" s="424"/>
      <c r="DQ17" s="425" t="n">
        <v>250.7314</v>
      </c>
      <c r="DR17" s="87"/>
      <c r="DS17" s="438" t="n">
        <v>198.547</v>
      </c>
      <c r="DT17" s="308"/>
      <c r="DU17" s="438" t="n">
        <v>89.9426</v>
      </c>
      <c r="DV17" s="104"/>
      <c r="DW17" s="103"/>
      <c r="DX17" s="438" t="n">
        <v>86.0926</v>
      </c>
      <c r="DY17" s="104"/>
      <c r="DZ17" s="438" t="n">
        <v>86.0753</v>
      </c>
      <c r="EA17" s="104"/>
      <c r="EB17" s="438" t="n">
        <v>34.4831</v>
      </c>
      <c r="EC17" s="104"/>
      <c r="ED17" s="438" t="n">
        <v>36.0915</v>
      </c>
      <c r="EE17" s="104"/>
      <c r="EF17" s="438" t="n">
        <v>40.4664</v>
      </c>
      <c r="EG17" s="104"/>
      <c r="EH17" s="438" t="n">
        <v>34.6839</v>
      </c>
      <c r="EI17" s="104"/>
      <c r="EJ17" s="438" t="n">
        <v>40.4664</v>
      </c>
      <c r="EK17" s="104"/>
      <c r="EL17" s="438" t="n">
        <v>42.7766</v>
      </c>
      <c r="EM17" s="104"/>
      <c r="EN17" s="438" t="n">
        <v>41.0848</v>
      </c>
      <c r="EO17" s="104"/>
      <c r="EP17" s="93">
        <f>DQ17+DS17+DU17+DX17+DZ17+EB17+ED17+EF17+EH17+EJ17+EL17+EN17</f>
      </c>
      <c r="EQ17" s="104"/>
      <c r="ER17" s="104"/>
      <c r="FN17" s="95"/>
      <c r="FO17" s="454"/>
      <c r="FP17" s="95" t="n">
        <v>0.0</v>
      </c>
      <c r="FQ17" s="454"/>
      <c r="FR17" s="455"/>
      <c r="FS17" s="447"/>
      <c r="JM17" s="413"/>
      <c r="JN17" s="388"/>
      <c r="JO17" s="413" t="n">
        <v>0.0</v>
      </c>
      <c r="JP17" s="388"/>
      <c r="JQ17" s="414"/>
      <c r="JR17" s="315"/>
      <c r="JS17" s="150"/>
      <c r="JT17" s="150"/>
      <c r="JU17" s="150"/>
      <c r="JV17" s="150"/>
      <c r="JW17" s="150"/>
      <c r="JX17" s="150"/>
      <c r="JY17" s="150"/>
      <c r="JZ17" s="150"/>
      <c r="KA17" s="150"/>
      <c r="KB17" s="150"/>
      <c r="KC17" s="150"/>
      <c r="KD17" s="150"/>
    </row>
    <row r="18" s="288" customFormat="1" ht="28.8" customHeight="1" spans="1:288">
      <c r="A18" s="302" t="s">
        <v>96</v>
      </c>
      <c r="B18" s="171" t="s">
        <v>206</v>
      </c>
      <c r="C18" s="109" t="n">
        <v>178.57009999999997</v>
      </c>
      <c r="D18" s="372" t="n">
        <f>C18/X18-1</f>
        <v>-0.28040292900062824</v>
      </c>
      <c r="E18" s="109" t="n">
        <v>215.55149999999992</v>
      </c>
      <c r="F18" s="372" t="n">
        <f>E18/Z18-1</f>
        <v>-0.14488529522376836</v>
      </c>
      <c r="G18" s="109" t="n">
        <v>211.3526</v>
      </c>
      <c r="H18" s="372" t="n">
        <f>G18/AB18-1</f>
        <v>-0.1075955834230582</v>
      </c>
      <c r="I18" s="109" t="n">
        <v>243.5999000000001</v>
      </c>
      <c r="J18" s="372" t="n">
        <f>I18/AD18-1</f>
        <v>-0.06720028244390563</v>
      </c>
      <c r="K18" s="109" t="n">
        <v>277.37639999999993</v>
      </c>
      <c r="L18" s="372" t="n">
        <f>K18/AF18-1</f>
        <v>0.050241720028836756</v>
      </c>
      <c r="M18" s="109" t="n">
        <v>250.69520000000006</v>
      </c>
      <c r="N18" s="372" t="n">
        <f>M18/AH18-1</f>
        <v>0.09112528638778827</v>
      </c>
      <c r="O18" s="109" t="n">
        <v>253.93009999999992</v>
      </c>
      <c r="P18" s="372" t="n">
        <f>O18/AJ18-1</f>
        <v>0.015555879947448448</v>
      </c>
      <c r="Q18" s="109" t="n">
        <v>280.61740000000003</v>
      </c>
      <c r="R18" s="372" t="n">
        <f>Q18/AL18-1</f>
        <v>0.03609530747341716</v>
      </c>
      <c r="S18" s="109"/>
      <c r="T18" s="372">
        <f>S18/AN18-1</f>
      </c>
      <c r="U18" s="109">
        <f>G18+E18+C18+I18+K18+M18+O18+Q18+S18</f>
      </c>
      <c r="V18" s="372">
        <f>U18/SUM(X18+Z18+AB18+AD18+AF18+AH18+AJ18+AL18+AN18)-1</f>
      </c>
      <c r="W18" s="372"/>
      <c r="X18" s="109" t="n">
        <v>248.1529</v>
      </c>
      <c r="Y18" s="372">
        <f>X18/AY18-1</f>
      </c>
      <c r="Z18" s="109" t="n">
        <v>252.0732</v>
      </c>
      <c r="AA18" s="372">
        <f>Z18/BA18-1</f>
      </c>
      <c r="AB18" s="109" t="n">
        <v>236.835</v>
      </c>
      <c r="AC18" s="372">
        <f>AB18/BC18-1</f>
      </c>
      <c r="AD18" s="109" t="n">
        <v>261.1492</v>
      </c>
      <c r="AE18" s="372">
        <f>AD18/BE18-1</f>
      </c>
      <c r="AF18" s="109" t="n">
        <v>264.1072</v>
      </c>
      <c r="AG18" s="372">
        <f>AF18/BG18-1</f>
      </c>
      <c r="AH18" s="109" t="n">
        <v>229.7584</v>
      </c>
      <c r="AI18" s="372">
        <f>AH18/BI18-1</f>
      </c>
      <c r="AJ18" s="109" t="n">
        <v>250.0405</v>
      </c>
      <c r="AK18" s="372">
        <f>AJ18/BK18-1</f>
      </c>
      <c r="AL18" s="109" t="n">
        <v>270.8413</v>
      </c>
      <c r="AM18" s="372">
        <f>AL18/BM18-1</f>
      </c>
      <c r="AN18" s="109" t="n">
        <v>233.6322</v>
      </c>
      <c r="AO18" s="372">
        <f>AN18/BO18-1</f>
      </c>
      <c r="AP18" s="109" t="n">
        <v>265.9381</v>
      </c>
      <c r="AQ18" s="372">
        <f>AP18/BQ18-1</f>
      </c>
      <c r="AR18" s="109" t="n">
        <v>236.3336</v>
      </c>
      <c r="AS18" s="372">
        <f>AR18/BS18-1</f>
      </c>
      <c r="AT18" s="109" t="n">
        <v>200.5632</v>
      </c>
      <c r="AU18" s="372">
        <f>AT18/BU18-1</f>
      </c>
      <c r="AV18" s="107">
        <f>AB18+X18+Z18+AD18+AF18+AH18+AJ18+AL18+AN18+AP18+AR18+AT18</f>
      </c>
      <c r="AW18" s="372">
        <f>AV18/(AY18+BA18+BC18+BE18+BG18+BI18+BK18+BM18+BO18+BQ18+BS18+BU18)-1</f>
      </c>
      <c r="AX18" s="373"/>
      <c r="AY18" s="456" t="n">
        <v>202.9611</v>
      </c>
      <c r="AZ18" s="374" t="n">
        <v>0.106148475756808</v>
      </c>
      <c r="BA18" s="108" t="n">
        <v>211.6244</v>
      </c>
      <c r="BB18" s="374">
        <f>BA18/CB18-1</f>
      </c>
      <c r="BC18" s="108" t="n">
        <v>223.4823</v>
      </c>
      <c r="BD18" s="374">
        <f>BC18/CD18-1</f>
      </c>
      <c r="BE18" s="108" t="n">
        <v>272.7646</v>
      </c>
      <c r="BF18" s="374">
        <f>BE18/CF18-1</f>
      </c>
      <c r="BG18" s="375" t="n">
        <v>286.0225</v>
      </c>
      <c r="BH18" s="374">
        <f>BG18/CH18-1</f>
      </c>
      <c r="BI18" s="108" t="n">
        <v>272.9122</v>
      </c>
      <c r="BJ18" s="374">
        <f>BI18/CJ18-1</f>
      </c>
      <c r="BK18" s="108" t="n">
        <v>286.4858</v>
      </c>
      <c r="BL18" s="374">
        <f>BK18/CL18-1</f>
      </c>
      <c r="BM18" s="108" t="n">
        <v>308.3328</v>
      </c>
      <c r="BN18" s="374">
        <f>BM18/CN18-1</f>
      </c>
      <c r="BO18" s="108" t="n">
        <v>280.4942</v>
      </c>
      <c r="BP18" s="374">
        <f>BO18/CP18-1</f>
      </c>
      <c r="BQ18" s="108" t="n">
        <v>307.8755</v>
      </c>
      <c r="BR18" s="374">
        <f>BQ18/CR18-1</f>
      </c>
      <c r="BS18" s="108" t="n">
        <v>274.0258</v>
      </c>
      <c r="BT18" s="374">
        <f>BS18/CT18-1</f>
      </c>
      <c r="BU18" s="108" t="n">
        <v>233.9102</v>
      </c>
      <c r="BV18" s="374">
        <f>BU18/CV18-1</f>
      </c>
      <c r="BW18" s="108">
        <f>AY18+BA18+BC18+BE18+BG18+BI18+BK18+BM18+BO18+BQ18+BS18+BU18</f>
      </c>
      <c r="BX18" s="374">
        <f>BW18/CX18-1</f>
      </c>
      <c r="BY18" s="377"/>
      <c r="BZ18" s="456" t="n">
        <v>183.4845</v>
      </c>
      <c r="CA18" s="374">
        <f>BZ18/DB18-1</f>
      </c>
      <c r="CB18" s="456" t="n">
        <v>198.1747</v>
      </c>
      <c r="CC18" s="374">
        <f>CB18/DC18-1</f>
      </c>
      <c r="CD18" s="108" t="n">
        <v>237.1787</v>
      </c>
      <c r="CE18" s="374">
        <f>CD18/DD18-1</f>
      </c>
      <c r="CF18" s="108" t="n">
        <v>258.4707</v>
      </c>
      <c r="CG18" s="374" t="n">
        <v>0.352412092405594</v>
      </c>
      <c r="CH18" s="108" t="n">
        <v>264.2812</v>
      </c>
      <c r="CI18" s="374">
        <f>CH18/DF18-1</f>
      </c>
      <c r="CJ18" s="108" t="n">
        <v>250.9941</v>
      </c>
      <c r="CK18" s="374">
        <f>CJ18/DG18-1</f>
      </c>
      <c r="CL18" s="108" t="n">
        <v>277.026</v>
      </c>
      <c r="CM18" s="374">
        <f>CL18/DH18-1</f>
      </c>
      <c r="CN18" s="108" t="n">
        <v>281.2834</v>
      </c>
      <c r="CO18" s="374">
        <f>CN18/DI18-1</f>
      </c>
      <c r="CP18" s="108">
        <f>244.9769+CP20</f>
      </c>
      <c r="CQ18" s="374">
        <f>CP18/DJ18-1</f>
      </c>
      <c r="CR18" s="108">
        <f>257.9596+CR20</f>
      </c>
      <c r="CS18" s="374">
        <f>CR18/DK18-1</f>
      </c>
      <c r="CT18" s="108" t="n">
        <v>230.3524</v>
      </c>
      <c r="CU18" s="374">
        <f>CT18/DL18-1</f>
      </c>
      <c r="CV18" s="108" t="n">
        <v>200.6999</v>
      </c>
      <c r="CW18" s="374">
        <f>CV18/DM18-1</f>
      </c>
      <c r="CX18" s="108">
        <f>BZ18+CB18+CD18+CF18+CH18+CJ18+CL18+CN18+CP18+CR18+CT18+CV18</f>
      </c>
      <c r="CY18" s="374">
        <f>CX18/SUM(DB18:DM18)-1</f>
      </c>
      <c r="CZ18" s="378"/>
      <c r="DA18" s="378"/>
      <c r="DB18" s="459" t="n">
        <v>201.8812</v>
      </c>
      <c r="DC18" s="456" t="n">
        <v>214.7609</v>
      </c>
      <c r="DD18" s="456" t="n">
        <v>202.1813</v>
      </c>
      <c r="DE18" s="456" t="n">
        <v>191.1183</v>
      </c>
      <c r="DF18" s="108" t="n">
        <v>195.7799</v>
      </c>
      <c r="DG18" s="108" t="n">
        <v>216.5693</v>
      </c>
      <c r="DH18" s="108" t="n">
        <v>254.3189</v>
      </c>
      <c r="DI18" s="108" t="n">
        <v>259.5934</v>
      </c>
      <c r="DJ18" s="108" t="n">
        <v>240.4595</v>
      </c>
      <c r="DK18" s="108" t="n">
        <v>201.9958</v>
      </c>
      <c r="DL18" s="108" t="n">
        <v>164.624</v>
      </c>
      <c r="DM18" s="108" t="n">
        <v>143.0159</v>
      </c>
      <c r="DN18" s="108" t="n">
        <v>2486.2984</v>
      </c>
      <c r="DO18" s="381" t="n">
        <v>-0.0693561615900887</v>
      </c>
      <c r="DP18" s="382"/>
      <c r="DQ18" s="383" t="n">
        <v>211.98</v>
      </c>
      <c r="DR18" s="384">
        <f>(DQ18-DZ18)/DZ18</f>
      </c>
      <c r="DS18" s="387" t="n">
        <v>211.75</v>
      </c>
      <c r="DT18" s="386"/>
      <c r="DU18" s="387" t="n">
        <v>219.8359</v>
      </c>
      <c r="DV18" s="386">
        <f>(DU18-EV18)/EV18</f>
      </c>
      <c r="DW18" s="387"/>
      <c r="DX18" s="387" t="n">
        <v>259.14</v>
      </c>
      <c r="DY18" s="386">
        <f>(DX18-EX18)/EX18</f>
      </c>
      <c r="DZ18" s="387" t="n">
        <v>276.6157</v>
      </c>
      <c r="EA18" s="386">
        <f>(DZ18-EZ18)/EZ18</f>
      </c>
      <c r="EB18" s="387" t="n">
        <v>249.8223</v>
      </c>
      <c r="EC18" s="386">
        <f>(EB18-FB18)/FB18</f>
      </c>
      <c r="ED18" s="387" t="n">
        <v>248.9417</v>
      </c>
      <c r="EE18" s="386">
        <f>(ED18-FD18)/FD18</f>
      </c>
      <c r="EF18" s="387" t="n">
        <v>159.1078</v>
      </c>
      <c r="EG18" s="386">
        <f>(EF18-FF18)/FF18</f>
      </c>
      <c r="EH18" s="387" t="n">
        <v>196.6046</v>
      </c>
      <c r="EI18" s="386">
        <f>(EH18-FH18)/FH18</f>
      </c>
      <c r="EJ18" s="387" t="n">
        <v>236.2855</v>
      </c>
      <c r="EK18" s="386">
        <f>(EJ18-FJ18)/FJ18</f>
      </c>
      <c r="EL18" s="387" t="n">
        <v>204.8715</v>
      </c>
      <c r="EM18" s="386">
        <f>(EL18-FL18)/FL18</f>
      </c>
      <c r="EN18" s="387" t="n">
        <v>196.6346</v>
      </c>
      <c r="EO18" s="386">
        <f>(EN18-FN18)/FN18</f>
      </c>
      <c r="EP18" s="385">
        <f>DQ18+DS18+DU18+DX18+DZ18+EB18+ED18+EF18+EH18+EJ18+EL18+EN18</f>
      </c>
      <c r="EQ18" s="386">
        <f>(EP18-FP18)/FP18</f>
      </c>
      <c r="ER18" s="391" t="n">
        <v>753.0</v>
      </c>
      <c r="ES18" s="386">
        <f>(ER18-FS18)/FS18</f>
      </c>
      <c r="ET18" s="387" t="n">
        <v>0.0</v>
      </c>
      <c r="EU18" s="386">
        <f>(ET18-FT18)/FT18</f>
      </c>
      <c r="EV18" s="387" t="n">
        <v>36.2</v>
      </c>
      <c r="EW18" s="386">
        <f>(EV18-FU18)/FU18</f>
      </c>
      <c r="EX18" s="387" t="n">
        <v>135.0</v>
      </c>
      <c r="EY18" s="386">
        <f>(EX18-FV18)/FV18</f>
      </c>
      <c r="EZ18" s="387" t="n">
        <v>185.0</v>
      </c>
      <c r="FA18" s="386">
        <f>(EZ18-FW18)/FW18</f>
      </c>
      <c r="FB18" s="387" t="n">
        <v>140.0</v>
      </c>
      <c r="FC18" s="386">
        <f>(FB18-FX18)/FX18</f>
      </c>
      <c r="FD18" s="387" t="n">
        <v>280.0</v>
      </c>
      <c r="FE18" s="386">
        <f>(FD18-FY18)/FY18</f>
      </c>
      <c r="FF18" s="387" t="n">
        <v>265.0</v>
      </c>
      <c r="FG18" s="386">
        <f>(FF18-FZ18)/FZ18</f>
      </c>
      <c r="FH18" s="387" t="n">
        <v>388.59</v>
      </c>
      <c r="FI18" s="386">
        <f>(FH18-GA18)/GA18</f>
      </c>
      <c r="FJ18" s="387" t="n">
        <v>372.0</v>
      </c>
      <c r="FK18" s="386">
        <f>(FJ18-GB18)/GB18</f>
      </c>
      <c r="FL18" s="387" t="n">
        <v>344.0</v>
      </c>
      <c r="FM18" s="386">
        <f>(FL18-GD18)/GD18</f>
      </c>
      <c r="FN18" s="387" t="n">
        <v>250.0</v>
      </c>
      <c r="FO18" s="462">
        <f>(FN18-GF18)/GF18</f>
      </c>
      <c r="FP18" s="372" t="n">
        <v>3148.79</v>
      </c>
      <c r="FQ18" s="463">
        <f>(FP18-(FS18+FT18+FU18+FV18+FW18+FX18+FY18+FZ18+GA18+GB18+GD18+GF18))/(FS18+FT18+FU18+FV18+FW18+FX18+FY18+FZ18+GA18+GB18+GD18+GF18)</f>
      </c>
      <c r="FR18" s="494"/>
      <c r="FS18" s="495" t="n">
        <v>795.0</v>
      </c>
      <c r="FT18" s="373" t="n">
        <v>1098.6</v>
      </c>
      <c r="FU18" s="373" t="n">
        <v>841.0</v>
      </c>
      <c r="FV18" s="373" t="n">
        <v>720.0</v>
      </c>
      <c r="FW18" s="373" t="n">
        <v>765.0</v>
      </c>
      <c r="FX18" s="373" t="n">
        <v>711.0</v>
      </c>
      <c r="FY18" s="467" t="n">
        <v>751.0</v>
      </c>
      <c r="FZ18" s="467" t="n">
        <v>762.0</v>
      </c>
      <c r="GA18" s="467" t="n">
        <v>728.0</v>
      </c>
      <c r="GB18" s="467" t="n">
        <v>903.0</v>
      </c>
      <c r="GC18" s="381">
        <f>(GB18-HD18)/HD18</f>
      </c>
      <c r="GD18" s="467" t="n">
        <v>706.0</v>
      </c>
      <c r="GE18" s="381">
        <f>(GD18-HF18)/HF18</f>
      </c>
      <c r="GF18" s="467" t="n">
        <v>702.0</v>
      </c>
      <c r="GG18" s="381">
        <f>(GF18-HH18)/HH18</f>
      </c>
      <c r="GH18" s="461">
        <f>FS18+FT18+FU18+FV18+FW18+FX18+FY18+FZ18+GA18+GB18+GD18+GF18</f>
      </c>
      <c r="GI18" s="468">
        <f>(GH18-HJ18)/HJ18</f>
      </c>
      <c r="GJ18" s="324"/>
      <c r="GK18" s="394"/>
      <c r="GL18" s="390" t="n">
        <v>854.0</v>
      </c>
      <c r="GM18" s="392">
        <f>(GL18-HO18)/HO18</f>
      </c>
      <c r="GN18" s="391" t="n">
        <v>1185.0</v>
      </c>
      <c r="GO18" s="392">
        <f>(GN18-HQ18)/HQ18</f>
      </c>
      <c r="GP18" s="391" t="n">
        <v>954.0</v>
      </c>
      <c r="GQ18" s="392">
        <f>(GP18-HS18)/HS18</f>
      </c>
      <c r="GR18" s="391" t="n">
        <v>804.0</v>
      </c>
      <c r="GS18" s="392">
        <f>(GR18-HU18)/HU18</f>
      </c>
      <c r="GT18" s="391" t="n">
        <v>897.0</v>
      </c>
      <c r="GU18" s="392">
        <f>(GT18-HW18)/HW18</f>
      </c>
      <c r="GV18" s="391" t="n">
        <v>880.0</v>
      </c>
      <c r="GW18" s="392">
        <f>(GV18-HZ18)/HZ18</f>
      </c>
      <c r="GX18" s="391" t="n">
        <v>862.0</v>
      </c>
      <c r="GY18" s="392">
        <f>(GX18-IB18)/IB18</f>
      </c>
      <c r="GZ18" s="391" t="n">
        <v>858.0</v>
      </c>
      <c r="HA18" s="392">
        <f>(GZ18-ID18)/ID18</f>
      </c>
      <c r="HB18" s="391" t="n">
        <v>826.0</v>
      </c>
      <c r="HC18" s="392">
        <f>(HB18-IF18)/IF18</f>
      </c>
      <c r="HD18" s="391" t="n">
        <v>967.0</v>
      </c>
      <c r="HE18" s="392">
        <f>(HD18-IH18)/IH18</f>
      </c>
      <c r="HF18" s="391" t="n">
        <v>742.5</v>
      </c>
      <c r="HG18" s="392">
        <f>(HF18-IJ18)/IJ18</f>
      </c>
      <c r="HH18" s="391" t="n">
        <v>736.0</v>
      </c>
      <c r="HI18" s="392">
        <f>(HH18-IL18)/IL18</f>
      </c>
      <c r="HJ18" s="391">
        <f>GL18+GN18+GP18+GR18+GT18+GV18+GX18+GZ18+HB18+HD18+HF18+HH18</f>
      </c>
      <c r="HK18" s="391">
        <f>HH18+HF18+HD18+HB18+GZ18+GX18+GV18+GT18+GR18+GP18+GN18+GL18</f>
      </c>
      <c r="HL18" s="393"/>
      <c r="HM18" s="382"/>
      <c r="HN18" s="497"/>
      <c r="HO18" s="390" t="n">
        <v>906.0</v>
      </c>
      <c r="HP18" s="395">
        <f>(HO18-IQ18)/IQ18</f>
      </c>
      <c r="HQ18" s="470" t="n">
        <v>1245.0</v>
      </c>
      <c r="HR18" s="395">
        <f>(HQ18-IS18)/IS18</f>
      </c>
      <c r="HS18" s="470" t="n">
        <v>1003.0</v>
      </c>
      <c r="HT18" s="474">
        <f>(HS18-IU18)/IU18</f>
      </c>
      <c r="HU18" s="472" t="n">
        <v>843.5</v>
      </c>
      <c r="HV18" s="473">
        <f>(HU18-IW18)/IW18</f>
      </c>
      <c r="HW18" s="472" t="n">
        <v>939.5</v>
      </c>
      <c r="HX18" s="473">
        <f>(HW18-IY18)/IY18</f>
      </c>
      <c r="HY18" s="474"/>
      <c r="HZ18" s="472" t="n">
        <v>880.0</v>
      </c>
      <c r="IA18" s="473">
        <f>(HZ18-JA18)/JA18</f>
      </c>
      <c r="IB18" s="472" t="n">
        <v>891.0</v>
      </c>
      <c r="IC18" s="473">
        <f>(IB18-JC18)/JC18</f>
      </c>
      <c r="ID18" s="472" t="n">
        <v>885.0</v>
      </c>
      <c r="IE18" s="405">
        <f>(ID18-JE18)/JE18</f>
      </c>
      <c r="IF18" s="472" t="n">
        <v>839.0</v>
      </c>
      <c r="IG18" s="405">
        <f>(IF18-JG18)/JG18</f>
      </c>
      <c r="IH18" s="472" t="n">
        <v>1014.0</v>
      </c>
      <c r="II18" s="405">
        <f>(IH18-JI18)/JI18</f>
      </c>
      <c r="IJ18" s="472" t="n">
        <v>778.0</v>
      </c>
      <c r="IK18" s="405">
        <f>(IJ18-JK18)/JK18</f>
      </c>
      <c r="IL18" s="472" t="n">
        <v>814.0</v>
      </c>
      <c r="IM18" s="313">
        <f>(IL18-JM18)/JM18</f>
      </c>
      <c r="IN18" s="406">
        <f>HO18+HQ18+HS18+HU18+HW18+HZ18+IB18+ID18+IF18+IH18+IJ18+IL18</f>
      </c>
      <c r="IO18" s="104">
        <f>IN18/JO18-1</f>
      </c>
      <c r="IP18" s="407"/>
      <c r="IQ18" s="519" t="n">
        <v>887.0</v>
      </c>
      <c r="IR18" s="423">
        <f>IQ18/JS18-1</f>
      </c>
      <c r="IS18" s="520" t="n">
        <v>1221.0</v>
      </c>
      <c r="IT18" s="423">
        <f>IS18/JT18-1</f>
      </c>
      <c r="IU18" s="520" t="n">
        <v>989.5</v>
      </c>
      <c r="IV18" s="409">
        <f>(IU18-JU18)/JU18</f>
      </c>
      <c r="IW18" s="521" t="n">
        <v>835.0</v>
      </c>
      <c r="IX18" s="423">
        <f>(IW18-JV18)/JV18</f>
      </c>
      <c r="IY18" s="521" t="n">
        <v>929.0</v>
      </c>
      <c r="IZ18" s="423">
        <f>(IY18-JW18)/JW18</f>
      </c>
      <c r="JA18" s="521" t="n">
        <v>870.5</v>
      </c>
      <c r="JB18" s="423">
        <f>(JA18-JX18)/JX18</f>
      </c>
      <c r="JC18" s="521" t="n">
        <v>881.0</v>
      </c>
      <c r="JD18" s="423">
        <f>(JC18-JY18)/JY18</f>
      </c>
      <c r="JE18" s="520" t="n">
        <v>876.0</v>
      </c>
      <c r="JF18" s="423">
        <f>(JE18-JZ18)/JZ18</f>
      </c>
      <c r="JG18" s="520" t="n">
        <v>831.0</v>
      </c>
      <c r="JH18" s="522">
        <f>(JG18-KA18)/KA18</f>
      </c>
      <c r="JI18" s="520" t="n">
        <v>1003.0</v>
      </c>
      <c r="JJ18" s="523">
        <f>(JI18-KB18)/KB18</f>
      </c>
      <c r="JK18" s="461" t="n">
        <v>770.0</v>
      </c>
      <c r="JL18" s="524">
        <f>(JK18-KC18)/KC18</f>
      </c>
      <c r="JM18" s="480" t="n">
        <v>806.0</v>
      </c>
      <c r="JN18" s="524">
        <f>(JM18-KD18)/KD18</f>
      </c>
      <c r="JO18" s="413">
        <f>JM18+JK18+JI18+JG18+JE18+JC18+JA18+IY18+IW18+IU18+IS18+IQ18</f>
      </c>
      <c r="JP18" s="388">
        <f>JO18/JR18-1</f>
      </c>
      <c r="JQ18" s="414"/>
      <c r="JR18" s="525" t="n">
        <v>10790.9498926917</v>
      </c>
      <c r="JS18" s="403" t="n">
        <v>853.961846194116</v>
      </c>
      <c r="JT18" s="403" t="n">
        <v>1178.21968713765</v>
      </c>
      <c r="JU18" s="403" t="n">
        <v>956.42</v>
      </c>
      <c r="JV18" s="403" t="n">
        <v>818.024113836628</v>
      </c>
      <c r="JW18" s="403" t="n">
        <v>909.0</v>
      </c>
      <c r="JX18" s="403" t="n">
        <v>852.626043203395</v>
      </c>
      <c r="JY18" s="403" t="n">
        <v>867.84</v>
      </c>
      <c r="JZ18" s="403" t="n">
        <v>858.0</v>
      </c>
      <c r="KA18" s="403" t="n">
        <v>813.928202319878</v>
      </c>
      <c r="KB18" s="403" t="n">
        <v>995.0</v>
      </c>
      <c r="KC18" s="403" t="n">
        <v>799.5</v>
      </c>
      <c r="KD18" s="403" t="n">
        <v>888.43</v>
      </c>
    </row>
    <row r="19" ht="35" customHeight="1" spans="1:288">
      <c r="A19" s="415"/>
      <c r="B19" s="147" t="s">
        <v>209</v>
      </c>
      <c r="C19" s="170" t="n">
        <v>12032.7491</v>
      </c>
      <c r="D19" s="372" t="n">
        <f>C19/X19-1</f>
        <v>-0.23438045500586369</v>
      </c>
      <c r="E19" s="109" t="n">
        <v>14351.088599999997</v>
      </c>
      <c r="F19" s="372" t="n">
        <f>E19/Z19-1</f>
        <v>-0.10430395613037557</v>
      </c>
      <c r="G19" s="109" t="n">
        <v>14986.013300000008</v>
      </c>
      <c r="H19" s="372" t="n">
        <f>G19/AB19-1</f>
        <v>-0.09843825471926637</v>
      </c>
      <c r="I19" s="109" t="n">
        <v>17342.305600000007</v>
      </c>
      <c r="J19" s="372" t="n">
        <f>I19/AD19-1</f>
        <v>-0.06756799813409353</v>
      </c>
      <c r="K19" s="109" t="n">
        <v>19384.316300000006</v>
      </c>
      <c r="L19" s="372" t="n">
        <f>K19/AF19-1</f>
        <v>0.08488470321858066</v>
      </c>
      <c r="M19" s="109" t="n">
        <v>18766.1584</v>
      </c>
      <c r="N19" s="372" t="n">
        <f>M19/AH19-1</f>
        <v>0.14116983600410182</v>
      </c>
      <c r="O19" s="109" t="n">
        <v>18373.3325</v>
      </c>
      <c r="P19" s="372" t="n">
        <f>O19/AJ19-1</f>
        <v>0.05630468935373134</v>
      </c>
      <c r="Q19" s="170" t="n">
        <v>20746.600899999994</v>
      </c>
      <c r="R19" s="372" t="n">
        <f>Q19/AL19-1</f>
        <v>0.10881143709558105</v>
      </c>
      <c r="S19" s="170"/>
      <c r="T19" s="372">
        <f>S19/AN19-1</f>
      </c>
      <c r="U19" s="109">
        <f>G19+E19+C19+I19+K19+M19+O19+Q19+S19</f>
      </c>
      <c r="V19" s="372">
        <f>U19/SUM(X19+Z19+AB19+AD19+AF19+AH19+AJ19+AL19+AN19)-1</f>
      </c>
      <c r="W19" s="372"/>
      <c r="X19" s="417" t="n">
        <v>15716.3557</v>
      </c>
      <c r="Y19" s="418">
        <f>X19/AY19-1</f>
      </c>
      <c r="Z19" s="500" t="n">
        <v>16022.2753</v>
      </c>
      <c r="AA19" s="419">
        <f>Z19/BA19-1</f>
      </c>
      <c r="AB19" s="500" t="n">
        <v>16622.2817</v>
      </c>
      <c r="AC19" s="419">
        <f>AB19/BC19-1</f>
      </c>
      <c r="AD19" s="500" t="n">
        <v>18599.003</v>
      </c>
      <c r="AE19" s="419">
        <f>AD19/BE19-1</f>
      </c>
      <c r="AF19" s="500" t="n">
        <v>17867.628</v>
      </c>
      <c r="AG19" s="419">
        <f>AF19/BG19-1</f>
      </c>
      <c r="AH19" s="500" t="n">
        <v>16444.6674</v>
      </c>
      <c r="AI19" s="419">
        <f>AH19/BI19-1</f>
      </c>
      <c r="AJ19" s="500" t="n">
        <v>17393.9704</v>
      </c>
      <c r="AK19" s="419">
        <f>AJ19/BK19-1</f>
      </c>
      <c r="AL19" s="500" t="n">
        <v>18710.6664</v>
      </c>
      <c r="AM19" s="419">
        <f>AL19/BM19-1</f>
      </c>
      <c r="AN19" s="500" t="n">
        <v>17273.6802</v>
      </c>
      <c r="AO19" s="419">
        <f>AN19/BO19-1</f>
      </c>
      <c r="AP19" s="500" t="n">
        <v>18570.5124</v>
      </c>
      <c r="AQ19" s="419">
        <f>AP19/BQ19-1</f>
      </c>
      <c r="AR19" s="500" t="n">
        <v>17276.7181</v>
      </c>
      <c r="AS19" s="419">
        <f>AR19/BS19-1</f>
      </c>
      <c r="AT19" s="500" t="n">
        <v>13873.2427</v>
      </c>
      <c r="AU19" s="419">
        <f>AT19/BU19-1</f>
      </c>
      <c r="AV19" s="501">
        <f>AB19+X19+Z19+AD19+AF19+AH19+AJ19+AL19+AN19+AP19+AR19+AT19</f>
      </c>
      <c r="AW19" s="418">
        <f>AV19/(AY19+BA19+BC19+BE19+BG19+BI19+BK19+BM19+BO19+BQ19+BS19+BU19)-1</f>
      </c>
      <c r="AX19" s="373"/>
      <c r="AY19" s="500" t="n">
        <v>13052.9142</v>
      </c>
      <c r="AZ19" s="418" t="n">
        <v>0.397211805000572</v>
      </c>
      <c r="BA19" s="417" t="n">
        <v>14758.8764</v>
      </c>
      <c r="BB19" s="419">
        <f>BA19/CB19-1</f>
      </c>
      <c r="BC19" s="417" t="n">
        <v>15835.2168</v>
      </c>
      <c r="BD19" s="419">
        <f>BC19/CD19-1</f>
      </c>
      <c r="BE19" s="417" t="n">
        <v>19270.2744</v>
      </c>
      <c r="BF19" s="419">
        <f>BE19/CF19-1</f>
      </c>
      <c r="BG19" s="420" t="n">
        <v>18831.6952</v>
      </c>
      <c r="BH19" s="419">
        <f>BG19/CH19-1</f>
      </c>
      <c r="BI19" s="417" t="n">
        <v>17440.1711</v>
      </c>
      <c r="BJ19" s="419">
        <f>BI19/CJ19-1</f>
      </c>
      <c r="BK19" s="417" t="n">
        <v>18894.036</v>
      </c>
      <c r="BL19" s="419">
        <f>BK19/CL19-1</f>
      </c>
      <c r="BM19" s="170" t="n">
        <v>19904.6098</v>
      </c>
      <c r="BN19" s="416">
        <f>BM19/CN19-1</f>
      </c>
      <c r="BO19" s="170" t="n">
        <v>18647.4868</v>
      </c>
      <c r="BP19" s="416">
        <f>BO19/CP19-1</f>
      </c>
      <c r="BQ19" s="170" t="n">
        <v>20086.4599</v>
      </c>
      <c r="BR19" s="416">
        <f>BQ19/CR19-1</f>
      </c>
      <c r="BS19" s="170" t="n">
        <v>18932.3259</v>
      </c>
      <c r="BT19" s="416">
        <f>BS19/CT19-1</f>
      </c>
      <c r="BU19" s="170" t="n">
        <v>13402.5978</v>
      </c>
      <c r="BV19" s="416">
        <f>BU19/CV19-1</f>
      </c>
      <c r="BW19" s="109">
        <f>AY19+BA19+BC19+BE19+BG19+BI19+BK19+BM19+BO19+BQ19+BS19+BU19</f>
      </c>
      <c r="BX19" s="372">
        <f>BW19/CX19-1</f>
      </c>
      <c r="BY19" s="443"/>
      <c r="BZ19" s="93" t="n">
        <v>9342.1156</v>
      </c>
      <c r="CA19" s="416">
        <f>BZ19/DB19-1</f>
      </c>
      <c r="CB19" s="93" t="n">
        <v>12446.5489</v>
      </c>
      <c r="CC19" s="372">
        <f>CB19/DC19-1</f>
      </c>
      <c r="CD19" s="109" t="n">
        <v>13947.1591</v>
      </c>
      <c r="CE19" s="372">
        <f>CD19/DD19-1</f>
      </c>
      <c r="CF19" s="109" t="n">
        <v>15053.581</v>
      </c>
      <c r="CG19" s="372" t="n">
        <v>0.505848554874323</v>
      </c>
      <c r="CH19" s="170" t="n">
        <v>16075.0909</v>
      </c>
      <c r="CI19" s="372">
        <f>CH19/DF19-1</f>
      </c>
      <c r="CJ19" s="170" t="n">
        <v>15134.4133</v>
      </c>
      <c r="CK19" s="372">
        <f>CJ19/DG19-1</f>
      </c>
      <c r="CL19" s="170" t="n">
        <v>17627.5312</v>
      </c>
      <c r="CM19" s="372">
        <f>CL19/DH19-1</f>
      </c>
      <c r="CN19" s="109" t="n">
        <v>17701.7689</v>
      </c>
      <c r="CO19" s="372">
        <f>CN19/DI19-1</f>
      </c>
      <c r="CP19" s="109">
        <f>16047.9452+CP21</f>
      </c>
      <c r="CQ19" s="372">
        <f>CP19/DJ19-1</f>
      </c>
      <c r="CR19" s="109">
        <f>16715.5265+CR21</f>
      </c>
      <c r="CS19" s="372">
        <f>CR19/DK19-1</f>
      </c>
      <c r="CT19" s="109" t="n">
        <v>15566.0804</v>
      </c>
      <c r="CU19" s="372">
        <f>CT19/DL19-1</f>
      </c>
      <c r="CV19" s="109" t="n">
        <v>12900.6841</v>
      </c>
      <c r="CW19" s="372">
        <f>CV19/DM19-1</f>
      </c>
      <c r="CX19" s="109">
        <f>BZ19+CB19+CD19+CF19+CH19+CJ19+CL19+CN19+CP19+CR19+CT19+CV19</f>
      </c>
      <c r="CY19" s="372">
        <f>CX19/SUM(DB19:DM19)-1</f>
      </c>
      <c r="CZ19" s="294"/>
      <c r="DA19" s="294"/>
      <c r="DB19" s="502" t="n">
        <v>12250.1307</v>
      </c>
      <c r="DC19" s="93" t="n">
        <v>14806.6583</v>
      </c>
      <c r="DD19" s="93" t="n">
        <v>11236.9181</v>
      </c>
      <c r="DE19" s="107" t="n">
        <v>9996.743</v>
      </c>
      <c r="DF19" s="170" t="n">
        <v>10511.7908</v>
      </c>
      <c r="DG19" s="170" t="n">
        <v>12694.6972</v>
      </c>
      <c r="DH19" s="109" t="n">
        <v>16176.4546</v>
      </c>
      <c r="DI19" s="109" t="n">
        <v>15333.614</v>
      </c>
      <c r="DJ19" s="109" t="n">
        <v>12529.1858</v>
      </c>
      <c r="DK19" s="109" t="n">
        <v>10409.9763</v>
      </c>
      <c r="DL19" s="109" t="n">
        <v>7612.4222</v>
      </c>
      <c r="DM19" s="109" t="n">
        <v>6486.5045</v>
      </c>
      <c r="DN19" s="109" t="n">
        <v>140045.0955</v>
      </c>
      <c r="DO19" s="423" t="n">
        <v>-0.188667829438015</v>
      </c>
      <c r="DP19" s="424"/>
      <c r="DQ19" s="425" t="n">
        <v>13248.4</v>
      </c>
      <c r="DR19" s="87">
        <f>(DQ19-DZ19)/DZ19</f>
      </c>
      <c r="DS19" s="103" t="n">
        <v>12525.49</v>
      </c>
      <c r="DT19" s="104"/>
      <c r="DU19" s="103" t="n">
        <v>15217.2374</v>
      </c>
      <c r="DV19" s="104">
        <f>(DU19-EV19)/EV19</f>
      </c>
      <c r="DW19" s="103"/>
      <c r="DX19" s="103" t="n">
        <v>19166.71</v>
      </c>
      <c r="DY19" s="104">
        <f>(DX19-EX19)/EX19</f>
      </c>
      <c r="DZ19" s="103" t="n">
        <v>18533.0844</v>
      </c>
      <c r="EA19" s="104">
        <f>(DZ19-EZ19)/EZ19</f>
      </c>
      <c r="EB19" s="103" t="n">
        <v>18196.1231</v>
      </c>
      <c r="EC19" s="104">
        <f>(EB19-FB19)/FB19</f>
      </c>
      <c r="ED19" s="103" t="n">
        <v>16168.4584</v>
      </c>
      <c r="EE19" s="104">
        <f>(ED19-FD19)/FD19</f>
      </c>
      <c r="EF19" s="103" t="n">
        <v>9015.3316</v>
      </c>
      <c r="EG19" s="104">
        <f>(EF19-FF19)/FF19</f>
      </c>
      <c r="EH19" s="103" t="n">
        <v>11638.7635</v>
      </c>
      <c r="EI19" s="104">
        <f>(EH19-FH19)/FH19</f>
      </c>
      <c r="EJ19" s="103" t="n">
        <v>14994.4387</v>
      </c>
      <c r="EK19" s="104">
        <f>(EJ19-FJ19)/FJ19</f>
      </c>
      <c r="EL19" s="103" t="n">
        <v>12488.986</v>
      </c>
      <c r="EM19" s="104">
        <f>(EL19-FL19)/FL19</f>
      </c>
      <c r="EN19" s="103" t="n">
        <v>11418.2705</v>
      </c>
      <c r="EO19" s="104">
        <f>(EN19-FN19)/FN19</f>
      </c>
      <c r="EP19" s="93">
        <f>DQ19+DS19+DU19+DX19+DZ19+EB19+ED19+EF19+EH19+EJ19+EL19+EN19</f>
      </c>
      <c r="EQ19" s="104">
        <f>(EP19-FP19)/FP19</f>
      </c>
      <c r="ER19" s="486" t="n">
        <v>33820.0</v>
      </c>
      <c r="ES19" s="104">
        <f>(ER19-FS19)/FS19</f>
      </c>
      <c r="ET19" s="103" t="n">
        <v>0.0</v>
      </c>
      <c r="EU19" s="104">
        <f>(ET19-FT19)/FT19</f>
      </c>
      <c r="EV19" s="103" t="n">
        <v>5556.0</v>
      </c>
      <c r="EW19" s="104">
        <f>(EV19-FU19)/FU19</f>
      </c>
      <c r="EX19" s="103" t="n">
        <v>7732.0</v>
      </c>
      <c r="EY19" s="104">
        <f>(EX19-FV19)/FV19</f>
      </c>
      <c r="EZ19" s="103" t="n">
        <v>9245.0</v>
      </c>
      <c r="FA19" s="104">
        <f>(EZ19-FW19)/FW19</f>
      </c>
      <c r="FB19" s="103" t="n">
        <v>9110.0</v>
      </c>
      <c r="FC19" s="104">
        <f>(FB19-FX19)/FX19</f>
      </c>
      <c r="FD19" s="103" t="n">
        <v>13705.0</v>
      </c>
      <c r="FE19" s="104">
        <f>(FD19-FY19)/FY19</f>
      </c>
      <c r="FF19" s="103" t="n">
        <v>14975.0</v>
      </c>
      <c r="FG19" s="104">
        <f>(FF19-FZ19)/FZ19</f>
      </c>
      <c r="FH19" s="103" t="n">
        <v>18547.65</v>
      </c>
      <c r="FI19" s="104">
        <f>(FH19-GA19)/GA19</f>
      </c>
      <c r="FJ19" s="103" t="n">
        <v>16440.0</v>
      </c>
      <c r="FK19" s="104">
        <f>(FJ19-GB19)/GB19</f>
      </c>
      <c r="FL19" s="103" t="n">
        <v>19951.0</v>
      </c>
      <c r="FM19" s="104">
        <f>(FL19-GD19)/GD19</f>
      </c>
      <c r="FN19" s="103" t="n">
        <v>12874.0</v>
      </c>
      <c r="FO19" s="462">
        <f>(FN19-GF19)/GF19</f>
      </c>
      <c r="FP19" s="866" t="n">
        <v>161955.65</v>
      </c>
      <c r="FQ19" s="454">
        <f>(FP19-(FS19+FT19+FU19+FV19+FW19+FX19+FY19+FZ19+GA19+GB19+GD19+GF19))/(FS19+FT19+FU19+FV19+FW19+FX19+FY19+FZ19+GA19+GB19+GD19+GF19)</f>
      </c>
      <c r="FR19" s="487"/>
      <c r="FS19" s="488" t="n">
        <v>35660.0</v>
      </c>
      <c r="FT19" s="489" t="n">
        <v>52225.0</v>
      </c>
      <c r="FU19" s="489" t="n">
        <v>38720.0</v>
      </c>
      <c r="FV19" s="489" t="n">
        <v>36755.0</v>
      </c>
      <c r="FW19" s="489" t="n">
        <v>38120.0</v>
      </c>
      <c r="FX19" s="489" t="n">
        <v>35785.0</v>
      </c>
      <c r="FY19" s="490" t="n">
        <v>37470.0</v>
      </c>
      <c r="FZ19" s="490" t="n">
        <v>39710.0</v>
      </c>
      <c r="GA19" s="490" t="n">
        <v>40130.0</v>
      </c>
      <c r="GB19" s="490" t="n">
        <v>50180.0</v>
      </c>
      <c r="GC19" s="503">
        <f>(GB19-HD19)/HD19</f>
      </c>
      <c r="GD19" s="490" t="n">
        <v>40360.0</v>
      </c>
      <c r="GE19" s="503">
        <f>(GD19-HF19)/HF19</f>
      </c>
      <c r="GF19" s="490" t="n">
        <v>38120.0</v>
      </c>
      <c r="GG19" s="503">
        <f>(GF19-HH19)/HH19</f>
      </c>
      <c r="GH19" s="504">
        <f>FS19+FT19+FU19+FV19+FW19+FX19+FY19+FZ19+GA19+GB19+GD19+GF19</f>
      </c>
      <c r="GI19" s="491">
        <f>(GH19-HJ19)/HJ19</f>
      </c>
      <c r="GJ19" s="431"/>
      <c r="GK19" s="407"/>
      <c r="GL19" s="428" t="n">
        <v>37950.0</v>
      </c>
      <c r="GM19" s="104">
        <f>(GL19-HO19)/HO19</f>
      </c>
      <c r="GN19" s="103" t="n">
        <v>54650.0</v>
      </c>
      <c r="GO19" s="104">
        <f>(GN19-HQ19)/HQ19</f>
      </c>
      <c r="GP19" s="103" t="n">
        <v>42358.0</v>
      </c>
      <c r="GQ19" s="104">
        <f>(GP19-HS19)/HS19</f>
      </c>
      <c r="GR19" s="103" t="n">
        <v>40385.0</v>
      </c>
      <c r="GS19" s="104">
        <f>(GR19-HU19)/HU19</f>
      </c>
      <c r="GT19" s="103" t="n">
        <v>44523.0</v>
      </c>
      <c r="GU19" s="104">
        <f>(GT19-HW19)/HW19</f>
      </c>
      <c r="GV19" s="103" t="n">
        <v>42750.0</v>
      </c>
      <c r="GW19" s="104">
        <f>(GV19-HZ19)/HZ19</f>
      </c>
      <c r="GX19" s="103" t="n">
        <v>41510.0</v>
      </c>
      <c r="GY19" s="104">
        <f>(GX19-IB19)/IB19</f>
      </c>
      <c r="GZ19" s="103" t="n">
        <v>44145.0</v>
      </c>
      <c r="HA19" s="104">
        <f>(GZ19-ID19)/ID19</f>
      </c>
      <c r="HB19" s="103" t="n">
        <v>44100.0</v>
      </c>
      <c r="HC19" s="104">
        <f>(HB19-IF19)/IF19</f>
      </c>
      <c r="HD19" s="103" t="n">
        <v>51090.0</v>
      </c>
      <c r="HE19" s="104">
        <f>(HD19-IH19)/IH19</f>
      </c>
      <c r="HF19" s="103" t="n">
        <v>42609.8</v>
      </c>
      <c r="HG19" s="104">
        <f>(HF19-IJ19)/IJ19</f>
      </c>
      <c r="HH19" s="103" t="n">
        <v>40079.0</v>
      </c>
      <c r="HI19" s="104">
        <f>(HH19-IL19)/IL19</f>
      </c>
      <c r="HJ19" s="430">
        <f>GL19+GN19+GP19+GR19+GT19+GV19+GX19+GZ19+HB19+HD19+HF19+HH19</f>
      </c>
      <c r="HK19" s="103">
        <f>HH19+HF19+HD19+HB19+GZ19+GX19+GV19+GT19+GR19+GP19+GN19+GL19</f>
      </c>
      <c r="HL19" s="409"/>
      <c r="HM19" s="424"/>
      <c r="HN19" s="505"/>
      <c r="HO19" s="428" t="n">
        <v>40350.0</v>
      </c>
      <c r="HP19" s="426">
        <f>(HO19-IQ19)/IQ19</f>
      </c>
      <c r="HQ19" s="435" t="n">
        <v>57950.0</v>
      </c>
      <c r="HR19" s="426">
        <f>(HQ19-IS19)/IS19</f>
      </c>
      <c r="HS19" s="435" t="n">
        <v>44590.0</v>
      </c>
      <c r="HT19" s="437">
        <f>(HS19-IU19)/IU19</f>
      </c>
      <c r="HU19" s="466" t="n">
        <v>42380.0</v>
      </c>
      <c r="HV19" s="308">
        <f>(HU19-IW19)/IW19</f>
      </c>
      <c r="HW19" s="466" t="n">
        <v>46530.0</v>
      </c>
      <c r="HX19" s="308">
        <f>(HW19-IY19)/IY19</f>
      </c>
      <c r="HY19" s="437"/>
      <c r="HZ19" s="466" t="n">
        <v>42750.0</v>
      </c>
      <c r="IA19" s="308">
        <f>(HZ19-JA19)/JA19</f>
      </c>
      <c r="IB19" s="466" t="n">
        <v>43000.0</v>
      </c>
      <c r="IC19" s="308">
        <f>(IB19-JC19)/JC19</f>
      </c>
      <c r="ID19" s="466" t="n">
        <v>45560.0</v>
      </c>
      <c r="IE19" s="436">
        <f>(ID19-JE19)/JE19</f>
      </c>
      <c r="IF19" s="466" t="n">
        <v>45020.0</v>
      </c>
      <c r="IG19" s="439">
        <f>(IF19-JG19)/JG19</f>
      </c>
      <c r="IH19" s="466" t="n">
        <v>53480.0</v>
      </c>
      <c r="II19" s="439">
        <f>(IH19-JI19)/JI19</f>
      </c>
      <c r="IJ19" s="466" t="n">
        <v>44720.0</v>
      </c>
      <c r="IK19" s="313">
        <f>(IJ19-JK19)/JK19</f>
      </c>
      <c r="IL19" s="466" t="n">
        <v>44280.0</v>
      </c>
      <c r="IM19" s="313">
        <f>(IL19-JM19)/JM19</f>
      </c>
      <c r="IN19" s="406">
        <f>HO19+HQ19+HS19+HU19+HW19+HZ19+IB19+ID19+IF19+IH19+IJ19+IL19</f>
      </c>
      <c r="IO19" s="104">
        <f>IN19/JO19-1</f>
      </c>
      <c r="IP19" s="407"/>
      <c r="IQ19" s="428" t="n">
        <v>39166.0</v>
      </c>
      <c r="IR19" s="104">
        <f>IQ19/JS19-1</f>
      </c>
      <c r="IS19" s="103" t="n">
        <v>56650.0</v>
      </c>
      <c r="IT19" s="104">
        <f>IS19/JT19-1</f>
      </c>
      <c r="IU19" s="103" t="n">
        <v>43910.0</v>
      </c>
      <c r="IV19" s="409">
        <f>(IU19-JU19)/JU19</f>
      </c>
      <c r="IW19" s="514" t="n">
        <v>41852.0</v>
      </c>
      <c r="IX19" s="104">
        <f>(IW19-JV19)/JV19</f>
      </c>
      <c r="IY19" s="514" t="n">
        <v>46030.0</v>
      </c>
      <c r="IZ19" s="104">
        <f>(IY19-JW19)/JW19</f>
      </c>
      <c r="JA19" s="514" t="n">
        <v>42251.0</v>
      </c>
      <c r="JB19" s="104">
        <f>(JA19-JX19)/JX19</f>
      </c>
      <c r="JC19" s="514" t="n">
        <v>42550.0</v>
      </c>
      <c r="JD19" s="104">
        <f>(JC19-JY19)/JY19</f>
      </c>
      <c r="JE19" s="103" t="n">
        <v>44840.0</v>
      </c>
      <c r="JF19" s="104">
        <f>(JE19-JZ19)/JZ19</f>
      </c>
      <c r="JG19" s="103" t="n">
        <v>44355.0</v>
      </c>
      <c r="JH19" s="409">
        <f>(JG19-KA19)/KA19</f>
      </c>
      <c r="JI19" s="103" t="n">
        <v>52850.0</v>
      </c>
      <c r="JJ19" s="426">
        <f>(JI19-KB19)/KB19</f>
      </c>
      <c r="JK19" s="103" t="n">
        <v>44250.0</v>
      </c>
      <c r="JL19" s="426">
        <f>(JK19-KC19)/KC19</f>
      </c>
      <c r="JM19" s="103" t="n">
        <v>43810.0</v>
      </c>
      <c r="JN19" s="426">
        <f>(JM19-KD19)/KD19</f>
      </c>
      <c r="JO19" s="413">
        <f>JM19+JK19+JI19+JG19+JE19+JC19+JA19+IY19+IW19+IU19+IS19+IQ19</f>
      </c>
      <c r="JP19" s="388">
        <f>JO19/JR19-1</f>
      </c>
      <c r="JQ19" s="414"/>
      <c r="JR19" s="515" t="n">
        <v>534728.860542579</v>
      </c>
      <c r="JS19" s="438" t="n">
        <v>37534.7705944902</v>
      </c>
      <c r="JT19" s="438" t="n">
        <v>54278.6926251191</v>
      </c>
      <c r="JU19" s="438" t="n">
        <v>42228.649435204</v>
      </c>
      <c r="JV19" s="438" t="n">
        <v>40673.29790886</v>
      </c>
      <c r="JW19" s="438" t="n">
        <v>44241.595006917</v>
      </c>
      <c r="JX19" s="438" t="n">
        <v>41094.5250125521</v>
      </c>
      <c r="JY19" s="438" t="n">
        <v>41533.4772076069</v>
      </c>
      <c r="JZ19" s="438" t="n">
        <v>43099.9</v>
      </c>
      <c r="KA19" s="438" t="n">
        <v>43113.5813195194</v>
      </c>
      <c r="KB19" s="438" t="n">
        <v>51942.37143231</v>
      </c>
      <c r="KC19" s="438" t="n">
        <v>46186.0</v>
      </c>
      <c r="KD19" s="438" t="n">
        <v>48802.0</v>
      </c>
    </row>
    <row r="20" ht="28.8" customHeight="1" spans="1:288">
      <c r="A20" s="415"/>
      <c r="B20" s="147" t="s">
        <v>211</v>
      </c>
      <c r="C20" s="287"/>
      <c r="D20" s="287"/>
      <c r="E20" s="287"/>
      <c r="F20" s="287"/>
      <c r="G20" s="287"/>
      <c r="H20" s="287"/>
      <c r="I20" s="287"/>
      <c r="J20" s="287"/>
      <c r="K20" s="287"/>
      <c r="L20" s="287"/>
      <c r="M20" s="287"/>
      <c r="N20" s="287"/>
      <c r="O20" s="287"/>
      <c r="P20" s="287"/>
      <c r="Q20" s="129"/>
      <c r="R20" s="129"/>
      <c r="S20" s="129"/>
      <c r="T20" s="129"/>
      <c r="U20" s="517">
        <f>G20+E20+C20+I20+K20+M20+O20+Q20+S20</f>
      </c>
      <c r="V20" s="287"/>
      <c r="W20" s="418"/>
      <c r="X20" s="287"/>
      <c r="Y20" s="287"/>
      <c r="Z20" s="287"/>
      <c r="AA20" s="287"/>
      <c r="AB20" s="287"/>
      <c r="AC20" s="287"/>
      <c r="AD20" s="287"/>
      <c r="AE20" s="287"/>
      <c r="AF20" s="287"/>
      <c r="AG20" s="287"/>
      <c r="AH20" s="287"/>
      <c r="AI20" s="287"/>
      <c r="AJ20" s="287"/>
      <c r="AK20" s="287"/>
      <c r="AL20" s="287"/>
      <c r="AM20" s="287"/>
      <c r="AN20" s="287"/>
      <c r="AO20" s="287"/>
      <c r="AP20" s="287"/>
      <c r="AQ20" s="287"/>
      <c r="AR20" s="287"/>
      <c r="AS20" s="287"/>
      <c r="AT20" s="287"/>
      <c r="AU20" s="287"/>
      <c r="AV20" s="518">
        <f>AB20+X20+Z20+AD20+AF20+AH20+AJ20+AL20+AN20+AP20+AR20+AT20</f>
      </c>
      <c r="AW20" s="526">
        <f>AV20/(AY20+BA20+BC20+BE20+BG20+BI20+BK20+BM20+BO20+BQ20+BS20+BU20)-1</f>
      </c>
      <c r="AX20" s="373"/>
      <c r="AY20" s="93" t="n">
        <v>0.0254</v>
      </c>
      <c r="AZ20" s="416" t="n">
        <v>-0.995074846816102</v>
      </c>
      <c r="BA20" s="170" t="n">
        <v>0.0153</v>
      </c>
      <c r="BB20" s="416">
        <f>BA20/CB20-1</f>
      </c>
      <c r="BC20" s="170"/>
      <c r="BD20" s="416">
        <f>BC20/CD20-1</f>
      </c>
      <c r="BE20" s="170"/>
      <c r="BF20" s="416">
        <f>BE20/CF20-1</f>
      </c>
      <c r="BG20" s="170"/>
      <c r="BH20" s="416">
        <f>BG20/CH20-1</f>
      </c>
      <c r="BI20" s="170"/>
      <c r="BJ20" s="416">
        <f>BI20/CJ20-1</f>
      </c>
      <c r="BK20" s="170"/>
      <c r="BL20" s="416">
        <f>BK20/CL20-1</f>
      </c>
      <c r="BM20" s="170"/>
      <c r="BN20" s="416">
        <f>BM20/CN20-1</f>
      </c>
      <c r="BO20" s="170"/>
      <c r="BP20" s="416">
        <f>BO20/CP20-1</f>
      </c>
      <c r="BQ20" s="170"/>
      <c r="BR20" s="416">
        <f>BQ20/CR20-1</f>
      </c>
      <c r="BS20" s="170"/>
      <c r="BT20" s="416">
        <f>BS20/CT20-1</f>
      </c>
      <c r="BU20" s="170"/>
      <c r="BV20" s="416">
        <f>BU20/CV20-1</f>
      </c>
      <c r="BW20" s="170">
        <f>AY20+BA20+BC20+BE20+BG20+BI20+BK20+BM20+BO20+BQ20+BS20+BU20</f>
      </c>
      <c r="BX20" s="416">
        <f>BW20/CX20-1</f>
      </c>
      <c r="BY20" s="443"/>
      <c r="BZ20" s="93" t="n">
        <v>5.1572</v>
      </c>
      <c r="CA20" s="416">
        <f>BZ20/DB20-1</f>
      </c>
      <c r="CB20" s="93" t="n">
        <v>4.9617</v>
      </c>
      <c r="CC20" s="416">
        <f>CB20/DC20-1</f>
      </c>
      <c r="CD20" s="170" t="n">
        <v>5.0897</v>
      </c>
      <c r="CE20" s="416">
        <f>CD20/DD20-1</f>
      </c>
      <c r="CF20" s="170" t="n">
        <v>5.2064</v>
      </c>
      <c r="CG20" s="416" t="n">
        <v>-0.14060281931927</v>
      </c>
      <c r="CH20" s="170" t="n">
        <v>5.0463</v>
      </c>
      <c r="CI20" s="416">
        <f>CH20/DF20-1</f>
      </c>
      <c r="CJ20" s="170" t="n">
        <v>5.0557</v>
      </c>
      <c r="CK20" s="416">
        <f>CJ20/DG20-1</f>
      </c>
      <c r="CL20" s="170" t="n">
        <v>4.0577</v>
      </c>
      <c r="CM20" s="416">
        <f>CL20/DH20-1</f>
      </c>
      <c r="CN20" s="170" t="n">
        <v>3.203</v>
      </c>
      <c r="CO20" s="416">
        <f>CN20/DI20-1</f>
      </c>
      <c r="CP20" s="170" t="n">
        <v>3.156</v>
      </c>
      <c r="CQ20" s="416">
        <f>CP20/DJ20-1</f>
      </c>
      <c r="CR20" s="170" t="n">
        <v>3.4749</v>
      </c>
      <c r="CS20" s="416">
        <f>CR20/DK20-1</f>
      </c>
      <c r="CT20" s="170" t="n">
        <v>0.8082</v>
      </c>
      <c r="CU20" s="416">
        <f>CT20/DL20-1</f>
      </c>
      <c r="CV20" s="170" t="n">
        <v>0.2581</v>
      </c>
      <c r="CW20" s="416">
        <f>CV20/DM20-1</f>
      </c>
      <c r="CX20" s="170">
        <f>BZ20+CB20+CD20+CF20+CH20+CJ20+CL20+CN20+CP20+CR20+CT20+CV20</f>
      </c>
      <c r="CY20" s="416">
        <f>CX20/SUM(DB20:DM20)-1</f>
      </c>
      <c r="CZ20" s="294"/>
      <c r="DA20" s="294"/>
      <c r="DB20" s="502" t="n">
        <v>6.4914</v>
      </c>
      <c r="DC20" s="93" t="n">
        <v>5.9637</v>
      </c>
      <c r="DD20" s="93" t="n">
        <v>7.2346</v>
      </c>
      <c r="DE20" s="107" t="n">
        <v>6.0582</v>
      </c>
      <c r="DF20" s="170" t="n">
        <v>7.7189</v>
      </c>
      <c r="DG20" s="170" t="n">
        <v>7.1354</v>
      </c>
      <c r="DH20" s="109" t="n">
        <v>6.5725</v>
      </c>
      <c r="DI20" s="109" t="n">
        <v>6.7131</v>
      </c>
      <c r="DJ20" s="109" t="n">
        <v>6.3308</v>
      </c>
      <c r="DK20" s="109" t="n">
        <v>5.9974</v>
      </c>
      <c r="DL20" s="109" t="n">
        <v>5.9022</v>
      </c>
      <c r="DM20" s="109" t="n">
        <v>5.2625</v>
      </c>
      <c r="DN20" s="109" t="n">
        <v>77.3807</v>
      </c>
      <c r="DO20" s="423" t="n">
        <v>-0.105129557287149</v>
      </c>
      <c r="DP20" s="424"/>
      <c r="DQ20" s="425" t="n">
        <v>9.71</v>
      </c>
      <c r="DR20" s="87"/>
      <c r="DS20" s="103" t="n">
        <v>6.5494</v>
      </c>
      <c r="DT20" s="104"/>
      <c r="DU20" s="103" t="n">
        <v>6.625</v>
      </c>
      <c r="DV20" s="104"/>
      <c r="DW20" s="103"/>
      <c r="DX20" s="103" t="n">
        <v>8.13</v>
      </c>
      <c r="DY20" s="104"/>
      <c r="DZ20" s="103" t="n">
        <v>6.8826</v>
      </c>
      <c r="EA20" s="104"/>
      <c r="EB20" s="103" t="n">
        <v>7.4525</v>
      </c>
      <c r="EC20" s="104"/>
      <c r="ED20" s="103" t="n">
        <v>6.7351</v>
      </c>
      <c r="EE20" s="104"/>
      <c r="EF20" s="103" t="n">
        <v>6.5642</v>
      </c>
      <c r="EG20" s="104"/>
      <c r="EH20" s="103" t="n">
        <v>5.8838</v>
      </c>
      <c r="EI20" s="104"/>
      <c r="EJ20" s="103" t="n">
        <v>7.2076</v>
      </c>
      <c r="EK20" s="104"/>
      <c r="EL20" s="103" t="n">
        <v>7.2012</v>
      </c>
      <c r="EM20" s="104"/>
      <c r="EN20" s="103" t="n">
        <v>7.53</v>
      </c>
      <c r="EO20" s="104"/>
      <c r="EP20" s="93">
        <f>DQ20+DS20+DU20+DX20+DZ20+EB20+ED20+EF20+EH20+EJ20+EL20+EN20</f>
      </c>
      <c r="EQ20" s="104"/>
      <c r="ER20" s="104"/>
      <c r="FN20" s="95"/>
      <c r="FO20" s="454"/>
      <c r="FP20" s="95" t="n">
        <v>0.0</v>
      </c>
      <c r="FQ20" s="454"/>
      <c r="FR20" s="455"/>
      <c r="FS20" s="447"/>
      <c r="JM20" s="413"/>
      <c r="JN20" s="388"/>
      <c r="JO20" s="413" t="n">
        <v>0.0</v>
      </c>
      <c r="JP20" s="388"/>
      <c r="JQ20" s="414"/>
      <c r="JR20" s="315"/>
      <c r="JS20" s="150"/>
      <c r="JT20" s="150"/>
      <c r="JU20" s="150"/>
      <c r="JV20" s="150"/>
      <c r="JW20" s="150"/>
      <c r="JX20" s="150"/>
      <c r="JY20" s="150"/>
      <c r="JZ20" s="150"/>
      <c r="KA20" s="150"/>
      <c r="KB20" s="150"/>
      <c r="KC20" s="150"/>
      <c r="KD20" s="150"/>
    </row>
    <row r="21" ht="28.8" customHeight="1" spans="1:288">
      <c r="A21" s="28"/>
      <c r="B21" s="450" t="s">
        <v>212</v>
      </c>
      <c r="C21" s="287"/>
      <c r="D21" s="287"/>
      <c r="E21" s="287"/>
      <c r="F21" s="287"/>
      <c r="G21" s="287"/>
      <c r="H21" s="287"/>
      <c r="I21" s="287"/>
      <c r="J21" s="287"/>
      <c r="K21" s="287"/>
      <c r="L21" s="287"/>
      <c r="M21" s="287"/>
      <c r="N21" s="287"/>
      <c r="O21" s="287"/>
      <c r="P21" s="287"/>
      <c r="Q21" s="129"/>
      <c r="R21" s="129"/>
      <c r="S21" s="129"/>
      <c r="T21" s="129"/>
      <c r="U21" s="517">
        <f>G21+E21+C21+I21+K21+M21+O21+Q21+S21</f>
      </c>
      <c r="V21" s="287"/>
      <c r="W21" s="418"/>
      <c r="X21" s="287"/>
      <c r="Y21" s="287"/>
      <c r="Z21" s="287"/>
      <c r="AA21" s="287"/>
      <c r="AB21" s="287"/>
      <c r="AC21" s="287"/>
      <c r="AD21" s="287"/>
      <c r="AE21" s="287"/>
      <c r="AF21" s="287"/>
      <c r="AG21" s="287"/>
      <c r="AH21" s="287"/>
      <c r="AI21" s="287"/>
      <c r="AJ21" s="287"/>
      <c r="AK21" s="287"/>
      <c r="AL21" s="287"/>
      <c r="AM21" s="287"/>
      <c r="AN21" s="287"/>
      <c r="AO21" s="287"/>
      <c r="AP21" s="287"/>
      <c r="AQ21" s="287"/>
      <c r="AR21" s="287"/>
      <c r="AS21" s="287"/>
      <c r="AT21" s="287"/>
      <c r="AU21" s="287"/>
      <c r="AV21" s="518">
        <f>AB21+X21+Z21+AD21+AF21+AH21+AJ21+AL21+AN21+AP21+AR21+AT21</f>
      </c>
      <c r="AW21" s="526">
        <f>AV21/(AY21+BA21+BC21+BE21+BG21+BI21+BK21+BM21+BO21+BQ21+BS21+BU21)-1</f>
      </c>
      <c r="AX21" s="373"/>
      <c r="AY21" s="93" t="n">
        <v>0.5596</v>
      </c>
      <c r="AZ21" s="416" t="n">
        <v>-0.992343717292171</v>
      </c>
      <c r="BA21" s="170" t="n">
        <v>0.4879</v>
      </c>
      <c r="BB21" s="416">
        <f>BA21/CB21-1</f>
      </c>
      <c r="BC21" s="170"/>
      <c r="BD21" s="416">
        <f>BC21/CD21-1</f>
      </c>
      <c r="BE21" s="170"/>
      <c r="BF21" s="416">
        <f>BE21/CF21-1</f>
      </c>
      <c r="BG21" s="170"/>
      <c r="BH21" s="416">
        <f>BG21/CH21-1</f>
      </c>
      <c r="BI21" s="170"/>
      <c r="BJ21" s="416">
        <f>BI21/CJ21-1</f>
      </c>
      <c r="BK21" s="170"/>
      <c r="BL21" s="416">
        <f>BK21/CL21-1</f>
      </c>
      <c r="BM21" s="170"/>
      <c r="BN21" s="416">
        <f>BM21/CN21-1</f>
      </c>
      <c r="BO21" s="170"/>
      <c r="BP21" s="416">
        <f>BO21/CP21-1</f>
      </c>
      <c r="BQ21" s="170"/>
      <c r="BR21" s="416">
        <f>BQ21/CR21-1</f>
      </c>
      <c r="BS21" s="170"/>
      <c r="BT21" s="416">
        <f>BS21/CT21-1</f>
      </c>
      <c r="BU21" s="170"/>
      <c r="BV21" s="416">
        <f>BU21/CV21-1</f>
      </c>
      <c r="BW21" s="170">
        <f>AY21+BA21+BC21+BE21+BG21+BI21+BK21+BM21+BO21+BQ21+BS21+BU21</f>
      </c>
      <c r="BX21" s="416">
        <f>BW21/CX21-1</f>
      </c>
      <c r="BY21" s="443"/>
      <c r="BZ21" s="93" t="n">
        <v>73.0903</v>
      </c>
      <c r="CA21" s="416">
        <f>BZ21/DB21-1</f>
      </c>
      <c r="CB21" s="93" t="n">
        <v>71.6765</v>
      </c>
      <c r="CC21" s="416">
        <f>CB21/DC21-1</f>
      </c>
      <c r="CD21" s="170" t="n">
        <v>76.5988</v>
      </c>
      <c r="CE21" s="416">
        <f>CD21/DD21-1</f>
      </c>
      <c r="CF21" s="170" t="n">
        <v>71.4834</v>
      </c>
      <c r="CG21" s="416" t="n">
        <v>-0.0015559789258438</v>
      </c>
      <c r="CH21" s="170" t="n">
        <v>69.8492</v>
      </c>
      <c r="CI21" s="416">
        <f>CH21/DF21-1</f>
      </c>
      <c r="CJ21" s="170" t="n">
        <v>69.3744</v>
      </c>
      <c r="CK21" s="416">
        <f>CJ21/DG21-1</f>
      </c>
      <c r="CL21" s="170" t="n">
        <v>68.8137</v>
      </c>
      <c r="CM21" s="416">
        <f>CL21/DH21-1</f>
      </c>
      <c r="CN21" s="170" t="n">
        <v>45.303</v>
      </c>
      <c r="CO21" s="416">
        <f>CN21/DI21-1</f>
      </c>
      <c r="CP21" s="170" t="n">
        <v>43.2173</v>
      </c>
      <c r="CQ21" s="416">
        <f>CP21/DJ21-1</f>
      </c>
      <c r="CR21" s="170" t="n">
        <v>34.3003</v>
      </c>
      <c r="CS21" s="416">
        <f>CR21/DK21-1</f>
      </c>
      <c r="CT21" s="170" t="n">
        <v>11.6255</v>
      </c>
      <c r="CU21" s="416">
        <f>CT21/DL21-1</f>
      </c>
      <c r="CV21" s="170" t="n">
        <v>4.512</v>
      </c>
      <c r="CW21" s="416">
        <f>CV21/DM21-1</f>
      </c>
      <c r="CX21" s="170">
        <f>BZ21+CB21+CD21+CF21+CH21+CJ21+CL21+CN21+CP21+CR21+CT21+CV21</f>
      </c>
      <c r="CY21" s="416">
        <f>CX21/SUM(DB21:DM21)-1</f>
      </c>
      <c r="CZ21" s="294"/>
      <c r="DA21" s="294"/>
      <c r="DB21" s="485" t="n">
        <v>80.8804</v>
      </c>
      <c r="DC21" s="481" t="n">
        <v>75.023</v>
      </c>
      <c r="DD21" s="481" t="n">
        <v>78.8138</v>
      </c>
      <c r="DE21" s="481" t="n">
        <v>71.5948</v>
      </c>
      <c r="DF21" s="452" t="n">
        <v>81.0739</v>
      </c>
      <c r="DG21" s="452" t="n">
        <v>78.2487</v>
      </c>
      <c r="DH21" s="452" t="n">
        <v>80.3367</v>
      </c>
      <c r="DI21" s="452" t="n">
        <v>83.904</v>
      </c>
      <c r="DJ21" s="452" t="n">
        <v>79.3972</v>
      </c>
      <c r="DK21" s="452" t="n">
        <v>81.9421</v>
      </c>
      <c r="DL21" s="452" t="n">
        <v>81.155</v>
      </c>
      <c r="DM21" s="452" t="n">
        <v>64.4802</v>
      </c>
      <c r="DN21" s="452" t="n">
        <v>936.8498</v>
      </c>
      <c r="DO21" s="453" t="n">
        <v>-0.0838152061183967</v>
      </c>
      <c r="DP21" s="424"/>
      <c r="DQ21" s="425" t="n">
        <v>112.8</v>
      </c>
      <c r="DR21" s="87"/>
      <c r="DS21" s="103" t="n">
        <v>77.5388</v>
      </c>
      <c r="DT21" s="104"/>
      <c r="DU21" s="103" t="n">
        <v>76.3128</v>
      </c>
      <c r="DV21" s="104"/>
      <c r="DW21" s="103"/>
      <c r="DX21" s="103" t="n">
        <v>88.54</v>
      </c>
      <c r="DY21" s="104"/>
      <c r="DZ21" s="103" t="n">
        <v>86.3014</v>
      </c>
      <c r="EA21" s="104"/>
      <c r="EB21" s="103" t="n">
        <v>86.143</v>
      </c>
      <c r="EC21" s="104"/>
      <c r="ED21" s="103" t="n">
        <v>79.762</v>
      </c>
      <c r="EE21" s="104"/>
      <c r="EF21" s="103" t="n">
        <v>76.3516</v>
      </c>
      <c r="EG21" s="104"/>
      <c r="EH21" s="103" t="n">
        <v>84.5831</v>
      </c>
      <c r="EI21" s="104"/>
      <c r="EJ21" s="103" t="n">
        <v>84.8139</v>
      </c>
      <c r="EK21" s="104"/>
      <c r="EL21" s="103" t="n">
        <v>84.8685</v>
      </c>
      <c r="EM21" s="104"/>
      <c r="EN21" s="103" t="n">
        <v>84.5404</v>
      </c>
      <c r="EO21" s="104"/>
      <c r="EP21" s="93">
        <f>DQ21+DS21+DU21+DX21+DZ21+EB21+ED21+EF21+EH21+EJ21+EL21+EN21</f>
      </c>
      <c r="EQ21" s="104"/>
      <c r="ER21" s="104"/>
      <c r="FN21" s="95"/>
      <c r="FO21" s="454"/>
      <c r="FP21" s="95" t="n">
        <v>0.0</v>
      </c>
      <c r="FQ21" s="454"/>
      <c r="FR21" s="455"/>
      <c r="FS21" s="447"/>
      <c r="JM21" s="413"/>
      <c r="JN21" s="388"/>
      <c r="JO21" s="413" t="n">
        <v>0.0</v>
      </c>
      <c r="JP21" s="388"/>
      <c r="JQ21" s="414"/>
      <c r="JR21" s="315"/>
      <c r="JS21" s="150"/>
      <c r="JT21" s="150"/>
      <c r="JU21" s="150"/>
      <c r="JV21" s="150"/>
      <c r="JW21" s="150"/>
      <c r="JX21" s="150"/>
      <c r="JY21" s="150"/>
      <c r="JZ21" s="150"/>
      <c r="KA21" s="150"/>
      <c r="KB21" s="150"/>
      <c r="KC21" s="150"/>
      <c r="KD21" s="150"/>
    </row>
    <row r="22" s="288" customFormat="1" ht="28.8" customHeight="1" spans="1:288">
      <c r="A22" s="302" t="s">
        <v>97</v>
      </c>
      <c r="B22" s="171" t="s">
        <v>206</v>
      </c>
      <c r="C22" s="109" t="n">
        <v>103.00890000000003</v>
      </c>
      <c r="D22" s="372" t="n">
        <f t="shared" ref="D22:D57" si="74">C22/X22-1</f>
        <v>-0.28079318167060796</v>
      </c>
      <c r="E22" s="109" t="n">
        <v>126.68639999999999</v>
      </c>
      <c r="F22" s="372" t="n">
        <f t="shared" ref="F22:F57" si="75">E22/Z22-1</f>
        <v>-0.13609086544756255</v>
      </c>
      <c r="G22" s="109" t="n">
        <v>116.56179999999999</v>
      </c>
      <c r="H22" s="372" t="n">
        <f t="shared" ref="H22:H57" si="76">G22/AB22-1</f>
        <v>-0.18958631718000418</v>
      </c>
      <c r="I22" s="109" t="n">
        <v>121.93599999999999</v>
      </c>
      <c r="J22" s="372" t="n">
        <f t="shared" ref="J22:J57" si="77">I22/AD22-1</f>
        <v>-0.17372363082923759</v>
      </c>
      <c r="K22" s="109" t="n">
        <v>120.28890000000003</v>
      </c>
      <c r="L22" s="372" t="n">
        <f t="shared" ref="L22:L57" si="78">K22/AF22-1</f>
        <v>-0.16465229523064806</v>
      </c>
      <c r="M22" s="109" t="n">
        <v>113.30730000000001</v>
      </c>
      <c r="N22" s="372" t="n">
        <f t="shared" ref="N22:N57" si="79">M22/AH22-1</f>
        <v>-0.10440551928881892</v>
      </c>
      <c r="O22" s="109" t="n">
        <v>108.05789999999999</v>
      </c>
      <c r="P22" s="372" t="n">
        <f t="shared" ref="P22:P57" si="80">O22/AJ22-1</f>
        <v>-0.13397796032859144</v>
      </c>
      <c r="Q22" s="109" t="n">
        <v>108.17540000000001</v>
      </c>
      <c r="R22" s="372" t="n">
        <f>Q22/AL22-1</f>
        <v>-0.12814788427037105</v>
      </c>
      <c r="S22" s="109"/>
      <c r="T22" s="372">
        <f>S22/AN22-1</f>
      </c>
      <c r="U22" s="109">
        <f>G22+E22+C22+I22+K22+M22+O22+Q22+S22</f>
      </c>
      <c r="V22" s="372">
        <f>U22/SUM(X22+Z22+AB22+AD22+AF22+AH22+AJ22+AL22+AN22)-1</f>
      </c>
      <c r="W22" s="372"/>
      <c r="X22" s="109" t="n">
        <v>143.2257</v>
      </c>
      <c r="Y22" s="372">
        <f>X22/AY22-1</f>
      </c>
      <c r="Z22" s="109" t="n">
        <v>146.6432</v>
      </c>
      <c r="AA22" s="372">
        <f>Z22/BA22-1</f>
      </c>
      <c r="AB22" s="109" t="n">
        <v>143.83</v>
      </c>
      <c r="AC22" s="372">
        <f>AB22/BC22-1</f>
      </c>
      <c r="AD22" s="109" t="n">
        <v>147.5729</v>
      </c>
      <c r="AE22" s="372">
        <f>AD22/BE22-1</f>
      </c>
      <c r="AF22" s="109" t="n">
        <v>143.9986</v>
      </c>
      <c r="AG22" s="372">
        <f>AF22/BG22-1</f>
      </c>
      <c r="AH22" s="109" t="n">
        <v>126.5163</v>
      </c>
      <c r="AI22" s="372">
        <f>AH22/BI22-1</f>
      </c>
      <c r="AJ22" s="109" t="n">
        <v>124.775</v>
      </c>
      <c r="AK22" s="372">
        <f>AJ22/BK22-1</f>
      </c>
      <c r="AL22" s="109" t="n">
        <v>124.0754</v>
      </c>
      <c r="AM22" s="372">
        <f>AL22/BM22-1</f>
      </c>
      <c r="AN22" s="109" t="n">
        <v>117.619</v>
      </c>
      <c r="AO22" s="372">
        <f>AN22/BO22-1</f>
      </c>
      <c r="AP22" s="109" t="n">
        <v>129.5702</v>
      </c>
      <c r="AQ22" s="372">
        <f>AP22/BQ22-1</f>
      </c>
      <c r="AR22" s="109" t="n">
        <v>114.6044</v>
      </c>
      <c r="AS22" s="372">
        <f>AR22/BS22-1</f>
      </c>
      <c r="AT22" s="109" t="n">
        <v>104.8242</v>
      </c>
      <c r="AU22" s="372">
        <f>AT22/BU22-1</f>
      </c>
      <c r="AV22" s="107">
        <f>AB22+X22+Z22+AD22+AF22+AH22+AJ22+AL22+AN22+AP22+AR22+AT22</f>
      </c>
      <c r="AW22" s="372">
        <f>AV22/(AY22+BA22+BC22+BE22+BG22+BI22+BK22+BM22+BO22+BQ22+BS22+BU22)-1</f>
      </c>
      <c r="AX22" s="373"/>
      <c r="AY22" s="456" t="n">
        <v>142.7323</v>
      </c>
      <c r="AZ22" s="374" t="n">
        <v>0.0229616171606517</v>
      </c>
      <c r="BA22" s="108" t="n">
        <v>153.5841</v>
      </c>
      <c r="BB22" s="374">
        <f>BA22/CB22-1</f>
      </c>
      <c r="BC22" s="108" t="n">
        <v>140.4058</v>
      </c>
      <c r="BD22" s="374">
        <f>BC22/CD22-1</f>
      </c>
      <c r="BE22" s="108" t="n">
        <v>146.6711</v>
      </c>
      <c r="BF22" s="374">
        <f>BE22/CF22-1</f>
      </c>
      <c r="BG22" s="375" t="n">
        <v>148.1191</v>
      </c>
      <c r="BH22" s="374">
        <f>BG22/CH22-1</f>
      </c>
      <c r="BI22" s="108" t="n">
        <v>130.1714</v>
      </c>
      <c r="BJ22" s="374">
        <f>BI22/CJ22-1</f>
      </c>
      <c r="BK22" s="108" t="n">
        <v>125.4615</v>
      </c>
      <c r="BL22" s="374">
        <f>BK22/CL22-1</f>
      </c>
      <c r="BM22" s="108" t="n">
        <v>127.5704</v>
      </c>
      <c r="BN22" s="374">
        <f>BM22/CN22-1</f>
      </c>
      <c r="BO22" s="108" t="n">
        <v>117.6073</v>
      </c>
      <c r="BP22" s="374">
        <f>BO22/CP22-1</f>
      </c>
      <c r="BQ22" s="108" t="n">
        <v>124.5727</v>
      </c>
      <c r="BR22" s="374">
        <f>BQ22/CR22-1</f>
      </c>
      <c r="BS22" s="108" t="n">
        <v>126.3287</v>
      </c>
      <c r="BT22" s="374">
        <f>BS22/CT22-1</f>
      </c>
      <c r="BU22" s="108" t="n">
        <v>125.508</v>
      </c>
      <c r="BV22" s="374">
        <f>BU22/CV22-1</f>
      </c>
      <c r="BW22" s="108">
        <f>AY22+BA22+BC22+BE22+BG22+BI22+BK22+BM22+BO22+BQ22+BS22+BU22</f>
      </c>
      <c r="BX22" s="374">
        <f>BW22/CX22-1</f>
      </c>
      <c r="BY22" s="377"/>
      <c r="BZ22" s="456" t="n">
        <v>139.5285</v>
      </c>
      <c r="CA22" s="374">
        <f>BZ22/DB22-1</f>
      </c>
      <c r="CB22" s="456" t="n">
        <v>136.9305</v>
      </c>
      <c r="CC22" s="374">
        <f>CB22/DC22-1</f>
      </c>
      <c r="CD22" s="527" t="n">
        <v>138.0971</v>
      </c>
      <c r="CE22" s="374">
        <f>CD22/DD22-1</f>
      </c>
      <c r="CF22" s="108" t="n">
        <v>137.8052</v>
      </c>
      <c r="CG22" s="374" t="n">
        <v>-0.100689597563992</v>
      </c>
      <c r="CH22" s="108" t="n">
        <v>147.0451</v>
      </c>
      <c r="CI22" s="374">
        <f>CH22/DF22-1</f>
      </c>
      <c r="CJ22" s="108" t="n">
        <v>146.7956</v>
      </c>
      <c r="CK22" s="374">
        <f>CJ22/DG22-1</f>
      </c>
      <c r="CL22" s="108" t="n">
        <v>146.6824</v>
      </c>
      <c r="CM22" s="374">
        <f>CL22/DH22-1</f>
      </c>
      <c r="CN22" s="108" t="n">
        <v>148.1068</v>
      </c>
      <c r="CO22" s="374">
        <f>CN22/DI22-1</f>
      </c>
      <c r="CP22" s="108">
        <f>137.3068+CP24</f>
      </c>
      <c r="CQ22" s="374">
        <f>CP22/DJ22-1</f>
      </c>
      <c r="CR22" s="108">
        <f>145.8193+CR24</f>
      </c>
      <c r="CS22" s="374">
        <f>CR22/DK22-1</f>
      </c>
      <c r="CT22" s="108" t="n">
        <v>146.9977</v>
      </c>
      <c r="CU22" s="374">
        <f>CT22/DL22-1</f>
      </c>
      <c r="CV22" s="108" t="n">
        <v>141.9259</v>
      </c>
      <c r="CW22" s="374">
        <f>CV22/DM22-1</f>
      </c>
      <c r="CX22" s="108">
        <f>BZ22+CB22+CD22+CF22+CH22+CJ22+CL22+CN22+CP22+CR22+CT22+CV22</f>
      </c>
      <c r="CY22" s="374">
        <f>CX22/SUM(DB22:DM22)-1</f>
      </c>
      <c r="CZ22" s="378"/>
      <c r="DA22" s="378"/>
      <c r="DB22" s="459" t="n">
        <v>187.9242</v>
      </c>
      <c r="DC22" s="456" t="n">
        <v>180.5325</v>
      </c>
      <c r="DD22" s="456" t="n">
        <v>168.3204</v>
      </c>
      <c r="DE22" s="456" t="n">
        <v>153.2343</v>
      </c>
      <c r="DF22" s="108" t="n">
        <v>161.1657</v>
      </c>
      <c r="DG22" s="108" t="n">
        <v>162.8283</v>
      </c>
      <c r="DH22" s="108" t="n">
        <v>163.2619</v>
      </c>
      <c r="DI22" s="108" t="n">
        <v>134.4552</v>
      </c>
      <c r="DJ22" s="108" t="n">
        <v>148.5952</v>
      </c>
      <c r="DK22" s="108" t="n">
        <v>127.6095</v>
      </c>
      <c r="DL22" s="108" t="n">
        <v>97.0449</v>
      </c>
      <c r="DM22" s="108" t="n">
        <v>83.0147</v>
      </c>
      <c r="DN22" s="108" t="n">
        <v>1767.9868</v>
      </c>
      <c r="DO22" s="381" t="n">
        <v>-0.230121260290455</v>
      </c>
      <c r="DP22" s="382"/>
      <c r="DQ22" s="383" t="n">
        <v>215.1658</v>
      </c>
      <c r="DR22" s="384">
        <f>(DQ22-DZ22)/DZ22</f>
      </c>
      <c r="DS22" s="403" t="n">
        <v>216.1841</v>
      </c>
      <c r="DT22" s="528"/>
      <c r="DU22" s="403" t="n">
        <v>222.0238</v>
      </c>
      <c r="DV22" s="386">
        <f>(DU22-EV22)/EV22</f>
      </c>
      <c r="DW22" s="387"/>
      <c r="DX22" s="403" t="n">
        <v>222.4096</v>
      </c>
      <c r="DY22" s="386">
        <f>(DX22-EX22)/EX22</f>
      </c>
      <c r="DZ22" s="403" t="n">
        <v>193.0085</v>
      </c>
      <c r="EA22" s="386">
        <f>(DZ22-EZ22)/EZ22</f>
      </c>
      <c r="EB22" s="403" t="n">
        <v>191.5433</v>
      </c>
      <c r="EC22" s="386">
        <f>(EB22-FB22)/FB22</f>
      </c>
      <c r="ED22" s="403" t="n">
        <v>196.7099</v>
      </c>
      <c r="EE22" s="386">
        <f>(ED22-FD22)/FD22</f>
      </c>
      <c r="EF22" s="403" t="n">
        <v>163.6623</v>
      </c>
      <c r="EG22" s="386">
        <f>(EF22-FF22)/FF22</f>
      </c>
      <c r="EH22" s="403" t="n">
        <v>162.8224</v>
      </c>
      <c r="EI22" s="386">
        <f>(EH22-FH22)/FH22</f>
      </c>
      <c r="EJ22" s="403" t="n">
        <v>173.8615</v>
      </c>
      <c r="EK22" s="386">
        <f>(EJ22-FJ22)/FJ22</f>
      </c>
      <c r="EL22" s="403" t="n">
        <v>169.8856</v>
      </c>
      <c r="EM22" s="386">
        <f>(EL22-FL22)/FL22</f>
      </c>
      <c r="EN22" s="403" t="n">
        <v>169.1716</v>
      </c>
      <c r="EO22" s="386">
        <f>(EN22-FN22)/FN22</f>
      </c>
      <c r="EP22" s="385">
        <f>DQ22+DS22+DU22+DX22+DZ22+EB22+ED22+EF22+EH22+EJ22+EL22+EN22</f>
      </c>
      <c r="EQ22" s="386">
        <f>(EP22-FP22)/FP22</f>
      </c>
      <c r="ER22" s="529" t="n">
        <v>762.0</v>
      </c>
      <c r="ES22" s="386">
        <f>(ER22-FS22)/FS22</f>
      </c>
      <c r="ET22" s="403" t="n">
        <v>0.0</v>
      </c>
      <c r="EU22" s="386">
        <f>(ET22-FT22)/FT22</f>
      </c>
      <c r="EV22" s="403" t="n">
        <v>12.0</v>
      </c>
      <c r="EW22" s="386">
        <f>(EV22-FU22)/FU22</f>
      </c>
      <c r="EX22" s="403" t="n">
        <v>41.0</v>
      </c>
      <c r="EY22" s="386">
        <f>(EX22-FV22)/FV22</f>
      </c>
      <c r="EZ22" s="403" t="n">
        <v>41.3</v>
      </c>
      <c r="FA22" s="386">
        <f>(EZ22-FW22)/FW22</f>
      </c>
      <c r="FB22" s="403" t="n">
        <v>35.5</v>
      </c>
      <c r="FC22" s="386">
        <f>(FB22-FX22)/FX22</f>
      </c>
      <c r="FD22" s="403" t="n">
        <v>41.5756</v>
      </c>
      <c r="FE22" s="386">
        <f>(FD22-FY22)/FY22</f>
      </c>
      <c r="FF22" s="403" t="n">
        <v>225.0469</v>
      </c>
      <c r="FG22" s="386">
        <f>(FF22-FZ22)/FZ22</f>
      </c>
      <c r="FH22" s="403" t="n">
        <v>216.2754</v>
      </c>
      <c r="FI22" s="386">
        <f>(FH22-GA22)/GA22</f>
      </c>
      <c r="FJ22" s="403" t="n">
        <v>249.4241</v>
      </c>
      <c r="FK22" s="386">
        <f>(FJ22-GB22)/GB22</f>
      </c>
      <c r="FL22" s="403" t="n">
        <v>238.5374</v>
      </c>
      <c r="FM22" s="386">
        <f>(FL22-GD22)/GD22</f>
      </c>
      <c r="FN22" s="403" t="n">
        <v>230.1193</v>
      </c>
      <c r="FO22" s="462">
        <f>(FN22-GF22)/GF22</f>
      </c>
      <c r="FP22" s="372" t="n">
        <v>2092.7787</v>
      </c>
      <c r="FQ22" s="463">
        <f>(FP22-(FS22+FT22+FU22+FV22+FW22+FX22+FY22+FZ22+GA22+GB22+GD22+GF22))/(FS22+FT22+FU22+FV22+FW22+FX22+FY22+FZ22+GA22+GB22+GD22+GF22)</f>
      </c>
      <c r="FR22" s="530"/>
      <c r="FS22" s="531" t="n">
        <v>804.0</v>
      </c>
      <c r="FT22" s="510" t="n">
        <v>1150.0</v>
      </c>
      <c r="FU22" s="510" t="n">
        <v>832.0</v>
      </c>
      <c r="FV22" s="510" t="n">
        <v>773.0</v>
      </c>
      <c r="FW22" s="510" t="n">
        <v>752.0</v>
      </c>
      <c r="FX22" s="510" t="n">
        <v>669.5</v>
      </c>
      <c r="FY22" s="532" t="n">
        <v>702.0</v>
      </c>
      <c r="FZ22" s="467" t="n">
        <v>791.0</v>
      </c>
      <c r="GA22" s="467" t="n">
        <v>826.0</v>
      </c>
      <c r="GB22" s="467" t="n">
        <v>840.0</v>
      </c>
      <c r="GC22" s="381">
        <f>(GB22-HD22)/HD22</f>
      </c>
      <c r="GD22" s="467" t="n">
        <v>743.0</v>
      </c>
      <c r="GE22" s="381">
        <f>(GD22-HF22)/HF22</f>
      </c>
      <c r="GF22" s="467" t="n">
        <v>685.0</v>
      </c>
      <c r="GG22" s="381">
        <f>(GF22-HH22)/HH22</f>
      </c>
      <c r="GH22" s="461">
        <f>FS22+FT22+FU22+FV22+FW22+FX22+FY22+FZ22+GA22+GB22+GD22+GF22</f>
      </c>
      <c r="GI22" s="468">
        <f>(GH22-HJ22)/HJ22</f>
      </c>
      <c r="GJ22" s="324"/>
      <c r="GK22" s="533"/>
      <c r="GL22" s="390" t="n">
        <v>864.0</v>
      </c>
      <c r="GM22" s="392">
        <f>(GL22-HO22)/HO22</f>
      </c>
      <c r="GN22" s="391" t="n">
        <v>1240.0</v>
      </c>
      <c r="GO22" s="392">
        <f>(GN22-HQ22)/HQ22</f>
      </c>
      <c r="GP22" s="529" t="n">
        <v>945.0</v>
      </c>
      <c r="GQ22" s="392">
        <f>(GP22-HS22)/HS22</f>
      </c>
      <c r="GR22" s="529" t="n">
        <v>863.0</v>
      </c>
      <c r="GS22" s="392">
        <f>(GR22-HU22)/HU22</f>
      </c>
      <c r="GT22" s="529" t="n">
        <v>884.0</v>
      </c>
      <c r="GU22" s="392">
        <f>(GT22-HW22)/HW22</f>
      </c>
      <c r="GV22" s="391" t="n">
        <v>795.0</v>
      </c>
      <c r="GW22" s="392">
        <f>(GV22-HZ22)/HZ22</f>
      </c>
      <c r="GX22" s="391" t="n">
        <v>807.0</v>
      </c>
      <c r="GY22" s="392">
        <f>(GX22-IB22)/IB22</f>
      </c>
      <c r="GZ22" s="391" t="n">
        <v>890.0</v>
      </c>
      <c r="HA22" s="392">
        <f>(GZ22-ID22)/ID22</f>
      </c>
      <c r="HB22" s="391" t="n">
        <v>909.0</v>
      </c>
      <c r="HC22" s="392">
        <f>(HB22-IF22)/IF22</f>
      </c>
      <c r="HD22" s="391" t="n">
        <v>922.0</v>
      </c>
      <c r="HE22" s="392">
        <f>(HD22-IH22)/IH22</f>
      </c>
      <c r="HF22" s="391" t="n">
        <v>775.0</v>
      </c>
      <c r="HG22" s="392">
        <f>(HF22-IJ22)/IJ22</f>
      </c>
      <c r="HH22" s="391" t="n">
        <v>745.0</v>
      </c>
      <c r="HI22" s="392">
        <f>(HH22-IL22)/IL22</f>
      </c>
      <c r="HJ22" s="391">
        <f>GL22+GN22+GP22+GR22+GT22+GV22+GX22+GZ22+HB22+HD22+HF22+HH22</f>
      </c>
      <c r="HK22" s="391">
        <f>HH22+HF22+HD22+HB22+GZ22+GX22+GV22+GT22+GR22+GP22+GN22+GL22</f>
      </c>
      <c r="HL22" s="393"/>
      <c r="HM22" s="382"/>
      <c r="HN22" s="497"/>
      <c r="HO22" s="390" t="n">
        <v>917.0</v>
      </c>
      <c r="HP22" s="395">
        <f>(HO22-IQ22)/IQ22</f>
      </c>
      <c r="HQ22" s="470" t="n">
        <v>1302.0</v>
      </c>
      <c r="HR22" s="395">
        <f>(HQ22-IS22)/IS22</f>
      </c>
      <c r="HS22" s="470" t="n">
        <v>994.0</v>
      </c>
      <c r="HT22" s="474">
        <f>(HS22-IU22)/IU22</f>
      </c>
      <c r="HU22" s="472" t="n">
        <v>906.0</v>
      </c>
      <c r="HV22" s="473">
        <f>(HU22-IW22)/IW22</f>
      </c>
      <c r="HW22" s="472" t="n">
        <v>925.0</v>
      </c>
      <c r="HX22" s="473">
        <f>(HW22-IY22)/IY22</f>
      </c>
      <c r="HY22" s="474"/>
      <c r="HZ22" s="472" t="n">
        <v>832.0</v>
      </c>
      <c r="IA22" s="473">
        <f>(HZ22-JA22)/JA22</f>
      </c>
      <c r="IB22" s="472" t="n">
        <v>833.0</v>
      </c>
      <c r="IC22" s="473">
        <f>(IB22-JC22)/JC22</f>
      </c>
      <c r="ID22" s="472" t="n">
        <v>919.0</v>
      </c>
      <c r="IE22" s="405">
        <f>(ID22-JE22)/JE22</f>
      </c>
      <c r="IF22" s="472" t="n">
        <v>925.0</v>
      </c>
      <c r="IG22" s="405">
        <f>(IF22-JG22)/JG22</f>
      </c>
      <c r="IH22" s="472" t="n">
        <v>967.0</v>
      </c>
      <c r="II22" s="405">
        <f>(IH22-JI22)/JI22</f>
      </c>
      <c r="IJ22" s="472" t="n">
        <v>812.0</v>
      </c>
      <c r="IK22" s="405">
        <f>(IJ22-JK22)/JK22</f>
      </c>
      <c r="IL22" s="472" t="n">
        <v>783.0</v>
      </c>
      <c r="IM22" s="313">
        <f>(IL22-JM22)/JM22</f>
      </c>
      <c r="IN22" s="406">
        <f>HO22+HQ22+HS22+HU22+HW22+HZ22+IB22+ID22+IF22+IH22+IJ22+IL22</f>
      </c>
      <c r="IO22" s="104">
        <f>IN22/JO22-1</f>
      </c>
      <c r="IP22" s="325"/>
      <c r="IQ22" s="534" t="n">
        <v>898.0</v>
      </c>
      <c r="IR22" s="304">
        <f>IQ22/JS22-1</f>
      </c>
      <c r="IS22" s="430" t="n">
        <v>1276.0</v>
      </c>
      <c r="IT22" s="304">
        <f>IS22/JT22-1</f>
      </c>
      <c r="IU22" s="535" t="n">
        <v>981.0</v>
      </c>
      <c r="IV22" s="409">
        <f>(IU22-JU22)/JU22</f>
      </c>
      <c r="IW22" s="536" t="n">
        <v>897.0</v>
      </c>
      <c r="IX22" s="304">
        <f>(IW22-JV22)/JV22</f>
      </c>
      <c r="IY22" s="536" t="n">
        <v>915.0</v>
      </c>
      <c r="IZ22" s="304">
        <f>(IY22-JW22)/JW22</f>
      </c>
      <c r="JA22" s="536" t="n">
        <v>823.0</v>
      </c>
      <c r="JB22" s="479">
        <f>(JA22-JX22)/JX22</f>
      </c>
      <c r="JC22" s="537" t="n">
        <v>824.0</v>
      </c>
      <c r="JD22" s="479">
        <f>(JC22-JY22)/JY22</f>
      </c>
      <c r="JE22" s="430" t="n">
        <v>909.0</v>
      </c>
      <c r="JF22" s="479">
        <f>(JE22-JZ22)/JZ22</f>
      </c>
      <c r="JG22" s="430" t="n">
        <v>916.0</v>
      </c>
      <c r="JH22" s="477">
        <f>(JG22-KA22)/KA22</f>
      </c>
      <c r="JI22" s="430" t="n">
        <v>957.0</v>
      </c>
      <c r="JJ22" s="479">
        <f>(JI22-KB22)/KB22</f>
      </c>
      <c r="JK22" s="387" t="n">
        <v>803.0</v>
      </c>
      <c r="JL22" s="395">
        <f>(JK22-KC22)/KC22</f>
      </c>
      <c r="JM22" s="480" t="n">
        <v>775.0</v>
      </c>
      <c r="JN22" s="395">
        <f>(JM22-KD22)/KD22</f>
      </c>
      <c r="JO22" s="413">
        <f>JM22+JK22+JI22+JG22+JE22+JC22+JA22+IY22+IW22+IU22+IS22+IQ22</f>
      </c>
      <c r="JP22" s="388">
        <f>JO22/JR22-1</f>
      </c>
      <c r="JQ22" s="414"/>
      <c r="JR22" s="525" t="n">
        <v>10865.3518376415</v>
      </c>
      <c r="JS22" s="403" t="n">
        <v>864.5</v>
      </c>
      <c r="JT22" s="403" t="n">
        <v>1230.86</v>
      </c>
      <c r="JU22" s="403" t="n">
        <v>948.03</v>
      </c>
      <c r="JV22" s="403" t="n">
        <v>878.731958969511</v>
      </c>
      <c r="JW22" s="403" t="n">
        <v>895.588153093088</v>
      </c>
      <c r="JX22" s="403" t="n">
        <v>806.52</v>
      </c>
      <c r="JY22" s="403" t="n">
        <v>812.07</v>
      </c>
      <c r="JZ22" s="403" t="n">
        <v>890.649696575584</v>
      </c>
      <c r="KA22" s="403" t="n">
        <v>896.694680921141</v>
      </c>
      <c r="KB22" s="403" t="n">
        <v>950.691382745101</v>
      </c>
      <c r="KC22" s="403" t="n">
        <v>832.765965337099</v>
      </c>
      <c r="KD22" s="403" t="n">
        <v>858.25</v>
      </c>
    </row>
    <row r="23" ht="28.8" customHeight="1" spans="1:288">
      <c r="A23" s="415"/>
      <c r="B23" s="147" t="s">
        <v>209</v>
      </c>
      <c r="C23" s="170" t="n">
        <v>10120.851699999996</v>
      </c>
      <c r="D23" s="372" t="n">
        <f t="shared" si="74">C23/Z23-1</f>
        <v>-0.33648557238818033</v>
      </c>
      <c r="E23" s="109" t="n">
        <v>16615.755099999995</v>
      </c>
      <c r="F23" s="372" t="n">
        <f t="shared" si="75">E23/AB23-1</f>
        <v>0.043518824217806173</v>
      </c>
      <c r="G23" s="109" t="n">
        <v>15869.846399999997</v>
      </c>
      <c r="H23" s="372" t="n">
        <f t="shared" si="76">G23/AD23-1</f>
        <v>0.12262871568588807</v>
      </c>
      <c r="I23" s="109" t="n">
        <v>14345.650800000001</v>
      </c>
      <c r="J23" s="372" t="n">
        <f t="shared" si="77">I23/AF23-1</f>
        <v>-0.06483566644352712</v>
      </c>
      <c r="K23" s="109" t="n">
        <v>14014.529600000002</v>
      </c>
      <c r="L23" s="372" t="n">
        <f t="shared" si="78">K23/AH23-1</f>
        <v>-0.035094332316707</v>
      </c>
      <c r="M23" s="109" t="n">
        <v>11627.775300000001</v>
      </c>
      <c r="N23" s="372" t="n">
        <f t="shared" si="79">M23/AJ23-1</f>
        <v>-0.11113379185589267</v>
      </c>
      <c r="O23" s="109" t="n">
        <v>12669.559599999997</v>
      </c>
      <c r="P23" s="372" t="n">
        <f t="shared" si="80">O23/AL23-1</f>
        <v>-0.07791888300727379</v>
      </c>
      <c r="Q23" s="170" t="n">
        <v>13281.5737</v>
      </c>
      <c r="R23" s="372" t="n">
        <f>Q23/AL23-1</f>
        <v>-0.03492636001820226</v>
      </c>
      <c r="S23" s="170"/>
      <c r="T23" s="372">
        <f>S23/AN23-1</f>
      </c>
      <c r="U23" s="109">
        <f>G23+E23+C23+I23+K23+M23+O23+Q23+S23</f>
      </c>
      <c r="V23" s="372">
        <f>U23/SUM(X23+Z23+AB23+AD23+AF23+AH23+AJ23+AL23+AN23)-1</f>
      </c>
      <c r="W23" s="372"/>
      <c r="X23" s="170" t="n">
        <v>15253.4011</v>
      </c>
      <c r="Y23" s="372">
        <f>X23/AY23-1</f>
      </c>
      <c r="Z23" s="170" t="n">
        <v>15922.813</v>
      </c>
      <c r="AA23" s="416">
        <f>Z23/BA23-1</f>
      </c>
      <c r="AB23" s="170" t="n">
        <v>14136.3268</v>
      </c>
      <c r="AC23" s="416">
        <f>AB23/BC23-1</f>
      </c>
      <c r="AD23" s="170" t="n">
        <v>15340.245864</v>
      </c>
      <c r="AE23" s="416">
        <f>AD23/BE23-1</f>
      </c>
      <c r="AF23" s="170" t="n">
        <v>14524.2484</v>
      </c>
      <c r="AG23" s="416">
        <f>AF23/BG23-1</f>
      </c>
      <c r="AH23" s="170" t="n">
        <v>13081.581</v>
      </c>
      <c r="AI23" s="416">
        <f>AH23/BI23-1</f>
      </c>
      <c r="AJ23" s="170" t="n">
        <v>13740.179</v>
      </c>
      <c r="AK23" s="416">
        <f>AJ23/BK23-1</f>
      </c>
      <c r="AL23" s="170" t="n">
        <v>13762.2386</v>
      </c>
      <c r="AM23" s="416">
        <f>AL23/BM23-1</f>
      </c>
      <c r="AN23" s="170" t="n">
        <v>12615.6868</v>
      </c>
      <c r="AO23" s="416">
        <f>AN23/BO23-1</f>
      </c>
      <c r="AP23" s="170" t="n">
        <v>14007.3104</v>
      </c>
      <c r="AQ23" s="416">
        <f>AP23/BQ23-1</f>
      </c>
      <c r="AR23" s="170" t="n">
        <v>12472.8922</v>
      </c>
      <c r="AS23" s="416">
        <f>AR23/BS23-1</f>
      </c>
      <c r="AT23" s="170" t="n">
        <v>10530.509172</v>
      </c>
      <c r="AU23" s="416">
        <f>AT23/BU23-1</f>
      </c>
      <c r="AV23" s="107">
        <f>AB23+X23+Z23+AD23+AF23+AH23+AJ23+AL23+AN23+AP23+AR23+AT23</f>
      </c>
      <c r="AW23" s="372">
        <f>AV23/(AY23+BA23+BC23+BE23+BG23+BI23+BK23+BM23+BO23+BQ23+BS23+BU23)-1</f>
      </c>
      <c r="AX23" s="373"/>
      <c r="AY23" s="500" t="n">
        <v>11165.6778</v>
      </c>
      <c r="AZ23" s="418" t="n">
        <v>0.0794309720710105</v>
      </c>
      <c r="BA23" s="417" t="n">
        <v>13609.320984</v>
      </c>
      <c r="BB23" s="419">
        <f>BA23/CB23-1</f>
      </c>
      <c r="BC23" s="417" t="n">
        <v>12666.9078</v>
      </c>
      <c r="BD23" s="419">
        <f>BC23/CD23-1</f>
      </c>
      <c r="BE23" s="417" t="n">
        <v>13484.067</v>
      </c>
      <c r="BF23" s="419">
        <f>BE23/CF23-1</f>
      </c>
      <c r="BG23" s="420" t="n">
        <v>12790.887412</v>
      </c>
      <c r="BH23" s="419">
        <f>BG23/CH23-1</f>
      </c>
      <c r="BI23" s="417" t="n">
        <v>11384.6373</v>
      </c>
      <c r="BJ23" s="419">
        <f>BI23/CJ23-1</f>
      </c>
      <c r="BK23" s="417" t="n">
        <v>12548.169224</v>
      </c>
      <c r="BL23" s="419">
        <f>BK23/CL23-1</f>
      </c>
      <c r="BM23" s="170" t="n">
        <v>13070.53576</v>
      </c>
      <c r="BN23" s="416">
        <f>BM23/CN23-1</f>
      </c>
      <c r="BO23" s="170" t="n">
        <v>10952.70528</v>
      </c>
      <c r="BP23" s="416">
        <f>BO23/CP23-1</f>
      </c>
      <c r="BQ23" s="170" t="n">
        <v>12583.925824</v>
      </c>
      <c r="BR23" s="416">
        <f>BQ23/CR23-1</f>
      </c>
      <c r="BS23" s="170" t="n">
        <v>12494.690492</v>
      </c>
      <c r="BT23" s="416">
        <f>BS23/CT23-1</f>
      </c>
      <c r="BU23" s="170" t="n">
        <v>10871.255708</v>
      </c>
      <c r="BV23" s="416">
        <f>BU23/CV23-1</f>
      </c>
      <c r="BW23" s="109">
        <f>AY23+BA23+BC23+BE23+BG23+BI23+BK23+BM23+BO23+BQ23+BS23+BU23</f>
      </c>
      <c r="BX23" s="372">
        <f>BW23/CX23-1</f>
      </c>
      <c r="BY23" s="443"/>
      <c r="BZ23" s="93" t="n">
        <v>10344.0406</v>
      </c>
      <c r="CA23" s="416">
        <f>BZ23/DB23-1</f>
      </c>
      <c r="CB23" s="93" t="n">
        <v>12857.5051</v>
      </c>
      <c r="CC23" s="372">
        <f>CB23/DC23-1</f>
      </c>
      <c r="CD23" s="109" t="n">
        <v>11414.1302</v>
      </c>
      <c r="CE23" s="372">
        <f>CD23/DD23-1</f>
      </c>
      <c r="CF23" s="109" t="n">
        <v>11545.4868</v>
      </c>
      <c r="CG23" s="372" t="n">
        <v>0.225719598180512</v>
      </c>
      <c r="CH23" s="170" t="n">
        <v>11477.144</v>
      </c>
      <c r="CI23" s="372">
        <f>CH23/DF23-1</f>
      </c>
      <c r="CJ23" s="170" t="n">
        <v>11402.1473</v>
      </c>
      <c r="CK23" s="372">
        <f>CJ23/DG23-1</f>
      </c>
      <c r="CL23" s="170" t="n">
        <v>14361.5452</v>
      </c>
      <c r="CM23" s="372">
        <f>CL23/DH23-1</f>
      </c>
      <c r="CN23" s="109" t="n">
        <v>13745.8737</v>
      </c>
      <c r="CO23" s="372">
        <f>CN23/DI23-1</f>
      </c>
      <c r="CP23" s="109">
        <f>11938.0841+CP25</f>
      </c>
      <c r="CQ23" s="372">
        <f>CP23/DJ23-1</f>
      </c>
      <c r="CR23" s="109">
        <f>13053.922+CR25</f>
      </c>
      <c r="CS23" s="372">
        <f>CR23/DK23-1</f>
      </c>
      <c r="CT23" s="109" t="n">
        <v>12480.4961</v>
      </c>
      <c r="CU23" s="372">
        <f>CT23/DL23-1</f>
      </c>
      <c r="CV23" s="109" t="n">
        <v>10499.8774</v>
      </c>
      <c r="CW23" s="372">
        <f>CV23/DM23-1</f>
      </c>
      <c r="CX23" s="109">
        <f>BZ23+CB23+CD23+CF23+CH23+CJ23+CL23+CN23+CP23+CR23+CT23+CV23</f>
      </c>
      <c r="CY23" s="372">
        <f>CX23/SUM(DB23:DM23)-1</f>
      </c>
      <c r="CZ23" s="294"/>
      <c r="DA23" s="294"/>
      <c r="DB23" s="502" t="n">
        <v>13444.9106</v>
      </c>
      <c r="DC23" s="93" t="n">
        <v>15326.8161</v>
      </c>
      <c r="DD23" s="93" t="n">
        <v>10054.6504</v>
      </c>
      <c r="DE23" s="107" t="n">
        <v>9419.354</v>
      </c>
      <c r="DF23" s="170" t="n">
        <v>10670.1617</v>
      </c>
      <c r="DG23" s="170" t="n">
        <v>11426.7522</v>
      </c>
      <c r="DH23" s="109" t="n">
        <v>12577.0867</v>
      </c>
      <c r="DI23" s="109" t="n">
        <v>9686.8873</v>
      </c>
      <c r="DJ23" s="109" t="n">
        <v>10154.0833</v>
      </c>
      <c r="DK23" s="109" t="n">
        <v>7326.5453</v>
      </c>
      <c r="DL23" s="109" t="n">
        <v>4931.4787</v>
      </c>
      <c r="DM23" s="109" t="n">
        <v>4582.6455</v>
      </c>
      <c r="DN23" s="109" t="n">
        <v>119601.3718</v>
      </c>
      <c r="DO23" s="423" t="n">
        <v>-0.264840484170258</v>
      </c>
      <c r="DP23" s="424"/>
      <c r="DQ23" s="425" t="n">
        <v>13714.2232</v>
      </c>
      <c r="DR23" s="87">
        <f>(DQ23-DZ23)/DZ23</f>
      </c>
      <c r="DS23" s="438" t="n">
        <v>14269.0026</v>
      </c>
      <c r="DT23" s="308"/>
      <c r="DU23" s="438" t="n">
        <v>16754.9696</v>
      </c>
      <c r="DV23" s="104">
        <f>(DU23-EV23)/EV23</f>
      </c>
      <c r="DW23" s="103"/>
      <c r="DX23" s="438" t="n">
        <v>16683.606</v>
      </c>
      <c r="DY23" s="104">
        <f>(DX23-EX23)/EX23</f>
      </c>
      <c r="DZ23" s="438" t="n">
        <v>16023.5896</v>
      </c>
      <c r="EA23" s="104">
        <f>(DZ23-EZ23)/EZ23</f>
      </c>
      <c r="EB23" s="438" t="n">
        <v>12515.6255</v>
      </c>
      <c r="EC23" s="104">
        <f>(EB23-FB23)/FB23</f>
      </c>
      <c r="ED23" s="438" t="n">
        <v>15539.8946</v>
      </c>
      <c r="EE23" s="104">
        <f>(ED23-FD23)/FD23</f>
      </c>
      <c r="EF23" s="438" t="n">
        <v>8724.4377</v>
      </c>
      <c r="EG23" s="104">
        <f>(EF23-FF23)/FF23</f>
      </c>
      <c r="EH23" s="438" t="n">
        <v>12040.6236</v>
      </c>
      <c r="EI23" s="104">
        <f>(EH23-FH23)/FH23</f>
      </c>
      <c r="EJ23" s="438" t="n">
        <v>13418.4503</v>
      </c>
      <c r="EK23" s="104">
        <f>(EJ23-FJ23)/FJ23</f>
      </c>
      <c r="EL23" s="438" t="n">
        <v>11625.881</v>
      </c>
      <c r="EM23" s="104">
        <f>(EL23-FL23)/FL23</f>
      </c>
      <c r="EN23" s="438" t="n">
        <v>11377.3433</v>
      </c>
      <c r="EO23" s="104">
        <f>(EN23-FN23)/FN23</f>
      </c>
      <c r="EP23" s="93">
        <f>DQ23+DS23+DU23+DX23+DZ23+EB23+ED23+EF23+EH23+EJ23+EL23+EN23</f>
      </c>
      <c r="EQ23" s="104">
        <f>(EP23-FP23)/FP23</f>
      </c>
      <c r="ER23" s="538" t="n">
        <v>36535.0</v>
      </c>
      <c r="ES23" s="104">
        <f>(ER23-FS23)/FS23</f>
      </c>
      <c r="ET23" s="438" t="n">
        <v>0.0</v>
      </c>
      <c r="EU23" s="104">
        <f>(ET23-FT23)/FT23</f>
      </c>
      <c r="EV23" s="438" t="n">
        <v>3100.0</v>
      </c>
      <c r="EW23" s="104">
        <f>(EV23-FU23)/FU23</f>
      </c>
      <c r="EX23" s="438" t="n">
        <v>6150.0</v>
      </c>
      <c r="EY23" s="104">
        <f>(EX23-FV23)/FV23</f>
      </c>
      <c r="EZ23" s="438" t="n">
        <v>6195.0</v>
      </c>
      <c r="FA23" s="104">
        <f>(EZ23-FW23)/FW23</f>
      </c>
      <c r="FB23" s="438" t="n">
        <v>5325.0</v>
      </c>
      <c r="FC23" s="104">
        <f>(FB23-FX23)/FX23</f>
      </c>
      <c r="FD23" s="438" t="n">
        <v>4989.072</v>
      </c>
      <c r="FE23" s="104">
        <f>(FD23-FY23)/FY23</f>
      </c>
      <c r="FF23" s="438" t="n">
        <v>16623.5399</v>
      </c>
      <c r="FG23" s="104">
        <f>(FF23-FZ23)/FZ23</f>
      </c>
      <c r="FH23" s="438" t="n">
        <v>18059.5715</v>
      </c>
      <c r="FI23" s="104">
        <f>(FH23-GA23)/GA23</f>
      </c>
      <c r="FJ23" s="438" t="n">
        <v>20254.6876</v>
      </c>
      <c r="FK23" s="104">
        <f>(FJ23-GB23)/GB23</f>
      </c>
      <c r="FL23" s="438" t="n">
        <v>19114.4054</v>
      </c>
      <c r="FM23" s="104">
        <f>(FL23-GD23)/GD23</f>
      </c>
      <c r="FN23" s="438" t="n">
        <v>18386.9485</v>
      </c>
      <c r="FO23" s="462">
        <f>(FN23-GF23)/GF23</f>
      </c>
      <c r="FP23" s="867" t="n">
        <v>154733.2249</v>
      </c>
      <c r="FQ23" s="454">
        <f>(FP23-(FS23+FT23+FU23+FV23+FW23+FX23+FY23+FZ23+GA23+GB23+GD23+GF23))/(FS23+FT23+FU23+FV23+FW23+FX23+FY23+FZ23+GA23+GB23+GD23+GF23)</f>
      </c>
      <c r="FR23" s="371"/>
      <c r="FS23" s="515" t="n">
        <v>38535.0</v>
      </c>
      <c r="FT23" s="515" t="n">
        <v>47259.0</v>
      </c>
      <c r="FU23" s="515" t="n">
        <v>38765.0</v>
      </c>
      <c r="FV23" s="515" t="n">
        <v>36395.0</v>
      </c>
      <c r="FW23" s="515" t="n">
        <v>39089.0</v>
      </c>
      <c r="FX23" s="515" t="n">
        <v>34506.0</v>
      </c>
      <c r="FY23" s="513" t="n">
        <v>40101.0</v>
      </c>
      <c r="FZ23" s="490" t="n">
        <v>40165.0</v>
      </c>
      <c r="GA23" s="490" t="n">
        <v>42520.0</v>
      </c>
      <c r="GB23" s="490" t="n">
        <v>40421.0</v>
      </c>
      <c r="GC23" s="503">
        <f>(GB23-HD23)/HD23</f>
      </c>
      <c r="GD23" s="490" t="n">
        <v>36809.0</v>
      </c>
      <c r="GE23" s="503">
        <f>(GD23-HF23)/HF23</f>
      </c>
      <c r="GF23" s="490" t="n">
        <v>37389.0</v>
      </c>
      <c r="GG23" s="503">
        <f>(GF23-HH23)/HH23</f>
      </c>
      <c r="GH23" s="504">
        <f>FS23+FT23+FU23+FV23+FW23+FX23+FY23+FZ23+GA23+GB23+GD23+GF23</f>
      </c>
      <c r="GI23" s="491">
        <f>(GH23-HJ23)/HJ23</f>
      </c>
      <c r="GJ23" s="431"/>
      <c r="GK23" s="325"/>
      <c r="GL23" s="428" t="n">
        <v>41007.0</v>
      </c>
      <c r="GM23" s="104">
        <f>(GL23-HO23)/HO23</f>
      </c>
      <c r="GN23" s="103" t="n">
        <v>49390.0</v>
      </c>
      <c r="GO23" s="104">
        <f>(GN23-HQ23)/HQ23</f>
      </c>
      <c r="GP23" s="438" t="n">
        <v>42379.0</v>
      </c>
      <c r="GQ23" s="104">
        <f>(GP23-HS23)/HS23</f>
      </c>
      <c r="GR23" s="438" t="n">
        <v>39975.0</v>
      </c>
      <c r="GS23" s="104">
        <f>(GR23-HU23)/HU23</f>
      </c>
      <c r="GT23" s="438" t="n">
        <v>45531.0</v>
      </c>
      <c r="GU23" s="104">
        <f>(GT23-HW23)/HW23</f>
      </c>
      <c r="GV23" s="103" t="n">
        <v>39306.0</v>
      </c>
      <c r="GW23" s="104">
        <f>(GV23-HZ23)/HZ23</f>
      </c>
      <c r="GX23" s="103" t="n">
        <v>44406.0</v>
      </c>
      <c r="GY23" s="104">
        <f>(GX23-IB23)/IB23</f>
      </c>
      <c r="GZ23" s="103" t="n">
        <v>44596.0</v>
      </c>
      <c r="HA23" s="104">
        <f>(GZ23-ID23)/ID23</f>
      </c>
      <c r="HB23" s="103" t="n">
        <v>47090.0</v>
      </c>
      <c r="HC23" s="104">
        <f>(HB23-IF23)/IF23</f>
      </c>
      <c r="HD23" s="103" t="n">
        <v>43921.0</v>
      </c>
      <c r="HE23" s="104">
        <f>(HD23-IH23)/IH23</f>
      </c>
      <c r="HF23" s="103" t="n">
        <v>36049.0</v>
      </c>
      <c r="HG23" s="104">
        <f>(HF23-IJ23)/IJ23</f>
      </c>
      <c r="HH23" s="103" t="n">
        <v>40249.0</v>
      </c>
      <c r="HI23" s="104">
        <f>(HH23-IL23)/IL23</f>
      </c>
      <c r="HJ23" s="430">
        <f>GL23+GN23+GP23+GR23+GT23+GV23+GX23+GZ23+HB23+HD23+HF23+HH23</f>
      </c>
      <c r="HK23" s="103">
        <f>HH23+HF23+HD23+HB23+GZ23+GX23+GV23+GT23+GR23+GP23+GN23+GL23</f>
      </c>
      <c r="HL23" s="409"/>
      <c r="HM23" s="424"/>
      <c r="HN23" s="505"/>
      <c r="HO23" s="428" t="n">
        <v>43600.0</v>
      </c>
      <c r="HP23" s="426">
        <f>(HO23-IQ23)/IQ23</f>
      </c>
      <c r="HQ23" s="435" t="n">
        <v>52358.0</v>
      </c>
      <c r="HR23" s="426">
        <f>(HQ23-IS23)/IS23</f>
      </c>
      <c r="HS23" s="435" t="n">
        <v>44615.0</v>
      </c>
      <c r="HT23" s="437">
        <f>(HS23-IU23)/IU23</f>
      </c>
      <c r="HU23" s="466" t="n">
        <v>41953.0</v>
      </c>
      <c r="HV23" s="308">
        <f>(HU23-IW23)/IW23</f>
      </c>
      <c r="HW23" s="466" t="n">
        <v>47601.0</v>
      </c>
      <c r="HX23" s="308">
        <f>(HW23-IY23)/IY23</f>
      </c>
      <c r="HY23" s="437"/>
      <c r="HZ23" s="466" t="n">
        <v>41309.0</v>
      </c>
      <c r="IA23" s="308">
        <f>(HZ23-JA23)/JA23</f>
      </c>
      <c r="IB23" s="466" t="n">
        <v>46037.0</v>
      </c>
      <c r="IC23" s="308">
        <f>(IB23-JC23)/JC23</f>
      </c>
      <c r="ID23" s="466" t="n">
        <v>46046.0</v>
      </c>
      <c r="IE23" s="436">
        <f>(ID23-JE23)/JE23</f>
      </c>
      <c r="IF23" s="466" t="n">
        <v>48140.0</v>
      </c>
      <c r="IG23" s="439">
        <f>(IF23-JG23)/JG23</f>
      </c>
      <c r="IH23" s="466" t="n">
        <v>46001.0</v>
      </c>
      <c r="II23" s="439">
        <f>(IH23-JI23)/JI23</f>
      </c>
      <c r="IJ23" s="466" t="n">
        <v>37849.0</v>
      </c>
      <c r="IK23" s="313">
        <f>(IJ23-JK23)/JK23</f>
      </c>
      <c r="IL23" s="466" t="n">
        <v>42248.0</v>
      </c>
      <c r="IM23" s="313">
        <f>(IL23-JM23)/JM23</f>
      </c>
      <c r="IN23" s="406">
        <f>HO23+HQ23+HS23+HU23+HW23+HZ23+IB23+ID23+IF23+IH23+IJ23+IL23</f>
      </c>
      <c r="IO23" s="104">
        <f>IN23/JO23-1</f>
      </c>
      <c r="IP23" s="325"/>
      <c r="IQ23" s="515" t="n">
        <v>42320.0</v>
      </c>
      <c r="IR23" s="308">
        <f>IQ23/JS23-1</f>
      </c>
      <c r="IS23" s="103" t="n">
        <v>51211.0</v>
      </c>
      <c r="IT23" s="308">
        <f>IS23/JT23-1</f>
      </c>
      <c r="IU23" s="539" t="n">
        <v>43929.0</v>
      </c>
      <c r="IV23" s="409">
        <f>(IU23-JU23)/JU23</f>
      </c>
      <c r="IW23" s="540" t="n">
        <v>41430.0</v>
      </c>
      <c r="IX23" s="308">
        <f>(IW23-JV23)/JV23</f>
      </c>
      <c r="IY23" s="540" t="n">
        <v>47071.1</v>
      </c>
      <c r="IZ23" s="308">
        <f>(IY23-JW23)/JW23</f>
      </c>
      <c r="JA23" s="540" t="n">
        <v>40820.0</v>
      </c>
      <c r="JB23" s="426">
        <f>(JA23-JX23)/JX23</f>
      </c>
      <c r="JC23" s="541" t="n">
        <v>45530.0</v>
      </c>
      <c r="JD23" s="426">
        <f>(JC23-JY23)/JY23</f>
      </c>
      <c r="JE23" s="103" t="n">
        <v>45325.0</v>
      </c>
      <c r="JF23" s="426">
        <f>(JE23-JZ23)/JZ23</f>
      </c>
      <c r="JG23" s="103" t="n">
        <v>47441.0</v>
      </c>
      <c r="JH23" s="409">
        <f>(JG23-KA23)/KA23</f>
      </c>
      <c r="JI23" s="103" t="n">
        <v>45501.0</v>
      </c>
      <c r="JJ23" s="426">
        <f>(JI23-KB23)/KB23</f>
      </c>
      <c r="JK23" s="103" t="n">
        <v>37440.0</v>
      </c>
      <c r="JL23" s="426">
        <f>(JK23-KC23)/KC23</f>
      </c>
      <c r="JM23" s="103" t="n">
        <v>41818.0</v>
      </c>
      <c r="JN23" s="426">
        <f>(JM23-KD23)/KD23</f>
      </c>
      <c r="JO23" s="413">
        <f>JM23+JK23+JI23+JG23+JE23+JC23+JA23+IY23+IW23+IU23+IS23+IQ23</f>
      </c>
      <c r="JP23" s="388">
        <f>JO23/JR23-1</f>
      </c>
      <c r="JQ23" s="414"/>
      <c r="JR23" s="515" t="n">
        <v>522186.728934273</v>
      </c>
      <c r="JS23" s="438" t="n">
        <v>40553.95</v>
      </c>
      <c r="JT23" s="438" t="n">
        <v>49071.24</v>
      </c>
      <c r="JU23" s="438" t="n">
        <v>42234.75</v>
      </c>
      <c r="JV23" s="438" t="n">
        <v>40257.9878491945</v>
      </c>
      <c r="JW23" s="438" t="n">
        <v>45246.5675138862</v>
      </c>
      <c r="JX23" s="438" t="n">
        <v>39712.61</v>
      </c>
      <c r="JY23" s="438" t="n">
        <v>44396.898265902</v>
      </c>
      <c r="JZ23" s="438" t="n">
        <v>43588.4167869879</v>
      </c>
      <c r="KA23" s="438" t="n">
        <v>46071.0908267243</v>
      </c>
      <c r="KB23" s="438" t="n">
        <v>44819.6576915786</v>
      </c>
      <c r="KC23" s="438" t="n">
        <v>39536.32</v>
      </c>
      <c r="KD23" s="438" t="n">
        <v>46697.24</v>
      </c>
    </row>
    <row r="24" ht="28.8" customHeight="1" spans="1:288">
      <c r="A24" s="415"/>
      <c r="B24" s="147" t="s">
        <v>211</v>
      </c>
      <c r="C24" s="170" t="n">
        <v>2.489</v>
      </c>
      <c r="D24" s="416" t="n">
        <f t="shared" si="74">C24/Z24-1</f>
        <v>-0.27546356941169625</v>
      </c>
      <c r="E24" s="170" t="n">
        <v>2.6698</v>
      </c>
      <c r="F24" s="372" t="n">
        <f t="shared" si="75">E24/AB24-1</f>
        <v>-0.21777855908118715</v>
      </c>
      <c r="G24" s="170" t="n">
        <v>2.4174</v>
      </c>
      <c r="H24" s="372" t="n">
        <f t="shared" si="76">G24/AD24-1</f>
        <v>-0.2546250616674889</v>
      </c>
      <c r="I24" s="170" t="n">
        <v>2.2694</v>
      </c>
      <c r="J24" s="372" t="n">
        <f t="shared" si="77">I24/AF24-1</f>
        <v>-0.2987021013597033</v>
      </c>
      <c r="K24" s="170" t="n">
        <v>2.2832</v>
      </c>
      <c r="L24" s="372" t="n">
        <f t="shared" si="78">K24/AH24-1</f>
        <v>-0.3032864422812853</v>
      </c>
      <c r="M24" s="170" t="n">
        <v>2.7015</v>
      </c>
      <c r="N24" s="416" t="n">
        <f t="shared" si="79">M24/AJ24-1</f>
        <v>-0.15567570946368292</v>
      </c>
      <c r="O24" s="170" t="n">
        <v>2.534</v>
      </c>
      <c r="P24" s="416" t="n">
        <f t="shared" si="80">O24/AL24-1</f>
        <v>-0.21041971769544765</v>
      </c>
      <c r="Q24" s="170" t="n">
        <v>2.2075</v>
      </c>
      <c r="R24" s="416" t="n">
        <f>Q24/AL24-1</f>
        <v>-0.23329397054737422</v>
      </c>
      <c r="S24" s="170"/>
      <c r="T24" s="416">
        <f>S24/AN24-1</f>
      </c>
      <c r="U24" s="109">
        <f>G24+E24+C24+I24+K24+M24+O24+Q24+S24</f>
      </c>
      <c r="V24" s="372">
        <f>U24/SUM(X24+Z24+AB24+AD24+AF24+AH24+AJ24+AL24+AN24)-1</f>
      </c>
      <c r="W24" s="372"/>
      <c r="X24" s="170" t="n">
        <v>3.4353</v>
      </c>
      <c r="Y24" s="416">
        <f>X24/AY24-1</f>
      </c>
      <c r="Z24" s="170" t="n">
        <v>3.4131</v>
      </c>
      <c r="AA24" s="416">
        <f>Z24/BA24-1</f>
      </c>
      <c r="AB24" s="170" t="n">
        <v>3.2432</v>
      </c>
      <c r="AC24" s="416">
        <f>AB24/BC24-1</f>
      </c>
      <c r="AD24" s="170" t="n">
        <v>3.236</v>
      </c>
      <c r="AE24" s="416">
        <f>AD24/BE24-1</f>
      </c>
      <c r="AF24" s="170" t="n">
        <v>3.2771</v>
      </c>
      <c r="AG24" s="416">
        <f>AF24/BG24-1</f>
      </c>
      <c r="AH24" s="170" t="n">
        <v>3.1996</v>
      </c>
      <c r="AI24" s="416">
        <f>AH24/BI24-1</f>
      </c>
      <c r="AJ24" s="170" t="n">
        <v>3.2093</v>
      </c>
      <c r="AK24" s="416">
        <f>AJ24/BK24-1</f>
      </c>
      <c r="AL24" s="170" t="n">
        <v>2.8792</v>
      </c>
      <c r="AM24" s="416">
        <f>AL24/BM24-1</f>
      </c>
      <c r="AN24" s="170" t="n">
        <v>2.7959</v>
      </c>
      <c r="AO24" s="416">
        <f>AN24/BO24-1</f>
      </c>
      <c r="AP24" s="170" t="n">
        <v>2.7006</v>
      </c>
      <c r="AQ24" s="416">
        <f>AP24/BQ24-1</f>
      </c>
      <c r="AR24" s="170" t="n">
        <v>2.7076</v>
      </c>
      <c r="AS24" s="416">
        <f>AR24/BS24-1</f>
      </c>
      <c r="AT24" s="170" t="n">
        <v>2.3867</v>
      </c>
      <c r="AU24" s="416">
        <f>AT24/BU24-1</f>
      </c>
      <c r="AV24" s="93">
        <f>AB24+X24+Z24+AD24+AF24+AH24+AJ24+AL24+AN24+AP24+AR24+AT24</f>
      </c>
      <c r="AW24" s="416">
        <f>AV24/(AY24+BA24+BC24+BE24+BG24+BI24+BK24+BM24+BO24+BQ24+BS24+BU24)-1</f>
      </c>
      <c r="AX24" s="373"/>
      <c r="AY24" s="93" t="n">
        <v>8.7734</v>
      </c>
      <c r="AZ24" s="416" t="n">
        <v>0.196182425523212</v>
      </c>
      <c r="BA24" s="170" t="n">
        <v>7.4448</v>
      </c>
      <c r="BB24" s="416">
        <f>BA24/CB24-1</f>
      </c>
      <c r="BC24" s="93" t="n">
        <v>7.2703</v>
      </c>
      <c r="BD24" s="416">
        <f>BC24/CD24-1</f>
      </c>
      <c r="BE24" s="93" t="n">
        <v>7.1382</v>
      </c>
      <c r="BF24" s="416">
        <f>BE24/CF24-1</f>
      </c>
      <c r="BG24" s="93" t="n">
        <v>7.1022</v>
      </c>
      <c r="BH24" s="416">
        <f>BG24/CH24-1</f>
      </c>
      <c r="BI24" s="93" t="n">
        <v>6.0772</v>
      </c>
      <c r="BJ24" s="416">
        <f>BI24/CJ24-1</f>
      </c>
      <c r="BK24" s="93" t="n">
        <v>5.4583</v>
      </c>
      <c r="BL24" s="416">
        <f>BK24/CL24-1</f>
      </c>
      <c r="BM24" s="93" t="n">
        <v>4.9841</v>
      </c>
      <c r="BN24" s="416">
        <f>BM24/CN24-1</f>
      </c>
      <c r="BO24" s="93" t="n">
        <v>4.654</v>
      </c>
      <c r="BP24" s="416">
        <f>BO24/CP24-1</f>
      </c>
      <c r="BQ24" s="93" t="n">
        <v>4.0937</v>
      </c>
      <c r="BR24" s="416">
        <f>BQ24/CR24-1</f>
      </c>
      <c r="BS24" s="93" t="n">
        <v>4.1078</v>
      </c>
      <c r="BT24" s="416">
        <f>BS24/CT24-1</f>
      </c>
      <c r="BU24" s="93" t="n">
        <v>4.017</v>
      </c>
      <c r="BV24" s="416">
        <f>BU24/CV24-1</f>
      </c>
      <c r="BW24" s="170">
        <f>AY24+BA24+BC24+BE24+BG24+BI24+BK24+BM24+BO24+BQ24+BS24+BU24</f>
      </c>
      <c r="BX24" s="416">
        <f>BW24/CX24-1</f>
      </c>
      <c r="BY24" s="443"/>
      <c r="BZ24" s="93" t="n">
        <v>7.3345</v>
      </c>
      <c r="CA24" s="416">
        <f>BZ24/DB24-1</f>
      </c>
      <c r="CB24" s="93" t="n">
        <v>7.4762</v>
      </c>
      <c r="CC24" s="416">
        <f>CB24/DC24-1</f>
      </c>
      <c r="CD24" s="170" t="n">
        <v>8.489</v>
      </c>
      <c r="CE24" s="416">
        <f>CD24/DD24-1</f>
      </c>
      <c r="CF24" s="170" t="n">
        <v>8.3292</v>
      </c>
      <c r="CG24" s="416" t="n">
        <v>0.0547430004178855</v>
      </c>
      <c r="CH24" s="170" t="n">
        <v>8.3656</v>
      </c>
      <c r="CI24" s="416">
        <f>CH24/DF24-1</f>
      </c>
      <c r="CJ24" s="170" t="n">
        <v>8.304</v>
      </c>
      <c r="CK24" s="416">
        <f>CJ24/DG24-1</f>
      </c>
      <c r="CL24" s="170" t="n">
        <v>8.2021</v>
      </c>
      <c r="CM24" s="416">
        <f>CL24/DH24-1</f>
      </c>
      <c r="CN24" s="170" t="n">
        <v>8.1571</v>
      </c>
      <c r="CO24" s="416">
        <f>CN24/DI24-1</f>
      </c>
      <c r="CP24" s="170" t="n">
        <v>8.3726</v>
      </c>
      <c r="CQ24" s="416">
        <f>CP24/DJ24-1</f>
      </c>
      <c r="CR24" s="170" t="n">
        <v>8.5835</v>
      </c>
      <c r="CS24" s="416">
        <f>CR24/DK24-1</f>
      </c>
      <c r="CT24" s="170" t="n">
        <v>8.3069</v>
      </c>
      <c r="CU24" s="416">
        <f>CT24/DL24-1</f>
      </c>
      <c r="CV24" s="170" t="n">
        <v>8.5651</v>
      </c>
      <c r="CW24" s="416">
        <f>CV24/DM24-1</f>
      </c>
      <c r="CX24" s="170">
        <f>BZ24+CB24+CD24+CF24+CH24+CJ24+CL24+CN24+CP24+CR24+CT24+CV24</f>
      </c>
      <c r="CY24" s="416">
        <f>CX24/SUM(DB24:DM24)-1</f>
      </c>
      <c r="CZ24" s="294"/>
      <c r="DA24" s="294"/>
      <c r="DB24" s="502" t="n">
        <v>11.0357</v>
      </c>
      <c r="DC24" s="93" t="n">
        <v>11.0823</v>
      </c>
      <c r="DD24" s="93" t="n">
        <v>8.3362</v>
      </c>
      <c r="DE24" s="107" t="n">
        <v>7.8969</v>
      </c>
      <c r="DF24" s="170" t="n">
        <v>7.9798</v>
      </c>
      <c r="DG24" s="170" t="n">
        <v>8.0245</v>
      </c>
      <c r="DH24" s="109" t="n">
        <v>8.0841</v>
      </c>
      <c r="DI24" s="109" t="n">
        <v>7.9017</v>
      </c>
      <c r="DJ24" s="109" t="n">
        <v>7.9226</v>
      </c>
      <c r="DK24" s="109" t="n">
        <v>6.1097</v>
      </c>
      <c r="DL24" s="109" t="n">
        <v>6.7106</v>
      </c>
      <c r="DM24" s="109" t="n">
        <v>6.1549</v>
      </c>
      <c r="DN24" s="109" t="n">
        <v>97.239</v>
      </c>
      <c r="DO24" s="423" t="n">
        <v>-0.368045685229703</v>
      </c>
      <c r="DP24" s="424"/>
      <c r="DQ24" s="425" t="n">
        <v>16.8359</v>
      </c>
      <c r="DR24" s="87"/>
      <c r="DS24" s="438" t="n">
        <v>6.9496</v>
      </c>
      <c r="DT24" s="308"/>
      <c r="DU24" s="438" t="n">
        <v>15.1574</v>
      </c>
      <c r="DV24" s="104"/>
      <c r="DW24" s="103"/>
      <c r="DX24" s="438" t="n">
        <v>14.1785</v>
      </c>
      <c r="DY24" s="104"/>
      <c r="DZ24" s="438" t="n">
        <v>14.5509</v>
      </c>
      <c r="EA24" s="104"/>
      <c r="EB24" s="438" t="n">
        <v>14.488</v>
      </c>
      <c r="EC24" s="104"/>
      <c r="ED24" s="438" t="n">
        <v>13.5446</v>
      </c>
      <c r="EE24" s="104"/>
      <c r="EF24" s="438" t="n">
        <v>12.8728</v>
      </c>
      <c r="EG24" s="104"/>
      <c r="EH24" s="438" t="n">
        <v>11.0832</v>
      </c>
      <c r="EI24" s="104"/>
      <c r="EJ24" s="438" t="n">
        <v>11.4646</v>
      </c>
      <c r="EK24" s="104"/>
      <c r="EL24" s="438" t="n">
        <v>11.3672</v>
      </c>
      <c r="EM24" s="104"/>
      <c r="EN24" s="438" t="n">
        <v>11.3776</v>
      </c>
      <c r="EO24" s="104"/>
      <c r="EP24" s="93">
        <f>DQ24+DS24+DU24+DX24+DZ24+EB24+ED24+EF24+EH24+EJ24+EL24+EN24</f>
      </c>
      <c r="EQ24" s="104"/>
      <c r="ER24" s="104"/>
      <c r="FN24" s="95"/>
      <c r="FO24" s="454"/>
      <c r="FP24" s="95" t="n">
        <v>0.0</v>
      </c>
      <c r="FQ24" s="454"/>
      <c r="FR24" s="455"/>
      <c r="FS24" s="447"/>
      <c r="JM24" s="413"/>
      <c r="JN24" s="388"/>
      <c r="JO24" s="413" t="n">
        <v>0.0</v>
      </c>
      <c r="JP24" s="388"/>
      <c r="JQ24" s="414"/>
      <c r="JR24" s="315"/>
      <c r="JS24" s="150"/>
      <c r="JT24" s="150"/>
      <c r="JU24" s="150"/>
      <c r="JV24" s="150"/>
      <c r="JW24" s="150"/>
      <c r="JX24" s="150"/>
      <c r="JY24" s="150"/>
      <c r="JZ24" s="150"/>
      <c r="KA24" s="150"/>
      <c r="KB24" s="150"/>
      <c r="KC24" s="150"/>
      <c r="KD24" s="150"/>
    </row>
    <row r="25" ht="28.8" customHeight="1" spans="1:288">
      <c r="A25" s="28"/>
      <c r="B25" s="450" t="s">
        <v>212</v>
      </c>
      <c r="C25" s="170" t="n">
        <v>57.3524</v>
      </c>
      <c r="D25" s="416" t="n">
        <f t="shared" si="74">C25/Z25-1</f>
        <v>-0.4196866353970956</v>
      </c>
      <c r="E25" s="170" t="n">
        <v>60.8606</v>
      </c>
      <c r="F25" s="372" t="n">
        <f t="shared" si="75">E25/AB25-1</f>
        <v>-0.39188596425491773</v>
      </c>
      <c r="G25" s="170" t="n">
        <v>55.2767</v>
      </c>
      <c r="H25" s="372" t="n">
        <f t="shared" si="76">G25/AD25-1</f>
        <v>-0.3955296266122815</v>
      </c>
      <c r="I25" s="170" t="n">
        <v>51.9476</v>
      </c>
      <c r="J25" s="372" t="n">
        <f t="shared" si="77">I25/AF25-1</f>
        <v>-0.43324015567402896</v>
      </c>
      <c r="K25" s="170" t="n">
        <v>51.8758</v>
      </c>
      <c r="L25" s="372" t="n">
        <f t="shared" si="78">K25/AH25-1</f>
        <v>-0.4436302952172785</v>
      </c>
      <c r="M25" s="170" t="n">
        <v>57.4551</v>
      </c>
      <c r="N25" s="416" t="n">
        <f t="shared" si="79">M25/AJ25-1</f>
        <v>-0.37384711455782493</v>
      </c>
      <c r="O25" s="170" t="n">
        <v>53.3321</v>
      </c>
      <c r="P25" s="416" t="n">
        <f t="shared" si="80">O25/AL25-1</f>
        <v>-0.414463167417635</v>
      </c>
      <c r="Q25" s="170" t="n">
        <v>45.8742</v>
      </c>
      <c r="R25" s="416" t="n">
        <f>Q25/AL25-1</f>
        <v>-0.36432303899764296</v>
      </c>
      <c r="S25" s="170"/>
      <c r="T25" s="416">
        <f>S25/AN25-1</f>
      </c>
      <c r="U25" s="109">
        <f>G25+E25+C25+I25+K25+M25+O25+Q25+S25</f>
      </c>
      <c r="V25" s="372">
        <f>U25/SUM(X25+Z25+AB25+AD25+AF25+AH25+AJ25+AL25+AN25)-1</f>
      </c>
      <c r="W25" s="372"/>
      <c r="X25" s="170" t="n">
        <v>98.830052</v>
      </c>
      <c r="Y25" s="416">
        <f>X25/AY25-1</f>
      </c>
      <c r="Z25" s="170" t="n">
        <v>100.0809</v>
      </c>
      <c r="AA25" s="416">
        <f>Z25/BA25-1</f>
      </c>
      <c r="AB25" s="170" t="n">
        <v>91.4465</v>
      </c>
      <c r="AC25" s="416">
        <f>AB25/BC25-1</f>
      </c>
      <c r="AD25" s="170" t="n">
        <v>91.657164</v>
      </c>
      <c r="AE25" s="416">
        <f>AD25/BE25-1</f>
      </c>
      <c r="AF25" s="170" t="n">
        <v>93.2398</v>
      </c>
      <c r="AG25" s="416">
        <f>AF25/BG25-1</f>
      </c>
      <c r="AH25" s="170" t="n">
        <v>91.7589</v>
      </c>
      <c r="AI25" s="416">
        <f>AH25/BI25-1</f>
      </c>
      <c r="AJ25" s="170" t="n">
        <v>91.0824</v>
      </c>
      <c r="AK25" s="416">
        <f>AJ25/BK25-1</f>
      </c>
      <c r="AL25" s="170" t="n">
        <v>72.1659</v>
      </c>
      <c r="AM25" s="416">
        <f>AL25/BM25-1</f>
      </c>
      <c r="AN25" s="170" t="n">
        <v>70.5554</v>
      </c>
      <c r="AO25" s="416">
        <f>AN25/BO25-1</f>
      </c>
      <c r="AP25" s="170" t="n">
        <v>69.445</v>
      </c>
      <c r="AQ25" s="416">
        <f>AP25/BQ25-1</f>
      </c>
      <c r="AR25" s="170" t="n">
        <v>69.445</v>
      </c>
      <c r="AS25" s="416">
        <f>AR25/BS25-1</f>
      </c>
      <c r="AT25" s="170" t="n">
        <v>54.622672</v>
      </c>
      <c r="AU25" s="416">
        <f>AT25/BU25-1</f>
      </c>
      <c r="AV25" s="93">
        <f>AB25+X25+Z25+AD25+AF25+AH25+AJ25+AL25+AN25+AP25+AR25+AT25</f>
      </c>
      <c r="AW25" s="416">
        <f>AV25/(AY25+BA25+BC25+BE25+BG25+BI25+BK25+BM25+BO25+BQ25+BS25+BU25)-1</f>
      </c>
      <c r="AX25" s="373"/>
      <c r="AY25" s="93" t="n">
        <v>232.7334</v>
      </c>
      <c r="AZ25" s="416" t="n">
        <v>0.445099382117738</v>
      </c>
      <c r="BA25" s="170" t="n">
        <v>203.152984</v>
      </c>
      <c r="BB25" s="416">
        <f>BA25/CB25-1</f>
      </c>
      <c r="BC25" s="93" t="n">
        <v>199.956</v>
      </c>
      <c r="BD25" s="416">
        <f>BC25/CD25-1</f>
      </c>
      <c r="BE25" s="93" t="n">
        <v>196.0642</v>
      </c>
      <c r="BF25" s="416">
        <f>BE25/CF25-1</f>
      </c>
      <c r="BG25" s="93" t="n">
        <v>193.804712</v>
      </c>
      <c r="BH25" s="416">
        <f>BG25/CH25-1</f>
      </c>
      <c r="BI25" s="93" t="n">
        <v>164.001</v>
      </c>
      <c r="BJ25" s="416">
        <f>BI25/CJ25-1</f>
      </c>
      <c r="BK25" s="93" t="n">
        <v>149.860024</v>
      </c>
      <c r="BL25" s="416">
        <f>BK25/CL25-1</f>
      </c>
      <c r="BM25" s="93" t="n">
        <v>139.77956</v>
      </c>
      <c r="BN25" s="416">
        <f>BM25/CN25-1</f>
      </c>
      <c r="BO25" s="93" t="n">
        <v>134.82448</v>
      </c>
      <c r="BP25" s="416">
        <f>BO25/CP25-1</f>
      </c>
      <c r="BQ25" s="93" t="n">
        <v>113.834724</v>
      </c>
      <c r="BR25" s="416">
        <f>BQ25/CR25-1</f>
      </c>
      <c r="BS25" s="93" t="n">
        <v>115.287892</v>
      </c>
      <c r="BT25" s="416">
        <f>BS25/CT25-1</f>
      </c>
      <c r="BU25" s="93" t="n">
        <v>112.271308</v>
      </c>
      <c r="BV25" s="416">
        <f>BU25/CV25-1</f>
      </c>
      <c r="BW25" s="170">
        <f>AY25+BA25+BC25+BE25+BG25+BI25+BK25+BM25+BO25+BQ25+BS25+BU25</f>
      </c>
      <c r="BX25" s="416">
        <f>BW25/CX25-1</f>
      </c>
      <c r="BY25" s="443"/>
      <c r="BZ25" s="93" t="n">
        <v>161.0501</v>
      </c>
      <c r="CA25" s="416">
        <f>BZ25/DB25-1</f>
      </c>
      <c r="CB25" s="93" t="n">
        <v>165.8486</v>
      </c>
      <c r="CC25" s="416">
        <f>CB25/DC25-1</f>
      </c>
      <c r="CD25" s="170" t="n">
        <v>226.8266</v>
      </c>
      <c r="CE25" s="416">
        <f>CD25/DD25-1</f>
      </c>
      <c r="CF25" s="170" t="n">
        <v>220.5658</v>
      </c>
      <c r="CG25" s="416" t="n">
        <v>0.293064674983585</v>
      </c>
      <c r="CH25" s="170" t="n">
        <v>222.8496</v>
      </c>
      <c r="CI25" s="416">
        <f>CH25/DF25-1</f>
      </c>
      <c r="CJ25" s="170" t="n">
        <v>219.3374</v>
      </c>
      <c r="CK25" s="416">
        <f>CJ25/DG25-1</f>
      </c>
      <c r="CL25" s="170" t="n">
        <v>216.4183</v>
      </c>
      <c r="CM25" s="416">
        <f>CL25/DH25-1</f>
      </c>
      <c r="CN25" s="170" t="n">
        <v>214.4803</v>
      </c>
      <c r="CO25" s="416">
        <f>CN25/DI25-1</f>
      </c>
      <c r="CP25" s="170" t="n">
        <v>221.4374</v>
      </c>
      <c r="CQ25" s="416">
        <f>CP25/DJ25-1</f>
      </c>
      <c r="CR25" s="170" t="n">
        <v>227.3533</v>
      </c>
      <c r="CS25" s="416">
        <f>CR25/DK25-1</f>
      </c>
      <c r="CT25" s="170" t="n">
        <v>218.2133</v>
      </c>
      <c r="CU25" s="416">
        <f>CT25/DL25-1</f>
      </c>
      <c r="CV25" s="170" t="n">
        <v>226.3978</v>
      </c>
      <c r="CW25" s="416">
        <f>CV25/DM25-1</f>
      </c>
      <c r="CX25" s="170">
        <f>BZ25+CB25+CD25+CF25+CH25+CJ25+CL25+CN25+CP25+CR25+CT25+CV25</f>
      </c>
      <c r="CY25" s="416">
        <f>CX25/SUM(DB25:DM25)-1</f>
      </c>
      <c r="CZ25" s="294"/>
      <c r="DA25" s="294"/>
      <c r="DB25" s="485" t="n">
        <v>306.6833</v>
      </c>
      <c r="DC25" s="481" t="n">
        <v>308.8046</v>
      </c>
      <c r="DD25" s="481" t="n">
        <v>175.4079</v>
      </c>
      <c r="DE25" s="481" t="n">
        <v>170.576</v>
      </c>
      <c r="DF25" s="452" t="n">
        <v>171.6396</v>
      </c>
      <c r="DG25" s="452" t="n">
        <v>172.4551</v>
      </c>
      <c r="DH25" s="452" t="n">
        <v>174.0934</v>
      </c>
      <c r="DI25" s="452" t="n">
        <v>171.0632</v>
      </c>
      <c r="DJ25" s="452" t="n">
        <v>170.1641</v>
      </c>
      <c r="DK25" s="452" t="n">
        <v>129.3776</v>
      </c>
      <c r="DL25" s="452" t="n">
        <v>149.2745</v>
      </c>
      <c r="DM25" s="452" t="n">
        <v>137.3468</v>
      </c>
      <c r="DN25" s="452" t="n">
        <v>2236.8861</v>
      </c>
      <c r="DO25" s="453" t="n">
        <v>-0.501400051676933</v>
      </c>
      <c r="DP25" s="424"/>
      <c r="DQ25" s="425" t="n">
        <v>517.5942</v>
      </c>
      <c r="DR25" s="87"/>
      <c r="DS25" s="438" t="n">
        <v>260.6436</v>
      </c>
      <c r="DT25" s="308"/>
      <c r="DU25" s="438" t="n">
        <v>435.9805</v>
      </c>
      <c r="DV25" s="104"/>
      <c r="DW25" s="103"/>
      <c r="DX25" s="438" t="n">
        <v>422.9915</v>
      </c>
      <c r="DY25" s="104"/>
      <c r="DZ25" s="438" t="n">
        <v>418.4388</v>
      </c>
      <c r="EA25" s="104"/>
      <c r="EB25" s="438" t="n">
        <v>412.4421</v>
      </c>
      <c r="EC25" s="104"/>
      <c r="ED25" s="438" t="n">
        <v>386.2965</v>
      </c>
      <c r="EE25" s="104"/>
      <c r="EF25" s="438" t="n">
        <v>365.4591</v>
      </c>
      <c r="EG25" s="104"/>
      <c r="EH25" s="438" t="n">
        <v>309.3693</v>
      </c>
      <c r="EI25" s="104"/>
      <c r="EJ25" s="438" t="n">
        <v>321.0472</v>
      </c>
      <c r="EK25" s="104"/>
      <c r="EL25" s="438" t="n">
        <v>317.4131</v>
      </c>
      <c r="EM25" s="104"/>
      <c r="EN25" s="438" t="n">
        <v>318.6585</v>
      </c>
      <c r="EO25" s="104"/>
      <c r="EP25" s="93">
        <f>DQ25+DS25+DU25+DX25+DZ25+EB25+ED25+EF25+EH25+EJ25+EL25+EN25</f>
      </c>
      <c r="EQ25" s="104"/>
      <c r="ER25" s="104"/>
      <c r="FN25" s="95"/>
      <c r="FO25" s="454"/>
      <c r="FP25" s="95" t="n">
        <v>0.0</v>
      </c>
      <c r="FQ25" s="454"/>
      <c r="FR25" s="455"/>
      <c r="FS25" s="447"/>
      <c r="JM25" s="413"/>
      <c r="JN25" s="388"/>
      <c r="JO25" s="413" t="n">
        <v>0.0</v>
      </c>
      <c r="JP25" s="388"/>
      <c r="JQ25" s="414"/>
      <c r="JR25" s="315"/>
      <c r="JS25" s="150"/>
      <c r="JT25" s="150"/>
      <c r="JU25" s="150"/>
      <c r="JV25" s="150"/>
      <c r="JW25" s="150"/>
      <c r="JX25" s="150"/>
      <c r="JY25" s="150"/>
      <c r="JZ25" s="150"/>
      <c r="KA25" s="150"/>
      <c r="KB25" s="150"/>
      <c r="KC25" s="150"/>
      <c r="KD25" s="150"/>
    </row>
    <row r="26" s="288" customFormat="1" ht="28.8" customHeight="1" spans="1:288">
      <c r="A26" s="302" t="s">
        <v>98</v>
      </c>
      <c r="B26" s="171" t="s">
        <v>206</v>
      </c>
      <c r="C26" s="109" t="n">
        <v>58.618100000000005</v>
      </c>
      <c r="D26" s="372" t="n">
        <f t="shared" si="74">C26/Z26-1</f>
        <v>0.06129340046747678</v>
      </c>
      <c r="E26" s="109" t="n">
        <v>51.26089999999999</v>
      </c>
      <c r="F26" s="372" t="n">
        <f t="shared" si="75">E26/AB26-1</f>
        <v>-0.004596330702790086</v>
      </c>
      <c r="G26" s="109" t="n">
        <v>51.401700000000005</v>
      </c>
      <c r="H26" s="372" t="n">
        <f t="shared" si="76">G26/AD26-1</f>
        <v>-0.020201481086129847</v>
      </c>
      <c r="I26" s="109" t="n">
        <v>51.54429999999999</v>
      </c>
      <c r="J26" s="372" t="n">
        <f t="shared" si="77">I26/AF26-1</f>
        <v>-0.02447504140052048</v>
      </c>
      <c r="K26" s="109" t="n">
        <v>51.6972</v>
      </c>
      <c r="L26" s="372" t="n">
        <f t="shared" si="78">K26/AH26-1</f>
        <v>-0.024803771214496284</v>
      </c>
      <c r="M26" s="109" t="n">
        <v>50.2205</v>
      </c>
      <c r="N26" s="372" t="n">
        <f t="shared" si="79">M26/AJ26-1</f>
        <v>-0.07462276788593392</v>
      </c>
      <c r="O26" s="109" t="n">
        <v>49.335499999999996</v>
      </c>
      <c r="P26" s="372" t="n">
        <f t="shared" si="80">O26/AL26-1</f>
        <v>-0.020244305916603977</v>
      </c>
      <c r="Q26" s="109" t="n">
        <v>47.7686</v>
      </c>
      <c r="R26" s="372" t="n">
        <f>Q26/AL26-1</f>
        <v>-0.024184668811603083</v>
      </c>
      <c r="S26" s="109"/>
      <c r="T26" s="372">
        <f>S26/AN26-1</f>
      </c>
      <c r="U26" s="109">
        <f>G26+E26+C26+I26+K26+M26+O26+Q26+S26</f>
      </c>
      <c r="V26" s="372">
        <f>U26/SUM(X26+Z26+AB26+AD26+AF26+AH26+AJ26+AL26+AN26)-1</f>
      </c>
      <c r="W26" s="372"/>
      <c r="X26" s="109" t="n">
        <v>55.2327</v>
      </c>
      <c r="Y26" s="372">
        <f>X26/AY26-1</f>
      </c>
      <c r="Z26" s="109" t="n">
        <v>51.4976</v>
      </c>
      <c r="AA26" s="372">
        <f>Z26/BA26-1</f>
      </c>
      <c r="AB26" s="109" t="n">
        <v>52.4615</v>
      </c>
      <c r="AC26" s="372">
        <f>AB26/BC26-1</f>
      </c>
      <c r="AD26" s="109" t="n">
        <v>52.8375</v>
      </c>
      <c r="AE26" s="372">
        <f>AD26/BE26-1</f>
      </c>
      <c r="AF26" s="170" t="n">
        <v>53.0121</v>
      </c>
      <c r="AG26" s="372">
        <f>AF26/BG26-1</f>
      </c>
      <c r="AH26" s="170" t="n">
        <v>54.2703</v>
      </c>
      <c r="AI26" s="372">
        <f>AH26/BI26-1</f>
      </c>
      <c r="AJ26" s="170" t="n">
        <v>50.3549</v>
      </c>
      <c r="AK26" s="372">
        <f>AJ26/BK26-1</f>
      </c>
      <c r="AL26" s="170" t="n">
        <v>48.9525</v>
      </c>
      <c r="AM26" s="372">
        <f>AL26/BM26-1</f>
      </c>
      <c r="AN26" s="170" t="n">
        <v>49.2128</v>
      </c>
      <c r="AO26" s="372">
        <f>AN26/BO26-1</f>
      </c>
      <c r="AP26" s="170" t="n">
        <v>49.5826</v>
      </c>
      <c r="AQ26" s="372">
        <f>AP26/BQ26-1</f>
      </c>
      <c r="AR26" s="170" t="n">
        <v>52.5038</v>
      </c>
      <c r="AS26" s="372">
        <f>AR26/BS26-1</f>
      </c>
      <c r="AT26" s="170" t="n">
        <v>60.2661</v>
      </c>
      <c r="AU26" s="372">
        <f>AT26/BU26-1</f>
      </c>
      <c r="AV26" s="107">
        <f>AB26+X26+Z26+AD26+AF26+AH26+AJ26+AL26+AN26+AP26+AR26+AT26</f>
      </c>
      <c r="AW26" s="372">
        <f>AV26/(AY26+BA26+BC26+BE26+BG26+BI26+BK26+BM26+BO26+BQ26+BS26+BU26)-1</f>
      </c>
      <c r="AX26" s="373"/>
      <c r="AY26" s="456" t="n">
        <v>46.8736</v>
      </c>
      <c r="AZ26" s="374" t="n">
        <v>0.232928526149387</v>
      </c>
      <c r="BA26" s="108" t="n">
        <v>46.7568</v>
      </c>
      <c r="BB26" s="374">
        <f>BA26/CB26-1</f>
      </c>
      <c r="BC26" s="108" t="n">
        <v>49.9574</v>
      </c>
      <c r="BD26" s="374">
        <f>BC26/CD26-1</f>
      </c>
      <c r="BE26" s="108" t="n">
        <v>50.507</v>
      </c>
      <c r="BF26" s="374">
        <f>BE26/CF26-1</f>
      </c>
      <c r="BG26" s="375" t="n">
        <v>52.0614</v>
      </c>
      <c r="BH26" s="374">
        <f>BG26/CH26-1</f>
      </c>
      <c r="BI26" s="108" t="n">
        <v>56.8209</v>
      </c>
      <c r="BJ26" s="374">
        <f>BI26/CJ26-1</f>
      </c>
      <c r="BK26" s="108" t="n">
        <v>54.1276</v>
      </c>
      <c r="BL26" s="374">
        <f>BK26/CL26-1</f>
      </c>
      <c r="BM26" s="108" t="n">
        <v>53.8583</v>
      </c>
      <c r="BN26" s="374">
        <f>BM26/CN26-1</f>
      </c>
      <c r="BO26" s="108" t="n">
        <v>52.6862</v>
      </c>
      <c r="BP26" s="374">
        <f>BO26/CP26-1</f>
      </c>
      <c r="BQ26" s="108" t="n">
        <v>56.0179</v>
      </c>
      <c r="BR26" s="374">
        <f>BQ26/CR26-1</f>
      </c>
      <c r="BS26" s="108" t="n">
        <v>61.1577</v>
      </c>
      <c r="BT26" s="374">
        <f>BS26/CT26-1</f>
      </c>
      <c r="BU26" s="108" t="n">
        <v>58.2269</v>
      </c>
      <c r="BV26" s="374">
        <f>BU26/CV26-1</f>
      </c>
      <c r="BW26" s="108">
        <f>AY26+BA26+BC26+BE26+BG26+BI26+BK26+BM26+BO26+BQ26+BS26+BU26</f>
      </c>
      <c r="BX26" s="374">
        <f>BW26/CX26-1</f>
      </c>
      <c r="BY26" s="377"/>
      <c r="BZ26" s="456" t="n">
        <v>38.0181</v>
      </c>
      <c r="CA26" s="374">
        <f>BZ26/DB26-1</f>
      </c>
      <c r="CB26" s="456" t="n">
        <v>42.9312</v>
      </c>
      <c r="CC26" s="374">
        <f>CB26/DC26-1</f>
      </c>
      <c r="CD26" s="108" t="n">
        <v>50.5923</v>
      </c>
      <c r="CE26" s="374">
        <f>CD26/DD26-1</f>
      </c>
      <c r="CF26" s="108" t="n">
        <v>54.0876</v>
      </c>
      <c r="CG26" s="374" t="n">
        <v>1.69036320768795</v>
      </c>
      <c r="CH26" s="108" t="n">
        <v>55.0261</v>
      </c>
      <c r="CI26" s="374">
        <f>CH26/DF26-1</f>
      </c>
      <c r="CJ26" s="108" t="n">
        <v>68.0809</v>
      </c>
      <c r="CK26" s="374">
        <f>CJ26/DG26-1</f>
      </c>
      <c r="CL26" s="108" t="n">
        <v>61.2707</v>
      </c>
      <c r="CM26" s="374">
        <f>CL26/DH26-1</f>
      </c>
      <c r="CN26" s="108" t="n">
        <v>55.3821</v>
      </c>
      <c r="CO26" s="374">
        <f>CN26/DI26-1</f>
      </c>
      <c r="CP26" s="108" t="n">
        <v>53.3731</v>
      </c>
      <c r="CQ26" s="374">
        <f>CP26/DJ26-1</f>
      </c>
      <c r="CR26" s="108" t="n">
        <v>57.1534</v>
      </c>
      <c r="CS26" s="374">
        <f>CR26/DK26-1</f>
      </c>
      <c r="CT26" s="108" t="n">
        <v>51.6529</v>
      </c>
      <c r="CU26" s="374">
        <f>CT26/DL26-1</f>
      </c>
      <c r="CV26" s="108" t="n">
        <v>49.4223</v>
      </c>
      <c r="CW26" s="374">
        <f>CV26/DM26-1</f>
      </c>
      <c r="CX26" s="108">
        <f>BZ26+CB26+CD26+CF26+CH26+CJ26+CL26+CN26+CP26+CR26+CT26+CV26</f>
      </c>
      <c r="CY26" s="374">
        <f>CX26/SUM(DB26:DM26)-1</f>
      </c>
      <c r="CZ26" s="378"/>
      <c r="DA26" s="378"/>
      <c r="DB26" s="459" t="n">
        <v>42.8966</v>
      </c>
      <c r="DC26" s="456" t="n">
        <v>41.05</v>
      </c>
      <c r="DD26" s="456" t="n">
        <v>43.8297</v>
      </c>
      <c r="DE26" s="456" t="n">
        <v>20.1042</v>
      </c>
      <c r="DF26" s="108" t="n">
        <v>38.9416</v>
      </c>
      <c r="DG26" s="108" t="n">
        <v>44.9707</v>
      </c>
      <c r="DH26" s="108" t="n">
        <v>51.9949</v>
      </c>
      <c r="DI26" s="108" t="n">
        <v>48.6239</v>
      </c>
      <c r="DJ26" s="108" t="n">
        <v>42.2432</v>
      </c>
      <c r="DK26" s="108" t="n">
        <v>43.0938</v>
      </c>
      <c r="DL26" s="108" t="n">
        <v>32.5357</v>
      </c>
      <c r="DM26" s="108" t="n">
        <v>27.9871</v>
      </c>
      <c r="DN26" s="108" t="n">
        <v>478.2714</v>
      </c>
      <c r="DO26" s="381" t="n">
        <v>-0.153855231063703</v>
      </c>
      <c r="DP26" s="382"/>
      <c r="DQ26" s="383" t="n">
        <v>53.1155</v>
      </c>
      <c r="DR26" s="384">
        <f>(DQ26-DZ26)/DZ26</f>
      </c>
      <c r="DS26" s="403" t="n">
        <v>54.4053</v>
      </c>
      <c r="DT26" s="528"/>
      <c r="DU26" s="403" t="n">
        <v>52.8281</v>
      </c>
      <c r="DV26" s="386">
        <f>(DU26-EV26)/EV26</f>
      </c>
      <c r="DW26" s="387"/>
      <c r="DX26" s="403" t="n">
        <v>55.2734</v>
      </c>
      <c r="DY26" s="386">
        <f>(DX26-EX26)/EX26</f>
      </c>
      <c r="DZ26" s="403" t="n">
        <v>54.4659</v>
      </c>
      <c r="EA26" s="386">
        <f>(DZ26-EZ26)/EZ26</f>
      </c>
      <c r="EB26" s="403" t="n">
        <v>50.5827</v>
      </c>
      <c r="EC26" s="386">
        <f>(EB26-FB26)/FB26</f>
      </c>
      <c r="ED26" s="403" t="n">
        <v>48.1378</v>
      </c>
      <c r="EE26" s="386">
        <f>(ED26-FD26)/FD26</f>
      </c>
      <c r="EF26" s="403" t="n">
        <v>25.4038</v>
      </c>
      <c r="EG26" s="386">
        <f>(EF26-FF26)/FF26</f>
      </c>
      <c r="EH26" s="403" t="n">
        <v>41.1191</v>
      </c>
      <c r="EI26" s="386">
        <f>(EH26-FH26)/FH26</f>
      </c>
      <c r="EJ26" s="403" t="n">
        <v>45.1472</v>
      </c>
      <c r="EK26" s="386">
        <f>(EJ26-FJ26)/FJ26</f>
      </c>
      <c r="EL26" s="403" t="n">
        <v>42.9876</v>
      </c>
      <c r="EM26" s="386">
        <f>(EL26-FL26)/FL26</f>
      </c>
      <c r="EN26" s="403" t="n">
        <v>41.7695</v>
      </c>
      <c r="EO26" s="386">
        <f>(EN26-FN26)/FN26</f>
      </c>
      <c r="EP26" s="385">
        <f>DQ26+DS26+DU26+DX26+DZ26+EB26+ED26+EF26+EH26+EJ26+EL26+EN26</f>
      </c>
      <c r="EQ26" s="386">
        <f>(EP26-FP26)/FP26</f>
      </c>
      <c r="ER26" s="542" t="n">
        <v>117.1407</v>
      </c>
      <c r="ES26" s="386">
        <f>(ER26-FS26)/FS26</f>
      </c>
      <c r="ET26" s="403" t="n">
        <v>0.0</v>
      </c>
      <c r="EU26" s="386">
        <f>(ET26-FT26)/FT26</f>
      </c>
      <c r="EV26" s="403" t="n">
        <v>0.86</v>
      </c>
      <c r="EW26" s="386">
        <f>(EV26-FU26)/FU26</f>
      </c>
      <c r="EX26" s="403" t="n">
        <v>38.487</v>
      </c>
      <c r="EY26" s="386">
        <f>(EX26-FV26)/FV26</f>
      </c>
      <c r="EZ26" s="403" t="n">
        <v>28.0066</v>
      </c>
      <c r="FA26" s="386">
        <f>(EZ26-FW26)/FW26</f>
      </c>
      <c r="FB26" s="403" t="n">
        <v>34.1927</v>
      </c>
      <c r="FC26" s="386">
        <f>(FB26-FX26)/FX26</f>
      </c>
      <c r="FD26" s="403" t="n">
        <v>34.9559</v>
      </c>
      <c r="FE26" s="386">
        <f>(FD26-FY26)/FY26</f>
      </c>
      <c r="FF26" s="403" t="n">
        <v>55.5053</v>
      </c>
      <c r="FG26" s="386">
        <f>(FF26-FZ26)/FZ26</f>
      </c>
      <c r="FH26" s="403" t="n">
        <v>47.7859</v>
      </c>
      <c r="FI26" s="386">
        <f>(FH26-GA26)/GA26</f>
      </c>
      <c r="FJ26" s="403" t="n">
        <v>62.1616</v>
      </c>
      <c r="FK26" s="386">
        <f>(FJ26-GB26)/GB26</f>
      </c>
      <c r="FL26" s="403" t="n">
        <v>50.933</v>
      </c>
      <c r="FM26" s="386">
        <f>(FL26-GD26)/GD26</f>
      </c>
      <c r="FN26" s="403" t="n">
        <v>48.3256</v>
      </c>
      <c r="FO26" s="462">
        <f>(FN26-GF26)/GF26</f>
      </c>
      <c r="FP26" s="372" t="n">
        <v>518.3543</v>
      </c>
      <c r="FQ26" s="463">
        <f>(FP26-(FS26+FT26+FU26+FV26+FW26+FX26+FY26+FZ26+GA26+GB26+GD26+GF26))/(FS26+FT26+FU26+FV26+FW26+FX26+FY26+FZ26+GA26+GB26+GD26+GF26)</f>
      </c>
      <c r="FR26" s="543"/>
      <c r="FS26" s="525" t="n">
        <v>139.0724</v>
      </c>
      <c r="FT26" s="525" t="n">
        <v>183.4942</v>
      </c>
      <c r="FU26" s="525" t="n">
        <v>153.4904</v>
      </c>
      <c r="FV26" s="525" t="n">
        <v>118.3486</v>
      </c>
      <c r="FW26" s="525" t="n">
        <v>126.612</v>
      </c>
      <c r="FX26" s="544" t="n">
        <v>113.4463</v>
      </c>
      <c r="FY26" s="868" t="n">
        <v>113.7518</v>
      </c>
      <c r="FZ26" s="869" t="n">
        <v>106.5756</v>
      </c>
      <c r="GA26" s="870" t="n">
        <v>106.2796</v>
      </c>
      <c r="GB26" s="871" t="n">
        <v>112.6674</v>
      </c>
      <c r="GC26" s="381">
        <f>(GB26-HD26)/HD26</f>
      </c>
      <c r="GD26" s="467" t="n">
        <v>96.0</v>
      </c>
      <c r="GE26" s="381">
        <f>(GD26-HF26)/HF26</f>
      </c>
      <c r="GF26" s="872" t="n">
        <v>111.28</v>
      </c>
      <c r="GG26" s="381">
        <f>(GF26-HH26)/HH26</f>
      </c>
      <c r="GH26" s="461">
        <f>FS26+FT26+FU26+FV26+FW26+FX26+FY26+FZ26+GA26+GB26+GD26+GF26</f>
      </c>
      <c r="GI26" s="468">
        <f>(GH26-HJ26)/HJ26</f>
      </c>
      <c r="GJ26" s="324"/>
      <c r="GK26" s="533"/>
      <c r="GL26" s="390" t="n">
        <v>148.8679</v>
      </c>
      <c r="GM26" s="392">
        <f>(GL26-HO26)/HO26</f>
      </c>
      <c r="GN26" s="391" t="n">
        <v>203.0791</v>
      </c>
      <c r="GO26" s="392">
        <f>(GN26-HQ26)/HQ26</f>
      </c>
      <c r="GP26" s="529" t="n">
        <v>179.6681</v>
      </c>
      <c r="GQ26" s="392">
        <f>(GP26-HS26)/HS26</f>
      </c>
      <c r="GR26" s="529" t="n">
        <v>142.1434</v>
      </c>
      <c r="GS26" s="392">
        <f>(GR26-HU26)/HU26</f>
      </c>
      <c r="GT26" s="529" t="n">
        <v>153.6181</v>
      </c>
      <c r="GU26" s="392">
        <f>(GT26-HW26)/HW26</f>
      </c>
      <c r="GV26" s="391" t="n">
        <v>151.161</v>
      </c>
      <c r="GW26" s="392">
        <f>(GV26-HZ26)/HZ26</f>
      </c>
      <c r="GX26" s="391" t="n">
        <v>151.1451</v>
      </c>
      <c r="GY26" s="392">
        <f>(GX26-IB26)/IB26</f>
      </c>
      <c r="GZ26" s="391" t="n">
        <v>142.9969</v>
      </c>
      <c r="HA26" s="392">
        <f>(GZ26-ID26)/ID26</f>
      </c>
      <c r="HB26" s="391" t="n">
        <v>141.3105</v>
      </c>
      <c r="HC26" s="392">
        <f>(HB26-IF26)/IF26</f>
      </c>
      <c r="HD26" s="391" t="n">
        <v>156.2871</v>
      </c>
      <c r="HE26" s="392">
        <f>(HD26-IH26)/IH26</f>
      </c>
      <c r="HF26" s="391" t="n">
        <v>132.7002</v>
      </c>
      <c r="HG26" s="392">
        <f>(HF26-IJ26)/IJ26</f>
      </c>
      <c r="HH26" s="391" t="n">
        <v>152.2299</v>
      </c>
      <c r="HI26" s="392">
        <f>(HH26-IL26)/IL26</f>
      </c>
      <c r="HJ26" s="391">
        <f>GL26+GN26+GP26+GR26+GT26+GV26+GX26+GZ26+HB26+HD26+HF26+HH26</f>
      </c>
      <c r="HK26" s="391">
        <f>HH26+HF26+HD26+HB26+GZ26+GX26+GV26+GT26+GR26+GP26+GN26+GL26</f>
      </c>
      <c r="HL26" s="393"/>
      <c r="HM26" s="382"/>
      <c r="HN26" s="497"/>
      <c r="HO26" s="390" t="n">
        <v>156.05</v>
      </c>
      <c r="HP26" s="395">
        <f>(HO26-IQ26)/IQ26</f>
      </c>
      <c r="HQ26" s="470" t="n">
        <v>222.8253</v>
      </c>
      <c r="HR26" s="395">
        <f>(HQ26-IS26)/IS26</f>
      </c>
      <c r="HS26" s="470" t="n">
        <v>187.0589</v>
      </c>
      <c r="HT26" s="474">
        <f>(HS26-IU26)/IU26</f>
      </c>
      <c r="HU26" s="472" t="n">
        <v>149.5705</v>
      </c>
      <c r="HV26" s="473">
        <f>(HU26-IW26)/IW26</f>
      </c>
      <c r="HW26" s="472" t="n">
        <v>160.4858</v>
      </c>
      <c r="HX26" s="473">
        <f>(HW26-IY26)/IY26</f>
      </c>
      <c r="HY26" s="474"/>
      <c r="HZ26" s="472" t="n">
        <v>157.8559</v>
      </c>
      <c r="IA26" s="473">
        <f>(HZ26-JA26)/JA26</f>
      </c>
      <c r="IB26" s="472" t="n">
        <v>155.7889</v>
      </c>
      <c r="IC26" s="473">
        <f>(IB26-JC26)/JC26</f>
      </c>
      <c r="ID26" s="472" t="n">
        <v>150.8924</v>
      </c>
      <c r="IE26" s="405">
        <f>(ID26-JE26)/JE26</f>
      </c>
      <c r="IF26" s="472" t="n">
        <v>151.4648</v>
      </c>
      <c r="IG26" s="405">
        <f>(IF26-JG26)/JG26</f>
      </c>
      <c r="IH26" s="472" t="n">
        <v>164.5305</v>
      </c>
      <c r="II26" s="405">
        <f>(IH26-JI26)/JI26</f>
      </c>
      <c r="IJ26" s="472" t="n">
        <v>139.9992</v>
      </c>
      <c r="IK26" s="405">
        <f>(IJ26-JK26)/JK26</f>
      </c>
      <c r="IL26" s="391" t="n">
        <v>163.1346</v>
      </c>
      <c r="IM26" s="313">
        <f>(IL26-JM26)/JM26</f>
      </c>
      <c r="IN26" s="406">
        <f>HO26+HQ26+HS26+HU26+HW26+HZ26+IB26+ID26+IF26+IH26+IJ26+IL26</f>
      </c>
      <c r="IO26" s="104">
        <f>IN26/JO26-1</f>
      </c>
      <c r="IP26" s="325"/>
      <c r="IQ26" s="546" t="n">
        <v>158.81</v>
      </c>
      <c r="IR26" s="423">
        <f>IQ26/JS26-1</f>
      </c>
      <c r="IS26" s="520" t="n">
        <v>233.7</v>
      </c>
      <c r="IT26" s="423">
        <f>IS26/JT26-1</f>
      </c>
      <c r="IU26" s="520" t="n">
        <v>196.06</v>
      </c>
      <c r="IV26" s="409">
        <f>(IU26-JU26)/JU26</f>
      </c>
      <c r="IW26" s="521" t="n">
        <v>157.21</v>
      </c>
      <c r="IX26" s="547">
        <f>(IW26-JV26)/JV26</f>
      </c>
      <c r="IY26" s="521" t="n">
        <v>159.21</v>
      </c>
      <c r="IZ26" s="547">
        <f>(IY26-JW26)/JW26</f>
      </c>
      <c r="JA26" s="521" t="n">
        <v>160.26</v>
      </c>
      <c r="JB26" s="423">
        <f>(JA26-JX26)/JX26</f>
      </c>
      <c r="JC26" s="521" t="n">
        <v>160.44</v>
      </c>
      <c r="JD26" s="423">
        <f>(JC26-JY26)/JY26</f>
      </c>
      <c r="JE26" s="520" t="n">
        <v>157.03</v>
      </c>
      <c r="JF26" s="423">
        <f>(JE26-JZ26)/JZ26</f>
      </c>
      <c r="JG26" s="520" t="n">
        <v>158.93</v>
      </c>
      <c r="JH26" s="522">
        <f>(JG26-KA26)/KA26</f>
      </c>
      <c r="JI26" s="520" t="n">
        <v>170.0</v>
      </c>
      <c r="JJ26" s="523">
        <f>(JI26-KB26)/KB26</f>
      </c>
      <c r="JK26" s="461" t="n">
        <v>146.94</v>
      </c>
      <c r="JL26" s="524">
        <f>(JK26-KC26)/KC26</f>
      </c>
      <c r="JM26" s="480" t="n">
        <v>170.036</v>
      </c>
      <c r="JN26" s="524">
        <f>(JM26-KD26)/KD26</f>
      </c>
      <c r="JO26" s="413">
        <f>JM26+JK26+JI26+JG26+JE26+JC26+JA26+IY26+IW26+IU26+IS26+IQ26</f>
      </c>
      <c r="JP26" s="388">
        <f>JO26/JR26-1</f>
      </c>
      <c r="JQ26" s="414"/>
      <c r="JR26" s="525" t="n">
        <v>2123.36168546811</v>
      </c>
      <c r="JS26" s="403" t="n">
        <v>178.296856572055</v>
      </c>
      <c r="JT26" s="403" t="n">
        <v>245.997953543466</v>
      </c>
      <c r="JU26" s="403" t="n">
        <v>197.643935902618</v>
      </c>
      <c r="JV26" s="403" t="n">
        <v>162.441980812802</v>
      </c>
      <c r="JW26" s="403" t="n">
        <v>165.558009010536</v>
      </c>
      <c r="JX26" s="403" t="n">
        <v>167.578564714356</v>
      </c>
      <c r="JY26" s="403" t="n">
        <v>168.605506868095</v>
      </c>
      <c r="JZ26" s="403" t="n">
        <v>164.64508823797</v>
      </c>
      <c r="KA26" s="403" t="n">
        <v>165.76256122965</v>
      </c>
      <c r="KB26" s="403" t="n">
        <v>175.744366388903</v>
      </c>
      <c r="KC26" s="403" t="n">
        <v>153.944728630881</v>
      </c>
      <c r="KD26" s="403" t="n">
        <v>177.142133556779</v>
      </c>
    </row>
    <row r="27" ht="28.8" customHeight="1" spans="1:288">
      <c r="A27" s="28"/>
      <c r="B27" s="147" t="s">
        <v>209</v>
      </c>
      <c r="C27" s="170" t="n">
        <v>2574.3453000000004</v>
      </c>
      <c r="D27" s="372" t="n">
        <f t="shared" si="74">C27/Z27-1</f>
        <v>0.1294957245502235</v>
      </c>
      <c r="E27" s="109" t="n">
        <v>2270.4777999999997</v>
      </c>
      <c r="F27" s="372" t="n">
        <f t="shared" si="75">E27/AB27-1</f>
        <v>0.09308442699814456</v>
      </c>
      <c r="G27" s="109" t="n">
        <v>2312.8896999999997</v>
      </c>
      <c r="H27" s="372" t="n">
        <f t="shared" si="76">G27/AD27-1</f>
        <v>0.058258271806078676</v>
      </c>
      <c r="I27" s="109" t="n">
        <v>2341.8271000000004</v>
      </c>
      <c r="J27" s="372" t="n">
        <f t="shared" si="77">I27/AF27-1</f>
        <v>0.032014874450660535</v>
      </c>
      <c r="K27" s="109" t="n">
        <v>2329.9036</v>
      </c>
      <c r="L27" s="372" t="n">
        <f t="shared" si="78">K27/AH27-1</f>
        <v>0.04499588622367523</v>
      </c>
      <c r="M27" s="109" t="n">
        <v>2252.8378000000002</v>
      </c>
      <c r="N27" s="372" t="n">
        <f t="shared" si="79">M27/AJ27-1</f>
        <v>-0.0307461038824145</v>
      </c>
      <c r="O27" s="109" t="n">
        <v>2284.0421</v>
      </c>
      <c r="P27" s="372" t="n">
        <f t="shared" si="80">O27/AL27-1</f>
        <v>0.02998086453485005</v>
      </c>
      <c r="Q27" s="170" t="n">
        <v>2202.3583999999996</v>
      </c>
      <c r="R27" s="372" t="n">
        <f>Q27/AL27-1</f>
        <v>0.007548291429057885</v>
      </c>
      <c r="S27" s="170"/>
      <c r="T27" s="372">
        <f>S27/AN27-1</f>
      </c>
      <c r="U27" s="109">
        <f>G27+E27+C27+I27+K27+M27+O27+Q27+S27</f>
      </c>
      <c r="V27" s="372">
        <f>U27/SUM(X27+Z27+AB27+AD27+AF27+AH27+AJ27+AL27+AN27)-1</f>
      </c>
      <c r="W27" s="372"/>
      <c r="X27" s="170" t="n">
        <v>2279.1988</v>
      </c>
      <c r="Y27" s="372">
        <f>X27/AY27-1</f>
      </c>
      <c r="Z27" s="93" t="n">
        <v>2077.1294</v>
      </c>
      <c r="AA27" s="416">
        <f>Z27/BA27-1</f>
      </c>
      <c r="AB27" s="93" t="n">
        <v>2185.5626</v>
      </c>
      <c r="AC27" s="416">
        <f>AB27/BC27-1</f>
      </c>
      <c r="AD27" s="93" t="n">
        <v>2269.1796</v>
      </c>
      <c r="AE27" s="416">
        <f>AD27/BE27-1</f>
      </c>
      <c r="AF27" s="170" t="n">
        <v>2229.5816</v>
      </c>
      <c r="AG27" s="416">
        <f>AF27/BG27-1</f>
      </c>
      <c r="AH27" s="170" t="n">
        <v>2324.301</v>
      </c>
      <c r="AI27" s="416">
        <f>AH27/BI27-1</f>
      </c>
      <c r="AJ27" s="170" t="n">
        <v>2217.5578</v>
      </c>
      <c r="AK27" s="416">
        <f>AJ27/BK27-1</f>
      </c>
      <c r="AL27" s="170" t="n">
        <v>2185.8589</v>
      </c>
      <c r="AM27" s="416">
        <f>AL27/BM27-1</f>
      </c>
      <c r="AN27" s="170" t="n">
        <v>2215.595</v>
      </c>
      <c r="AO27" s="416">
        <f>AN27/BO27-1</f>
      </c>
      <c r="AP27" s="170" t="n">
        <v>2222.7273</v>
      </c>
      <c r="AQ27" s="416">
        <f>AP27/BQ27-1</f>
      </c>
      <c r="AR27" s="170" t="n">
        <v>2449.5953</v>
      </c>
      <c r="AS27" s="416">
        <f>AR27/BS27-1</f>
      </c>
      <c r="AT27" s="170" t="n">
        <v>2678.3547</v>
      </c>
      <c r="AU27" s="416">
        <f>AT27/BU27-1</f>
      </c>
      <c r="AV27" s="107">
        <f>AB27+X27+Z27+AD27+AF27+AH27+AJ27+AL27+AN27+AP27+AR27+AT27</f>
      </c>
      <c r="AW27" s="372">
        <f>AV27/(AY27+BA27+BC27+BE27+BG27+BI27+BK27+BM27+BO27+BQ27+BS27+BU27)-1</f>
      </c>
      <c r="AX27" s="373"/>
      <c r="AY27" s="500" t="n">
        <v>1986.468</v>
      </c>
      <c r="AZ27" s="418" t="n">
        <v>0.28065630486313</v>
      </c>
      <c r="BA27" s="417" t="n">
        <v>1863.7694</v>
      </c>
      <c r="BB27" s="419">
        <f>BA27/CB27-1</f>
      </c>
      <c r="BC27" s="417" t="n">
        <v>2053.4641</v>
      </c>
      <c r="BD27" s="419">
        <f>BC27/CD27-1</f>
      </c>
      <c r="BE27" s="417" t="n">
        <v>2137.3247</v>
      </c>
      <c r="BF27" s="419">
        <f>BE27/CF27-1</f>
      </c>
      <c r="BG27" s="420" t="n">
        <v>2204.6692</v>
      </c>
      <c r="BH27" s="419">
        <f>BG27/CH27-1</f>
      </c>
      <c r="BI27" s="417" t="n">
        <v>2504.8492</v>
      </c>
      <c r="BJ27" s="419">
        <f>BI27/CJ27-1</f>
      </c>
      <c r="BK27" s="417" t="n">
        <v>2350.583</v>
      </c>
      <c r="BL27" s="419">
        <f>BK27/CL27-1</f>
      </c>
      <c r="BM27" s="170" t="n">
        <v>2350.628</v>
      </c>
      <c r="BN27" s="416">
        <f>BM27/CN27-1</f>
      </c>
      <c r="BO27" s="170" t="n">
        <v>2335.6249</v>
      </c>
      <c r="BP27" s="416">
        <f>BO27/CP27-1</f>
      </c>
      <c r="BQ27" s="170" t="n">
        <v>2435.4038</v>
      </c>
      <c r="BR27" s="416">
        <f>BQ27/CR27-1</f>
      </c>
      <c r="BS27" s="170" t="n">
        <v>2712.2854</v>
      </c>
      <c r="BT27" s="416">
        <f>BS27/CT27-1</f>
      </c>
      <c r="BU27" s="170" t="n">
        <v>2533.2785</v>
      </c>
      <c r="BV27" s="416">
        <f>BU27/CV27-1</f>
      </c>
      <c r="BW27" s="109">
        <f>AY27+BA27+BC27+BE27+BG27+BI27+BK27+BM27+BO27+BQ27+BS27+BU27</f>
      </c>
      <c r="BX27" s="372">
        <f>BW27/CX27-1</f>
      </c>
      <c r="BY27" s="443"/>
      <c r="BZ27" s="500" t="n">
        <v>1551.1328</v>
      </c>
      <c r="CA27" s="419">
        <f>BZ27/DB27-1</f>
      </c>
      <c r="CB27" s="500" t="n">
        <v>1782.731</v>
      </c>
      <c r="CC27" s="419">
        <f>CB27/DC27-1</f>
      </c>
      <c r="CD27" s="417" t="n">
        <v>2265.074</v>
      </c>
      <c r="CE27" s="418">
        <f>CD27/DD27-1</f>
      </c>
      <c r="CF27" s="421" t="n">
        <v>2407.1986</v>
      </c>
      <c r="CG27" s="418" t="n">
        <v>1.67566789197774</v>
      </c>
      <c r="CH27" s="417" t="n">
        <v>2424.9071</v>
      </c>
      <c r="CI27" s="418">
        <f>CH27/DF27-1</f>
      </c>
      <c r="CJ27" s="417" t="n">
        <v>3005.4202</v>
      </c>
      <c r="CK27" s="418">
        <f>CJ27/DG27-1</f>
      </c>
      <c r="CL27" s="417" t="n">
        <v>2578.28</v>
      </c>
      <c r="CM27" s="418">
        <f>CL27/DH27-1</f>
      </c>
      <c r="CN27" s="421" t="n">
        <v>2306.3033</v>
      </c>
      <c r="CO27" s="418">
        <f>CN27/DI27-1</f>
      </c>
      <c r="CP27" s="421" t="n">
        <v>2311.994</v>
      </c>
      <c r="CQ27" s="418">
        <f>CP27/DJ27-1</f>
      </c>
      <c r="CR27" s="421" t="n">
        <v>2473.631</v>
      </c>
      <c r="CS27" s="418">
        <f>CR27/DK27-1</f>
      </c>
      <c r="CT27" s="421" t="n">
        <v>2240.3417</v>
      </c>
      <c r="CU27" s="418">
        <f>CT27/DL27-1</f>
      </c>
      <c r="CV27" s="421" t="n">
        <v>2138.4747</v>
      </c>
      <c r="CW27" s="418">
        <f>CV27/DM27-1</f>
      </c>
      <c r="CX27" s="421">
        <f>BZ27+CB27+CD27+CF27+CH27+CJ27+CL27+CN27+CP27+CR27+CT27+CV27</f>
      </c>
      <c r="CY27" s="418">
        <f>CX27/SUM(DB27:DM27)-1</f>
      </c>
      <c r="CZ27" s="294"/>
      <c r="DA27" s="294"/>
      <c r="DB27" s="485" t="n">
        <v>1706.2719</v>
      </c>
      <c r="DC27" s="481" t="n">
        <v>1576.2777</v>
      </c>
      <c r="DD27" s="481" t="n">
        <v>1835.1069</v>
      </c>
      <c r="DE27" s="481" t="n">
        <v>899.6627</v>
      </c>
      <c r="DF27" s="452" t="n">
        <v>1656.3031</v>
      </c>
      <c r="DG27" s="452" t="n">
        <v>2212.3534</v>
      </c>
      <c r="DH27" s="452" t="n">
        <v>2255.8086</v>
      </c>
      <c r="DI27" s="452" t="n">
        <v>2141.8967</v>
      </c>
      <c r="DJ27" s="452" t="n">
        <v>1780.2199</v>
      </c>
      <c r="DK27" s="452" t="n">
        <v>1861.6664</v>
      </c>
      <c r="DL27" s="452" t="n">
        <v>1357.2731</v>
      </c>
      <c r="DM27" s="452" t="n">
        <v>1158.1116</v>
      </c>
      <c r="DN27" s="452" t="n">
        <v>20440.952</v>
      </c>
      <c r="DO27" s="453" t="n">
        <v>-0.15453972637142</v>
      </c>
      <c r="DP27" s="424"/>
      <c r="DQ27" s="425" t="n">
        <v>2399.8951</v>
      </c>
      <c r="DR27" s="87">
        <f>(DQ27-DZ27)/DZ27</f>
      </c>
      <c r="DS27" s="438" t="n">
        <v>2414.3381</v>
      </c>
      <c r="DT27" s="308"/>
      <c r="DU27" s="438" t="n">
        <v>2226.0953</v>
      </c>
      <c r="DV27" s="104">
        <f>(DU27-EV27)/EV27</f>
      </c>
      <c r="DW27" s="103"/>
      <c r="DX27" s="438" t="n">
        <v>2352.4863</v>
      </c>
      <c r="DY27" s="104">
        <f>(DX27-EX27)/EX27</f>
      </c>
      <c r="DZ27" s="438" t="n">
        <v>2344.9131</v>
      </c>
      <c r="EA27" s="104">
        <f>(DZ27-EZ27)/EZ27</f>
      </c>
      <c r="EB27" s="438" t="n">
        <v>2147.4335</v>
      </c>
      <c r="EC27" s="104">
        <f>(EB27-FB27)/FB27</f>
      </c>
      <c r="ED27" s="438" t="n">
        <v>2019.0132</v>
      </c>
      <c r="EE27" s="104">
        <f>(ED27-FD27)/FD27</f>
      </c>
      <c r="EF27" s="438" t="n">
        <v>1090.1195</v>
      </c>
      <c r="EG27" s="104">
        <f>(EF27-FF27)/FF27</f>
      </c>
      <c r="EH27" s="438" t="n">
        <v>1675.3286</v>
      </c>
      <c r="EI27" s="104">
        <f>(EH27-FH27)/FH27</f>
      </c>
      <c r="EJ27" s="438" t="n">
        <v>1958.0613</v>
      </c>
      <c r="EK27" s="104">
        <f>(EJ27-FJ27)/FJ27</f>
      </c>
      <c r="EL27" s="438" t="n">
        <v>1823.711</v>
      </c>
      <c r="EM27" s="104">
        <f>(EL27-FL27)/FL27</f>
      </c>
      <c r="EN27" s="438" t="n">
        <v>1725.9113</v>
      </c>
      <c r="EO27" s="104">
        <f>(EN27-FN27)/FN27</f>
      </c>
      <c r="EP27" s="93">
        <f>DQ27+DS27+DU27+DX27+DZ27+EB27+ED27+EF27+EH27+EJ27+EL27+EN27</f>
      </c>
      <c r="EQ27" s="104">
        <f>(EP27-FP27)/FP27</f>
      </c>
      <c r="ER27" s="548" t="n">
        <v>6159.0481</v>
      </c>
      <c r="ES27" s="104">
        <f>(ER27-FS27)/FS27</f>
      </c>
      <c r="ET27" s="438" t="n">
        <v>0.0</v>
      </c>
      <c r="EU27" s="104">
        <f>(ET27-FT27)/FT27</f>
      </c>
      <c r="EV27" s="438" t="n">
        <v>146.45</v>
      </c>
      <c r="EW27" s="104">
        <f>(EV27-FU27)/FU27</f>
      </c>
      <c r="EX27" s="438" t="n">
        <v>2065.0621</v>
      </c>
      <c r="EY27" s="104">
        <f>(EX27-FV27)/FV27</f>
      </c>
      <c r="EZ27" s="438" t="n">
        <v>1726.4446</v>
      </c>
      <c r="FA27" s="104">
        <f>(EZ27-FW27)/FW27</f>
      </c>
      <c r="FB27" s="438" t="n">
        <v>1733.7624</v>
      </c>
      <c r="FC27" s="104">
        <f>(FB27-FX27)/FX27</f>
      </c>
      <c r="FD27" s="438" t="n">
        <v>1765.5945</v>
      </c>
      <c r="FE27" s="104">
        <f>(FD27-FY27)/FY27</f>
      </c>
      <c r="FF27" s="438" t="n">
        <v>3418.03</v>
      </c>
      <c r="FG27" s="104">
        <f>(FF27-FZ27)/FZ27</f>
      </c>
      <c r="FH27" s="438" t="n">
        <v>2724.0399</v>
      </c>
      <c r="FI27" s="104">
        <f>(FH27-GA27)/GA27</f>
      </c>
      <c r="FJ27" s="438" t="n">
        <v>3634.6135</v>
      </c>
      <c r="FK27" s="104">
        <f>(FJ27-GB27)/GB27</f>
      </c>
      <c r="FL27" s="438" t="n">
        <v>2836.4363</v>
      </c>
      <c r="FM27" s="104">
        <f>(FL27-GD27)/GD27</f>
      </c>
      <c r="FN27" s="438" t="n">
        <v>2599.3504</v>
      </c>
      <c r="FO27" s="462">
        <f>(FN27-GF27)/GF27</f>
      </c>
      <c r="FP27" s="873" t="n">
        <v>28808.8318</v>
      </c>
      <c r="FQ27" s="454">
        <f>(FP27-(FS27+FT27+FU27+FV27+FW27+FX27+FY27+FZ27+GA27+GB27+GD27+GF27))/(FS27+FT27+FU27+FV27+FW27+FX27+FY27+FZ27+GA27+GB27+GD27+GF27)</f>
      </c>
      <c r="FR27" s="549"/>
      <c r="FS27" s="550" t="n">
        <v>7404.4819</v>
      </c>
      <c r="FT27" s="529" t="n">
        <v>9870.3624</v>
      </c>
      <c r="FU27" s="529" t="n">
        <v>8184.0111</v>
      </c>
      <c r="FV27" s="529" t="n">
        <v>6779.5866</v>
      </c>
      <c r="FW27" s="529" t="n">
        <v>8276.3403</v>
      </c>
      <c r="FX27" s="502" t="n">
        <v>6567.2818</v>
      </c>
      <c r="FY27" s="551" t="n">
        <v>6809.0802</v>
      </c>
      <c r="FZ27" s="490" t="n">
        <v>6583.0306</v>
      </c>
      <c r="GA27" s="490" t="n">
        <v>7084.1998</v>
      </c>
      <c r="GB27" s="490" t="n">
        <v>6521.3373</v>
      </c>
      <c r="GC27" s="503">
        <f>(GB27-HD27)/HD27</f>
      </c>
      <c r="GD27" s="490" t="n">
        <v>5400.0</v>
      </c>
      <c r="GE27" s="503">
        <f>(GD27-HF27)/HF27</f>
      </c>
      <c r="GF27" s="490" t="n">
        <v>9583.25</v>
      </c>
      <c r="GG27" s="503">
        <f>(GF27-HH27)/HH27</f>
      </c>
      <c r="GH27" s="504">
        <f>FS27+FT27+FU27+FV27+FW27+FX27+FY27+FZ27+GA27+GB27+GD27+GF27</f>
      </c>
      <c r="GI27" s="552">
        <f>(GH27-HJ27)/HJ27</f>
      </c>
      <c r="GJ27" s="431"/>
      <c r="GK27" s="325"/>
      <c r="GL27" s="428" t="n">
        <v>8294.1915</v>
      </c>
      <c r="GM27" s="104">
        <f>(GL27-HO27)/HO27</f>
      </c>
      <c r="GN27" s="103" t="n">
        <v>11176.4331</v>
      </c>
      <c r="GO27" s="104">
        <f>(GN27-HQ27)/HQ27</f>
      </c>
      <c r="GP27" s="438" t="n">
        <v>10213.9597</v>
      </c>
      <c r="GQ27" s="104">
        <f>(GP27-HS27)/HS27</f>
      </c>
      <c r="GR27" s="438" t="n">
        <v>8461.9337</v>
      </c>
      <c r="GS27" s="104">
        <f>(GR27-HU27)/HU27</f>
      </c>
      <c r="GT27" s="438" t="n">
        <v>10452.3092</v>
      </c>
      <c r="GU27" s="104">
        <f>(GT27-HW27)/HW27</f>
      </c>
      <c r="GV27" s="103" t="n">
        <v>9229.6049</v>
      </c>
      <c r="GW27" s="104">
        <f>(GV27-HZ27)/HZ27</f>
      </c>
      <c r="GX27" s="103" t="n">
        <v>9565.4776</v>
      </c>
      <c r="GY27" s="104">
        <f>(GX27-IB27)/IB27</f>
      </c>
      <c r="GZ27" s="103" t="n">
        <v>9181.3011</v>
      </c>
      <c r="HA27" s="104">
        <f>(GZ27-ID27)/ID27</f>
      </c>
      <c r="HB27" s="103" t="n">
        <v>9807.8437</v>
      </c>
      <c r="HC27" s="104">
        <f>(HB27-IF27)/IF27</f>
      </c>
      <c r="HD27" s="103" t="n">
        <v>9182.3823</v>
      </c>
      <c r="HE27" s="104">
        <f>(HD27-IH27)/IH27</f>
      </c>
      <c r="HF27" s="103" t="n">
        <v>7686.2005</v>
      </c>
      <c r="HG27" s="104">
        <f>(HF27-IJ27)/IJ27</f>
      </c>
      <c r="HH27" s="103" t="n">
        <v>13076.4489</v>
      </c>
      <c r="HI27" s="104">
        <f>(HH27-IL27)/IL27</f>
      </c>
      <c r="HJ27" s="430">
        <f>GL27+GN27+GP27+GR27+GT27+GV27+GX27+GZ27+HB27+HD27+HF27+HH27</f>
      </c>
      <c r="HK27" s="103">
        <f>HH27+HF27+HD27+HB27+GZ27+GX27+GV27+GT27+GR27+GP27+GN27+GL27</f>
      </c>
      <c r="HL27" s="409"/>
      <c r="HM27" s="424"/>
      <c r="HN27" s="505"/>
      <c r="HO27" s="428" t="n">
        <v>8660.78</v>
      </c>
      <c r="HP27" s="426">
        <f>(HO27-IQ27)/IQ27</f>
      </c>
      <c r="HQ27" s="435" t="n">
        <v>12259.1646</v>
      </c>
      <c r="HR27" s="426">
        <f>(HQ27-IS27)/IS27</f>
      </c>
      <c r="HS27" s="435" t="n">
        <v>10672.1246</v>
      </c>
      <c r="HT27" s="437">
        <f>(HS27-IU27)/IU27</f>
      </c>
      <c r="HU27" s="466" t="n">
        <v>8856.1026</v>
      </c>
      <c r="HV27" s="308">
        <f>(HU27-IW27)/IW27</f>
      </c>
      <c r="HW27" s="466" t="n">
        <v>10920.6435</v>
      </c>
      <c r="HX27" s="308">
        <f>(HW27-IY27)/IY27</f>
      </c>
      <c r="HY27" s="437"/>
      <c r="HZ27" s="466" t="n">
        <v>9687.7023</v>
      </c>
      <c r="IA27" s="308">
        <f>(HZ27-JA27)/JA27</f>
      </c>
      <c r="IB27" s="466" t="n">
        <v>9863.2957</v>
      </c>
      <c r="IC27" s="308">
        <f>(IB27-JC27)/JC27</f>
      </c>
      <c r="ID27" s="466" t="n">
        <v>9667.067</v>
      </c>
      <c r="IE27" s="436">
        <f>(ID27-JE27)/JE27</f>
      </c>
      <c r="IF27" s="466" t="n">
        <v>10478.8105</v>
      </c>
      <c r="IG27" s="439">
        <f>(IF27-JG27)/JG27</f>
      </c>
      <c r="IH27" s="466" t="n">
        <v>9634.2138</v>
      </c>
      <c r="II27" s="439">
        <f>(IH27-JI27)/JI27</f>
      </c>
      <c r="IJ27" s="466" t="n">
        <v>8101.9432</v>
      </c>
      <c r="IK27" s="313">
        <f>(IJ27-JK27)/JK27</f>
      </c>
      <c r="IL27" s="103" t="n">
        <v>13856.7558</v>
      </c>
      <c r="IM27" s="313">
        <f>(IL27-JM27)/JM27</f>
      </c>
      <c r="IN27" s="406">
        <f>HO27+HQ27+HS27+HU27+HW27+HZ27+IB27+ID27+IF27+IH27+IJ27+IL27</f>
      </c>
      <c r="IO27" s="104">
        <f>IN27/JO27-1</f>
      </c>
      <c r="IP27" s="325"/>
      <c r="IQ27" s="515" t="n">
        <v>8765.71</v>
      </c>
      <c r="IR27" s="104">
        <f>IQ27/JS27-1</f>
      </c>
      <c r="IS27" s="103" t="n">
        <v>12411.89</v>
      </c>
      <c r="IT27" s="104">
        <f>IS27/JT27-1</f>
      </c>
      <c r="IU27" s="103" t="n">
        <v>11140.92</v>
      </c>
      <c r="IV27" s="409">
        <f>(IU27-JU27)/JU27</f>
      </c>
      <c r="IW27" s="514" t="n">
        <v>9254.8</v>
      </c>
      <c r="IX27" s="308">
        <f>(IW27-JV27)/JV27</f>
      </c>
      <c r="IY27" s="514" t="n">
        <v>10641.43</v>
      </c>
      <c r="IZ27" s="308">
        <f>(IY27-JW27)/JW27</f>
      </c>
      <c r="JA27" s="514" t="n">
        <v>9961.0</v>
      </c>
      <c r="JB27" s="104">
        <f>(JA27-JX27)/JX27</f>
      </c>
      <c r="JC27" s="514" t="n">
        <v>10074.79</v>
      </c>
      <c r="JD27" s="104">
        <f>(JC27-JY27)/JY27</f>
      </c>
      <c r="JE27" s="103" t="n">
        <v>9940.33</v>
      </c>
      <c r="JF27" s="104">
        <f>(JE27-JZ27)/JZ27</f>
      </c>
      <c r="JG27" s="103" t="n">
        <v>10891.56</v>
      </c>
      <c r="JH27" s="409">
        <f>(JG27-KA27)/KA27</f>
      </c>
      <c r="JI27" s="103" t="n">
        <v>9932.8</v>
      </c>
      <c r="JJ27" s="426">
        <f>(JI27-KB27)/KB27</f>
      </c>
      <c r="JK27" s="103" t="n">
        <v>8454.91</v>
      </c>
      <c r="JL27" s="426">
        <f>(JK27-KC27)/KC27</f>
      </c>
      <c r="JM27" s="103" t="n">
        <v>14474.9816</v>
      </c>
      <c r="JN27" s="426">
        <f>(JM27-KD27)/KD27</f>
      </c>
      <c r="JO27" s="413">
        <f>JM27+JK27+JI27+JG27+JE27+JC27+JA27+IY27+IW27+IU27+IS27+IQ27</f>
      </c>
      <c r="JP27" s="388">
        <f>JO27/JR27-1</f>
      </c>
      <c r="JQ27" s="414"/>
      <c r="JR27" s="515" t="n">
        <v>129922.731563765</v>
      </c>
      <c r="JS27" s="438" t="n">
        <v>9321.17706644884</v>
      </c>
      <c r="JT27" s="438" t="n">
        <v>12929.0543906902</v>
      </c>
      <c r="JU27" s="438" t="n">
        <v>11208.1715909514</v>
      </c>
      <c r="JV27" s="438" t="n">
        <v>9323.11242702377</v>
      </c>
      <c r="JW27" s="438" t="n">
        <v>11017.7239542946</v>
      </c>
      <c r="JX27" s="438" t="n">
        <v>10007.8664109858</v>
      </c>
      <c r="JY27" s="438" t="n">
        <v>10601.2748462935</v>
      </c>
      <c r="JZ27" s="438" t="n">
        <v>10331.4786535555</v>
      </c>
      <c r="KA27" s="438" t="n">
        <v>11322.3757285843</v>
      </c>
      <c r="KB27" s="438" t="n">
        <v>10080.4423328135</v>
      </c>
      <c r="KC27" s="438" t="n">
        <v>8837.44505027506</v>
      </c>
      <c r="KD27" s="438" t="n">
        <v>14942.6091118486</v>
      </c>
    </row>
    <row r="28" s="288" customFormat="1" ht="28.8" customHeight="1" spans="1:288">
      <c r="A28" s="302" t="s">
        <v>99</v>
      </c>
      <c r="B28" s="171" t="s">
        <v>206</v>
      </c>
      <c r="C28" s="170" t="n">
        <v>39.055</v>
      </c>
      <c r="D28" s="416" t="n">
        <f t="shared" si="74">C28/Z28-1</f>
        <v>-0.3391865505724061</v>
      </c>
      <c r="E28" s="170" t="n">
        <v>40.8426</v>
      </c>
      <c r="F28" s="372" t="n">
        <f t="shared" si="75">E28/AB28-1</f>
        <v>-0.2730602677260373</v>
      </c>
      <c r="G28" s="170" t="n">
        <v>40.7877</v>
      </c>
      <c r="H28" s="372" t="n">
        <f t="shared" si="76">G28/AD28-1</f>
        <v>-0.2607026530290425</v>
      </c>
      <c r="I28" s="170" t="n">
        <v>41.548700000000004</v>
      </c>
      <c r="J28" s="372" t="n">
        <f t="shared" si="77">I28/AF28-1</f>
        <v>-0.2553382536911645</v>
      </c>
      <c r="K28" s="170" t="n">
        <v>41.3523</v>
      </c>
      <c r="L28" s="372" t="n">
        <f t="shared" si="78">K28/AH28-1</f>
        <v>-0.14079748673868187</v>
      </c>
      <c r="M28" s="170" t="n">
        <v>35.26650000000001</v>
      </c>
      <c r="N28" s="416" t="n">
        <f t="shared" si="79">M28/AJ28-1</f>
        <v>-0.29458535024202903</v>
      </c>
      <c r="O28" s="170" t="n">
        <v>34.562400000000004</v>
      </c>
      <c r="P28" s="416" t="n">
        <f t="shared" si="80">O28/AL28-1</f>
        <v>-0.2922805372233359</v>
      </c>
      <c r="Q28" s="170" t="n">
        <v>33.6141</v>
      </c>
      <c r="R28" s="416" t="n">
        <f>Q28/AL28-1</f>
        <v>-0.29103172778601516</v>
      </c>
      <c r="S28" s="170"/>
      <c r="T28" s="416">
        <f>S28/AN28-1</f>
      </c>
      <c r="U28" s="109">
        <f>G28+E28+C28+I28+K28+M28+O28+Q28+S28</f>
      </c>
      <c r="V28" s="372">
        <f>U28/SUM(X28+Z28+AB28+AD28+AF28+AH28+AJ28+AL28+AN28)-1</f>
      </c>
      <c r="W28" s="372"/>
      <c r="X28" s="170" t="n">
        <v>59.1014</v>
      </c>
      <c r="Y28" s="416">
        <f>X28/AY28-1</f>
      </c>
      <c r="Z28" s="170" t="n">
        <v>56.1843</v>
      </c>
      <c r="AA28" s="416">
        <f>Z28/BA28-1</f>
      </c>
      <c r="AB28" s="170" t="n">
        <v>55.1709</v>
      </c>
      <c r="AC28" s="416">
        <f>AB28/BC28-1</f>
      </c>
      <c r="AD28" s="170" t="n">
        <v>55.7954</v>
      </c>
      <c r="AE28" s="416">
        <f>AD28/BE28-1</f>
      </c>
      <c r="AF28" s="170" t="n">
        <v>48.1287</v>
      </c>
      <c r="AG28" s="416">
        <f>AF28/BG28-1</f>
      </c>
      <c r="AH28" s="170" t="n">
        <v>49.994</v>
      </c>
      <c r="AI28" s="416">
        <f>AH28/BI28-1</f>
      </c>
      <c r="AJ28" s="170" t="n">
        <v>48.8363</v>
      </c>
      <c r="AK28" s="416">
        <f>AJ28/BK28-1</f>
      </c>
      <c r="AL28" s="170" t="n">
        <v>47.4127</v>
      </c>
      <c r="AM28" s="416">
        <f>AL28/BM28-1</f>
      </c>
      <c r="AN28" s="170" t="n">
        <v>47.5084</v>
      </c>
      <c r="AO28" s="416">
        <f>AN28/BO28-1</f>
      </c>
      <c r="AP28" s="170" t="n">
        <v>48.6599</v>
      </c>
      <c r="AQ28" s="416">
        <f>AP28/BQ28-1</f>
      </c>
      <c r="AR28" s="170" t="n">
        <v>46.5076</v>
      </c>
      <c r="AS28" s="416">
        <f>AR28/BS28-1</f>
      </c>
      <c r="AT28" s="170" t="n">
        <v>45.0386</v>
      </c>
      <c r="AU28" s="416">
        <f>AT28/BU28-1</f>
      </c>
      <c r="AV28" s="93">
        <f>AB28+X28+Z28+AD28+AF28+AH28+AJ28+AL28+AN28+AP28+AR28+AT28</f>
      </c>
      <c r="AW28" s="416">
        <f>AV28/(AY28+BA28+BC28+BE28+BG28+BI28+BK28+BM28+BO28+BQ28+BS28+BU28)-1</f>
      </c>
      <c r="AX28" s="373"/>
      <c r="AY28" s="385" t="n">
        <v>67.4864</v>
      </c>
      <c r="AZ28" s="553" t="n">
        <v>0.239581286081381</v>
      </c>
      <c r="BA28" s="376" t="n">
        <v>62.8993</v>
      </c>
      <c r="BB28" s="553">
        <f>BA28/CB28-1</f>
      </c>
      <c r="BC28" s="376" t="n">
        <v>62.1523</v>
      </c>
      <c r="BD28" s="553">
        <f>BC28/CD28-1</f>
      </c>
      <c r="BE28" s="376" t="n">
        <v>63.1304</v>
      </c>
      <c r="BF28" s="553">
        <f>BE28/CF28-1</f>
      </c>
      <c r="BG28" s="376" t="n">
        <v>64.1069</v>
      </c>
      <c r="BH28" s="553">
        <f>BG28/CH28-1</f>
      </c>
      <c r="BI28" s="376" t="n">
        <v>61.7424</v>
      </c>
      <c r="BJ28" s="553">
        <f>BI28/CJ28-1</f>
      </c>
      <c r="BK28" s="376" t="n">
        <v>62.9213</v>
      </c>
      <c r="BL28" s="553">
        <f>BK28/CL28-1</f>
      </c>
      <c r="BM28" s="376" t="n">
        <v>62.6736</v>
      </c>
      <c r="BN28" s="553">
        <f>BM28/CN28-1</f>
      </c>
      <c r="BO28" s="376" t="n">
        <v>61.647</v>
      </c>
      <c r="BP28" s="553">
        <f>BO28/CP28-1</f>
      </c>
      <c r="BQ28" s="376" t="n">
        <v>66.9201</v>
      </c>
      <c r="BR28" s="553">
        <f>BQ28/CR28-1</f>
      </c>
      <c r="BS28" s="376" t="n">
        <v>61.007</v>
      </c>
      <c r="BT28" s="553">
        <f>BS28/CT28-1</f>
      </c>
      <c r="BU28" s="376" t="n">
        <v>56.6278</v>
      </c>
      <c r="BV28" s="553">
        <f>BU28/CV28-1</f>
      </c>
      <c r="BW28" s="376">
        <f>AY28+BA28+BC28+BE28+BG28+BI28+BK28+BM28+BO28+BQ28+BS28+BU28</f>
      </c>
      <c r="BX28" s="553">
        <f>BW28/CX28-1</f>
      </c>
      <c r="BY28" s="377"/>
      <c r="BZ28" s="385" t="n">
        <v>54.4429</v>
      </c>
      <c r="CA28" s="553">
        <f>BZ28/DB28-1</f>
      </c>
      <c r="CB28" s="385" t="n">
        <v>55.3422</v>
      </c>
      <c r="CC28" s="553">
        <f>CB28/DC28-1</f>
      </c>
      <c r="CD28" s="376" t="n">
        <v>59.7429</v>
      </c>
      <c r="CE28" s="553">
        <f>CD28/DD28-1</f>
      </c>
      <c r="CF28" s="376" t="n">
        <v>62.228</v>
      </c>
      <c r="CG28" s="553" t="n">
        <v>0.205641880110048</v>
      </c>
      <c r="CH28" s="376" t="n">
        <v>62.4613</v>
      </c>
      <c r="CI28" s="553">
        <f>CH28/DF28-1</f>
      </c>
      <c r="CJ28" s="376" t="n">
        <v>63.591</v>
      </c>
      <c r="CK28" s="553">
        <f>CJ28/DG28-1</f>
      </c>
      <c r="CL28" s="376" t="n">
        <v>63.8179</v>
      </c>
      <c r="CM28" s="553">
        <f>CL28/DH28-1</f>
      </c>
      <c r="CN28" s="376" t="n">
        <v>64.9473</v>
      </c>
      <c r="CO28" s="553">
        <f>CN28/DI28-1</f>
      </c>
      <c r="CP28" s="376">
        <f>58.8355+CP30</f>
      </c>
      <c r="CQ28" s="553">
        <f>CP28/DJ28-1</f>
      </c>
      <c r="CR28" s="376">
        <f>62.4026+CR30</f>
      </c>
      <c r="CS28" s="553">
        <f>CR28/DK28-1</f>
      </c>
      <c r="CT28" s="376" t="n">
        <v>70.1183</v>
      </c>
      <c r="CU28" s="553">
        <f>CT28/DL28-1</f>
      </c>
      <c r="CV28" s="376" t="n">
        <v>67.2854</v>
      </c>
      <c r="CW28" s="553">
        <f>CV28/DM28-1</f>
      </c>
      <c r="CX28" s="376">
        <f>BZ28+CB28+CD28+CF28+CH28+CJ28+CL28+CN28+CP28+CR28+CT28+CV28</f>
      </c>
      <c r="CY28" s="553">
        <f>CX28/SUM(DB28:DM28)-1</f>
      </c>
      <c r="CZ28" s="378"/>
      <c r="DA28" s="378"/>
      <c r="DB28" s="459" t="n">
        <v>58.1854</v>
      </c>
      <c r="DC28" s="456" t="n">
        <v>59.0371</v>
      </c>
      <c r="DD28" s="456" t="n">
        <v>55.4097</v>
      </c>
      <c r="DE28" s="456" t="n">
        <v>51.614</v>
      </c>
      <c r="DF28" s="108" t="n">
        <v>55.7663</v>
      </c>
      <c r="DG28" s="108" t="n">
        <v>60.1472</v>
      </c>
      <c r="DH28" s="108" t="n">
        <v>61.5364</v>
      </c>
      <c r="DI28" s="108" t="n">
        <v>61.8089</v>
      </c>
      <c r="DJ28" s="108" t="n">
        <v>60.8668</v>
      </c>
      <c r="DK28" s="108" t="n">
        <v>43.7248</v>
      </c>
      <c r="DL28" s="108" t="n">
        <v>42.0053</v>
      </c>
      <c r="DM28" s="108" t="n">
        <v>40.1687</v>
      </c>
      <c r="DN28" s="108" t="n">
        <v>650.2706</v>
      </c>
      <c r="DO28" s="381" t="n">
        <v>0.121126439056618</v>
      </c>
      <c r="DP28" s="382"/>
      <c r="DQ28" s="383" t="n">
        <v>50.2478</v>
      </c>
      <c r="DR28" s="384">
        <f>(DQ28-DZ28)/DZ28</f>
      </c>
      <c r="DS28" s="403" t="n">
        <v>46.5906</v>
      </c>
      <c r="DT28" s="528"/>
      <c r="DU28" s="403" t="n">
        <v>49.1175</v>
      </c>
      <c r="DV28" s="386">
        <f>(DU28-EV28)/EV28</f>
      </c>
      <c r="DW28" s="387"/>
      <c r="DX28" s="403" t="n">
        <v>49.2572</v>
      </c>
      <c r="DY28" s="386">
        <f>(DX28-EX28)/EX28</f>
      </c>
      <c r="DZ28" s="403" t="n">
        <v>50.3263</v>
      </c>
      <c r="EA28" s="386">
        <f>(DZ28-EZ28)/EZ28</f>
      </c>
      <c r="EB28" s="403" t="n">
        <v>49.0023</v>
      </c>
      <c r="EC28" s="386">
        <f>(EB28-FB28)/FB28</f>
      </c>
      <c r="ED28" s="403" t="n">
        <v>49.8045</v>
      </c>
      <c r="EE28" s="386">
        <f>(ED28-FD28)/FD28</f>
      </c>
      <c r="EF28" s="403" t="n">
        <v>15.1727</v>
      </c>
      <c r="EG28" s="386">
        <f>(EF28-FF28)/FF28</f>
      </c>
      <c r="EH28" s="403" t="n">
        <v>49.9943</v>
      </c>
      <c r="EI28" s="386">
        <f>(EH28-FH28)/FH28</f>
      </c>
      <c r="EJ28" s="403" t="n">
        <v>55.0004</v>
      </c>
      <c r="EK28" s="386">
        <f>(EJ28-FJ28)/FJ28</f>
      </c>
      <c r="EL28" s="403" t="n">
        <v>53.9605</v>
      </c>
      <c r="EM28" s="386">
        <f>(EL28-FL28)/FL28</f>
      </c>
      <c r="EN28" s="403" t="n">
        <v>61.5413</v>
      </c>
      <c r="EO28" s="386">
        <f>(EN28-FN28)/FN28</f>
      </c>
      <c r="EP28" s="385">
        <f>DQ28+DS28+DU28+DX28+DZ28+EB28+ED28+EF28+EH28+EJ28+EL28+EN28</f>
      </c>
      <c r="EQ28" s="386">
        <f>(EP28-FP28)/FP28</f>
      </c>
      <c r="ER28" s="529" t="n">
        <v>154.7052</v>
      </c>
      <c r="ES28" s="386">
        <f>(ER28-FS28)/FS28</f>
      </c>
      <c r="ET28" s="403" t="n">
        <v>0.0</v>
      </c>
      <c r="EU28" s="386">
        <f>(ET28-FT28)/FT28</f>
      </c>
      <c r="EV28" s="403" t="n">
        <v>11.4441</v>
      </c>
      <c r="EW28" s="386">
        <f>(EV28-FU28)/FU28</f>
      </c>
      <c r="EX28" s="403" t="n">
        <v>30.1608</v>
      </c>
      <c r="EY28" s="386">
        <f>(EX28-FV28)/FV28</f>
      </c>
      <c r="EZ28" s="403" t="n">
        <v>52.8143</v>
      </c>
      <c r="FA28" s="386">
        <f>(EZ28-FW28)/FW28</f>
      </c>
      <c r="FB28" s="403" t="n">
        <v>81.783</v>
      </c>
      <c r="FC28" s="386">
        <f>(FB28-FX28)/FX28</f>
      </c>
      <c r="FD28" s="403" t="n">
        <v>85.1535</v>
      </c>
      <c r="FE28" s="386">
        <f>(FD28-FY28)/FY28</f>
      </c>
      <c r="FF28" s="403" t="n">
        <v>57.0765</v>
      </c>
      <c r="FG28" s="386">
        <f>(FF28-FZ28)/FZ28</f>
      </c>
      <c r="FH28" s="403" t="n">
        <v>55.7544</v>
      </c>
      <c r="FI28" s="386">
        <f>(FH28-GA28)/GA28</f>
      </c>
      <c r="FJ28" s="403" t="n">
        <v>61.8086</v>
      </c>
      <c r="FK28" s="386">
        <f>(FJ28-GB28)/GB28</f>
      </c>
      <c r="FL28" s="403" t="n">
        <v>58.5641</v>
      </c>
      <c r="FM28" s="386">
        <f>(FL28-GD28)/GD28</f>
      </c>
      <c r="FN28" s="403" t="n">
        <v>56.8138</v>
      </c>
      <c r="FO28" s="554">
        <f>(FN28-GF28)/GF28</f>
      </c>
      <c r="FP28" s="372" t="n">
        <v>706.0783</v>
      </c>
      <c r="FQ28" s="463">
        <f>(FP28-(FS28+FT28+FU28+FV28+FW28+FX28+FY28+FZ28+GA28+GB28+GD28+GF28))/(FS28+FT28+FU28+FV28+FW28+FX28+FY28+FZ28+GA28+GB28+GD28+GF28)</f>
      </c>
      <c r="FR28" s="530"/>
      <c r="FS28" s="531" t="n">
        <v>160.5951</v>
      </c>
      <c r="FT28" s="510" t="n">
        <v>163.8446</v>
      </c>
      <c r="FU28" s="510" t="n">
        <v>160.4675</v>
      </c>
      <c r="FV28" s="510" t="n">
        <v>151.9929</v>
      </c>
      <c r="FW28" s="510" t="n">
        <v>150.1865</v>
      </c>
      <c r="FX28" s="510" t="n">
        <v>151.2837</v>
      </c>
      <c r="FY28" s="874" t="n">
        <v>149.3507</v>
      </c>
      <c r="FZ28" s="875" t="n">
        <v>149.4144</v>
      </c>
      <c r="GA28" s="876" t="n">
        <v>149.22</v>
      </c>
      <c r="GB28" s="877" t="n">
        <v>152.38</v>
      </c>
      <c r="GC28" s="386">
        <f>(GB28-HD28)/HD28</f>
      </c>
      <c r="GD28" s="878" t="n">
        <v>151.0347</v>
      </c>
      <c r="GE28" s="386">
        <f>(GD28-HF28)/HF28</f>
      </c>
      <c r="GF28" s="879" t="n">
        <v>143.994</v>
      </c>
      <c r="GG28" s="386">
        <f>(GF28-HH28)/HH28</f>
      </c>
      <c r="GH28" s="387">
        <f>FS28+FT28+FU28+FV28+FW28+FX28+FY28+FZ28+GA28+GB28+GD28+GF28</f>
      </c>
      <c r="GI28" s="386">
        <f>(GH28-HJ28)/HJ28</f>
      </c>
      <c r="GJ28" s="324"/>
      <c r="GK28" s="533"/>
      <c r="GL28" s="390" t="n">
        <v>262.7942</v>
      </c>
      <c r="GM28" s="392">
        <f>(GL28-HO28)/HO28</f>
      </c>
      <c r="GN28" s="391" t="n">
        <v>202.0814</v>
      </c>
      <c r="GO28" s="392">
        <f>(GN28-HQ28)/HQ28</f>
      </c>
      <c r="GP28" s="391" t="n">
        <v>200.005</v>
      </c>
      <c r="GQ28" s="392">
        <f>(GP28-HS28)/HS28</f>
      </c>
      <c r="GR28" s="391" t="n">
        <v>184.6344</v>
      </c>
      <c r="GS28" s="392">
        <f>(GR28-HU28)/HU28</f>
      </c>
      <c r="GT28" s="391" t="n">
        <v>183.255</v>
      </c>
      <c r="GU28" s="392">
        <f>(GT28-HW28)/HW28</f>
      </c>
      <c r="GV28" s="391" t="n">
        <v>181.5575</v>
      </c>
      <c r="GW28" s="392">
        <f>(GV28-HZ28)/HZ28</f>
      </c>
      <c r="GX28" s="391" t="n">
        <v>169.7079</v>
      </c>
      <c r="GY28" s="392">
        <f>(GX28-IB28)/IB28</f>
      </c>
      <c r="GZ28" s="391" t="n">
        <v>169.8955</v>
      </c>
      <c r="HA28" s="392">
        <f>(GZ28-ID28)/ID28</f>
      </c>
      <c r="HB28" s="391" t="n">
        <v>168.9242</v>
      </c>
      <c r="HC28" s="392">
        <f>(HB28-IF28)/IF28</f>
      </c>
      <c r="HD28" s="391" t="n">
        <v>168.9206</v>
      </c>
      <c r="HE28" s="392">
        <f>(HD28-IH28)/IH28</f>
      </c>
      <c r="HF28" s="391" t="n">
        <v>166.3553</v>
      </c>
      <c r="HG28" s="392">
        <f>(HF28-IJ28)/IJ28</f>
      </c>
      <c r="HH28" s="391" t="n">
        <v>159.8297</v>
      </c>
      <c r="HI28" s="392">
        <f>(HH28-IL28)/IL28</f>
      </c>
      <c r="HJ28" s="391">
        <f>GL28+GN28+GP28+GR28+GT28+GV28+GX28+GZ28+HB28+HD28+HF28+HH28</f>
      </c>
      <c r="HK28" s="391">
        <f>HH28+HF28+HD28+HB28+GZ28+GX28+GV28+GT28+GR28+GP28+GN28+GL28</f>
      </c>
      <c r="HL28" s="393"/>
      <c r="HM28" s="382"/>
      <c r="HN28" s="497"/>
      <c r="HO28" s="390" t="n">
        <v>262.7942</v>
      </c>
      <c r="HP28" s="395">
        <f>(HO28-IQ28)/IQ28</f>
      </c>
      <c r="HQ28" s="470" t="n">
        <v>349.6021</v>
      </c>
      <c r="HR28" s="395">
        <f>(HQ28-IS28)/IS28</f>
      </c>
      <c r="HS28" s="470" t="n">
        <v>283.8678</v>
      </c>
      <c r="HT28" s="474">
        <f>(HS28-IU28)/IU28</f>
      </c>
      <c r="HU28" s="472" t="n">
        <v>224.5949</v>
      </c>
      <c r="HV28" s="473">
        <f>(HU28-IW28)/IW28</f>
      </c>
      <c r="HW28" s="472" t="n">
        <v>221.1335</v>
      </c>
      <c r="HX28" s="473">
        <f>(HW28-IY28)/IY28</f>
      </c>
      <c r="HY28" s="474"/>
      <c r="HZ28" s="472" t="n">
        <v>238.0</v>
      </c>
      <c r="IA28" s="473">
        <f>(HZ28-JA28)/JA28</f>
      </c>
      <c r="IB28" s="558" t="n">
        <v>232.0</v>
      </c>
      <c r="IC28" s="473">
        <f>(IB28-JC28)/JC28</f>
      </c>
      <c r="ID28" s="558" t="n">
        <v>222.5</v>
      </c>
      <c r="IE28" s="405">
        <f>(ID28-JE28)/JE28</f>
      </c>
      <c r="IF28" s="558" t="n">
        <v>227.5396</v>
      </c>
      <c r="IG28" s="405">
        <f>(IF28-JG28)/JG28</f>
      </c>
      <c r="IH28" s="558" t="n">
        <v>238.6482</v>
      </c>
      <c r="II28" s="405">
        <f>(IH28-JI28)/JI28</f>
      </c>
      <c r="IJ28" s="558" t="n">
        <v>207.736</v>
      </c>
      <c r="IK28" s="405"/>
      <c r="IL28" s="559" t="n">
        <v>229.2346</v>
      </c>
      <c r="IM28" s="313">
        <f>(IL28-JM28)/JM28</f>
      </c>
      <c r="IN28" s="406">
        <f>HO28+HQ28+HS28+HU28+HW28+HZ28+IB28+ID28+IF28+IH28+IJ28+IL28</f>
      </c>
      <c r="IO28" s="104"/>
      <c r="IP28" s="325"/>
      <c r="IQ28" s="534" t="n">
        <v>260.7085</v>
      </c>
      <c r="IR28" s="304">
        <f>IQ28/JS28-1</f>
      </c>
      <c r="IS28" s="430" t="n">
        <v>353.8483</v>
      </c>
      <c r="IT28" s="304">
        <f>IS28/JT28-1</f>
      </c>
      <c r="IU28" s="560" t="n">
        <v>286.1571</v>
      </c>
      <c r="IV28" s="409">
        <f>(IU28-JU28)/JU28</f>
      </c>
      <c r="IW28" s="561" t="n">
        <v>225.4969</v>
      </c>
      <c r="IX28" s="304">
        <f>(IW28-JV28)/JV28</f>
      </c>
      <c r="IY28" s="561" t="n">
        <v>221.3549</v>
      </c>
      <c r="IZ28" s="304">
        <f>(IY28-JW28)/JW28</f>
      </c>
      <c r="JA28" s="561" t="n">
        <v>238.9813</v>
      </c>
      <c r="JB28" s="429">
        <f>(JA28-JX28)/JX28</f>
      </c>
      <c r="JC28" s="561" t="n">
        <v>233.5094</v>
      </c>
      <c r="JD28" s="429">
        <f>(JC28-JY28)/JY28</f>
      </c>
      <c r="JE28" s="430" t="n">
        <v>222.6989</v>
      </c>
      <c r="JF28" s="429">
        <f>(JE28-JZ28)/JZ28</f>
      </c>
      <c r="JG28" s="430" t="n">
        <v>224.4413</v>
      </c>
      <c r="JH28" s="477">
        <f>(JG28-KA28)/KA28</f>
      </c>
      <c r="JI28" s="438" t="n">
        <v>228.304273290721</v>
      </c>
      <c r="JJ28" s="426">
        <f>(JI28-KB28)/KB28</f>
      </c>
      <c r="JK28" s="499"/>
      <c r="JL28" s="388"/>
      <c r="JM28" s="480" t="n">
        <v>248.3435</v>
      </c>
      <c r="JN28" s="388">
        <f>(JM28-KD28)/KD28</f>
      </c>
      <c r="JO28" s="413"/>
      <c r="JP28" s="388"/>
      <c r="JQ28" s="414"/>
      <c r="JR28" s="525" t="n">
        <v>2871.32422566205</v>
      </c>
      <c r="JS28" s="403" t="n">
        <v>248.29380293937</v>
      </c>
      <c r="JT28" s="403" t="n">
        <v>340.566302207596</v>
      </c>
      <c r="JU28" s="403" t="n">
        <v>273.587529418608</v>
      </c>
      <c r="JV28" s="403" t="n">
        <v>215.786472252749</v>
      </c>
      <c r="JW28" s="403" t="n">
        <v>214.90763801278</v>
      </c>
      <c r="JX28" s="403" t="n">
        <v>229.56898587384</v>
      </c>
      <c r="JY28" s="403" t="n">
        <v>228.7065650984</v>
      </c>
      <c r="JZ28" s="403" t="n">
        <v>220.798801846689</v>
      </c>
      <c r="KA28" s="403" t="n">
        <v>221.779911700483</v>
      </c>
      <c r="KB28" s="403" t="n">
        <v>228.304273290721</v>
      </c>
      <c r="KC28" s="403" t="n">
        <v>205.071559064453</v>
      </c>
      <c r="KD28" s="403" t="n">
        <v>243.952383956357</v>
      </c>
    </row>
    <row r="29" ht="28.8" customHeight="1" spans="1:288">
      <c r="A29" s="415"/>
      <c r="B29" s="147" t="s">
        <v>209</v>
      </c>
      <c r="C29" s="170" t="n">
        <v>2914.7385</v>
      </c>
      <c r="D29" s="416" t="n">
        <f t="shared" si="74">C29/Z29-1</f>
        <v>-0.28858516574072335</v>
      </c>
      <c r="E29" s="170" t="n">
        <v>3370.7937180000004</v>
      </c>
      <c r="F29" s="372" t="n">
        <f t="shared" si="75">E29/AB29-1</f>
        <v>-0.14643956585629336</v>
      </c>
      <c r="G29" s="170" t="n">
        <v>3406.8324730000013</v>
      </c>
      <c r="H29" s="372" t="n">
        <f t="shared" si="76">G29/AD29-1</f>
        <v>-0.1994670700435669</v>
      </c>
      <c r="I29" s="170" t="n">
        <v>3476.8137089999996</v>
      </c>
      <c r="J29" s="372" t="n">
        <f t="shared" si="77">I29/AF29-1</f>
        <v>-0.2370518302827962</v>
      </c>
      <c r="K29" s="170" t="n">
        <v>3514.446795000001</v>
      </c>
      <c r="L29" s="372" t="n">
        <f t="shared" si="78">K29/AH29-1</f>
        <v>-0.07752689602984086</v>
      </c>
      <c r="M29" s="170" t="n">
        <v>3038.7602749999996</v>
      </c>
      <c r="N29" s="416" t="n">
        <f t="shared" si="79">M29/AJ29-1</f>
        <v>-0.1923012461762853</v>
      </c>
      <c r="O29" s="170" t="n">
        <v>3042.8810200000007</v>
      </c>
      <c r="P29" s="416" t="n">
        <f t="shared" si="80">O29/AL29-1</f>
        <v>-0.21234212122619334</v>
      </c>
      <c r="Q29" s="170" t="n">
        <v>2972.951230000001</v>
      </c>
      <c r="R29" s="416" t="n">
        <f>Q29/AL29-1</f>
        <v>-0.22455780681214055</v>
      </c>
      <c r="S29" s="170"/>
      <c r="T29" s="416">
        <f>S29/AN29-1</f>
      </c>
      <c r="U29" s="109">
        <f>G29+E29+C29+I29+K29+M29+O29+Q29+S29</f>
      </c>
      <c r="V29" s="372">
        <f>U29/SUM(X29+Z29+AB29+AD29+AF29+AH29+AJ29+AL29+AN29)-1</f>
      </c>
      <c r="W29" s="372"/>
      <c r="X29" s="170" t="n">
        <v>4097.1011</v>
      </c>
      <c r="Y29" s="416">
        <f>X29/AY29-1</f>
      </c>
      <c r="Z29" s="93" t="n">
        <v>3949.0979</v>
      </c>
      <c r="AA29" s="416">
        <f>Z29/BA29-1</f>
      </c>
      <c r="AB29" s="93" t="n">
        <v>4255.7056</v>
      </c>
      <c r="AC29" s="416">
        <f>AB29/BC29-1</f>
      </c>
      <c r="AD29" s="93" t="n">
        <v>4557.0772</v>
      </c>
      <c r="AE29" s="416">
        <f>AD29/BE29-1</f>
      </c>
      <c r="AF29" s="170" t="n">
        <v>3809.8095</v>
      </c>
      <c r="AG29" s="416">
        <f>AF29/BG29-1</f>
      </c>
      <c r="AH29" s="170" t="n">
        <v>3762.2446</v>
      </c>
      <c r="AI29" s="416">
        <f>AH29/BI29-1</f>
      </c>
      <c r="AJ29" s="170" t="n">
        <v>3863.2014</v>
      </c>
      <c r="AK29" s="416">
        <f>AJ29/BK29-1</f>
      </c>
      <c r="AL29" s="170" t="n">
        <v>3833.8786</v>
      </c>
      <c r="AM29" s="416">
        <f>AL29/BM29-1</f>
      </c>
      <c r="AN29" s="170" t="n">
        <v>4060.267</v>
      </c>
      <c r="AO29" s="416">
        <f>AN29/BO29-1</f>
      </c>
      <c r="AP29" s="170" t="n">
        <v>3956.287441</v>
      </c>
      <c r="AQ29" s="416">
        <f>AP29/BQ29-1</f>
      </c>
      <c r="AR29" s="170" t="n">
        <v>3699.532092</v>
      </c>
      <c r="AS29" s="416">
        <f>AR29/BS29-1</f>
      </c>
      <c r="AT29" s="170" t="n">
        <v>3376.6286</v>
      </c>
      <c r="AU29" s="416">
        <f>AT29/BU29-1</f>
      </c>
      <c r="AV29" s="93">
        <f>AB29+X29+Z29+AD29+AF29+AH29+AJ29+AL29+AN29+AP29+AR29+AT29</f>
      </c>
      <c r="AW29" s="416">
        <f>AV29/(AY29+BA29+BC29+BE29+BG29+BI29+BK29+BM29+BO29+BQ29+BS29+BU29)-1</f>
      </c>
      <c r="AX29" s="373"/>
      <c r="AY29" s="93" t="n">
        <v>4215.9521</v>
      </c>
      <c r="AZ29" s="416" t="n">
        <v>0.383358850512859</v>
      </c>
      <c r="BA29" s="170" t="n">
        <v>4255.7623</v>
      </c>
      <c r="BB29" s="416">
        <f>BA29/CB29-1</f>
      </c>
      <c r="BC29" s="170" t="n">
        <v>4380.6747</v>
      </c>
      <c r="BD29" s="416">
        <f>BC29/CD29-1</f>
      </c>
      <c r="BE29" s="170" t="n">
        <v>4734.108</v>
      </c>
      <c r="BF29" s="416">
        <f>BE29/CF29-1</f>
      </c>
      <c r="BG29" s="170" t="n">
        <v>4780.9194</v>
      </c>
      <c r="BH29" s="416">
        <f>BG29/CH29-1</f>
      </c>
      <c r="BI29" s="170" t="n">
        <v>4349.5911</v>
      </c>
      <c r="BJ29" s="416">
        <f>BI29/CJ29-1</f>
      </c>
      <c r="BK29" s="170" t="n">
        <v>4529.3099</v>
      </c>
      <c r="BL29" s="416">
        <f>BK29/CL29-1</f>
      </c>
      <c r="BM29" s="170" t="n">
        <v>4600.4986</v>
      </c>
      <c r="BN29" s="416">
        <f>BM29/CN29-1</f>
      </c>
      <c r="BO29" s="170" t="n">
        <v>4446.7467</v>
      </c>
      <c r="BP29" s="416">
        <f>BO29/CP29-1</f>
      </c>
      <c r="BQ29" s="170" t="n">
        <v>5381.7577</v>
      </c>
      <c r="BR29" s="416">
        <f>BQ29/CR29-1</f>
      </c>
      <c r="BS29" s="170" t="n">
        <v>4748.6248</v>
      </c>
      <c r="BT29" s="416">
        <f>BS29/CT29-1</f>
      </c>
      <c r="BU29" s="170" t="n">
        <v>4083.7239</v>
      </c>
      <c r="BV29" s="416">
        <f>BU29/CV29-1</f>
      </c>
      <c r="BW29" s="170">
        <f>AY29+BA29+BC29+BE29+BG29+BI29+BK29+BM29+BO29+BQ29+BS29+BU29</f>
      </c>
      <c r="BX29" s="416">
        <f>BW29/CX29-1</f>
      </c>
      <c r="BY29" s="443"/>
      <c r="BZ29" s="93" t="n">
        <v>3047.62</v>
      </c>
      <c r="CA29" s="416">
        <f>BZ29/DB29-1</f>
      </c>
      <c r="CB29" s="93" t="n">
        <v>3584.7914</v>
      </c>
      <c r="CC29" s="416">
        <f>CB29/DC29-1</f>
      </c>
      <c r="CD29" s="170" t="n">
        <v>4129.162</v>
      </c>
      <c r="CE29" s="416">
        <f>CD29/DD29-1</f>
      </c>
      <c r="CF29" s="170" t="n">
        <v>4841.5306</v>
      </c>
      <c r="CG29" s="416" t="n">
        <v>0.525584320625248</v>
      </c>
      <c r="CH29" s="170" t="n">
        <v>4624.7181</v>
      </c>
      <c r="CI29" s="416">
        <f>CH29/DF29-1</f>
      </c>
      <c r="CJ29" s="170" t="n">
        <v>4802.3754</v>
      </c>
      <c r="CK29" s="416">
        <f>CJ29/DG29-1</f>
      </c>
      <c r="CL29" s="170" t="n">
        <v>4629.8523</v>
      </c>
      <c r="CM29" s="416">
        <f>CL29/DH29-1</f>
      </c>
      <c r="CN29" s="170" t="n">
        <v>4691.6411</v>
      </c>
      <c r="CO29" s="416">
        <f>CN29/DI29-1</f>
      </c>
      <c r="CP29" s="170">
        <f>4424.2155+CP31</f>
      </c>
      <c r="CQ29" s="416">
        <f>CP29/DJ29-1</f>
      </c>
      <c r="CR29" s="170">
        <f>4700.3884+CR31</f>
      </c>
      <c r="CS29" s="416">
        <f>CR29/DK29-1</f>
      </c>
      <c r="CT29" s="170" t="n">
        <v>5403.3813</v>
      </c>
      <c r="CU29" s="416">
        <f>CT29/DL29-1</f>
      </c>
      <c r="CV29" s="170" t="n">
        <v>4474.3531</v>
      </c>
      <c r="CW29" s="416">
        <f>CV29/DM29-1</f>
      </c>
      <c r="CX29" s="170">
        <f>BZ29+CB29+CD29+CF29+CH29+CJ29+CL29+CN29+CP29+CR29+CT29+CV29</f>
      </c>
      <c r="CY29" s="416">
        <f>CX29/SUM(DB29:DM29)-1</f>
      </c>
      <c r="CZ29" s="294"/>
      <c r="DA29" s="294"/>
      <c r="DB29" s="502" t="n">
        <v>3929.37914</v>
      </c>
      <c r="DC29" s="93" t="n">
        <v>4133.00484</v>
      </c>
      <c r="DD29" s="93" t="n">
        <v>3442.8465</v>
      </c>
      <c r="DE29" s="107" t="n">
        <v>3173.55818</v>
      </c>
      <c r="DF29" s="170" t="n">
        <v>3493.01288</v>
      </c>
      <c r="DG29" s="170" t="n">
        <v>4146.81844</v>
      </c>
      <c r="DH29" s="109" t="n">
        <v>4555.54104</v>
      </c>
      <c r="DI29" s="109" t="n">
        <v>4421.42672</v>
      </c>
      <c r="DJ29" s="109" t="n">
        <v>4133.4653</v>
      </c>
      <c r="DK29" s="109" t="n">
        <v>2620.6346</v>
      </c>
      <c r="DL29" s="109" t="n">
        <v>2475.2896</v>
      </c>
      <c r="DM29" s="109" t="n">
        <v>2218.5413</v>
      </c>
      <c r="DN29" s="109" t="n">
        <v>42743.51854</v>
      </c>
      <c r="DO29" s="423" t="n">
        <v>0.0157908283273866</v>
      </c>
      <c r="DP29" s="424"/>
      <c r="DQ29" s="425" t="n">
        <v>2758.5838</v>
      </c>
      <c r="DR29" s="87">
        <f>(DQ29-DZ29)/DZ29</f>
      </c>
      <c r="DS29" s="438" t="n">
        <v>2938.5911</v>
      </c>
      <c r="DT29" s="308"/>
      <c r="DU29" s="438" t="n">
        <v>3740.5654</v>
      </c>
      <c r="DV29" s="104">
        <f>(DU29-EV29)/EV29</f>
      </c>
      <c r="DW29" s="103"/>
      <c r="DX29" s="438" t="n">
        <v>3528.9356</v>
      </c>
      <c r="DY29" s="104">
        <f>(DX29-EX29)/EX29</f>
      </c>
      <c r="DZ29" s="438" t="n">
        <v>3722.9485</v>
      </c>
      <c r="EA29" s="104">
        <f>(DZ29-EZ29)/EZ29</f>
      </c>
      <c r="EB29" s="438" t="n">
        <v>3134.1738</v>
      </c>
      <c r="EC29" s="104">
        <f>(EB29-FB29)/FB29</f>
      </c>
      <c r="ED29" s="438" t="n">
        <v>3439.86</v>
      </c>
      <c r="EE29" s="104">
        <f>(ED29-FD29)/FD29</f>
      </c>
      <c r="EF29" s="438" t="n">
        <v>954.0851</v>
      </c>
      <c r="EG29" s="104">
        <f>(EF29-FF29)/FF29</f>
      </c>
      <c r="EH29" s="438" t="n">
        <v>4061.8927</v>
      </c>
      <c r="EI29" s="104">
        <f>(EH29-FH29)/FH29</f>
      </c>
      <c r="EJ29" s="438" t="n">
        <v>4970.1535</v>
      </c>
      <c r="EK29" s="104">
        <f>(EJ29-FJ29)/FJ29</f>
      </c>
      <c r="EL29" s="438" t="n">
        <v>4496.2061</v>
      </c>
      <c r="EM29" s="104">
        <f>(EL29-FL29)/FL29</f>
      </c>
      <c r="EN29" s="438" t="n">
        <v>4333.0598</v>
      </c>
      <c r="EO29" s="104">
        <f>(EN29-FN29)/FN29</f>
      </c>
      <c r="EP29" s="93">
        <f>DQ29+DS29+DU29+DX29+DZ29+EB29+ED29+EF29+EH29+EJ29+EL29+EN29</f>
      </c>
      <c r="EQ29" s="104">
        <f>(EP29-FP29)/FP29</f>
      </c>
      <c r="ER29" s="513" t="n">
        <v>10356.4748</v>
      </c>
      <c r="ES29" s="104">
        <f>(ER29-FS29)/FS29</f>
      </c>
      <c r="ET29" s="438" t="n">
        <v>0.0</v>
      </c>
      <c r="EU29" s="104">
        <f>(ET29-FT29)/FT29</f>
      </c>
      <c r="EV29" s="438" t="n">
        <v>1735.2212</v>
      </c>
      <c r="EW29" s="104">
        <f>(EV29-FU29)/FU29</f>
      </c>
      <c r="EX29" s="438" t="n">
        <v>4193.6205</v>
      </c>
      <c r="EY29" s="104">
        <f>(EX29-FV29)/FV29</f>
      </c>
      <c r="EZ29" s="438" t="n">
        <v>4686.7983</v>
      </c>
      <c r="FA29" s="104">
        <f>(EZ29-FW29)/FW29</f>
      </c>
      <c r="FB29" s="438" t="n">
        <v>6303.5317</v>
      </c>
      <c r="FC29" s="104">
        <f>(FB29-FX29)/FX29</f>
      </c>
      <c r="FD29" s="438" t="n">
        <v>6441.2479</v>
      </c>
      <c r="FE29" s="104">
        <f>(FD29-FY29)/FY29</f>
      </c>
      <c r="FF29" s="438" t="n">
        <v>2999.7046</v>
      </c>
      <c r="FG29" s="104">
        <f>(FF29-FZ29)/FZ29</f>
      </c>
      <c r="FH29" s="438" t="n">
        <v>2952.1446</v>
      </c>
      <c r="FI29" s="104">
        <f>(FH29-GA29)/GA29</f>
      </c>
      <c r="FJ29" s="438" t="n">
        <v>3334.8987</v>
      </c>
      <c r="FK29" s="104">
        <f>(FJ29-GB29)/GB29</f>
      </c>
      <c r="FL29" s="438" t="n">
        <v>3235.0597</v>
      </c>
      <c r="FM29" s="104">
        <f>(FL29-GD29)/GD29</f>
      </c>
      <c r="FN29" s="438" t="n">
        <v>3016.305</v>
      </c>
      <c r="FO29" s="554">
        <f>(FN29-GF29)/GF29</f>
      </c>
      <c r="FP29" s="880" t="n">
        <v>49255.007</v>
      </c>
      <c r="FQ29" s="454">
        <f>(FP29-(FS29+FT29+FU29+FV29+FW29+FX29+FY29+FZ29+GA29+GB29+GD29+GF29))/(FS29+FT29+FU29+FV29+FW29+FX29+FY29+FZ29+GA29+GB29+GD29+GF29)</f>
      </c>
      <c r="FR29" s="501"/>
      <c r="FS29" s="425" t="n">
        <v>10578.0181</v>
      </c>
      <c r="FT29" s="502" t="n">
        <v>10684.1858</v>
      </c>
      <c r="FU29" s="502" t="n">
        <v>10303.1062</v>
      </c>
      <c r="FV29" s="502" t="n">
        <v>10033.5509</v>
      </c>
      <c r="FW29" s="502" t="n">
        <v>9768.5989</v>
      </c>
      <c r="FX29" s="502" t="n">
        <v>10128.7494</v>
      </c>
      <c r="FY29" s="562" t="n">
        <v>9648.601</v>
      </c>
      <c r="FZ29" s="563" t="n">
        <v>9960.1209</v>
      </c>
      <c r="GA29" s="564" t="n">
        <v>9853.9052</v>
      </c>
      <c r="GB29" s="564" t="n">
        <v>11732.5774</v>
      </c>
      <c r="GC29" s="104">
        <f>(GB29-HD29)/HD29</f>
      </c>
      <c r="GD29" s="564" t="n">
        <v>11452.5648</v>
      </c>
      <c r="GE29" s="104">
        <f>(GD29-HF29)/HF29</f>
      </c>
      <c r="GF29" s="564" t="n">
        <v>10001.6771</v>
      </c>
      <c r="GG29" s="104">
        <f>(GF29-HH29)/HH29</f>
      </c>
      <c r="GH29" s="103">
        <f>FS29+FT29+FU29+FV29+FW29+FX29+FY29+FZ29+GA29+GB29+GD29+GF29</f>
      </c>
      <c r="GI29" s="104">
        <f>(GH29-HJ29)/HJ29</f>
      </c>
      <c r="GJ29" s="431"/>
      <c r="GK29" s="325"/>
      <c r="GL29" s="428" t="n">
        <v>13134.6475</v>
      </c>
      <c r="GM29" s="104">
        <f>(GL29-HO29)/HO29</f>
      </c>
      <c r="GN29" s="103" t="n">
        <v>15709.4386</v>
      </c>
      <c r="GO29" s="104">
        <f>(GN29-HQ29)/HQ29</f>
      </c>
      <c r="GP29" s="103" t="n">
        <v>15668.8191</v>
      </c>
      <c r="GQ29" s="104">
        <f>(GP29-HS29)/HS29</f>
      </c>
      <c r="GR29" s="103" t="n">
        <v>13630.4838</v>
      </c>
      <c r="GS29" s="104">
        <f>(GR29-HU29)/HU29</f>
      </c>
      <c r="GT29" s="103" t="n">
        <v>13845.4423</v>
      </c>
      <c r="GU29" s="104">
        <f>(GT29-HW29)/HW29</f>
      </c>
      <c r="GV29" s="103" t="n">
        <v>13686.7384</v>
      </c>
      <c r="GW29" s="104">
        <f>(GV29-HZ29)/HZ29</f>
      </c>
      <c r="GX29" s="103" t="n">
        <v>12921.94</v>
      </c>
      <c r="GY29" s="104">
        <f>(GX29-IB29)/IB29</f>
      </c>
      <c r="GZ29" s="103" t="n">
        <v>13019.3806</v>
      </c>
      <c r="HA29" s="104">
        <f>(GZ29-ID29)/ID29</f>
      </c>
      <c r="HB29" s="103" t="n">
        <v>12937.5499</v>
      </c>
      <c r="HC29" s="104">
        <f>(HB29-IF29)/IF29</f>
      </c>
      <c r="HD29" s="103" t="n">
        <v>12943.1281</v>
      </c>
      <c r="HE29" s="104">
        <f>(HD29-IH29)/IH29</f>
      </c>
      <c r="HF29" s="103" t="n">
        <v>12791.6403</v>
      </c>
      <c r="HG29" s="104">
        <f>(HF29-IJ29)/IJ29</f>
      </c>
      <c r="HH29" s="103" t="n">
        <v>10441.2928</v>
      </c>
      <c r="HI29" s="104">
        <f>(HH29-IL29)/IL29</f>
      </c>
      <c r="HJ29" s="430">
        <f>GL29+GN29+GP29+GR29+GT29+GV29+GX29+GZ29+HB29+HD29+HF29+HH29</f>
      </c>
      <c r="HK29" s="103">
        <f>HH29+HF29+HD29+HB29+GZ29+GX29+GV29+GT29+GR29+GP29+GN29+GL29</f>
      </c>
      <c r="HL29" s="409"/>
      <c r="HM29" s="424"/>
      <c r="HN29" s="505"/>
      <c r="HO29" s="428" t="n">
        <v>13134.6475</v>
      </c>
      <c r="HP29" s="426">
        <f>(HO29-IQ29)/IQ29</f>
      </c>
      <c r="HQ29" s="435" t="n">
        <v>17725.7007</v>
      </c>
      <c r="HR29" s="426">
        <f>(HQ29-IS29)/IS29</f>
      </c>
      <c r="HS29" s="435" t="n">
        <v>15617.4372</v>
      </c>
      <c r="HT29" s="437">
        <f>(HS29-IU29)/IU29</f>
      </c>
      <c r="HU29" s="466" t="n">
        <v>12838.233</v>
      </c>
      <c r="HV29" s="308">
        <f>(HU29-IW29)/IW29</f>
      </c>
      <c r="HW29" s="466" t="n">
        <v>15179.4499</v>
      </c>
      <c r="HX29" s="308">
        <f>(HW29-IY29)/IY29</f>
      </c>
      <c r="HY29" s="437"/>
      <c r="HZ29" s="466" t="n">
        <v>13716.0</v>
      </c>
      <c r="IA29" s="308">
        <f>(HZ29-JA29)/JA29</f>
      </c>
      <c r="IB29" s="565" t="n">
        <v>14450.0</v>
      </c>
      <c r="IC29" s="308">
        <f>(IB29-JC29)/JC29</f>
      </c>
      <c r="ID29" s="565" t="n">
        <v>13900.0</v>
      </c>
      <c r="IE29" s="436">
        <f>(ID29-JE29)/JE29</f>
      </c>
      <c r="IF29" s="565" t="n">
        <v>15934.6232</v>
      </c>
      <c r="IG29" s="439">
        <f>(IF29-JG29)/JG29</f>
      </c>
      <c r="IH29" s="565" t="n">
        <v>14055.307</v>
      </c>
      <c r="II29" s="439">
        <f>(IH29-JI29)/JI29</f>
      </c>
      <c r="IJ29" s="565" t="n">
        <v>11489.4354</v>
      </c>
      <c r="IK29" s="313"/>
      <c r="IL29" s="566" t="n">
        <v>19873.2563</v>
      </c>
      <c r="IM29" s="313">
        <f>(IL29-JM29)/JM29</f>
      </c>
      <c r="IN29" s="406">
        <f>HO29+HQ29+HS29+HU29+HW29+HZ29+IB29+ID29+IF29+IH29+IJ29+IL29</f>
      </c>
      <c r="IO29" s="104"/>
      <c r="IP29" s="325"/>
      <c r="IQ29" s="515" t="n">
        <v>13030.4043</v>
      </c>
      <c r="IR29" s="308">
        <f>IQ29/JS29-1</f>
      </c>
      <c r="IS29" s="103" t="n">
        <v>17832.6969</v>
      </c>
      <c r="IT29" s="308">
        <f>IS29/JT29-1</f>
      </c>
      <c r="IU29" s="438" t="n">
        <v>15759.2706</v>
      </c>
      <c r="IV29" s="409">
        <f>(IU29-JU29)/JU29</f>
      </c>
      <c r="IW29" s="565" t="n">
        <v>12902.7467</v>
      </c>
      <c r="IX29" s="308">
        <f>(IW29-JV29)/JV29</f>
      </c>
      <c r="IY29" s="565" t="n">
        <v>15225.1253</v>
      </c>
      <c r="IZ29" s="308">
        <f>(IY29-JW29)/JW29</f>
      </c>
      <c r="JA29" s="565" t="n">
        <v>13757.382</v>
      </c>
      <c r="JB29" s="104">
        <f>(JA29-JX29)/JX29</f>
      </c>
      <c r="JC29" s="565" t="n">
        <v>14492.9159</v>
      </c>
      <c r="JD29" s="104">
        <f>(JC29-JY29)/JY29</f>
      </c>
      <c r="JE29" s="103" t="n">
        <v>13912.6126</v>
      </c>
      <c r="JF29" s="104">
        <f>(JE29-JZ29)/JZ29</f>
      </c>
      <c r="JG29" s="103" t="n">
        <v>15447.1084</v>
      </c>
      <c r="JH29" s="409">
        <f>(JG29-KA29)/KA29</f>
      </c>
      <c r="JI29" s="438" t="n">
        <v>13358.4365791495</v>
      </c>
      <c r="JJ29" s="426">
        <f>(JI29-KB29)/KB29</f>
      </c>
      <c r="JK29" s="508"/>
      <c r="JL29" s="426"/>
      <c r="JM29" s="103" t="n">
        <v>20526.2643</v>
      </c>
      <c r="JN29" s="426">
        <f>(JM29-KD29)/KD29</f>
      </c>
      <c r="JO29" s="413"/>
      <c r="JP29" s="388"/>
      <c r="JQ29" s="414"/>
      <c r="JR29" s="515" t="n">
        <v>173541.333920607</v>
      </c>
      <c r="JS29" s="438" t="n">
        <v>12409.9088640036</v>
      </c>
      <c r="JT29" s="438" t="n">
        <v>17064.7819019255</v>
      </c>
      <c r="JU29" s="438" t="n">
        <v>15056.4729060896</v>
      </c>
      <c r="JV29" s="438" t="n">
        <v>12406.4872103306</v>
      </c>
      <c r="JW29" s="438" t="n">
        <v>14762.2575273712</v>
      </c>
      <c r="JX29" s="438" t="n">
        <v>13382.6668752849</v>
      </c>
      <c r="JY29" s="438" t="n">
        <v>14167.0579588363</v>
      </c>
      <c r="JZ29" s="438" t="n">
        <v>13792.6163929019</v>
      </c>
      <c r="KA29" s="438" t="n">
        <v>15188.8971401651</v>
      </c>
      <c r="KB29" s="438" t="n">
        <v>13358.4365791495</v>
      </c>
      <c r="KC29" s="438" t="n">
        <v>11728.8301124455</v>
      </c>
      <c r="KD29" s="438" t="n">
        <v>20222.9204521033</v>
      </c>
    </row>
    <row r="30" ht="28.8" customHeight="1" spans="1:288">
      <c r="A30" s="415"/>
      <c r="B30" s="147" t="s">
        <v>211</v>
      </c>
      <c r="C30" s="170" t="n">
        <v>0.0976</v>
      </c>
      <c r="D30" s="416" t="n">
        <f t="shared" si="74">C30/Z30-1</f>
        <v>-0.8829876513607481</v>
      </c>
      <c r="E30" s="170" t="n">
        <v>0.0712</v>
      </c>
      <c r="F30" s="372" t="n">
        <f t="shared" si="75">E30/AB30-1</f>
        <v>-0.9146385325500539</v>
      </c>
      <c r="G30" s="170" t="n">
        <v>0.0872</v>
      </c>
      <c r="H30" s="372" t="n">
        <f t="shared" si="76">G30/AD30-1</f>
        <v>-0.6507809371245494</v>
      </c>
      <c r="I30" s="170" t="n">
        <v>0.0945</v>
      </c>
      <c r="J30" s="372" t="n">
        <f t="shared" si="77">I30/AF30-1</f>
        <v>-0.6615329512893983</v>
      </c>
      <c r="K30" s="170" t="n">
        <v>0.1012</v>
      </c>
      <c r="L30" s="372" t="n">
        <f t="shared" si="78">K30/AH30-1</f>
        <v>-0.6611985269501172</v>
      </c>
      <c r="M30" s="170" t="n">
        <v>0.0937</v>
      </c>
      <c r="N30" s="416" t="n">
        <f t="shared" si="79">M30/AJ30-1</f>
        <v>-0.7144163364827796</v>
      </c>
      <c r="O30" s="170" t="n">
        <v>0.0765</v>
      </c>
      <c r="P30" s="416" t="n">
        <f t="shared" si="80">O30/AL30-1</f>
        <v>-0.7264926707186271</v>
      </c>
      <c r="Q30" s="170" t="n">
        <v>0.0561</v>
      </c>
      <c r="R30" s="416" t="n">
        <f>Q30/AL30-1</f>
        <v>-0.7831465017394665</v>
      </c>
      <c r="S30" s="170"/>
      <c r="T30" s="416">
        <f>S30/AN30-1</f>
      </c>
      <c r="U30" s="109">
        <f>G30+E30+C30+I30+K30+M30+O30+Q30+S30</f>
      </c>
      <c r="V30" s="372">
        <f>U30/SUM(X30+Z30+AB30+AD30+AF30+AH30+AJ30+AL30+AN30)-1</f>
      </c>
      <c r="W30" s="372"/>
      <c r="X30" s="170" t="n">
        <v>0.8341</v>
      </c>
      <c r="Y30" s="416">
        <f>X30/AY30-1</f>
      </c>
      <c r="Z30" s="170" t="n">
        <v>0.8341</v>
      </c>
      <c r="AA30" s="416">
        <f>Z30/BA30-1</f>
      </c>
      <c r="AB30" s="170" t="n">
        <v>0.2497</v>
      </c>
      <c r="AC30" s="416">
        <f>AB30/BC30-1</f>
      </c>
      <c r="AD30" s="170" t="n">
        <v>0.2792</v>
      </c>
      <c r="AE30" s="416">
        <f>AD30/BE30-1</f>
      </c>
      <c r="AF30" s="170" t="n">
        <v>0.2987</v>
      </c>
      <c r="AG30" s="416">
        <f>AF30/BG30-1</f>
      </c>
      <c r="AH30" s="170" t="n">
        <v>0.3281</v>
      </c>
      <c r="AI30" s="416">
        <f>AH30/BI30-1</f>
      </c>
      <c r="AJ30" s="170" t="n">
        <v>0.2797</v>
      </c>
      <c r="AK30" s="416">
        <f>AJ30/BK30-1</f>
      </c>
      <c r="AL30" s="170" t="n">
        <v>0.2587</v>
      </c>
      <c r="AM30" s="416">
        <f>AL30/BM30-1</f>
      </c>
      <c r="AN30" s="170" t="n">
        <v>0.2766</v>
      </c>
      <c r="AO30" s="416">
        <f>AN30/BO30-1</f>
      </c>
      <c r="AP30" s="170" t="n">
        <v>0.0923</v>
      </c>
      <c r="AQ30" s="416">
        <f>AP30/BQ30-1</f>
      </c>
      <c r="AR30" s="170" t="n">
        <v>0.0857</v>
      </c>
      <c r="AS30" s="416">
        <f>AR30/BS30-1</f>
      </c>
      <c r="AT30" s="170" t="n">
        <v>0.0862</v>
      </c>
      <c r="AU30" s="416">
        <f>AT30/BU30-1</f>
      </c>
      <c r="AV30" s="93">
        <f>AB30+X30+Z30+AD30+AF30+AH30+AJ30+AL30+AN30+AP30+AR30+AT30</f>
      </c>
      <c r="AW30" s="416">
        <f>AV30/(AY30+BA30+BC30+BE30+BG30+BI30+BK30+BM30+BO30+BQ30+BS30+BU30)-1</f>
      </c>
      <c r="AX30" s="373"/>
      <c r="AY30" s="93" t="n">
        <v>5.6343</v>
      </c>
      <c r="AZ30" s="416" t="n">
        <v>-0.00118773267151218</v>
      </c>
      <c r="BA30" s="170" t="n">
        <v>3.0368</v>
      </c>
      <c r="BB30" s="416">
        <f>BA30/CB30-1</f>
      </c>
      <c r="BC30" s="93" t="n">
        <v>1.2505</v>
      </c>
      <c r="BD30" s="416">
        <f>BC30/CD30-1</f>
      </c>
      <c r="BE30" s="93" t="n">
        <v>1.3126</v>
      </c>
      <c r="BF30" s="416">
        <f>BE30/CF30-1</f>
      </c>
      <c r="BG30" s="93" t="n">
        <v>1.4003</v>
      </c>
      <c r="BH30" s="416">
        <f>BG30/CH30-1</f>
      </c>
      <c r="BI30" s="93" t="n">
        <v>1.3693</v>
      </c>
      <c r="BJ30" s="416">
        <f>BI30/CJ30-1</f>
      </c>
      <c r="BK30" s="93" t="n">
        <v>1.382</v>
      </c>
      <c r="BL30" s="416">
        <f>BK30/CL30-1</f>
      </c>
      <c r="BM30" s="93" t="n">
        <v>1.3844</v>
      </c>
      <c r="BN30" s="416">
        <f>BM30/CN30-1</f>
      </c>
      <c r="BO30" s="93" t="n">
        <v>1.4423</v>
      </c>
      <c r="BP30" s="416">
        <f>BO30/CP30-1</f>
      </c>
      <c r="BQ30" s="93" t="n">
        <v>1.476</v>
      </c>
      <c r="BR30" s="416">
        <f>BQ30/CR30-1</f>
      </c>
      <c r="BS30" s="93" t="n">
        <v>1.4865</v>
      </c>
      <c r="BT30" s="416">
        <f>BS30/CT30-1</f>
      </c>
      <c r="BU30" s="93" t="n">
        <v>0.9924</v>
      </c>
      <c r="BV30" s="416">
        <f>BU30/CV30-1</f>
      </c>
      <c r="BW30" s="170">
        <f>AY30+BA30+BC30+BE30+BG30+BI30+BK30+BM30+BO30+BQ30+BS30+BU30</f>
      </c>
      <c r="BX30" s="416">
        <f>BW30/CX30-1</f>
      </c>
      <c r="BY30" s="443"/>
      <c r="BZ30" s="93" t="n">
        <v>5.641</v>
      </c>
      <c r="CA30" s="416">
        <f>BZ30/DB30-1</f>
      </c>
      <c r="CB30" s="93" t="n">
        <v>5.6995</v>
      </c>
      <c r="CC30" s="416">
        <f>CB30/DC30-1</f>
      </c>
      <c r="CD30" s="170" t="n">
        <v>5.8712</v>
      </c>
      <c r="CE30" s="416">
        <f>CD30/DD30-1</f>
      </c>
      <c r="CF30" s="170" t="n">
        <v>5.9185</v>
      </c>
      <c r="CG30" s="416" t="n">
        <v>1.29987565088987</v>
      </c>
      <c r="CH30" s="170" t="n">
        <v>6.1791</v>
      </c>
      <c r="CI30" s="416">
        <f>CH30/DF30-1</f>
      </c>
      <c r="CJ30" s="170" t="n">
        <v>6.0339</v>
      </c>
      <c r="CK30" s="416">
        <f>CJ30/DG30-1</f>
      </c>
      <c r="CL30" s="170" t="n">
        <v>5.8615</v>
      </c>
      <c r="CM30" s="416">
        <f>CL30/DH30-1</f>
      </c>
      <c r="CN30" s="170" t="n">
        <v>5.9856</v>
      </c>
      <c r="CO30" s="416">
        <f>CN30/DI30-1</f>
      </c>
      <c r="CP30" s="170" t="n">
        <v>6.1912</v>
      </c>
      <c r="CQ30" s="416">
        <f>CP30/DJ30-1</f>
      </c>
      <c r="CR30" s="170" t="n">
        <v>6.819</v>
      </c>
      <c r="CS30" s="416">
        <f>CR30/DK30-1</f>
      </c>
      <c r="CT30" s="170" t="n">
        <v>6.2912</v>
      </c>
      <c r="CU30" s="416">
        <f>CT30/DL30-1</f>
      </c>
      <c r="CV30" s="170" t="n">
        <v>6.1107</v>
      </c>
      <c r="CW30" s="416">
        <f>CV30/DM30-1</f>
      </c>
      <c r="CX30" s="170">
        <f>BZ30+CB30+CD30+CF30+CH30+CJ30+CL30+CN30+CP30+CR30+CT30+CV30</f>
      </c>
      <c r="CY30" s="416">
        <f>CX30/SUM(DB30:DM30)-1</f>
      </c>
      <c r="CZ30" s="294"/>
      <c r="DA30" s="294"/>
      <c r="DB30" s="502" t="n">
        <v>0.6552</v>
      </c>
      <c r="DC30" s="93" t="n">
        <v>0.6292</v>
      </c>
      <c r="DD30" s="93" t="n">
        <v>0.6247</v>
      </c>
      <c r="DE30" s="107" t="n">
        <v>2.5734</v>
      </c>
      <c r="DF30" s="170" t="n">
        <v>2.4259</v>
      </c>
      <c r="DG30" s="170" t="n">
        <v>2.4638</v>
      </c>
      <c r="DH30" s="109" t="n">
        <v>3.0974</v>
      </c>
      <c r="DI30" s="109" t="n">
        <v>5.6246</v>
      </c>
      <c r="DJ30" s="109" t="n">
        <v>5.594</v>
      </c>
      <c r="DK30" s="109" t="n">
        <v>5.5914</v>
      </c>
      <c r="DL30" s="109" t="n">
        <v>5.5536</v>
      </c>
      <c r="DM30" s="109" t="n">
        <v>5.459</v>
      </c>
      <c r="DN30" s="109" t="n">
        <v>40.2922</v>
      </c>
      <c r="DO30" s="423" t="n">
        <v>3.46653881541753</v>
      </c>
      <c r="DP30" s="424"/>
      <c r="DQ30" s="425" t="n">
        <v>0.8761</v>
      </c>
      <c r="DR30" s="87"/>
      <c r="DS30" s="438" t="n">
        <v>0.98</v>
      </c>
      <c r="DT30" s="308"/>
      <c r="DU30" s="438" t="n">
        <v>0.7928</v>
      </c>
      <c r="DV30" s="104"/>
      <c r="DW30" s="103"/>
      <c r="DX30" s="438" t="n">
        <v>0.9352</v>
      </c>
      <c r="DY30" s="104"/>
      <c r="DZ30" s="438" t="n">
        <v>0.9784</v>
      </c>
      <c r="EA30" s="104"/>
      <c r="EB30" s="438" t="n">
        <v>0.8724</v>
      </c>
      <c r="EC30" s="104"/>
      <c r="ED30" s="438" t="n">
        <v>0.8964</v>
      </c>
      <c r="EE30" s="104"/>
      <c r="EF30" s="438" t="n">
        <v>0.0</v>
      </c>
      <c r="EG30" s="104"/>
      <c r="EH30" s="438" t="n">
        <v>0.6084</v>
      </c>
      <c r="EI30" s="104"/>
      <c r="EJ30" s="438" t="n">
        <v>0.6736</v>
      </c>
      <c r="EK30" s="104"/>
      <c r="EL30" s="438" t="n">
        <v>0.7028</v>
      </c>
      <c r="EM30" s="104"/>
      <c r="EN30" s="438" t="n">
        <v>0.7048</v>
      </c>
      <c r="EO30" s="104"/>
      <c r="EP30" s="93">
        <f>DQ30+DS30+DU30+DX30+DZ30+EB30+ED30+EF30+EH30+EJ30+EL30+EN30</f>
      </c>
      <c r="EQ30" s="104"/>
      <c r="ER30" s="104"/>
      <c r="FN30" s="95"/>
      <c r="FO30" s="454"/>
      <c r="FP30" s="95" t="n">
        <v>0.0</v>
      </c>
      <c r="FQ30" s="454"/>
      <c r="FR30" s="455"/>
      <c r="FS30" s="447"/>
      <c r="JM30" s="413"/>
      <c r="JN30" s="388"/>
      <c r="JO30" s="413" t="n">
        <v>0.0</v>
      </c>
      <c r="JP30" s="388"/>
      <c r="JQ30" s="414"/>
      <c r="JR30" s="315"/>
      <c r="JS30" s="150"/>
      <c r="JT30" s="150"/>
      <c r="JU30" s="150"/>
      <c r="JV30" s="150"/>
      <c r="JW30" s="150"/>
      <c r="JX30" s="150"/>
      <c r="JY30" s="150"/>
      <c r="JZ30" s="150"/>
      <c r="KA30" s="150"/>
      <c r="KB30" s="150"/>
      <c r="KC30" s="150"/>
      <c r="KD30" s="150"/>
    </row>
    <row r="31" ht="28.8" customHeight="1" spans="1:288">
      <c r="A31" s="28"/>
      <c r="B31" s="450" t="s">
        <v>212</v>
      </c>
      <c r="C31" s="170" t="n">
        <v>2.5782</v>
      </c>
      <c r="D31" s="416" t="n">
        <f t="shared" si="74">C31/Z31-1</f>
        <v>-0.8273118193143914</v>
      </c>
      <c r="E31" s="170" t="n">
        <v>1.880818</v>
      </c>
      <c r="F31" s="372" t="n">
        <f t="shared" si="75">E31/AB31-1</f>
        <v>-0.8740225589090276</v>
      </c>
      <c r="G31" s="170" t="n">
        <v>2.303473</v>
      </c>
      <c r="H31" s="372" t="n">
        <f t="shared" si="76">G31/AD31-1</f>
        <v>-0.6512637013262278</v>
      </c>
      <c r="I31" s="170" t="n">
        <v>2.496309</v>
      </c>
      <c r="J31" s="372" t="n">
        <f t="shared" si="77">I31/AF31-1</f>
        <v>-0.6620077988545432</v>
      </c>
      <c r="K31" s="170" t="n">
        <v>2.673295</v>
      </c>
      <c r="L31" s="372" t="n">
        <f t="shared" si="78">K31/AH31-1</f>
        <v>-0.6616296436934371</v>
      </c>
      <c r="M31" s="170" t="n">
        <v>2.475175</v>
      </c>
      <c r="N31" s="416" t="n">
        <f t="shared" si="79">M31/AJ31-1</f>
        <v>-0.7145061016401762</v>
      </c>
      <c r="O31" s="170" t="n">
        <v>2.02082</v>
      </c>
      <c r="P31" s="416" t="n">
        <f t="shared" si="80">O31/AL31-1</f>
        <v>-0.726550384974493</v>
      </c>
      <c r="Q31" s="170" t="n">
        <v>1.48193</v>
      </c>
      <c r="R31" s="416" t="n">
        <f>Q31/AL31-1</f>
        <v>-0.7832294775027793</v>
      </c>
      <c r="S31" s="170"/>
      <c r="T31" s="416">
        <f>S31/AN31-1</f>
      </c>
      <c r="U31" s="109">
        <f>G31+E31+C31+I31+K31+M31+O31+Q31+S31</f>
      </c>
      <c r="V31" s="372">
        <f>U31/SUM(X31+Z31+AB31+AD31+AF31+AH31+AJ31+AL31+AN31)-1</f>
      </c>
      <c r="W31" s="372"/>
      <c r="X31" s="170" t="n">
        <v>14.9298</v>
      </c>
      <c r="Y31" s="416">
        <f>X31/AY31-1</f>
      </c>
      <c r="Z31" s="170" t="n">
        <v>14.9298</v>
      </c>
      <c r="AA31" s="416">
        <f>Z31/BA31-1</f>
      </c>
      <c r="AB31" s="170" t="n">
        <v>6.6052</v>
      </c>
      <c r="AC31" s="416">
        <f>AB31/BC31-1</f>
      </c>
      <c r="AD31" s="170" t="n">
        <v>7.3857</v>
      </c>
      <c r="AE31" s="416">
        <f>AD31/BE31-1</f>
      </c>
      <c r="AF31" s="170" t="n">
        <v>7.9005</v>
      </c>
      <c r="AG31" s="416">
        <f>AF31/BG31-1</f>
      </c>
      <c r="AH31" s="170" t="n">
        <v>8.6698</v>
      </c>
      <c r="AI31" s="416">
        <f>AH31/BI31-1</f>
      </c>
      <c r="AJ31" s="170" t="n">
        <v>7.3901</v>
      </c>
      <c r="AK31" s="416">
        <f>AJ31/BK31-1</f>
      </c>
      <c r="AL31" s="170" t="n">
        <v>6.8364</v>
      </c>
      <c r="AM31" s="416">
        <f>AL31/BM31-1</f>
      </c>
      <c r="AN31" s="170" t="n">
        <v>7.3068</v>
      </c>
      <c r="AO31" s="416">
        <f>AN31/BO31-1</f>
      </c>
      <c r="AP31" s="170" t="n">
        <v>2.438241</v>
      </c>
      <c r="AQ31" s="416">
        <f>AP31/BQ31-1</f>
      </c>
      <c r="AR31" s="170" t="n">
        <v>2.438241</v>
      </c>
      <c r="AS31" s="416">
        <f>AR31/BS31-1</f>
      </c>
      <c r="AT31" s="170" t="n">
        <v>2.2771</v>
      </c>
      <c r="AU31" s="416">
        <f>AT31/BU31-1</f>
      </c>
      <c r="AV31" s="93">
        <f>AB31+X31+Z31+AD31+AF31+AH31+AJ31+AL31+AN31+AP31+AR31+AT31</f>
      </c>
      <c r="AW31" s="416">
        <f>AV31/(AY31+BA31+BC31+BE31+BG31+BI31+BK31+BM31+BO31+BQ31+BS31+BU31)-1</f>
      </c>
      <c r="AX31" s="373"/>
      <c r="AY31" s="93" t="n">
        <v>150.9561</v>
      </c>
      <c r="AZ31" s="416" t="n">
        <v>-0.026273115000271</v>
      </c>
      <c r="BA31" s="170" t="n">
        <v>90.0485</v>
      </c>
      <c r="BB31" s="416">
        <f>BA31/CB31-1</f>
      </c>
      <c r="BC31" s="93" t="n">
        <v>44.0481</v>
      </c>
      <c r="BD31" s="416">
        <f>BC31/CD31-1</f>
      </c>
      <c r="BE31" s="93" t="n">
        <v>45.5178</v>
      </c>
      <c r="BF31" s="416">
        <f>BE31/CF31-1</f>
      </c>
      <c r="BG31" s="93" t="n">
        <v>48.2493</v>
      </c>
      <c r="BH31" s="416">
        <f>BG31/CH31-1</f>
      </c>
      <c r="BI31" s="93" t="n">
        <v>47.3142</v>
      </c>
      <c r="BJ31" s="416">
        <f>BI31/CJ31-1</f>
      </c>
      <c r="BK31" s="93" t="n">
        <v>47.6535</v>
      </c>
      <c r="BL31" s="416">
        <f>BK31/CL31-1</f>
      </c>
      <c r="BM31" s="93" t="n">
        <v>47.9631</v>
      </c>
      <c r="BN31" s="416">
        <f>BM31/CN31-1</f>
      </c>
      <c r="BO31" s="93" t="n">
        <v>49.9356</v>
      </c>
      <c r="BP31" s="416">
        <f>BO31/CP31-1</f>
      </c>
      <c r="BQ31" s="93" t="n">
        <v>51.3887</v>
      </c>
      <c r="BR31" s="416">
        <f>BQ31/CR31-1</f>
      </c>
      <c r="BS31" s="93" t="n">
        <v>52.0431</v>
      </c>
      <c r="BT31" s="416">
        <f>BS31/CT31-1</f>
      </c>
      <c r="BU31" s="93" t="n">
        <v>25.3652</v>
      </c>
      <c r="BV31" s="416">
        <f>BU31/CV31-1</f>
      </c>
      <c r="BW31" s="170">
        <f>AY31+BA31+BC31+BE31+BG31+BI31+BK31+BM31+BO31+BQ31+BS31+BU31</f>
      </c>
      <c r="BX31" s="416">
        <f>BW31/CX31-1</f>
      </c>
      <c r="BY31" s="443"/>
      <c r="BZ31" s="93" t="n">
        <v>155.0292</v>
      </c>
      <c r="CA31" s="416">
        <f>BZ31/DB31-1</f>
      </c>
      <c r="CB31" s="93" t="n">
        <v>156.9104</v>
      </c>
      <c r="CC31" s="416">
        <f>CB31/DC31-1</f>
      </c>
      <c r="CD31" s="170" t="n">
        <v>159.9664</v>
      </c>
      <c r="CE31" s="416">
        <f>CD31/DD31-1</f>
      </c>
      <c r="CF31" s="170" t="n">
        <v>161.0266</v>
      </c>
      <c r="CG31" s="416" t="n">
        <v>1.0603893774148</v>
      </c>
      <c r="CH31" s="170" t="n">
        <v>165.6476</v>
      </c>
      <c r="CI31" s="416">
        <f>CH31/DF31-1</f>
      </c>
      <c r="CJ31" s="170" t="n">
        <v>168.3096</v>
      </c>
      <c r="CK31" s="416">
        <f>CJ31/DG31-1</f>
      </c>
      <c r="CL31" s="170" t="n">
        <v>164.8628</v>
      </c>
      <c r="CM31" s="416">
        <f>CL31/DH31-1</f>
      </c>
      <c r="CN31" s="170" t="n">
        <v>166.6348</v>
      </c>
      <c r="CO31" s="416">
        <f>CN31/DI31-1</f>
      </c>
      <c r="CP31" s="170" t="n">
        <v>172.3588</v>
      </c>
      <c r="CQ31" s="416">
        <f>CP31/DJ31-1</f>
      </c>
      <c r="CR31" s="170" t="n">
        <v>183.6554</v>
      </c>
      <c r="CS31" s="416">
        <f>CR31/DK31-1</f>
      </c>
      <c r="CT31" s="170" t="n">
        <v>173.7853</v>
      </c>
      <c r="CU31" s="416">
        <f>CT31/DL31-1</f>
      </c>
      <c r="CV31" s="170" t="n">
        <v>160.9193</v>
      </c>
      <c r="CW31" s="416">
        <f>CV31/DM31-1</f>
      </c>
      <c r="CX31" s="170">
        <f>BZ31+CB31+CD31+CF31+CH31+CJ31+CL31+CN31+CP31+CR31+CT31+CV31</f>
      </c>
      <c r="CY31" s="416">
        <f>CX31/SUM(DB31:DM31)-1</f>
      </c>
      <c r="CZ31" s="294"/>
      <c r="DA31" s="294"/>
      <c r="DB31" s="485" t="n">
        <v>7.87744</v>
      </c>
      <c r="DC31" s="481" t="n">
        <v>7.58544</v>
      </c>
      <c r="DD31" s="481" t="n">
        <v>7.4958</v>
      </c>
      <c r="DE31" s="481" t="n">
        <v>78.15348</v>
      </c>
      <c r="DF31" s="452" t="n">
        <v>64.54808</v>
      </c>
      <c r="DG31" s="452" t="n">
        <v>72.12574</v>
      </c>
      <c r="DH31" s="452" t="n">
        <v>85.48884</v>
      </c>
      <c r="DI31" s="452" t="n">
        <v>150.01912</v>
      </c>
      <c r="DJ31" s="452" t="n">
        <v>155.1793</v>
      </c>
      <c r="DK31" s="452" t="n">
        <v>154.9655</v>
      </c>
      <c r="DL31" s="452" t="n">
        <v>153.5318</v>
      </c>
      <c r="DM31" s="452" t="n">
        <v>149.4665</v>
      </c>
      <c r="DN31" s="452" t="n">
        <v>1086.43704</v>
      </c>
      <c r="DO31" s="453" t="n">
        <v>8.88829663878549</v>
      </c>
      <c r="DP31" s="424"/>
      <c r="DQ31" s="425" t="n">
        <v>10.5879</v>
      </c>
      <c r="DR31" s="87"/>
      <c r="DS31" s="438" t="n">
        <v>11.885</v>
      </c>
      <c r="DT31" s="308"/>
      <c r="DU31" s="438" t="n">
        <v>8.9493</v>
      </c>
      <c r="DV31" s="104"/>
      <c r="DW31" s="103"/>
      <c r="DX31" s="438" t="n">
        <v>11.2088</v>
      </c>
      <c r="DY31" s="104"/>
      <c r="DZ31" s="438" t="n">
        <v>12.1689</v>
      </c>
      <c r="EA31" s="104"/>
      <c r="EB31" s="438" t="n">
        <v>10.785</v>
      </c>
      <c r="EC31" s="104"/>
      <c r="ED31" s="438" t="n">
        <v>11.4597</v>
      </c>
      <c r="EE31" s="104"/>
      <c r="EF31" s="438" t="n">
        <v>0.0</v>
      </c>
      <c r="EG31" s="104"/>
      <c r="EH31" s="438" t="n">
        <v>7.6579</v>
      </c>
      <c r="EI31" s="104"/>
      <c r="EJ31" s="438" t="n">
        <v>8.1785</v>
      </c>
      <c r="EK31" s="104"/>
      <c r="EL31" s="438" t="n">
        <v>8.483</v>
      </c>
      <c r="EM31" s="104"/>
      <c r="EN31" s="438" t="n">
        <v>8.507</v>
      </c>
      <c r="EO31" s="104"/>
      <c r="EP31" s="93">
        <f>DQ31+DS31+DU31+DX31+DZ31+EB31+ED31+EF31+EH31+EJ31+EL31+EN31</f>
      </c>
      <c r="EQ31" s="104"/>
      <c r="ER31" s="104"/>
      <c r="FN31" s="95"/>
      <c r="FO31" s="454"/>
      <c r="FP31" s="95" t="n">
        <v>0.0</v>
      </c>
      <c r="FQ31" s="454"/>
      <c r="FR31" s="455"/>
      <c r="FS31" s="447"/>
      <c r="JM31" s="413"/>
      <c r="JN31" s="388"/>
      <c r="JO31" s="413" t="n">
        <v>0.0</v>
      </c>
      <c r="JP31" s="388"/>
      <c r="JQ31" s="414"/>
      <c r="JR31" s="315"/>
      <c r="JS31" s="150"/>
      <c r="JT31" s="150"/>
      <c r="JU31" s="150"/>
      <c r="JV31" s="150"/>
      <c r="JW31" s="150"/>
      <c r="JX31" s="150"/>
      <c r="JY31" s="150"/>
      <c r="JZ31" s="150"/>
      <c r="KA31" s="150"/>
      <c r="KB31" s="150"/>
      <c r="KC31" s="150"/>
      <c r="KD31" s="150"/>
    </row>
    <row r="32" s="288" customFormat="1" ht="28.8" customHeight="1" spans="1:288">
      <c r="A32" s="302" t="s">
        <v>100</v>
      </c>
      <c r="B32" s="171" t="s">
        <v>206</v>
      </c>
      <c r="C32" s="109" t="n">
        <v>59.325499999999984</v>
      </c>
      <c r="D32" s="372" t="n">
        <f t="shared" si="74">C32/Z32-1</f>
        <v>-0.19461998465955754</v>
      </c>
      <c r="E32" s="109" t="n">
        <v>60.7363</v>
      </c>
      <c r="F32" s="372" t="n">
        <f t="shared" si="75">E32/AB32-1</f>
        <v>-0.15956971333133152</v>
      </c>
      <c r="G32" s="109" t="n">
        <v>56.79310000000001</v>
      </c>
      <c r="H32" s="372" t="n">
        <f t="shared" si="76">G32/AD32-1</f>
        <v>-0.23838598674523326</v>
      </c>
      <c r="I32" s="109" t="n">
        <v>61.84969999999999</v>
      </c>
      <c r="J32" s="372" t="n">
        <f t="shared" si="77">I32/AF32-1</f>
        <v>-0.21285076672652503</v>
      </c>
      <c r="K32" s="109" t="n">
        <v>62.099799999999995</v>
      </c>
      <c r="L32" s="372" t="n">
        <f t="shared" si="78">K32/AH32-1</f>
        <v>-0.29433488860455126</v>
      </c>
      <c r="M32" s="109" t="n">
        <v>62.888400000000004</v>
      </c>
      <c r="N32" s="372" t="n">
        <f t="shared" si="79">M32/AJ32-1</f>
        <v>-0.1350231688748963</v>
      </c>
      <c r="O32" s="109" t="n">
        <v>56.953399999999995</v>
      </c>
      <c r="P32" s="372" t="n">
        <f t="shared" si="80">O32/AL32-1</f>
        <v>-0.13795655681503427</v>
      </c>
      <c r="Q32" s="109" t="n">
        <v>55.73960000000001</v>
      </c>
      <c r="R32" s="372" t="n">
        <f>Q32/AL32-1</f>
        <v>-0.1363744821153554</v>
      </c>
      <c r="S32" s="109"/>
      <c r="T32" s="372">
        <f>S32/AN32-1</f>
      </c>
      <c r="U32" s="109">
        <f>G32+E32+C32+I32+K32+M32+O32+Q32+S32</f>
      </c>
      <c r="V32" s="372">
        <f>U32/SUM(X32+Z32+AB32+AD32+AF32+AH32+AJ32+AL32+AN32)-1</f>
      </c>
      <c r="W32" s="372"/>
      <c r="X32" s="109" t="n">
        <v>73.6615</v>
      </c>
      <c r="Y32" s="372">
        <f>X32/AY32-1</f>
      </c>
      <c r="Z32" s="109" t="n">
        <v>72.2681</v>
      </c>
      <c r="AA32" s="372">
        <f>Z32/BA32-1</f>
      </c>
      <c r="AB32" s="109" t="n">
        <v>74.5694</v>
      </c>
      <c r="AC32" s="372">
        <f>AB32/BC32-1</f>
      </c>
      <c r="AD32" s="109" t="n">
        <v>78.5743</v>
      </c>
      <c r="AE32" s="372">
        <f>AD32/BE32-1</f>
      </c>
      <c r="AF32" s="170" t="n">
        <v>88.0018</v>
      </c>
      <c r="AG32" s="372">
        <f>AF32/BG32-1</f>
      </c>
      <c r="AH32" s="170" t="n">
        <v>72.7053</v>
      </c>
      <c r="AI32" s="372">
        <f>AH32/BI32-1</f>
      </c>
      <c r="AJ32" s="170" t="n">
        <v>66.0679</v>
      </c>
      <c r="AK32" s="372">
        <f>AJ32/BK32-1</f>
      </c>
      <c r="AL32" s="170" t="n">
        <v>64.5414</v>
      </c>
      <c r="AM32" s="372">
        <f>AL32/BM32-1</f>
      </c>
      <c r="AN32" s="170" t="n">
        <v>66.3654</v>
      </c>
      <c r="AO32" s="372">
        <f>AN32/BO32-1</f>
      </c>
      <c r="AP32" s="170" t="n">
        <v>69.6476</v>
      </c>
      <c r="AQ32" s="372">
        <f>AP32/BQ32-1</f>
      </c>
      <c r="AR32" s="170" t="n">
        <v>65.118</v>
      </c>
      <c r="AS32" s="372">
        <f>AR32/BS32-1</f>
      </c>
      <c r="AT32" s="170" t="n">
        <v>62.5022</v>
      </c>
      <c r="AU32" s="372">
        <f>AT32/BU32-1</f>
      </c>
      <c r="AV32" s="107">
        <f>AB32+X32+Z32+AD32+AF32+AH32+AJ32+AL32+AN32+AP32+AR32+AT32</f>
      </c>
      <c r="AW32" s="372">
        <f>AV32/(AY32+BA32+BC32+BE32+BG32+BI32+BK32+BM32+BO32+BQ32+BS32+BU32)-1</f>
      </c>
      <c r="AX32" s="373"/>
      <c r="AY32" s="456" t="n">
        <v>89.4042</v>
      </c>
      <c r="AZ32" s="374" t="n">
        <v>-0.00802089493615121</v>
      </c>
      <c r="BA32" s="108" t="n">
        <v>85.1356</v>
      </c>
      <c r="BB32" s="374">
        <f>BA32/CB32-1</f>
      </c>
      <c r="BC32" s="108" t="n">
        <v>88.6011</v>
      </c>
      <c r="BD32" s="374">
        <f>BC32/CD32-1</f>
      </c>
      <c r="BE32" s="108" t="n">
        <v>93.6312</v>
      </c>
      <c r="BF32" s="374">
        <f>BE32/CF32-1</f>
      </c>
      <c r="BG32" s="375" t="n">
        <v>92.7521</v>
      </c>
      <c r="BH32" s="374">
        <f>BG32/CH32-1</f>
      </c>
      <c r="BI32" s="108" t="n">
        <v>85.8</v>
      </c>
      <c r="BJ32" s="374">
        <f>BI32/CJ32-1</f>
      </c>
      <c r="BK32" s="108" t="n">
        <v>81.7736</v>
      </c>
      <c r="BL32" s="374">
        <f>BK32/CL32-1</f>
      </c>
      <c r="BM32" s="108" t="n">
        <v>79.0122</v>
      </c>
      <c r="BN32" s="374">
        <f>BM32/CN32-1</f>
      </c>
      <c r="BO32" s="108" t="n">
        <v>77.403</v>
      </c>
      <c r="BP32" s="374">
        <f>BO32/CP32-1</f>
      </c>
      <c r="BQ32" s="108" t="n">
        <v>86.1588</v>
      </c>
      <c r="BR32" s="374">
        <f>BQ32/CR32-1</f>
      </c>
      <c r="BS32" s="108" t="n">
        <v>84.4975</v>
      </c>
      <c r="BT32" s="374">
        <f>BS32/CT32-1</f>
      </c>
      <c r="BU32" s="108" t="n">
        <v>74.8516</v>
      </c>
      <c r="BV32" s="374">
        <f>BU32/CV32-1</f>
      </c>
      <c r="BW32" s="108">
        <f>AY32+BA32+BC32+BE32+BG32+BI32+BK32+BM32+BO32+BQ32+BS32+BU32</f>
      </c>
      <c r="BX32" s="374">
        <f>BW32/CX32-1</f>
      </c>
      <c r="BY32" s="377"/>
      <c r="BZ32" s="456" t="n">
        <v>90.1271</v>
      </c>
      <c r="CA32" s="374">
        <f>BZ32/DB32-1</f>
      </c>
      <c r="CB32" s="456" t="n">
        <v>91.24434</v>
      </c>
      <c r="CC32" s="374">
        <f>CB32/DC32-1</f>
      </c>
      <c r="CD32" s="108" t="n">
        <v>102.6152</v>
      </c>
      <c r="CE32" s="374">
        <f>CD32/DD32-1</f>
      </c>
      <c r="CF32" s="108" t="n">
        <v>105.1827</v>
      </c>
      <c r="CG32" s="374" t="n">
        <v>0.193630276895143</v>
      </c>
      <c r="CH32" s="108" t="n">
        <v>104.5001</v>
      </c>
      <c r="CI32" s="374">
        <f>CH32/DF32-1</f>
      </c>
      <c r="CJ32" s="108" t="n">
        <v>106.1183</v>
      </c>
      <c r="CK32" s="374">
        <f>CJ32/DG32-1</f>
      </c>
      <c r="CL32" s="108" t="n">
        <v>110.2726</v>
      </c>
      <c r="CM32" s="374">
        <f>CL32/DH32-1</f>
      </c>
      <c r="CN32" s="108" t="n">
        <v>101.7027</v>
      </c>
      <c r="CO32" s="374">
        <f>CN32/DI32-1</f>
      </c>
      <c r="CP32" s="108">
        <f>90.7712+CP34</f>
      </c>
      <c r="CQ32" s="374">
        <f>CP32/DJ32-1</f>
      </c>
      <c r="CR32" s="108">
        <f>96.9351+CR34</f>
      </c>
      <c r="CS32" s="374">
        <f>CR32/DK32-1</f>
      </c>
      <c r="CT32" s="108" t="n">
        <v>102.5691</v>
      </c>
      <c r="CU32" s="374">
        <f>CT32/DL32-1</f>
      </c>
      <c r="CV32" s="108" t="n">
        <v>95.4647</v>
      </c>
      <c r="CW32" s="374">
        <f>CV32/DM32-1</f>
      </c>
      <c r="CX32" s="108">
        <f>BZ32+CB32+CD32+CF32+CH32+CJ32+CL32+CN32+CP32+CR32+CT32+CV32</f>
      </c>
      <c r="CY32" s="374">
        <f>CX32/SUM(DB32:DM32)-1</f>
      </c>
      <c r="CZ32" s="378"/>
      <c r="DA32" s="378"/>
      <c r="DB32" s="459" t="n">
        <v>128.1659</v>
      </c>
      <c r="DC32" s="456" t="n">
        <v>133.0852</v>
      </c>
      <c r="DD32" s="456" t="n">
        <v>118.355</v>
      </c>
      <c r="DE32" s="456" t="n">
        <v>88.12</v>
      </c>
      <c r="DF32" s="108" t="n">
        <v>104.2773</v>
      </c>
      <c r="DG32" s="108" t="n">
        <v>105.6953</v>
      </c>
      <c r="DH32" s="108" t="n">
        <v>103.5216</v>
      </c>
      <c r="DI32" s="108" t="n">
        <v>98.7352</v>
      </c>
      <c r="DJ32" s="108" t="n">
        <v>67.5913</v>
      </c>
      <c r="DK32" s="108" t="n">
        <v>63.573</v>
      </c>
      <c r="DL32" s="108" t="n">
        <v>38.117</v>
      </c>
      <c r="DM32" s="108" t="n">
        <v>44.7276</v>
      </c>
      <c r="DN32" s="108" t="n">
        <v>1093.9644</v>
      </c>
      <c r="DO32" s="381" t="n">
        <v>-0.341006817729204</v>
      </c>
      <c r="DP32" s="382"/>
      <c r="DQ32" s="383" t="n">
        <v>153.2798</v>
      </c>
      <c r="DR32" s="384">
        <f>(DQ32-DZ32)/DZ32</f>
      </c>
      <c r="DS32" s="403" t="n">
        <v>158.168</v>
      </c>
      <c r="DT32" s="528"/>
      <c r="DU32" s="403" t="n">
        <v>142.5601</v>
      </c>
      <c r="DV32" s="386">
        <f>(DU32-EV32)/EV32</f>
      </c>
      <c r="DW32" s="387"/>
      <c r="DX32" s="403" t="n">
        <v>145.3739</v>
      </c>
      <c r="DY32" s="386">
        <f>(DX32-EX32)/EX32</f>
      </c>
      <c r="DZ32" s="403" t="n">
        <v>151.1074</v>
      </c>
      <c r="EA32" s="386">
        <f>(DZ32-EZ32)/EZ32</f>
      </c>
      <c r="EB32" s="403" t="n">
        <v>142.0322</v>
      </c>
      <c r="EC32" s="386">
        <f>(EB32-FB32)/FB32</f>
      </c>
      <c r="ED32" s="403" t="n">
        <v>140.3826</v>
      </c>
      <c r="EE32" s="386">
        <f>(ED32-FD32)/FD32</f>
      </c>
      <c r="EF32" s="403" t="n">
        <v>107.8136</v>
      </c>
      <c r="EG32" s="386">
        <f>(EF32-FF32)/FF32</f>
      </c>
      <c r="EH32" s="403" t="n">
        <v>124.9627</v>
      </c>
      <c r="EI32" s="386">
        <f>(EH32-FH32)/FH32</f>
      </c>
      <c r="EJ32" s="403" t="n">
        <v>139.1247</v>
      </c>
      <c r="EK32" s="386">
        <f>(EJ32-FJ32)/FJ32</f>
      </c>
      <c r="EL32" s="403" t="n">
        <v>130.4864</v>
      </c>
      <c r="EM32" s="386">
        <f>(EL32-FL32)/FL32</f>
      </c>
      <c r="EN32" s="403" t="n">
        <v>124.7628</v>
      </c>
      <c r="EO32" s="386">
        <f>(EN32-FN32)/FN32</f>
      </c>
      <c r="EP32" s="385">
        <f>DQ32+DS32+DU32+DX32+DZ32+EB32+ED32+EF32+EH32+EJ32+EL32+EN32</f>
      </c>
      <c r="EQ32" s="386">
        <f>(EP32-FP32)/FP32</f>
      </c>
      <c r="ER32" s="529" t="n">
        <v>486.86</v>
      </c>
      <c r="ES32" s="386">
        <f>(ER32-FS32)/FS32</f>
      </c>
      <c r="ET32" s="403" t="n">
        <v>0.0</v>
      </c>
      <c r="EU32" s="386">
        <f>(ET32-FT32)/FT32</f>
      </c>
      <c r="EV32" s="403" t="n">
        <v>51.25</v>
      </c>
      <c r="EW32" s="386">
        <f>(EV32-FU32)/FU32</f>
      </c>
      <c r="EX32" s="403" t="n">
        <v>201.58</v>
      </c>
      <c r="EY32" s="386">
        <f>(EX32-FV32)/FV32</f>
      </c>
      <c r="EZ32" s="403" t="n">
        <v>206.98</v>
      </c>
      <c r="FA32" s="386">
        <f>(EZ32-FW32)/FW32</f>
      </c>
      <c r="FB32" s="403" t="n">
        <v>217.48</v>
      </c>
      <c r="FC32" s="386">
        <f>(FB32-FX32)/FX32</f>
      </c>
      <c r="FD32" s="403" t="n">
        <v>216.29</v>
      </c>
      <c r="FE32" s="386">
        <f>(FD32-FY32)/FY32</f>
      </c>
      <c r="FF32" s="403" t="n">
        <v>119.6</v>
      </c>
      <c r="FG32" s="386">
        <f>(FF32-FZ32)/FZ32</f>
      </c>
      <c r="FH32" s="403" t="n">
        <v>156.17</v>
      </c>
      <c r="FI32" s="386">
        <f>(FH32-GA32)/GA32</f>
      </c>
      <c r="FJ32" s="403" t="n">
        <v>175.53</v>
      </c>
      <c r="FK32" s="386">
        <f>(FJ32-GB32)/GB32</f>
      </c>
      <c r="FL32" s="403" t="n">
        <v>159.69</v>
      </c>
      <c r="FM32" s="386">
        <f>(FL32-GD32)/GD32</f>
      </c>
      <c r="FN32" s="403" t="n">
        <v>147.98</v>
      </c>
      <c r="FO32" s="462">
        <f>(FN32-GF32)/GF32</f>
      </c>
      <c r="FP32" s="372" t="n">
        <v>2139.41</v>
      </c>
      <c r="FQ32" s="463">
        <f>(FP32-(FS32+FT32+FU32+FV32+FW32+FX32+FY32+FZ32+GA32+GB32+GD32+GF32))/(FS32+FT32+FU32+FV32+FW32+FX32+FY32+FZ32+GA32+GB32+GD32+GF32)</f>
      </c>
      <c r="FR32" s="530"/>
      <c r="FS32" s="531" t="n">
        <v>538.87</v>
      </c>
      <c r="FT32" s="553" t="n">
        <v>716.92</v>
      </c>
      <c r="FU32" s="553" t="n">
        <v>559.34</v>
      </c>
      <c r="FV32" s="553" t="n">
        <v>444.76</v>
      </c>
      <c r="FW32" s="553" t="n">
        <v>427.85</v>
      </c>
      <c r="FX32" s="553" t="n">
        <v>448.8</v>
      </c>
      <c r="FY32" s="567" t="n">
        <v>446.05</v>
      </c>
      <c r="FZ32" s="881" t="n">
        <v>425.18</v>
      </c>
      <c r="GA32" s="882" t="n">
        <v>445.87</v>
      </c>
      <c r="GB32" s="883" t="n">
        <v>455.09</v>
      </c>
      <c r="GC32" s="381">
        <f>(GB32-HD32)/HD32</f>
      </c>
      <c r="GD32" s="884" t="n">
        <v>408.23</v>
      </c>
      <c r="GE32" s="381">
        <f>(GD32-HF32)/HF32</f>
      </c>
      <c r="GF32" s="885" t="n">
        <v>478.98</v>
      </c>
      <c r="GG32" s="381">
        <f>(GF32-HH32)/HH32</f>
      </c>
      <c r="GH32" s="461">
        <f>FS32+FT32+FU32+FV32+FW32+FX32+FY32+FZ32+GA32+GB32+GD32+GF32</f>
      </c>
      <c r="GI32" s="468">
        <f>(GH32-HJ32)/HJ32</f>
      </c>
      <c r="GJ32" s="324"/>
      <c r="GK32" s="533"/>
      <c r="GL32" s="390" t="n">
        <v>580.38</v>
      </c>
      <c r="GM32" s="392">
        <f>(GL32-HO32)/HO32</f>
      </c>
      <c r="GN32" s="391" t="n">
        <v>786.27</v>
      </c>
      <c r="GO32" s="392">
        <f>(GN32-HQ32)/HQ32</f>
      </c>
      <c r="GP32" s="529" t="n">
        <v>616.05</v>
      </c>
      <c r="GQ32" s="392">
        <f>(GP32-HS32)/HS32</f>
      </c>
      <c r="GR32" s="529" t="n">
        <v>493.37</v>
      </c>
      <c r="GS32" s="392">
        <f>(GR32-HU32)/HU32</f>
      </c>
      <c r="GT32" s="529" t="n">
        <v>492.19</v>
      </c>
      <c r="GU32" s="392">
        <f>(GT32-HW32)/HW32</f>
      </c>
      <c r="GV32" s="391" t="n">
        <v>521.76</v>
      </c>
      <c r="GW32" s="392">
        <f>(GV32-HZ32)/HZ32</f>
      </c>
      <c r="GX32" s="391" t="n">
        <v>528.62</v>
      </c>
      <c r="GY32" s="392">
        <f>(GX32-IB32)/IB32</f>
      </c>
      <c r="GZ32" s="391" t="n">
        <v>507.98</v>
      </c>
      <c r="HA32" s="392">
        <f>(GZ32-ID32)/ID32</f>
      </c>
      <c r="HB32" s="391" t="n">
        <v>497.83</v>
      </c>
      <c r="HC32" s="392">
        <f>(HB32-IF32)/IF32</f>
      </c>
      <c r="HD32" s="391" t="n">
        <v>509.33</v>
      </c>
      <c r="HE32" s="392">
        <f>(HD32-IH32)/IH32</f>
      </c>
      <c r="HF32" s="391" t="n">
        <v>457.05</v>
      </c>
      <c r="HG32" s="392">
        <f>(HF32-IJ32)/IJ32</f>
      </c>
      <c r="HH32" s="391" t="n">
        <v>536.5</v>
      </c>
      <c r="HI32" s="392">
        <f>(HH32-IL32)/IL32</f>
      </c>
      <c r="HJ32" s="391">
        <f>GL32+GN32+GP32+GR32+GT32+GV32+GX32+GZ32+HB32+HD32+HF32+HH32</f>
      </c>
      <c r="HK32" s="391">
        <f>HH32+HF32+HD32+HB32+GZ32+GX32+GV32+GT32+GR32+GP32+GN32+GL32</f>
      </c>
      <c r="HL32" s="393"/>
      <c r="HM32" s="382"/>
      <c r="HN32" s="497"/>
      <c r="HO32" s="390" t="n">
        <v>589.94</v>
      </c>
      <c r="HP32" s="395">
        <f>(HO32-IQ32)/IQ32</f>
      </c>
      <c r="HQ32" s="470" t="n">
        <v>817.83</v>
      </c>
      <c r="HR32" s="395">
        <f>(HQ32-IS32)/IS32</f>
      </c>
      <c r="HS32" s="470" t="n">
        <v>641.86</v>
      </c>
      <c r="HT32" s="474">
        <f>(HS32-IU32)/IU32</f>
      </c>
      <c r="HU32" s="472" t="n">
        <v>514.19</v>
      </c>
      <c r="HV32" s="473">
        <f>(HU32-IW32)/IW32</f>
      </c>
      <c r="HW32" s="472" t="n">
        <v>512.81</v>
      </c>
      <c r="HX32" s="473">
        <f>(HW32-IY32)/IY32</f>
      </c>
      <c r="HY32" s="474"/>
      <c r="HZ32" s="472" t="n">
        <v>550.56</v>
      </c>
      <c r="IA32" s="473">
        <f>(HZ32-JA32)/JA32</f>
      </c>
      <c r="IB32" s="472" t="n">
        <v>548.25</v>
      </c>
      <c r="IC32" s="473">
        <f>(IB32-JC32)/JC32</f>
      </c>
      <c r="ID32" s="472" t="n">
        <v>530.87</v>
      </c>
      <c r="IE32" s="405">
        <f>(ID32-JE32)/JE32</f>
      </c>
      <c r="IF32" s="472" t="n">
        <v>528.54</v>
      </c>
      <c r="IG32" s="405">
        <f>(IF32-JG32)/JG32</f>
      </c>
      <c r="IH32" s="472" t="n">
        <v>541.17</v>
      </c>
      <c r="II32" s="393">
        <f>(IH32-JI32)/JI32</f>
      </c>
      <c r="IJ32" s="472" t="n">
        <v>485.76</v>
      </c>
      <c r="IK32" s="405">
        <f>(IJ32-JK32)/JK32</f>
      </c>
      <c r="IL32" s="472" t="n">
        <v>569.32</v>
      </c>
      <c r="IM32" s="313">
        <f>(IL32-JM32)/JM32</f>
      </c>
      <c r="IN32" s="406">
        <f>HO32+HQ32+HS32+HU32+HW32+HZ32+IB32+ID32+IF32+IH32+IJ32+IL32</f>
      </c>
      <c r="IO32" s="104">
        <f>IN32/JO32-1</f>
      </c>
      <c r="IP32" s="325"/>
      <c r="IQ32" s="546" t="n">
        <v>602.1</v>
      </c>
      <c r="IR32" s="547">
        <f>IQ32/JS32-1</f>
      </c>
      <c r="IS32" s="520" t="n">
        <v>826.6</v>
      </c>
      <c r="IT32" s="547">
        <f>IS32/JT32-1</f>
      </c>
      <c r="IU32" s="568" t="n">
        <v>651.9</v>
      </c>
      <c r="IV32" s="409">
        <f>(IU32-JU32)/JU32</f>
      </c>
      <c r="IW32" s="521" t="n">
        <v>523.4</v>
      </c>
      <c r="IX32" s="547">
        <f>(IW32-JV32)/JV32</f>
      </c>
      <c r="IY32" s="521" t="n">
        <v>522.9</v>
      </c>
      <c r="IZ32" s="547">
        <f>(IY32-JW32)/JW32</f>
      </c>
      <c r="JA32" s="521" t="n">
        <v>561.5</v>
      </c>
      <c r="JB32" s="523">
        <f>(JA32-JX32)/JX32</f>
      </c>
      <c r="JC32" s="569" t="n">
        <v>559.21</v>
      </c>
      <c r="JD32" s="523">
        <f>(JC32-JY32)/JY32</f>
      </c>
      <c r="JE32" s="520" t="n">
        <v>539.89</v>
      </c>
      <c r="JF32" s="523">
        <f>(JE32-JZ32)/JZ32</f>
      </c>
      <c r="JG32" s="430" t="n">
        <v>534.86</v>
      </c>
      <c r="JH32" s="477">
        <f>(JG32-KA32)/KA32</f>
      </c>
      <c r="JI32" s="430" t="n">
        <v>549.58</v>
      </c>
      <c r="JJ32" s="426">
        <f>(JI32-KB32)/KB32</f>
      </c>
      <c r="JK32" s="391" t="n">
        <v>492.21</v>
      </c>
      <c r="JL32" s="388">
        <f>(JK32-KC32)/KC32</f>
      </c>
      <c r="JM32" s="480" t="n">
        <v>577.34</v>
      </c>
      <c r="JN32" s="388">
        <f>(JM32-KD32)/KD32</f>
      </c>
      <c r="JO32" s="413">
        <f>JM32+JK32+JI32+JG32+JE32+JC32+JA32+IY32+IW32+IU32+IS32+IQ32</f>
      </c>
      <c r="JP32" s="388">
        <f>JO32/JR32-1</f>
      </c>
      <c r="JQ32" s="414"/>
      <c r="JR32" s="525" t="n">
        <v>6942.33981585278</v>
      </c>
      <c r="JS32" s="403" t="n">
        <v>600.553774603951</v>
      </c>
      <c r="JT32" s="403" t="n">
        <v>823.674483380389</v>
      </c>
      <c r="JU32" s="403" t="n">
        <v>661.682292367098</v>
      </c>
      <c r="JV32" s="403" t="n">
        <v>521.611426928545</v>
      </c>
      <c r="JW32" s="403" t="n">
        <v>519.327575112819</v>
      </c>
      <c r="JX32" s="403" t="n">
        <v>555.148479142147</v>
      </c>
      <c r="JY32" s="403" t="n">
        <v>552.993021764181</v>
      </c>
      <c r="JZ32" s="403" t="n">
        <v>533.793804995967</v>
      </c>
      <c r="KA32" s="403" t="n">
        <v>536.149403400551</v>
      </c>
      <c r="KB32" s="403" t="n">
        <v>551.706404532943</v>
      </c>
      <c r="KC32" s="403" t="n">
        <v>495.728927839739</v>
      </c>
      <c r="KD32" s="403" t="n">
        <v>589.970221784454</v>
      </c>
    </row>
    <row r="33" ht="28.8" customHeight="1" spans="1:288">
      <c r="A33" s="415"/>
      <c r="B33" s="147" t="s">
        <v>209</v>
      </c>
      <c r="C33" s="170" t="n">
        <v>2820.2438999999995</v>
      </c>
      <c r="D33" s="372" t="n">
        <f t="shared" si="74">C33/Z33-1</f>
        <v>-0.06371201148722028</v>
      </c>
      <c r="E33" s="170" t="n">
        <v>2880.7428999999997</v>
      </c>
      <c r="F33" s="372" t="n">
        <f t="shared" si="75">E33/AB33-1</f>
        <v>-0.05017484557740359</v>
      </c>
      <c r="G33" s="170" t="n">
        <v>3223.1066</v>
      </c>
      <c r="H33" s="372" t="n">
        <f t="shared" si="76">G33/AD33-1</f>
        <v>-0.13208415570105314</v>
      </c>
      <c r="I33" s="170" t="n">
        <v>3740.0258999999987</v>
      </c>
      <c r="J33" s="372" t="n">
        <f t="shared" si="77">I33/AF33-1</f>
        <v>-0.12271791835070234</v>
      </c>
      <c r="K33" s="170" t="n">
        <v>3834.7599</v>
      </c>
      <c r="L33" s="372" t="n">
        <f t="shared" si="78">K33/AH33-1</f>
        <v>-0.2136651490034822</v>
      </c>
      <c r="M33" s="170" t="n">
        <v>4215.6505</v>
      </c>
      <c r="N33" s="372" t="n">
        <f t="shared" si="79">M33/AJ33-1</f>
        <v>0.09240555570556364</v>
      </c>
      <c r="O33" s="170" t="n">
        <v>3538.2241999999983</v>
      </c>
      <c r="P33" s="372" t="n">
        <f t="shared" si="80">O33/AL33-1</f>
        <v>-0.008961912209224487</v>
      </c>
      <c r="Q33" s="170" t="n">
        <v>3381.670000000001</v>
      </c>
      <c r="R33" s="372" t="n">
        <f>Q33/AL33-1</f>
        <v>-0.007745737467679592</v>
      </c>
      <c r="S33" s="170"/>
      <c r="T33" s="372">
        <f>S33/AN33-1</f>
      </c>
      <c r="U33" s="109">
        <f>G33+E33+C33+I33+K33+M33+O33+Q33+S33</f>
      </c>
      <c r="V33" s="372">
        <f>U33/SUM(X33+Z33+AB33+AD33+AF33+AH33+AJ33+AL33+AN33)-1</f>
      </c>
      <c r="W33" s="372"/>
      <c r="X33" s="170" t="n">
        <v>3012.15431</v>
      </c>
      <c r="Y33" s="372">
        <f>X33/AY33-1</f>
      </c>
      <c r="Z33" s="93" t="n">
        <v>3032.91915</v>
      </c>
      <c r="AA33" s="416">
        <f>Z33/BA33-1</f>
      </c>
      <c r="AB33" s="93" t="n">
        <v>3713.6165</v>
      </c>
      <c r="AC33" s="416">
        <f>AB33/BC33-1</f>
      </c>
      <c r="AD33" s="93" t="n">
        <v>4263.1965</v>
      </c>
      <c r="AE33" s="416">
        <f>AD33/BE33-1</f>
      </c>
      <c r="AF33" s="170" t="n">
        <v>4876.7518</v>
      </c>
      <c r="AG33" s="416">
        <f>AF33/BG33-1</f>
      </c>
      <c r="AH33" s="170" t="n">
        <v>3859.0526</v>
      </c>
      <c r="AI33" s="416">
        <f>AH33/BI33-1</f>
      </c>
      <c r="AJ33" s="170" t="n">
        <v>3570.2202</v>
      </c>
      <c r="AK33" s="416">
        <f>AJ33/BK33-1</f>
      </c>
      <c r="AL33" s="170" t="n">
        <v>3408.068</v>
      </c>
      <c r="AM33" s="416">
        <f>AL33/BM33-1</f>
      </c>
      <c r="AN33" s="170" t="n">
        <v>3530.7566</v>
      </c>
      <c r="AO33" s="416">
        <f>AN33/BO33-1</f>
      </c>
      <c r="AP33" s="170" t="n">
        <v>3837.5662</v>
      </c>
      <c r="AQ33" s="416">
        <f>AP33/BQ33-1</f>
      </c>
      <c r="AR33" s="170" t="n">
        <v>4288.0104</v>
      </c>
      <c r="AS33" s="416">
        <f>AR33/BS33-1</f>
      </c>
      <c r="AT33" s="170" t="n">
        <v>3095.6344</v>
      </c>
      <c r="AU33" s="416">
        <f>AT33/BU33-1</f>
      </c>
      <c r="AV33" s="107">
        <f>AB33+X33+Z33+AD33+AF33+AH33+AJ33+AL33+AN33+AP33+AR33+AT33</f>
      </c>
      <c r="AW33" s="372">
        <f>AV33/(AY33+BA33+BC33+BE33+BG33+BI33+BK33+BM33+BO33+BQ33+BS33+BU33)-1</f>
      </c>
      <c r="AX33" s="373"/>
      <c r="AY33" s="500" t="n">
        <v>3210.0465</v>
      </c>
      <c r="AZ33" s="418" t="n">
        <v>0.108768588357007</v>
      </c>
      <c r="BA33" s="417" t="n">
        <v>3288.7968</v>
      </c>
      <c r="BB33" s="419">
        <f>BA33/CB33-1</f>
      </c>
      <c r="BC33" s="417" t="n">
        <v>4022.413</v>
      </c>
      <c r="BD33" s="419">
        <f>BC33/CD33-1</f>
      </c>
      <c r="BE33" s="417" t="n">
        <v>5019.3147</v>
      </c>
      <c r="BF33" s="419">
        <f>BE33/CF33-1</f>
      </c>
      <c r="BG33" s="420" t="n">
        <v>4577.879</v>
      </c>
      <c r="BH33" s="419">
        <f>BG33/CH33-1</f>
      </c>
      <c r="BI33" s="417" t="n">
        <v>3764.2067</v>
      </c>
      <c r="BJ33" s="419">
        <f>BI33/CJ33-1</f>
      </c>
      <c r="BK33" s="417" t="n">
        <v>3706.5364</v>
      </c>
      <c r="BL33" s="419">
        <f>BK33/CL33-1</f>
      </c>
      <c r="BM33" s="170" t="n">
        <v>3438.7117</v>
      </c>
      <c r="BN33" s="416">
        <f>BM33/CN33-1</f>
      </c>
      <c r="BO33" s="170" t="n">
        <v>3459.9615</v>
      </c>
      <c r="BP33" s="416">
        <f>BO33/CP33-1</f>
      </c>
      <c r="BQ33" s="170" t="n">
        <v>4335.7787</v>
      </c>
      <c r="BR33" s="416">
        <f>BQ33/CR33-1</f>
      </c>
      <c r="BS33" s="170" t="n">
        <v>4322.3981</v>
      </c>
      <c r="BT33" s="416">
        <f>BS33/CT33-1</f>
      </c>
      <c r="BU33" s="170" t="n">
        <v>3279.2029</v>
      </c>
      <c r="BV33" s="416">
        <f>BU33/CV33-1</f>
      </c>
      <c r="BW33" s="109">
        <f>AY33+BA33+BC33+BE33+BG33+BI33+BK33+BM33+BO33+BQ33+BS33+BU33</f>
      </c>
      <c r="BX33" s="372">
        <f>BW33/CX33-1</f>
      </c>
      <c r="BY33" s="443"/>
      <c r="BZ33" s="93" t="n">
        <v>2895.1456</v>
      </c>
      <c r="CA33" s="416">
        <f>BZ33/DB33-1</f>
      </c>
      <c r="CB33" s="93" t="n">
        <v>3750.4135126</v>
      </c>
      <c r="CC33" s="372">
        <f>CB33/DC33-1</f>
      </c>
      <c r="CD33" s="109" t="n">
        <v>5110.7507</v>
      </c>
      <c r="CE33" s="372">
        <f>CD33/DD33-1</f>
      </c>
      <c r="CF33" s="109" t="n">
        <v>5979.4294</v>
      </c>
      <c r="CG33" s="372" t="n">
        <v>0.949103973660203</v>
      </c>
      <c r="CH33" s="170" t="n">
        <v>4464.7565</v>
      </c>
      <c r="CI33" s="372">
        <f>CH33/DF33-1</f>
      </c>
      <c r="CJ33" s="170" t="n">
        <v>4869.1835</v>
      </c>
      <c r="CK33" s="372">
        <f>CJ33/DG33-1</f>
      </c>
      <c r="CL33" s="170" t="n">
        <v>4813.1694</v>
      </c>
      <c r="CM33" s="372">
        <f>CL33/DH33-1</f>
      </c>
      <c r="CN33" s="109" t="n">
        <v>4630.1394</v>
      </c>
      <c r="CO33" s="372">
        <f>CN33/DI33-1</f>
      </c>
      <c r="CP33" s="109">
        <f>4460.9907+CP35</f>
      </c>
      <c r="CQ33" s="372">
        <f>CP33/DJ33-1</f>
      </c>
      <c r="CR33" s="109">
        <f>5022.4635+CR35</f>
      </c>
      <c r="CS33" s="372">
        <f>CR33/DK33-1</f>
      </c>
      <c r="CT33" s="109" t="n">
        <v>4864.4647</v>
      </c>
      <c r="CU33" s="372">
        <f>CT33/DL33-1</f>
      </c>
      <c r="CV33" s="109" t="n">
        <v>4036.0264</v>
      </c>
      <c r="CW33" s="372">
        <f>CV33/DM33-1</f>
      </c>
      <c r="CX33" s="109">
        <f>BZ33+CB33+CD33+CF33+CH33+CJ33+CL33+CN33+CP33+CR33+CT33+CV33</f>
      </c>
      <c r="CY33" s="372">
        <f>CX33/SUM(DB33:DM33)-1</f>
      </c>
      <c r="CZ33" s="294"/>
      <c r="DA33" s="294"/>
      <c r="DB33" s="502" t="n">
        <v>4669.622</v>
      </c>
      <c r="DC33" s="93" t="n">
        <v>5576.6082</v>
      </c>
      <c r="DD33" s="93" t="n">
        <v>4496.9051</v>
      </c>
      <c r="DE33" s="107" t="n">
        <v>3067.7837</v>
      </c>
      <c r="DF33" s="170" t="n">
        <v>3621.8857</v>
      </c>
      <c r="DG33" s="170" t="n">
        <v>4111.1928</v>
      </c>
      <c r="DH33" s="109" t="n">
        <v>4153.9886</v>
      </c>
      <c r="DI33" s="109" t="n">
        <v>3630.2789</v>
      </c>
      <c r="DJ33" s="109" t="n">
        <v>2170.7038</v>
      </c>
      <c r="DK33" s="109" t="n">
        <v>1978.3366</v>
      </c>
      <c r="DL33" s="109" t="n">
        <v>1263.1624</v>
      </c>
      <c r="DM33" s="109" t="n">
        <v>1500.4005</v>
      </c>
      <c r="DN33" s="109" t="n">
        <v>40240.8683</v>
      </c>
      <c r="DO33" s="423" t="n">
        <v>-0.367672673545035</v>
      </c>
      <c r="DP33" s="424"/>
      <c r="DQ33" s="425" t="n">
        <v>5800.9441</v>
      </c>
      <c r="DR33" s="87">
        <f>(DQ33-DZ33)/DZ33</f>
      </c>
      <c r="DS33" s="438" t="n">
        <v>5920.4927</v>
      </c>
      <c r="DT33" s="308"/>
      <c r="DU33" s="438" t="n">
        <v>5533.9084</v>
      </c>
      <c r="DV33" s="104">
        <f>(DU33-EV33)/EV33</f>
      </c>
      <c r="DW33" s="103"/>
      <c r="DX33" s="438" t="n">
        <v>5985.4238</v>
      </c>
      <c r="DY33" s="104">
        <f>(DX33-EX33)/EX33</f>
      </c>
      <c r="DZ33" s="438" t="n">
        <v>6359.4837</v>
      </c>
      <c r="EA33" s="104">
        <f>(DZ33-EZ33)/EZ33</f>
      </c>
      <c r="EB33" s="438" t="n">
        <v>5787.4575</v>
      </c>
      <c r="EC33" s="104">
        <f>(EB33-FB33)/FB33</f>
      </c>
      <c r="ED33" s="438" t="n">
        <v>5620.9966</v>
      </c>
      <c r="EE33" s="104">
        <f>(ED33-FD33)/FD33</f>
      </c>
      <c r="EF33" s="438" t="n">
        <v>3407.2583</v>
      </c>
      <c r="EG33" s="104">
        <f>(EF33-FF33)/FF33</f>
      </c>
      <c r="EH33" s="438" t="n">
        <v>4483.1789</v>
      </c>
      <c r="EI33" s="104">
        <f>(EH33-FH33)/FH33</f>
      </c>
      <c r="EJ33" s="438" t="n">
        <v>5366.2515</v>
      </c>
      <c r="EK33" s="104">
        <f>(EJ33-FJ33)/FJ33</f>
      </c>
      <c r="EL33" s="438" t="n">
        <v>4903.162</v>
      </c>
      <c r="EM33" s="104">
        <f>(EL33-FL33)/FL33</f>
      </c>
      <c r="EN33" s="438" t="n">
        <v>4470.7423</v>
      </c>
      <c r="EO33" s="104">
        <f>(EN33-FN33)/FN33</f>
      </c>
      <c r="EP33" s="93">
        <f>DQ33+DS33+DU33+DX33+DZ33+EB33+ED33+EF33+EH33+EJ33+EL33+EN33</f>
      </c>
      <c r="EQ33" s="104">
        <f>(EP33-FP33)/FP33</f>
      </c>
      <c r="ER33" s="513" t="n">
        <v>17813.4</v>
      </c>
      <c r="ES33" s="104">
        <f>(ER33-FS33)/FS33</f>
      </c>
      <c r="ET33" s="438" t="n">
        <v>0.0</v>
      </c>
      <c r="EU33" s="104">
        <f>(ET33-FT33)/FT33</f>
      </c>
      <c r="EV33" s="438" t="n">
        <v>2187.75</v>
      </c>
      <c r="EW33" s="104">
        <f>(EV33-FU33)/FU33</f>
      </c>
      <c r="EX33" s="438" t="n">
        <v>9065.52</v>
      </c>
      <c r="EY33" s="104">
        <f>(EX33-FV33)/FV33</f>
      </c>
      <c r="EZ33" s="438" t="n">
        <v>9853.32</v>
      </c>
      <c r="FA33" s="104">
        <f>(EZ33-FW33)/FW33</f>
      </c>
      <c r="FB33" s="438" t="n">
        <v>8755.34</v>
      </c>
      <c r="FC33" s="104">
        <f>(FB33-FX33)/FX33</f>
      </c>
      <c r="FD33" s="438" t="n">
        <v>9402.21</v>
      </c>
      <c r="FE33" s="104">
        <f>(FD33-FY33)/FY33</f>
      </c>
      <c r="FF33" s="438" t="n">
        <v>8524.8</v>
      </c>
      <c r="FG33" s="104">
        <f>(FF33-FZ33)/FZ33</f>
      </c>
      <c r="FH33" s="438" t="n">
        <v>9011.6</v>
      </c>
      <c r="FI33" s="104">
        <f>(FH33-GA33)/GA33</f>
      </c>
      <c r="FJ33" s="438" t="n">
        <v>9798.09</v>
      </c>
      <c r="FK33" s="104">
        <f>(FJ33-GB33)/GB33</f>
      </c>
      <c r="FL33" s="438" t="n">
        <v>9091.99</v>
      </c>
      <c r="FM33" s="104">
        <f>(FL33-GD33)/GD33</f>
      </c>
      <c r="FN33" s="438" t="n">
        <v>8564.511</v>
      </c>
      <c r="FO33" s="462">
        <f>(FN33-GF33)/GF33</f>
      </c>
      <c r="FP33" s="886" t="n">
        <v>102068.531</v>
      </c>
      <c r="FQ33" s="454">
        <f>(FP33-(FS33+FT33+FU33+FV33+FW33+FX33+FY33+FZ33+GA33+GB33+GD33+GF33))/(FS33+FT33+FU33+FV33+FW33+FX33+FY33+FZ33+GA33+GB33+GD33+GF33)</f>
      </c>
      <c r="FR33" s="501"/>
      <c r="FS33" s="425" t="n">
        <v>19611.82</v>
      </c>
      <c r="FT33" s="887" t="n">
        <v>27179.48</v>
      </c>
      <c r="FU33" s="888" t="n">
        <v>22255.25</v>
      </c>
      <c r="FV33" s="889" t="n">
        <v>19017.26</v>
      </c>
      <c r="FW33" s="890" t="n">
        <v>21321.96</v>
      </c>
      <c r="FX33" s="557" t="n">
        <v>18712.0</v>
      </c>
      <c r="FY33" s="570" t="n">
        <v>20081.59</v>
      </c>
      <c r="FZ33" s="490" t="n">
        <v>19487.68</v>
      </c>
      <c r="GA33" s="490" t="n">
        <v>22469.67</v>
      </c>
      <c r="GB33" s="490" t="n">
        <v>19737.46</v>
      </c>
      <c r="GC33" s="503">
        <f>(GB33-HD33)/HD33</f>
      </c>
      <c r="GD33" s="490" t="n">
        <v>17237.76</v>
      </c>
      <c r="GE33" s="503">
        <f>(GD33-HF33)/HF33</f>
      </c>
      <c r="GF33" s="490" t="n">
        <v>28820.83</v>
      </c>
      <c r="GG33" s="503">
        <f>(GF33-HH33)/HH33</f>
      </c>
      <c r="GH33" s="504">
        <f>FS33+FT33+FU33+FV33+FW33+FX33+FY33+FZ33+GA33+GB33+GD33+GF33</f>
      </c>
      <c r="GI33" s="491">
        <f>(GH33-HJ33)/HJ33</f>
      </c>
      <c r="GJ33" s="431"/>
      <c r="GK33" s="325"/>
      <c r="GL33" s="428" t="n">
        <v>20970.74</v>
      </c>
      <c r="GM33" s="104">
        <f>(GL33-HO33)/HO33</f>
      </c>
      <c r="GN33" s="103" t="n">
        <v>28751.57</v>
      </c>
      <c r="GO33" s="104">
        <f>(GN33-HQ33)/HQ33</f>
      </c>
      <c r="GP33" s="438" t="n">
        <v>23766.82</v>
      </c>
      <c r="GQ33" s="104">
        <f>(GP33-HS33)/HS33</f>
      </c>
      <c r="GR33" s="438" t="n">
        <v>20585.91</v>
      </c>
      <c r="GS33" s="104">
        <f>(GR33-HU33)/HU33</f>
      </c>
      <c r="GT33" s="438" t="n">
        <v>24373.98</v>
      </c>
      <c r="GU33" s="104">
        <f>(GT33-HW33)/HW33</f>
      </c>
      <c r="GV33" s="103" t="n">
        <v>21914.15</v>
      </c>
      <c r="GW33" s="104">
        <f>(GV33-HZ33)/HZ33</f>
      </c>
      <c r="GX33" s="103" t="n">
        <v>23980.89</v>
      </c>
      <c r="GY33" s="104">
        <f>(GX33-IB33)/IB33</f>
      </c>
      <c r="GZ33" s="103" t="n">
        <v>23308.65</v>
      </c>
      <c r="HA33" s="104">
        <f>(GZ33-ID33)/ID33</f>
      </c>
      <c r="HB33" s="103" t="n">
        <v>25134.53</v>
      </c>
      <c r="HC33" s="104">
        <f>(HB33-IF33)/IF33</f>
      </c>
      <c r="HD33" s="103" t="n">
        <v>22119.76</v>
      </c>
      <c r="HE33" s="104">
        <f>(HD33-IH33)/IH33</f>
      </c>
      <c r="HF33" s="103" t="n">
        <v>19327.02</v>
      </c>
      <c r="HG33" s="104">
        <f>(HF33-IJ33)/IJ33</f>
      </c>
      <c r="HH33" s="103" t="n">
        <v>32332.1</v>
      </c>
      <c r="HI33" s="104">
        <f>(HH33-IL33)/IL33</f>
      </c>
      <c r="HJ33" s="430">
        <f>GL33+GN33+GP33+GR33+GT33+GV33+GX33+GZ33+HB33+HD33+HF33+HH33</f>
      </c>
      <c r="HK33" s="103">
        <f>HH33+HF33+HD33+HB33+GZ33+GX33+GV33+GT33+GR33+GP33+GN33+GL33</f>
      </c>
      <c r="HL33" s="409"/>
      <c r="HM33" s="424"/>
      <c r="HN33" s="505"/>
      <c r="HO33" s="428" t="n">
        <v>21370.37</v>
      </c>
      <c r="HP33" s="426">
        <f>(HO33-IQ33)/IQ33</f>
      </c>
      <c r="HQ33" s="435" t="n">
        <v>30078.71</v>
      </c>
      <c r="HR33" s="426">
        <f>(HQ33-IS33)/IS33</f>
      </c>
      <c r="HS33" s="435" t="n">
        <v>25046.71</v>
      </c>
      <c r="HT33" s="437">
        <f>(HS33-IU33)/IU33</f>
      </c>
      <c r="HU33" s="466" t="n">
        <v>21699.08</v>
      </c>
      <c r="HV33" s="308">
        <f>(HU33-IW33)/IW33</f>
      </c>
      <c r="HW33" s="466" t="n">
        <v>25678.45</v>
      </c>
      <c r="HX33" s="308">
        <f>(HW33-IY33)/IY33</f>
      </c>
      <c r="HY33" s="437"/>
      <c r="HZ33" s="466" t="n">
        <v>23397.56</v>
      </c>
      <c r="IA33" s="308">
        <f>(HZ33-JA33)/JA33</f>
      </c>
      <c r="IB33" s="466" t="n">
        <v>24753.19</v>
      </c>
      <c r="IC33" s="308">
        <f>(IB33-JC33)/JC33</f>
      </c>
      <c r="ID33" s="466" t="n">
        <v>24239.44</v>
      </c>
      <c r="IE33" s="436">
        <f>(ID33-JE33)/JE33</f>
      </c>
      <c r="IF33" s="466" t="n">
        <v>26390.73</v>
      </c>
      <c r="IG33" s="439">
        <f>(IF33-JG33)/JG33</f>
      </c>
      <c r="IH33" s="466" t="n">
        <v>23265.83</v>
      </c>
      <c r="II33" s="522">
        <f>(IH33-JI33)/JI33</f>
      </c>
      <c r="IJ33" s="466" t="n">
        <v>20335.67</v>
      </c>
      <c r="IK33" s="313">
        <f>(IJ33-JK33)/JK33</f>
      </c>
      <c r="IL33" s="466" t="n">
        <v>33987.32</v>
      </c>
      <c r="IM33" s="313">
        <f>(IL33-JM33)/JM33</f>
      </c>
      <c r="IN33" s="406">
        <f>HO33+HQ33+HS33+HU33+HW33+HZ33+IB33+ID33+IF33+IH33+IJ33+IL33</f>
      </c>
      <c r="IO33" s="104">
        <f>IN33/JO33-1</f>
      </c>
      <c r="IP33" s="325"/>
      <c r="IQ33" s="515" t="n">
        <v>22017.7</v>
      </c>
      <c r="IR33" s="308">
        <f>IQ33/JS33-1</f>
      </c>
      <c r="IS33" s="103" t="n">
        <v>30450.2</v>
      </c>
      <c r="IT33" s="308">
        <f>IS33/JT33-1</f>
      </c>
      <c r="IU33" s="438" t="n">
        <v>25604.9</v>
      </c>
      <c r="IV33" s="409">
        <f>(IU33-JU33)/JU33</f>
      </c>
      <c r="IW33" s="514" t="n">
        <v>22173.6</v>
      </c>
      <c r="IX33" s="308">
        <f>(IW33-JV33)/JV33</f>
      </c>
      <c r="IY33" s="514" t="n">
        <v>26272.2</v>
      </c>
      <c r="IZ33" s="308">
        <f>(IY33-JW33)/JW33</f>
      </c>
      <c r="JA33" s="514" t="n">
        <v>23933.7</v>
      </c>
      <c r="JB33" s="426">
        <f>(JA33-JX33)/JX33</f>
      </c>
      <c r="JC33" s="571" t="n">
        <v>25322.96</v>
      </c>
      <c r="JD33" s="426">
        <f>(JC33-JY33)/JY33</f>
      </c>
      <c r="JE33" s="103" t="n">
        <v>24668.4</v>
      </c>
      <c r="JF33" s="426">
        <f>(JE33-JZ33)/JZ33</f>
      </c>
      <c r="JG33" s="103" t="n">
        <v>26716.68</v>
      </c>
      <c r="JH33" s="409">
        <f>(JG33-KA33)/KA33</f>
      </c>
      <c r="JI33" s="103" t="n">
        <v>23615.34</v>
      </c>
      <c r="JJ33" s="426">
        <f>(JI33-KB33)/KB33</f>
      </c>
      <c r="JK33" s="103" t="n">
        <v>20618.14</v>
      </c>
      <c r="JL33" s="426">
        <f>(JK33-KC33)/KC33</f>
      </c>
      <c r="JM33" s="103" t="n">
        <v>34475.14</v>
      </c>
      <c r="JN33" s="426">
        <f>(JM33-KD33)/KD33</f>
      </c>
      <c r="JO33" s="413">
        <f>JM33+JK33+JI33+JG33+JE33+JC33+JA33+IY33+IW33+IU33+IS33+IQ33</f>
      </c>
      <c r="JP33" s="388">
        <f>JO33/JR33-1</f>
      </c>
      <c r="JQ33" s="414"/>
      <c r="JR33" s="515" t="n">
        <v>307082.079457663</v>
      </c>
      <c r="JS33" s="438" t="n">
        <v>21992.3604984</v>
      </c>
      <c r="JT33" s="438" t="n">
        <v>30362.4673165765</v>
      </c>
      <c r="JU33" s="438" t="n">
        <v>26573.1826138635</v>
      </c>
      <c r="JV33" s="438" t="n">
        <v>21991.1799138961</v>
      </c>
      <c r="JW33" s="438" t="n">
        <v>26084.885831799</v>
      </c>
      <c r="JX33" s="438" t="n">
        <v>23668.6025455449</v>
      </c>
      <c r="JY33" s="438" t="n">
        <v>25063.2724289415</v>
      </c>
      <c r="JZ33" s="438" t="n">
        <v>24412.1112706786</v>
      </c>
      <c r="KA33" s="438" t="n">
        <v>26823.8347977049</v>
      </c>
      <c r="KB33" s="438" t="n">
        <v>23724.0489548755</v>
      </c>
      <c r="KC33" s="438" t="n">
        <v>20815.5439789485</v>
      </c>
      <c r="KD33" s="438" t="n">
        <v>35570.5893064343</v>
      </c>
    </row>
    <row r="34" ht="28.8" customHeight="1" spans="1:288">
      <c r="A34" s="415"/>
      <c r="B34" s="147" t="s">
        <v>211</v>
      </c>
      <c r="C34" s="170" t="n">
        <v>2.3455</v>
      </c>
      <c r="D34" s="416" t="n">
        <f t="shared" si="74">C34/Z34-1</f>
        <v>-0.6516566913697592</v>
      </c>
      <c r="E34" s="170" t="n">
        <v>2.41</v>
      </c>
      <c r="F34" s="372" t="n">
        <f t="shared" si="75">E34/AB34-1</f>
        <v>-0.6335715371750038</v>
      </c>
      <c r="G34" s="170" t="n">
        <v>2.1590000000000003</v>
      </c>
      <c r="H34" s="372" t="n">
        <f t="shared" si="76">G34/AD34-1</f>
        <v>-0.6442694259539972</v>
      </c>
      <c r="I34" s="170" t="n">
        <v>2.0569</v>
      </c>
      <c r="J34" s="372" t="n">
        <f t="shared" si="77">I34/AF34-1</f>
        <v>-0.6127313463747106</v>
      </c>
      <c r="K34" s="170" t="n">
        <v>2.0727</v>
      </c>
      <c r="L34" s="372" t="n">
        <f t="shared" si="78">K34/AH34-1</f>
        <v>-0.6122605507333134</v>
      </c>
      <c r="M34" s="170" t="n">
        <v>2.3384</v>
      </c>
      <c r="N34" s="416" t="n">
        <f t="shared" si="79">M34/AJ34-1</f>
        <v>-0.5463381511300804</v>
      </c>
      <c r="O34" s="170" t="n">
        <v>2.1802</v>
      </c>
      <c r="P34" s="416" t="n">
        <f t="shared" si="80">O34/AL34-1</f>
        <v>-0.5315830182193193</v>
      </c>
      <c r="Q34" s="170" t="n">
        <v>2.5107</v>
      </c>
      <c r="R34" s="416" t="n">
        <f>Q34/AL34-1</f>
        <v>-0.45838726378462336</v>
      </c>
      <c r="S34" s="170"/>
      <c r="T34" s="416">
        <f>S34/AN34-1</f>
      </c>
      <c r="U34" s="109">
        <f>G34+E34+C34+I34+K34+M34+O34+Q34+S34</f>
      </c>
      <c r="V34" s="372">
        <f>U34/SUM(X34+Z34+AB34+AD34+AF34+AH34+AJ34+AL34+AN34)-1</f>
      </c>
      <c r="W34" s="372"/>
      <c r="X34" s="170" t="n">
        <v>6.7333</v>
      </c>
      <c r="Y34" s="416">
        <f>X34/AY34-1</f>
      </c>
      <c r="Z34" s="170" t="n">
        <v>6.577</v>
      </c>
      <c r="AA34" s="416">
        <f>Z34/BA34-1</f>
      </c>
      <c r="AB34" s="170" t="n">
        <v>6.0692</v>
      </c>
      <c r="AC34" s="416">
        <f>AB34/BC34-1</f>
      </c>
      <c r="AD34" s="170" t="n">
        <v>5.3113</v>
      </c>
      <c r="AE34" s="416">
        <f>AD34/BE34-1</f>
      </c>
      <c r="AF34" s="170" t="n">
        <v>5.3456</v>
      </c>
      <c r="AG34" s="416">
        <f>AF34/BG34-1</f>
      </c>
      <c r="AH34" s="170" t="n">
        <v>5.1545</v>
      </c>
      <c r="AI34" s="416">
        <f>AH34/BI34-1</f>
      </c>
      <c r="AJ34" s="170" t="n">
        <v>4.6544</v>
      </c>
      <c r="AK34" s="416">
        <f>AJ34/BK34-1</f>
      </c>
      <c r="AL34" s="170" t="n">
        <v>4.6356</v>
      </c>
      <c r="AM34" s="416">
        <f>AL34/BM34-1</f>
      </c>
      <c r="AN34" s="170" t="n">
        <v>4.6952</v>
      </c>
      <c r="AO34" s="416">
        <f>AN34/BO34-1</f>
      </c>
      <c r="AP34" s="170" t="n">
        <v>4.8767</v>
      </c>
      <c r="AQ34" s="416">
        <f>AP34/BQ34-1</f>
      </c>
      <c r="AR34" s="170" t="n">
        <v>4.6494</v>
      </c>
      <c r="AS34" s="416">
        <f>AR34/BS34-1</f>
      </c>
      <c r="AT34" s="170" t="n">
        <v>4.2354</v>
      </c>
      <c r="AU34" s="416">
        <f>AT34/BU34-1</f>
      </c>
      <c r="AV34" s="93">
        <f>AB34+X34+Z34+AD34+AF34+AH34+AJ34+AL34+AN34+AP34+AR34+AT34</f>
      </c>
      <c r="AW34" s="416">
        <f>AV34/(AY34+BA34+BC34+BE34+BG34+BI34+BK34+BM34+BO34+BQ34+BS34+BU34)-1</f>
      </c>
      <c r="AX34" s="373"/>
      <c r="AY34" s="93" t="n">
        <v>10.2173</v>
      </c>
      <c r="AZ34" s="416" t="n">
        <v>-0.211828778166053</v>
      </c>
      <c r="BA34" s="170" t="n">
        <v>9.8839</v>
      </c>
      <c r="BB34" s="416">
        <f>BA34/CB34-1</f>
      </c>
      <c r="BC34" s="93" t="n">
        <v>9.2455</v>
      </c>
      <c r="BD34" s="416">
        <f>BC34/CD34-1</f>
      </c>
      <c r="BE34" s="93" t="n">
        <v>8.7323</v>
      </c>
      <c r="BF34" s="416">
        <f>BE34/CF34-1</f>
      </c>
      <c r="BG34" s="93" t="n">
        <v>8.9802</v>
      </c>
      <c r="BH34" s="416">
        <f>BG34/CH34-1</f>
      </c>
      <c r="BI34" s="93" t="n">
        <v>8.9933</v>
      </c>
      <c r="BJ34" s="416">
        <f>BI34/CJ34-1</f>
      </c>
      <c r="BK34" s="93" t="n">
        <v>8.5122</v>
      </c>
      <c r="BL34" s="416">
        <f>BK34/CL34-1</f>
      </c>
      <c r="BM34" s="93" t="n">
        <v>8.2014</v>
      </c>
      <c r="BN34" s="416">
        <f>BM34/CN34-1</f>
      </c>
      <c r="BO34" s="93" t="n">
        <v>8.3517</v>
      </c>
      <c r="BP34" s="416">
        <f>BO34/CP34-1</f>
      </c>
      <c r="BQ34" s="93" t="n">
        <v>8.6393</v>
      </c>
      <c r="BR34" s="416">
        <f>BQ34/CR34-1</f>
      </c>
      <c r="BS34" s="93" t="n">
        <v>8.1777</v>
      </c>
      <c r="BT34" s="416">
        <f>BS34/CT34-1</f>
      </c>
      <c r="BU34" s="93" t="n">
        <v>8.2881</v>
      </c>
      <c r="BV34" s="416">
        <f>BU34/CV34-1</f>
      </c>
      <c r="BW34" s="170">
        <f>AY34+BA34+BC34+BE34+BG34+BI34+BK34+BM34+BO34+BQ34+BS34+BU34</f>
      </c>
      <c r="BX34" s="416">
        <f>BW34/CX34-1</f>
      </c>
      <c r="BY34" s="443"/>
      <c r="BZ34" s="93" t="n">
        <v>12.9633</v>
      </c>
      <c r="CA34" s="416">
        <f>BZ34/DB34-1</f>
      </c>
      <c r="CB34" s="93" t="n">
        <v>11.28444</v>
      </c>
      <c r="CC34" s="416">
        <f>CB34/DC34-1</f>
      </c>
      <c r="CD34" s="170" t="n">
        <v>11.5167</v>
      </c>
      <c r="CE34" s="416">
        <f>CD34/DD34-1</f>
      </c>
      <c r="CF34" s="170" t="n">
        <v>11.2073</v>
      </c>
      <c r="CG34" s="416" t="n">
        <v>-0.196672663804288</v>
      </c>
      <c r="CH34" s="170" t="n">
        <v>11.5899</v>
      </c>
      <c r="CI34" s="416">
        <f>CH34/DF34-1</f>
      </c>
      <c r="CJ34" s="170" t="n">
        <v>11.4819</v>
      </c>
      <c r="CK34" s="416">
        <f>CJ34/DG34-1</f>
      </c>
      <c r="CL34" s="170" t="n">
        <v>18.663</v>
      </c>
      <c r="CM34" s="416">
        <f>CL34/DH34-1</f>
      </c>
      <c r="CN34" s="170" t="n">
        <v>11.6187</v>
      </c>
      <c r="CO34" s="416">
        <f>CN34/DI34-1</f>
      </c>
      <c r="CP34" s="170" t="n">
        <v>12.1363</v>
      </c>
      <c r="CQ34" s="416">
        <f>CP34/DJ34-1</f>
      </c>
      <c r="CR34" s="170" t="n">
        <v>11.9514</v>
      </c>
      <c r="CS34" s="416">
        <f>CR34/DK34-1</f>
      </c>
      <c r="CT34" s="170" t="n">
        <v>10.2318</v>
      </c>
      <c r="CU34" s="416">
        <f>CT34/DL34-1</f>
      </c>
      <c r="CV34" s="170" t="n">
        <v>10.0591</v>
      </c>
      <c r="CW34" s="416">
        <f>CV34/DM34-1</f>
      </c>
      <c r="CX34" s="170">
        <f>BZ34+CB34+CD34+CF34+CH34+CJ34+CL34+CN34+CP34+CR34+CT34+CV34</f>
      </c>
      <c r="CY34" s="416">
        <f>CX34/SUM(DB34:DM34)-1</f>
      </c>
      <c r="CZ34" s="294"/>
      <c r="DA34" s="294"/>
      <c r="DB34" s="502" t="n">
        <v>14.7347</v>
      </c>
      <c r="DC34" s="93" t="n">
        <v>15.2593</v>
      </c>
      <c r="DD34" s="93" t="n">
        <v>14.0643</v>
      </c>
      <c r="DE34" s="107" t="n">
        <v>13.9511</v>
      </c>
      <c r="DF34" s="170" t="n">
        <v>14.0611</v>
      </c>
      <c r="DG34" s="170" t="n">
        <v>14.1924</v>
      </c>
      <c r="DH34" s="109" t="n">
        <v>13.8373</v>
      </c>
      <c r="DI34" s="109" t="n">
        <v>13.6052</v>
      </c>
      <c r="DJ34" s="109" t="n">
        <v>9.5689</v>
      </c>
      <c r="DK34" s="109" t="n">
        <v>9.9115</v>
      </c>
      <c r="DL34" s="109" t="n">
        <v>9.3182</v>
      </c>
      <c r="DM34" s="109" t="n">
        <v>8.7248</v>
      </c>
      <c r="DN34" s="109" t="n">
        <v>151.2288</v>
      </c>
      <c r="DO34" s="423" t="n">
        <v>-0.292396205121103</v>
      </c>
      <c r="DP34" s="424"/>
      <c r="DQ34" s="425" t="n">
        <v>23.5578</v>
      </c>
      <c r="DR34" s="87"/>
      <c r="DS34" s="438" t="n">
        <v>25.1988</v>
      </c>
      <c r="DT34" s="308"/>
      <c r="DU34" s="438" t="n">
        <v>19.6029</v>
      </c>
      <c r="DV34" s="104"/>
      <c r="DW34" s="103"/>
      <c r="DX34" s="438" t="n">
        <v>18.0871</v>
      </c>
      <c r="DY34" s="104"/>
      <c r="DZ34" s="438" t="n">
        <v>16.8053</v>
      </c>
      <c r="EA34" s="104"/>
      <c r="EB34" s="438" t="n">
        <v>17.0148</v>
      </c>
      <c r="EC34" s="104"/>
      <c r="ED34" s="438" t="n">
        <v>17.0767</v>
      </c>
      <c r="EE34" s="104"/>
      <c r="EF34" s="438" t="n">
        <v>16.4853</v>
      </c>
      <c r="EG34" s="104"/>
      <c r="EH34" s="438" t="n">
        <v>15.7735</v>
      </c>
      <c r="EI34" s="104"/>
      <c r="EJ34" s="438" t="n">
        <v>15.498</v>
      </c>
      <c r="EK34" s="104"/>
      <c r="EL34" s="438" t="n">
        <v>14.3214</v>
      </c>
      <c r="EM34" s="104"/>
      <c r="EN34" s="438" t="n">
        <v>14.298</v>
      </c>
      <c r="EO34" s="104"/>
      <c r="EP34" s="93">
        <f>DQ34+DS34+DU34+DX34+DZ34+EB34+ED34+EF34+EH34+EJ34+EL34+EN34</f>
      </c>
      <c r="EQ34" s="104"/>
      <c r="ER34" s="104"/>
      <c r="FN34" s="95"/>
      <c r="FO34" s="454"/>
      <c r="FP34" s="95" t="n">
        <v>0.0</v>
      </c>
      <c r="FQ34" s="454"/>
      <c r="FR34" s="455"/>
      <c r="FS34" s="447"/>
      <c r="JM34" s="413"/>
      <c r="JN34" s="388"/>
      <c r="JO34" s="413" t="n">
        <v>0.0</v>
      </c>
      <c r="JP34" s="388"/>
      <c r="JQ34" s="414"/>
      <c r="JR34" s="315"/>
      <c r="JS34" s="150"/>
      <c r="JT34" s="150"/>
      <c r="JU34" s="150"/>
      <c r="JV34" s="150"/>
      <c r="JW34" s="150"/>
      <c r="JX34" s="150"/>
      <c r="JY34" s="150"/>
      <c r="JZ34" s="150"/>
      <c r="KA34" s="150"/>
      <c r="KB34" s="150"/>
      <c r="KC34" s="150"/>
      <c r="KD34" s="150"/>
    </row>
    <row r="35" ht="28.8" customHeight="1" spans="1:288">
      <c r="A35" s="28"/>
      <c r="B35" s="450" t="s">
        <v>212</v>
      </c>
      <c r="C35" s="170" t="n">
        <v>51.169799999999995</v>
      </c>
      <c r="D35" s="416" t="n">
        <f t="shared" si="74">C35/Z35-1</f>
        <v>-0.5784021350451871</v>
      </c>
      <c r="E35" s="170" t="n">
        <v>53.2252</v>
      </c>
      <c r="F35" s="372" t="n">
        <f t="shared" si="75">E35/AB35-1</f>
        <v>-0.557554852393455</v>
      </c>
      <c r="G35" s="170" t="n">
        <v>43.938700000000004</v>
      </c>
      <c r="H35" s="372" t="n">
        <f t="shared" si="76">G35/AD35-1</f>
        <v>-0.5872707683434639</v>
      </c>
      <c r="I35" s="170" t="n">
        <v>41.1799</v>
      </c>
      <c r="J35" s="372" t="n">
        <f t="shared" si="77">I35/AF35-1</f>
        <v>-0.5717390784360015</v>
      </c>
      <c r="K35" s="170" t="n">
        <v>41.8882</v>
      </c>
      <c r="L35" s="372" t="n">
        <f t="shared" si="78">K35/AH35-1</f>
        <v>-0.5700387587350857</v>
      </c>
      <c r="M35" s="170" t="n">
        <v>49.674299999999995</v>
      </c>
      <c r="N35" s="416" t="n">
        <f t="shared" si="79">M35/AJ35-1</f>
        <v>-0.45857539287216853</v>
      </c>
      <c r="O35" s="170" t="n">
        <v>43.643299999999996</v>
      </c>
      <c r="P35" s="416" t="n">
        <f t="shared" si="80">O35/AL35-1</f>
        <v>-0.5064956946022807</v>
      </c>
      <c r="Q35" s="170" t="n">
        <v>51.6373</v>
      </c>
      <c r="R35" s="416" t="n">
        <f>Q35/AL35-1</f>
        <v>-0.39420641466181605</v>
      </c>
      <c r="S35" s="170"/>
      <c r="T35" s="416">
        <f>S35/AN35-1</f>
      </c>
      <c r="U35" s="109">
        <f>G35+E35+C35+I35+K35+M35+O35+Q35+S35</f>
      </c>
      <c r="V35" s="372">
        <f>U35/SUM(X35+Z35+AB35+AD35+AF35+AH35+AJ35+AL35+AN35)-1</f>
      </c>
      <c r="W35" s="372"/>
      <c r="X35" s="170" t="n">
        <v>121.371108</v>
      </c>
      <c r="Y35" s="416">
        <f>X35/AY35-1</f>
      </c>
      <c r="Z35" s="170" t="n">
        <v>120.29785</v>
      </c>
      <c r="AA35" s="416">
        <f>Z35/BA35-1</f>
      </c>
      <c r="AB35" s="170" t="n">
        <v>106.4589</v>
      </c>
      <c r="AC35" s="416">
        <f>AB35/BC35-1</f>
      </c>
      <c r="AD35" s="170" t="n">
        <v>96.1561</v>
      </c>
      <c r="AE35" s="416">
        <f>AD35/BE35-1</f>
      </c>
      <c r="AF35" s="170" t="n">
        <v>97.4232</v>
      </c>
      <c r="AG35" s="416">
        <f>AF35/BG35-1</f>
      </c>
      <c r="AH35" s="170" t="n">
        <v>91.7474</v>
      </c>
      <c r="AI35" s="416">
        <f>AH35/BI35-1</f>
      </c>
      <c r="AJ35" s="170" t="n">
        <v>88.4355</v>
      </c>
      <c r="AK35" s="416">
        <f>AJ35/BK35-1</f>
      </c>
      <c r="AL35" s="170" t="n">
        <v>85.2391</v>
      </c>
      <c r="AM35" s="416">
        <f>AL35/BM35-1</f>
      </c>
      <c r="AN35" s="170" t="n">
        <v>86.6438</v>
      </c>
      <c r="AO35" s="416">
        <f>AN35/BO35-1</f>
      </c>
      <c r="AP35" s="170" t="n">
        <v>88.9152</v>
      </c>
      <c r="AQ35" s="416">
        <f>AP35/BQ35-1</f>
      </c>
      <c r="AR35" s="170" t="n">
        <v>104.4257</v>
      </c>
      <c r="AS35" s="416">
        <f>AR35/BS35-1</f>
      </c>
      <c r="AT35" s="170" t="n">
        <v>90.2429</v>
      </c>
      <c r="AU35" s="416">
        <f>AT35/BU35-1</f>
      </c>
      <c r="AV35" s="93">
        <f>AB35+X35+Z35+AD35+AF35+AH35+AJ35+AL35+AN35+AP35+AR35+AT35</f>
      </c>
      <c r="AW35" s="416">
        <f>AV35/(AY35+BA35+BC35+BE35+BG35+BI35+BK35+BM35+BO35+BQ35+BS35+BU35)-1</f>
      </c>
      <c r="AX35" s="373"/>
      <c r="AY35" s="93" t="n">
        <v>170.6318</v>
      </c>
      <c r="AZ35" s="416" t="n">
        <v>-0.193699553593157</v>
      </c>
      <c r="BA35" s="170" t="n">
        <v>161.4117</v>
      </c>
      <c r="BB35" s="416">
        <f>BA35/CB35-1</f>
      </c>
      <c r="BC35" s="93" t="n">
        <v>151.246</v>
      </c>
      <c r="BD35" s="416">
        <f>BC35/CD35-1</f>
      </c>
      <c r="BE35" s="93" t="n">
        <v>144.2516</v>
      </c>
      <c r="BF35" s="416">
        <f>BE35/CF35-1</f>
      </c>
      <c r="BG35" s="93" t="n">
        <v>146.6646</v>
      </c>
      <c r="BH35" s="416">
        <f>BG35/CH35-1</f>
      </c>
      <c r="BI35" s="93" t="n">
        <v>147.952</v>
      </c>
      <c r="BJ35" s="416">
        <f>BI35/CJ35-1</f>
      </c>
      <c r="BK35" s="93" t="n">
        <v>142.7325</v>
      </c>
      <c r="BL35" s="416">
        <f>BK35/CL35-1</f>
      </c>
      <c r="BM35" s="93" t="n">
        <v>141.0234</v>
      </c>
      <c r="BN35" s="416">
        <f>BM35/CN35-1</f>
      </c>
      <c r="BO35" s="93" t="n">
        <v>143.8327</v>
      </c>
      <c r="BP35" s="416">
        <f>BO35/CP35-1</f>
      </c>
      <c r="BQ35" s="93" t="n">
        <v>150.3592</v>
      </c>
      <c r="BR35" s="416">
        <f>BQ35/CR35-1</f>
      </c>
      <c r="BS35" s="93" t="n">
        <v>137.3691</v>
      </c>
      <c r="BT35" s="416">
        <f>BS35/CT35-1</f>
      </c>
      <c r="BU35" s="93" t="n">
        <v>140.347</v>
      </c>
      <c r="BV35" s="416">
        <f>BU35/CV35-1</f>
      </c>
      <c r="BW35" s="170">
        <f>AY35+BA35+BC35+BE35+BG35+BI35+BK35+BM35+BO35+BQ35+BS35+BU35</f>
      </c>
      <c r="BX35" s="416">
        <f>BW35/CX35-1</f>
      </c>
      <c r="BY35" s="443"/>
      <c r="BZ35" s="93" t="n">
        <v>211.6231</v>
      </c>
      <c r="CA35" s="416">
        <f>BZ35/DB35-1</f>
      </c>
      <c r="CB35" s="93" t="n">
        <v>182.1635126</v>
      </c>
      <c r="CC35" s="416">
        <f>CB35/DC35-1</f>
      </c>
      <c r="CD35" s="170" t="n">
        <v>192.7352</v>
      </c>
      <c r="CE35" s="416">
        <f>CD35/DD35-1</f>
      </c>
      <c r="CF35" s="170" t="n">
        <v>183.4674</v>
      </c>
      <c r="CG35" s="416" t="n">
        <v>-0.230717882425258</v>
      </c>
      <c r="CH35" s="170" t="n">
        <v>190.3791</v>
      </c>
      <c r="CI35" s="416">
        <f>CH35/DF35-1</f>
      </c>
      <c r="CJ35" s="170" t="n">
        <v>189.4661</v>
      </c>
      <c r="CK35" s="416">
        <f>CJ35/DG35-1</f>
      </c>
      <c r="CL35" s="170" t="n">
        <v>193.8319</v>
      </c>
      <c r="CM35" s="416">
        <f>CL35/DH35-1</f>
      </c>
      <c r="CN35" s="170" t="n">
        <v>191.2232</v>
      </c>
      <c r="CO35" s="416">
        <f>CN35/DI35-1</f>
      </c>
      <c r="CP35" s="170" t="n">
        <v>194.8677</v>
      </c>
      <c r="CQ35" s="416">
        <f>CP35/DJ35-1</f>
      </c>
      <c r="CR35" s="170" t="n">
        <v>200.7353</v>
      </c>
      <c r="CS35" s="416">
        <f>CR35/DK35-1</f>
      </c>
      <c r="CT35" s="170" t="n">
        <v>167.7929</v>
      </c>
      <c r="CU35" s="416">
        <f>CT35/DL35-1</f>
      </c>
      <c r="CV35" s="170" t="n">
        <v>166.2542</v>
      </c>
      <c r="CW35" s="416">
        <f>CV35/DM35-1</f>
      </c>
      <c r="CX35" s="170">
        <f>BZ35+CB35+CD35+CF35+CH35+CJ35+CL35+CN35+CP35+CR35+CT35+CV35</f>
      </c>
      <c r="CY35" s="416">
        <f>CX35/SUM(DB35:DM35)-1</f>
      </c>
      <c r="CZ35" s="294"/>
      <c r="DA35" s="294"/>
      <c r="DB35" s="485" t="n">
        <v>255.7051</v>
      </c>
      <c r="DC35" s="481" t="n">
        <v>266.5267</v>
      </c>
      <c r="DD35" s="481" t="n">
        <v>246.5613</v>
      </c>
      <c r="DE35" s="481" t="n">
        <v>238.4917</v>
      </c>
      <c r="DF35" s="452" t="n">
        <v>236.3052</v>
      </c>
      <c r="DG35" s="452" t="n">
        <v>245.4895</v>
      </c>
      <c r="DH35" s="452" t="n">
        <v>236.5356</v>
      </c>
      <c r="DI35" s="452" t="n">
        <v>231.1594</v>
      </c>
      <c r="DJ35" s="452" t="n">
        <v>159.7851</v>
      </c>
      <c r="DK35" s="452" t="n">
        <v>163.0126</v>
      </c>
      <c r="DL35" s="452" t="n">
        <v>145.0678</v>
      </c>
      <c r="DM35" s="452" t="n">
        <v>138.6547</v>
      </c>
      <c r="DN35" s="452" t="n">
        <v>2563.2947</v>
      </c>
      <c r="DO35" s="453" t="n">
        <v>-0.316420841140387</v>
      </c>
      <c r="DP35" s="424"/>
      <c r="DQ35" s="425" t="n">
        <v>321.3962</v>
      </c>
      <c r="DR35" s="87"/>
      <c r="DS35" s="438" t="n">
        <v>488.0232</v>
      </c>
      <c r="DT35" s="308"/>
      <c r="DU35" s="438" t="n">
        <v>387.163</v>
      </c>
      <c r="DV35" s="104"/>
      <c r="DW35" s="103"/>
      <c r="DX35" s="438" t="n">
        <v>342.5843</v>
      </c>
      <c r="DY35" s="104"/>
      <c r="DZ35" s="438" t="n">
        <v>292.2797</v>
      </c>
      <c r="EA35" s="104"/>
      <c r="EB35" s="438" t="n">
        <v>298.1928</v>
      </c>
      <c r="EC35" s="104"/>
      <c r="ED35" s="438" t="n">
        <v>303.6275</v>
      </c>
      <c r="EE35" s="104"/>
      <c r="EF35" s="438" t="n">
        <v>290.4718</v>
      </c>
      <c r="EG35" s="104"/>
      <c r="EH35" s="438" t="n">
        <v>269.9398</v>
      </c>
      <c r="EI35" s="104"/>
      <c r="EJ35" s="438" t="n">
        <v>269.9841</v>
      </c>
      <c r="EK35" s="104"/>
      <c r="EL35" s="438" t="n">
        <v>241.7117</v>
      </c>
      <c r="EM35" s="104"/>
      <c r="EN35" s="438" t="n">
        <v>244.4399</v>
      </c>
      <c r="EO35" s="104"/>
      <c r="EP35" s="93">
        <f>DQ35+DS35+DU35+DX35+DZ35+EB35+ED35+EF35+EH35+EJ35+EL35+EN35</f>
      </c>
      <c r="EQ35" s="104"/>
      <c r="ER35" s="104"/>
      <c r="FN35" s="95"/>
      <c r="FO35" s="454"/>
      <c r="FP35" s="95" t="n">
        <v>0.0</v>
      </c>
      <c r="FQ35" s="454"/>
      <c r="FR35" s="455"/>
      <c r="FS35" s="447"/>
      <c r="JM35" s="413"/>
      <c r="JN35" s="388"/>
      <c r="JO35" s="413" t="n">
        <v>0.0</v>
      </c>
      <c r="JP35" s="388"/>
      <c r="JQ35" s="414"/>
      <c r="JR35" s="315"/>
      <c r="JS35" s="150"/>
      <c r="JT35" s="150"/>
      <c r="JU35" s="150"/>
      <c r="JV35" s="150"/>
      <c r="JW35" s="150"/>
      <c r="JX35" s="150"/>
      <c r="JY35" s="150"/>
      <c r="JZ35" s="150"/>
      <c r="KA35" s="150"/>
      <c r="KB35" s="150"/>
      <c r="KC35" s="150"/>
      <c r="KD35" s="150"/>
    </row>
    <row r="36" s="288" customFormat="1" ht="28.8" customHeight="1" spans="1:288">
      <c r="A36" s="302" t="s">
        <v>101</v>
      </c>
      <c r="B36" s="171" t="s">
        <v>206</v>
      </c>
      <c r="C36" s="109" t="n">
        <v>133.6683</v>
      </c>
      <c r="D36" s="372" t="n">
        <f t="shared" si="74">C36/Z36-1</f>
        <v>-0.1874035306783841</v>
      </c>
      <c r="E36" s="170" t="n">
        <v>143.6103</v>
      </c>
      <c r="F36" s="372" t="n">
        <f t="shared" si="75">E36/AB36-1</f>
        <v>-0.16830147025182562</v>
      </c>
      <c r="G36" s="170" t="n">
        <v>139.53820000000002</v>
      </c>
      <c r="H36" s="372" t="n">
        <f t="shared" si="76">G36/AD36-1</f>
        <v>-0.11687813596480123</v>
      </c>
      <c r="I36" s="170" t="n">
        <v>141.171</v>
      </c>
      <c r="J36" s="372" t="n">
        <f t="shared" si="77">I36/AF36-1</f>
        <v>-0.12899505979517312</v>
      </c>
      <c r="K36" s="170" t="n">
        <v>140.9257</v>
      </c>
      <c r="L36" s="372" t="n">
        <f t="shared" si="78">K36/AH36-1</f>
        <v>-0.13831997534662688</v>
      </c>
      <c r="M36" s="170" t="n">
        <v>134.7257</v>
      </c>
      <c r="N36" s="372" t="n">
        <f t="shared" si="79">M36/AJ36-1</f>
        <v>-0.16378184021038633</v>
      </c>
      <c r="O36" s="170" t="n">
        <v>137.6465</v>
      </c>
      <c r="P36" s="372" t="n">
        <f t="shared" si="80">O36/AL36-1</f>
        <v>-0.17634601886463908</v>
      </c>
      <c r="Q36" s="109" t="n">
        <v>136.48069999999998</v>
      </c>
      <c r="R36" s="372" t="n">
        <f>Q36/AL36-1</f>
        <v>-0.1620941644651901</v>
      </c>
      <c r="S36" s="109"/>
      <c r="T36" s="372">
        <f>S36/AN36-1</f>
      </c>
      <c r="U36" s="109">
        <f>G36+E36+C36+I36+K36+M36+O36+Q36+S36</f>
      </c>
      <c r="V36" s="372">
        <f>U36/SUM(X36+Z36+AB36+AD36+AF36+AH36+AJ36+AL36+AN36)-1</f>
      </c>
      <c r="W36" s="372"/>
      <c r="X36" s="109" t="n">
        <v>164.4953</v>
      </c>
      <c r="Y36" s="372">
        <f>X36/AY36-1</f>
      </c>
      <c r="Z36" s="109" t="n">
        <v>172.6711</v>
      </c>
      <c r="AA36" s="372">
        <f>Z36/BA36-1</f>
      </c>
      <c r="AB36" s="109" t="n">
        <v>158.0056</v>
      </c>
      <c r="AC36" s="372">
        <f>AB36/BC36-1</f>
      </c>
      <c r="AD36" s="109" t="n">
        <v>162.0783</v>
      </c>
      <c r="AE36" s="372">
        <f>AD36/BE36-1</f>
      </c>
      <c r="AF36" s="170" t="n">
        <v>163.5476</v>
      </c>
      <c r="AG36" s="372">
        <f>AF36/BG36-1</f>
      </c>
      <c r="AH36" s="170" t="n">
        <v>161.1131</v>
      </c>
      <c r="AI36" s="372">
        <f>AH36/BI36-1</f>
      </c>
      <c r="AJ36" s="170" t="n">
        <v>167.1169</v>
      </c>
      <c r="AK36" s="372">
        <f>AJ36/BK36-1</f>
      </c>
      <c r="AL36" s="170" t="n">
        <v>162.8831</v>
      </c>
      <c r="AM36" s="372">
        <f>AL36/BM36-1</f>
      </c>
      <c r="AN36" s="170" t="n">
        <v>136.8044</v>
      </c>
      <c r="AO36" s="372">
        <f>AN36/BO36-1</f>
      </c>
      <c r="AP36" s="170" t="n">
        <v>145.8738</v>
      </c>
      <c r="AQ36" s="372">
        <f>AP36/BQ36-1</f>
      </c>
      <c r="AR36" s="170" t="n">
        <v>133.7493</v>
      </c>
      <c r="AS36" s="372">
        <f>AR36/BS36-1</f>
      </c>
      <c r="AT36" s="170" t="n">
        <v>132.9524</v>
      </c>
      <c r="AU36" s="372">
        <f>AT36/BU36-1</f>
      </c>
      <c r="AV36" s="107">
        <f>AB36+X36+Z36+AD36+AF36+AH36+AJ36+AL36+AN36+AP36+AR36+AT36</f>
      </c>
      <c r="AW36" s="372">
        <f>AV36/(AY36+BA36+BC36+BE36+BG36+BI36+BK36+BM36+BO36+BQ36+BS36+BU36)-1</f>
      </c>
      <c r="AX36" s="373"/>
      <c r="AY36" s="456" t="n">
        <v>157.2721</v>
      </c>
      <c r="AZ36" s="374" t="n">
        <v>-0.123270619059565</v>
      </c>
      <c r="BA36" s="108" t="n">
        <v>166.3319</v>
      </c>
      <c r="BB36" s="374">
        <f>BA36/CB36-1</f>
      </c>
      <c r="BC36" s="108" t="n">
        <v>156.2658</v>
      </c>
      <c r="BD36" s="374">
        <f>BC36/CD36-1</f>
      </c>
      <c r="BE36" s="108" t="n">
        <v>159.9114</v>
      </c>
      <c r="BF36" s="374">
        <f>BE36/CF36-1</f>
      </c>
      <c r="BG36" s="375" t="n">
        <v>169.6945</v>
      </c>
      <c r="BH36" s="374">
        <f>BG36/CH36-1</f>
      </c>
      <c r="BI36" s="108" t="n">
        <v>160.4583</v>
      </c>
      <c r="BJ36" s="374">
        <f>BI36/CJ36-1</f>
      </c>
      <c r="BK36" s="108" t="n">
        <v>165.7418</v>
      </c>
      <c r="BL36" s="374">
        <f>BK36/CL36-1</f>
      </c>
      <c r="BM36" s="108" t="n">
        <v>155.1431</v>
      </c>
      <c r="BN36" s="374">
        <f>BM36/CN36-1</f>
      </c>
      <c r="BO36" s="108" t="n">
        <v>147.4553</v>
      </c>
      <c r="BP36" s="374">
        <f>BO36/CP36-1</f>
      </c>
      <c r="BQ36" s="108" t="n">
        <v>156.2083</v>
      </c>
      <c r="BR36" s="374">
        <f>BQ36/CR36-1</f>
      </c>
      <c r="BS36" s="108" t="n">
        <v>142.782</v>
      </c>
      <c r="BT36" s="374">
        <f>BS36/CT36-1</f>
      </c>
      <c r="BU36" s="108" t="n">
        <v>144.3512</v>
      </c>
      <c r="BV36" s="374">
        <f>BU36/CV36-1</f>
      </c>
      <c r="BW36" s="108">
        <f>AY36+BA36+BC36+BE36+BG36+BI36+BK36+BM36+BO36+BQ36+BS36+BU36</f>
      </c>
      <c r="BX36" s="374">
        <f>BW36/CX36-1</f>
      </c>
      <c r="BY36" s="377"/>
      <c r="BZ36" s="456" t="n">
        <v>179.385</v>
      </c>
      <c r="CA36" s="374">
        <f>BZ36/DB36-1</f>
      </c>
      <c r="CB36" s="456" t="n">
        <v>173.1604</v>
      </c>
      <c r="CC36" s="374">
        <f>CB36/DC36-1</f>
      </c>
      <c r="CD36" s="108" t="n">
        <v>165.0192</v>
      </c>
      <c r="CE36" s="374">
        <f>CD36/DD36-1</f>
      </c>
      <c r="CF36" s="108" t="n">
        <v>168.1359</v>
      </c>
      <c r="CG36" s="374" t="n">
        <v>-0.0634198431270753</v>
      </c>
      <c r="CH36" s="108" t="n">
        <v>171.3219</v>
      </c>
      <c r="CI36" s="374">
        <f>CH36/DF36-1</f>
      </c>
      <c r="CJ36" s="108" t="n">
        <v>168.9196</v>
      </c>
      <c r="CK36" s="374">
        <f>CJ36/DG36-1</f>
      </c>
      <c r="CL36" s="108" t="n">
        <v>176.3177</v>
      </c>
      <c r="CM36" s="374">
        <f>CL36/DH36-1</f>
      </c>
      <c r="CN36" s="108" t="n">
        <v>174.8996</v>
      </c>
      <c r="CO36" s="374">
        <f>CN36/DI36-1</f>
      </c>
      <c r="CP36" s="108" t="n">
        <v>167.7106</v>
      </c>
      <c r="CQ36" s="374">
        <f>CP36/DJ36-1</f>
      </c>
      <c r="CR36" s="108" t="n">
        <v>166.1111</v>
      </c>
      <c r="CS36" s="374">
        <f>CR36/DK36-1</f>
      </c>
      <c r="CT36" s="108" t="n">
        <v>151.4315</v>
      </c>
      <c r="CU36" s="374">
        <f>CT36/DL36-1</f>
      </c>
      <c r="CV36" s="108" t="n">
        <v>144.2316</v>
      </c>
      <c r="CW36" s="374">
        <f>CV36/DM36-1</f>
      </c>
      <c r="CX36" s="108">
        <f>BZ36+CB36+CD36+CF36+CH36+CJ36+CL36+CN36+CP36+CR36+CT36+CV36</f>
      </c>
      <c r="CY36" s="374">
        <f>CX36/SUM(DB36:DM36)-1</f>
      </c>
      <c r="CZ36" s="378"/>
      <c r="DA36" s="378"/>
      <c r="DB36" s="459" t="n">
        <v>220.5387</v>
      </c>
      <c r="DC36" s="456" t="n">
        <v>225.7114</v>
      </c>
      <c r="DD36" s="456" t="n">
        <v>193.1284</v>
      </c>
      <c r="DE36" s="456" t="n">
        <v>179.5211</v>
      </c>
      <c r="DF36" s="108" t="n">
        <v>190.2613</v>
      </c>
      <c r="DG36" s="108" t="n">
        <v>194.8593</v>
      </c>
      <c r="DH36" s="108" t="n">
        <v>198.5402</v>
      </c>
      <c r="DI36" s="108" t="n">
        <v>189.6918</v>
      </c>
      <c r="DJ36" s="108" t="n">
        <v>184.9237</v>
      </c>
      <c r="DK36" s="108" t="n">
        <v>131.5616</v>
      </c>
      <c r="DL36" s="108" t="n">
        <v>135.4751</v>
      </c>
      <c r="DM36" s="108" t="n">
        <v>114.2164</v>
      </c>
      <c r="DN36" s="108" t="n">
        <v>2158.429</v>
      </c>
      <c r="DO36" s="381" t="n">
        <v>-0.210098208314988</v>
      </c>
      <c r="DP36" s="382"/>
      <c r="DQ36" s="383" t="n">
        <v>246.82</v>
      </c>
      <c r="DR36" s="384">
        <f>(DQ36-DZ36)/DZ36</f>
      </c>
      <c r="DS36" s="387" t="n">
        <v>261.5492</v>
      </c>
      <c r="DT36" s="386"/>
      <c r="DU36" s="387" t="n">
        <v>241.2143</v>
      </c>
      <c r="DV36" s="386">
        <f>(DU36-EV36)/EV36</f>
      </c>
      <c r="DW36" s="387"/>
      <c r="DX36" s="387" t="n">
        <v>245.6004</v>
      </c>
      <c r="DY36" s="386">
        <f>(DX36-EX36)/EX36</f>
      </c>
      <c r="DZ36" s="387" t="n">
        <v>255.268</v>
      </c>
      <c r="EA36" s="386">
        <f>(DZ36-EZ36)/EZ36</f>
      </c>
      <c r="EB36" s="387" t="n">
        <v>252.9692</v>
      </c>
      <c r="EC36" s="386">
        <f>(EB36-FB36)/FB36</f>
      </c>
      <c r="ED36" s="387" t="n">
        <v>256.3831</v>
      </c>
      <c r="EE36" s="386">
        <f>(ED36-FD36)/FD36</f>
      </c>
      <c r="EF36" s="387" t="n">
        <v>138.2668</v>
      </c>
      <c r="EG36" s="386">
        <f>(EF36-FF36)/FF36</f>
      </c>
      <c r="EH36" s="387" t="n">
        <v>215.1248</v>
      </c>
      <c r="EI36" s="386">
        <f>(EH36-FH36)/FH36</f>
      </c>
      <c r="EJ36" s="387" t="n">
        <v>210.5634</v>
      </c>
      <c r="EK36" s="386">
        <f>(EJ36-FJ36)/FJ36</f>
      </c>
      <c r="EL36" s="387" t="n">
        <v>206.5183</v>
      </c>
      <c r="EM36" s="386">
        <f>(EL36-FL36)/FL36</f>
      </c>
      <c r="EN36" s="387" t="n">
        <v>202.2508</v>
      </c>
      <c r="EO36" s="386">
        <f>(EN36-FN36)/FN36</f>
      </c>
      <c r="EP36" s="385">
        <f>DQ36+DS36+DU36+DX36+DZ36+EB36+ED36+EF36+EH36+EJ36+EL36+EN36</f>
      </c>
      <c r="EQ36" s="386" t="n">
        <v>0.181777001400256</v>
      </c>
      <c r="ER36" s="391" t="n">
        <v>411.0</v>
      </c>
      <c r="ES36" s="386">
        <f>(ER36-FS36)/FS36</f>
      </c>
      <c r="ET36" s="387" t="n">
        <v>0.0</v>
      </c>
      <c r="EU36" s="386">
        <f>(ET36-FT36)/FT36</f>
      </c>
      <c r="EV36" s="387" t="n">
        <v>23.5671</v>
      </c>
      <c r="EW36" s="386">
        <f>(EV36-FU36)/FU36</f>
      </c>
      <c r="EX36" s="387" t="n">
        <v>96.9556</v>
      </c>
      <c r="EY36" s="386">
        <f>(EX36-FV36)/FV36</f>
      </c>
      <c r="EZ36" s="387" t="n">
        <v>92.6972</v>
      </c>
      <c r="FA36" s="386">
        <f>(EZ36-FW36)/FW36</f>
      </c>
      <c r="FB36" s="387" t="n">
        <v>133.18</v>
      </c>
      <c r="FC36" s="386">
        <f>(FB36-FX36)/FX36</f>
      </c>
      <c r="FD36" s="387" t="n">
        <v>172.71</v>
      </c>
      <c r="FE36" s="386">
        <f>(FD36-FY36)/FY36</f>
      </c>
      <c r="FF36" s="387" t="n">
        <v>293.5</v>
      </c>
      <c r="FG36" s="386">
        <f>(FF36-FZ36)/FZ36</f>
      </c>
      <c r="FH36" s="387" t="n">
        <v>286.0</v>
      </c>
      <c r="FI36" s="386">
        <f>(FH36-GA36)/GA36</f>
      </c>
      <c r="FJ36" s="387" t="n">
        <v>288.63</v>
      </c>
      <c r="FK36" s="386">
        <f>(FJ36-GB36)/GB36</f>
      </c>
      <c r="FL36" s="387" t="n">
        <v>256.88</v>
      </c>
      <c r="FM36" s="386">
        <f>(FL36-GD36)/GD36</f>
      </c>
      <c r="FN36" s="387" t="n">
        <v>257.1</v>
      </c>
      <c r="FO36" s="462">
        <f>(FN36-GF36)/GF36</f>
      </c>
      <c r="FP36" s="372" t="n">
        <v>2312.2199</v>
      </c>
      <c r="FQ36" s="463" t="n">
        <v>-0.586418964965219</v>
      </c>
      <c r="FR36" s="494"/>
      <c r="FS36" s="495" t="n">
        <v>404.28</v>
      </c>
      <c r="FT36" s="373" t="n">
        <v>582.0</v>
      </c>
      <c r="FU36" s="553" t="n">
        <v>533.0</v>
      </c>
      <c r="FV36" s="553" t="n">
        <v>449.0</v>
      </c>
      <c r="FW36" s="553" t="n">
        <v>459.0</v>
      </c>
      <c r="FX36" s="553" t="n">
        <v>442.0</v>
      </c>
      <c r="FY36" s="572" t="n">
        <v>475.0</v>
      </c>
      <c r="FZ36" s="467" t="n">
        <v>469.0</v>
      </c>
      <c r="GA36" s="467" t="n">
        <v>455.0</v>
      </c>
      <c r="GB36" s="467" t="n">
        <v>456.0</v>
      </c>
      <c r="GC36" s="381">
        <f>(GB36-HD36)/HD36</f>
      </c>
      <c r="GD36" s="467" t="n">
        <v>401.0</v>
      </c>
      <c r="GE36" s="381">
        <f>(GD36-HF36)/HF36</f>
      </c>
      <c r="GF36" s="891" t="n">
        <v>465.45</v>
      </c>
      <c r="GG36" s="381">
        <f>(GF36-HH36)/HH36</f>
      </c>
      <c r="GH36" s="461">
        <f>FS36+FT36+FU36+FV36+FW36+FX36+FY36+FZ36+GA36+GB36+GD36+GF36</f>
      </c>
      <c r="GI36" s="468">
        <f>(GH36-HJ36)/HJ36</f>
      </c>
      <c r="GJ36" s="324"/>
      <c r="GK36" s="394"/>
      <c r="GL36" s="390" t="n">
        <v>438.16</v>
      </c>
      <c r="GM36" s="392">
        <f>(GL36-HO36)/HO36</f>
      </c>
      <c r="GN36" s="391" t="n">
        <v>706.2</v>
      </c>
      <c r="GO36" s="392">
        <f>(GN36-HQ36)/HQ36</f>
      </c>
      <c r="GP36" s="391" t="n">
        <v>577.0</v>
      </c>
      <c r="GQ36" s="392">
        <f>(GP36-HS36)/HS36</f>
      </c>
      <c r="GR36" s="391" t="n">
        <v>497.71</v>
      </c>
      <c r="GS36" s="392">
        <f>(GR36-HU36)/HU36</f>
      </c>
      <c r="GT36" s="391" t="n">
        <v>508.08</v>
      </c>
      <c r="GU36" s="392">
        <f>(GT36-HW36)/HW36</f>
      </c>
      <c r="GV36" s="391" t="n">
        <v>493.48</v>
      </c>
      <c r="GW36" s="392">
        <f>(GV36-HZ36)/HZ36</f>
      </c>
      <c r="GX36" s="391" t="n">
        <v>532.17</v>
      </c>
      <c r="GY36" s="392">
        <f>(GX36-IB36)/IB36</f>
      </c>
      <c r="GZ36" s="391" t="n">
        <v>530.08</v>
      </c>
      <c r="HA36" s="392">
        <f>(GZ36-ID36)/ID36</f>
      </c>
      <c r="HB36" s="391" t="n">
        <v>501.88</v>
      </c>
      <c r="HC36" s="392">
        <f>(HB36-IF36)/IF36</f>
      </c>
      <c r="HD36" s="391" t="n">
        <v>502.9</v>
      </c>
      <c r="HE36" s="392">
        <f>(HD36-IH36)/IH36</f>
      </c>
      <c r="HF36" s="391" t="n">
        <v>443.96</v>
      </c>
      <c r="HG36" s="392">
        <f>(HF36-IJ36)/IJ36</f>
      </c>
      <c r="HH36" s="391" t="n">
        <v>522.35</v>
      </c>
      <c r="HI36" s="392">
        <f>(HH36-IL36)/IL36</f>
      </c>
      <c r="HJ36" s="391">
        <f>GL36+GN36+GP36+GR36+GT36+GV36+GX36+GZ36+HB36+HD36+HF36+HH36</f>
      </c>
      <c r="HK36" s="391">
        <f>HH36+HF36+HD36+HB36+GZ36+GX36+GV36+GT36+GR36+GP36+GN36+GL36</f>
      </c>
      <c r="HL36" s="393"/>
      <c r="HM36" s="573"/>
      <c r="HN36" s="497"/>
      <c r="HO36" s="390" t="n">
        <v>558.69</v>
      </c>
      <c r="HP36" s="395">
        <f>(HO36-IQ36)/IQ36</f>
      </c>
      <c r="HQ36" s="470" t="n">
        <v>699.56</v>
      </c>
      <c r="HR36" s="395">
        <f>(HQ36-IS36)/IS36</f>
      </c>
      <c r="HS36" s="470" t="n">
        <v>570.12</v>
      </c>
      <c r="HT36" s="474">
        <f>(HS36-IU36)/IU36</f>
      </c>
      <c r="HU36" s="472" t="n">
        <v>484.37</v>
      </c>
      <c r="HV36" s="473">
        <f>(HU36-IW36)/IW36</f>
      </c>
      <c r="HW36" s="472" t="n">
        <v>504.38</v>
      </c>
      <c r="HX36" s="473">
        <f>(HW36-IY36)/IY36</f>
      </c>
      <c r="HY36" s="474"/>
      <c r="HZ36" s="472" t="n">
        <v>498.37</v>
      </c>
      <c r="IA36" s="473">
        <f>(HZ36-JA36)/JA36</f>
      </c>
      <c r="IB36" s="472" t="n">
        <v>536.68</v>
      </c>
      <c r="IC36" s="473">
        <f>(IB36-JC36)/JC36</f>
      </c>
      <c r="ID36" s="472" t="n">
        <v>528.69</v>
      </c>
      <c r="IE36" s="405">
        <f>(ID36-JE36)/JE36</f>
      </c>
      <c r="IF36" s="472" t="n">
        <v>494.79</v>
      </c>
      <c r="IG36" s="405">
        <f>(IF36-JG36)/JG36</f>
      </c>
      <c r="IH36" s="472" t="n">
        <v>492.56</v>
      </c>
      <c r="II36" s="405">
        <f>(IH36-JI36)/JI36</f>
      </c>
      <c r="IJ36" s="559" t="n">
        <v>436.07</v>
      </c>
      <c r="IK36" s="393">
        <f>(IJ36-JK36)/JK36</f>
      </c>
      <c r="IL36" s="559" t="n">
        <v>520.09</v>
      </c>
      <c r="IM36" s="313">
        <f>(IL36-JM36)/JM36</f>
      </c>
      <c r="IN36" s="406">
        <f>HO36+HQ36+HS36+HU36+HW36+HZ36+IB36+ID36+IF36+IH36+IJ36+IL36</f>
      </c>
      <c r="IO36" s="104">
        <f>IN36/JO36-1</f>
      </c>
      <c r="IP36" s="407"/>
      <c r="IQ36" s="475" t="n">
        <v>541.73</v>
      </c>
      <c r="IR36" s="429">
        <f>IQ36/JS36-1</f>
      </c>
      <c r="IS36" s="430" t="n">
        <v>772.79</v>
      </c>
      <c r="IT36" s="429">
        <f>IS36/JT36-1</f>
      </c>
      <c r="IU36" s="430" t="n">
        <v>617.72</v>
      </c>
      <c r="IV36" s="409">
        <f>(IU36-JU36)/JU36</f>
      </c>
      <c r="IW36" s="511" t="n">
        <v>488.71</v>
      </c>
      <c r="IX36" s="429">
        <f>(IW36-JV36)/JV36</f>
      </c>
      <c r="IY36" s="511" t="n">
        <v>504.78</v>
      </c>
      <c r="IZ36" s="429">
        <f>(IY36-JW36)/JW36</f>
      </c>
      <c r="JA36" s="511" t="n">
        <v>502.74</v>
      </c>
      <c r="JB36" s="429">
        <f>(JA36-JX36)/JX36</f>
      </c>
      <c r="JC36" s="511" t="n">
        <v>522.8</v>
      </c>
      <c r="JD36" s="429">
        <f>(JC36-JY36)/JY36</f>
      </c>
      <c r="JE36" s="430" t="n">
        <v>527.15</v>
      </c>
      <c r="JF36" s="429">
        <f>(JE36-JZ36)/JZ36</f>
      </c>
      <c r="JG36" s="430" t="n">
        <v>492.69</v>
      </c>
      <c r="JH36" s="477">
        <f>(JG36-KA36)/KA36</f>
      </c>
      <c r="JI36" s="430" t="n">
        <v>492.96</v>
      </c>
      <c r="JJ36" s="479">
        <f>(JI36-KB36)/KB36</f>
      </c>
      <c r="JK36" s="391" t="n">
        <v>434.2</v>
      </c>
      <c r="JL36" s="393">
        <f>(JK36-KC36)/KC36</f>
      </c>
      <c r="JM36" s="480" t="n">
        <v>505.54</v>
      </c>
      <c r="JN36" s="395">
        <f>(JM36-KD36)/KD36</f>
      </c>
      <c r="JO36" s="413">
        <f>JM36+JK36+JI36+JG36+JE36+JC36+JA36+IY36+IW36+IU36+IS36+IQ36</f>
      </c>
      <c r="JP36" s="388">
        <f>JO36/JR36-1</f>
      </c>
      <c r="JQ36" s="414"/>
      <c r="JR36" s="525" t="n">
        <v>6413.87081693046</v>
      </c>
      <c r="JS36" s="403" t="n">
        <v>556.723902144793</v>
      </c>
      <c r="JT36" s="403" t="n">
        <v>763.049794936072</v>
      </c>
      <c r="JU36" s="403" t="n">
        <v>612.971414753201</v>
      </c>
      <c r="JV36" s="403" t="n">
        <v>480.888457471392</v>
      </c>
      <c r="JW36" s="403" t="n">
        <v>477.442979426552</v>
      </c>
      <c r="JX36" s="403" t="n">
        <v>513.665428916063</v>
      </c>
      <c r="JY36" s="403" t="n">
        <v>511.083710047854</v>
      </c>
      <c r="JZ36" s="403" t="n">
        <v>492.676668527244</v>
      </c>
      <c r="KA36" s="403" t="n">
        <v>494.713963736081</v>
      </c>
      <c r="KB36" s="403" t="n">
        <v>507.257944011582</v>
      </c>
      <c r="KC36" s="403" t="n">
        <v>457.179580045832</v>
      </c>
      <c r="KD36" s="403" t="n">
        <v>546.216972913795</v>
      </c>
    </row>
    <row r="37" ht="28.8" customHeight="1" spans="1:288">
      <c r="A37" s="28"/>
      <c r="B37" s="147" t="s">
        <v>209</v>
      </c>
      <c r="C37" s="170" t="n">
        <v>8460.326800000003</v>
      </c>
      <c r="D37" s="372" t="n">
        <f t="shared" si="74">C37/Z37-1</f>
        <v>-0.21662029734889265</v>
      </c>
      <c r="E37" s="170" t="n">
        <v>10893.683499999997</v>
      </c>
      <c r="F37" s="372" t="n">
        <f t="shared" si="75">E37/AB37-1</f>
        <v>-0.1717728536188089</v>
      </c>
      <c r="G37" s="170" t="n">
        <v>10915.655000000006</v>
      </c>
      <c r="H37" s="372" t="n">
        <f t="shared" si="76">G37/AD37-1</f>
        <v>0.0031741964119453847</v>
      </c>
      <c r="I37" s="170" t="n">
        <v>9181.116899999999</v>
      </c>
      <c r="J37" s="372" t="n">
        <f t="shared" si="77">I37/AF37-1</f>
        <v>-0.17322201140447413</v>
      </c>
      <c r="K37" s="170" t="n">
        <v>9903.441</v>
      </c>
      <c r="L37" s="372" t="n">
        <f t="shared" si="78">K37/AH37-1</f>
        <v>-0.09101604506898442</v>
      </c>
      <c r="M37" s="170" t="n">
        <v>9184.0432</v>
      </c>
      <c r="N37" s="372" t="n">
        <f t="shared" si="79">M37/AJ37-1</f>
        <v>-0.10131471343938869</v>
      </c>
      <c r="O37" s="170" t="n">
        <v>9351.849799999998</v>
      </c>
      <c r="P37" s="372" t="n">
        <f t="shared" si="80">O37/AL37-1</f>
        <v>-0.13519278071159668</v>
      </c>
      <c r="Q37" s="170" t="n">
        <v>9225.8675</v>
      </c>
      <c r="R37" s="372" t="n">
        <f>Q37/AL37-1</f>
        <v>-0.07316153610944087</v>
      </c>
      <c r="S37" s="170"/>
      <c r="T37" s="372">
        <f>S37/AN37-1</f>
      </c>
      <c r="U37" s="109">
        <f>G37+E37+C37+I37+K37+M37+O37+Q37+S37</f>
      </c>
      <c r="V37" s="372">
        <f>U37/SUM(X37+Z37+AB37+AD37+AF37+AH37+AJ37+AL37+AN37)-1</f>
      </c>
      <c r="W37" s="372"/>
      <c r="X37" s="170" t="n">
        <v>10799.7779</v>
      </c>
      <c r="Y37" s="482">
        <f>X37/AY37-1</f>
      </c>
      <c r="Z37" s="481" t="n">
        <v>13153.0143</v>
      </c>
      <c r="AA37" s="483">
        <f>Z37/BA37-1</f>
      </c>
      <c r="AB37" s="481" t="n">
        <v>10881.1162</v>
      </c>
      <c r="AC37" s="483">
        <f>AB37/BC37-1</f>
      </c>
      <c r="AD37" s="481" t="n">
        <v>11104.6944</v>
      </c>
      <c r="AE37" s="483">
        <f>AD37/BE37-1</f>
      </c>
      <c r="AF37" s="170" t="n">
        <v>10895.0669</v>
      </c>
      <c r="AG37" s="483">
        <f>AF37/BG37-1</f>
      </c>
      <c r="AH37" s="170" t="n">
        <v>10219.4209</v>
      </c>
      <c r="AI37" s="483">
        <f>AH37/BI37-1</f>
      </c>
      <c r="AJ37" s="170" t="n">
        <v>10813.7971</v>
      </c>
      <c r="AK37" s="483">
        <f>AJ37/BK37-1</f>
      </c>
      <c r="AL37" s="170" t="n">
        <v>9954.1267</v>
      </c>
      <c r="AM37" s="483">
        <f>AL37/BM37-1</f>
      </c>
      <c r="AN37" s="170" t="n">
        <v>9722.3011</v>
      </c>
      <c r="AO37" s="483">
        <f>AN37/BO37-1</f>
      </c>
      <c r="AP37" s="170" t="n">
        <v>10569.0524</v>
      </c>
      <c r="AQ37" s="483">
        <f>AP37/BQ37-1</f>
      </c>
      <c r="AR37" s="170" t="n">
        <v>9485.8706</v>
      </c>
      <c r="AS37" s="483">
        <f>AR37/BS37-1</f>
      </c>
      <c r="AT37" s="170" t="n">
        <v>8968.5755</v>
      </c>
      <c r="AU37" s="483">
        <f>AT37/BU37-1</f>
      </c>
      <c r="AV37" s="107">
        <f>AB37+X37+Z37+AD37+AF37+AH37+AJ37+AL37+AN37+AP37+AR37+AT37</f>
      </c>
      <c r="AW37" s="372">
        <f>AV37/(AY37+BA37+BC37+BE37+BG37+BI37+BK37+BM37+BO37+BQ37+BS37+BU37)-1</f>
      </c>
      <c r="AX37" s="373"/>
      <c r="AY37" s="481" t="n">
        <v>9452.7022</v>
      </c>
      <c r="AZ37" s="482" t="n">
        <v>0.0205900515711666</v>
      </c>
      <c r="BA37" s="452" t="n">
        <v>13557.7368</v>
      </c>
      <c r="BB37" s="483">
        <f>BA37/CB37-1</f>
      </c>
      <c r="BC37" s="452" t="n">
        <v>10272.9172</v>
      </c>
      <c r="BD37" s="483">
        <f>BC37/CD37-1</f>
      </c>
      <c r="BE37" s="452" t="n">
        <v>11245.4144</v>
      </c>
      <c r="BF37" s="483">
        <f>BE37/CF37-1</f>
      </c>
      <c r="BG37" s="484" t="n">
        <v>11804.8435</v>
      </c>
      <c r="BH37" s="483">
        <f>BG37/CH37-1</f>
      </c>
      <c r="BI37" s="170" t="n">
        <v>10524.2317</v>
      </c>
      <c r="BJ37" s="483">
        <f>BI37/CJ37-1</f>
      </c>
      <c r="BK37" s="170" t="n">
        <v>10914.3791</v>
      </c>
      <c r="BL37" s="483">
        <f>BK37/CL37-1</f>
      </c>
      <c r="BM37" s="170" t="n">
        <v>10387.0477</v>
      </c>
      <c r="BN37" s="483">
        <f>BM37/CN37-1</f>
      </c>
      <c r="BO37" s="170" t="n">
        <v>9858.8445</v>
      </c>
      <c r="BP37" s="483">
        <f>BO37/CP37-1</f>
      </c>
      <c r="BQ37" s="170" t="n">
        <v>10725.552</v>
      </c>
      <c r="BR37" s="483">
        <f>BQ37/CR37-1</f>
      </c>
      <c r="BS37" s="170" t="n">
        <v>9132.6218</v>
      </c>
      <c r="BT37" s="483">
        <f>BS37/CT37-1</f>
      </c>
      <c r="BU37" s="170" t="n">
        <v>9073.592</v>
      </c>
      <c r="BV37" s="483">
        <f>BU37/CV37-1</f>
      </c>
      <c r="BW37" s="109">
        <f>AY37+BA37+BC37+BE37+BG37+BI37+BK37+BM37+BO37+BQ37+BS37+BU37</f>
      </c>
      <c r="BX37" s="372">
        <f>BW37/CX37-1</f>
      </c>
      <c r="BY37" s="443"/>
      <c r="BZ37" s="481" t="n">
        <v>9261.9972</v>
      </c>
      <c r="CA37" s="483">
        <f>BZ37/DB37-1</f>
      </c>
      <c r="CB37" s="481" t="n">
        <v>10629.0574</v>
      </c>
      <c r="CC37" s="483">
        <f>CB37/DC37-1</f>
      </c>
      <c r="CD37" s="452" t="n">
        <v>9463.7468</v>
      </c>
      <c r="CE37" s="372">
        <f>CD37/DD37-1</f>
      </c>
      <c r="CF37" s="109" t="n">
        <v>9929.8885</v>
      </c>
      <c r="CG37" s="372" t="n">
        <v>0.153732182523875</v>
      </c>
      <c r="CH37" s="170" t="n">
        <v>10630.7192</v>
      </c>
      <c r="CI37" s="372">
        <f>CH37/DF37-1</f>
      </c>
      <c r="CJ37" s="170" t="n">
        <v>9670.5229</v>
      </c>
      <c r="CK37" s="372">
        <f>CJ37/DG37-1</f>
      </c>
      <c r="CL37" s="170" t="n">
        <v>10394.0898</v>
      </c>
      <c r="CM37" s="372">
        <f>CL37/DH37-1</f>
      </c>
      <c r="CN37" s="109" t="n">
        <v>10095.0142</v>
      </c>
      <c r="CO37" s="372">
        <f>CN37/DI37-1</f>
      </c>
      <c r="CP37" s="109" t="n">
        <v>9709.7852</v>
      </c>
      <c r="CQ37" s="372">
        <f>CP37/DJ37-1</f>
      </c>
      <c r="CR37" s="109" t="n">
        <v>10639.8999</v>
      </c>
      <c r="CS37" s="372">
        <f>CR37/DK37-1</f>
      </c>
      <c r="CT37" s="109" t="n">
        <v>9453.6816</v>
      </c>
      <c r="CU37" s="372">
        <f>CT37/DL37-1</f>
      </c>
      <c r="CV37" s="109" t="n">
        <v>8480.3029</v>
      </c>
      <c r="CW37" s="372">
        <f>CV37/DM37-1</f>
      </c>
      <c r="CX37" s="109">
        <f>BZ37+CB37+CD37+CF37+CH37+CJ37+CL37+CN37+CP37+CR37+CT37+CV37</f>
      </c>
      <c r="CY37" s="372">
        <f>CX37/SUM(DB37:DM37)-1</f>
      </c>
      <c r="CZ37" s="294"/>
      <c r="DA37" s="294"/>
      <c r="DB37" s="485" t="n">
        <v>11253.3663</v>
      </c>
      <c r="DC37" s="481" t="n">
        <v>13348.5106</v>
      </c>
      <c r="DD37" s="481" t="n">
        <v>9474.6183</v>
      </c>
      <c r="DE37" s="481" t="n">
        <v>8606.7535</v>
      </c>
      <c r="DF37" s="452" t="n">
        <v>9234.704</v>
      </c>
      <c r="DG37" s="452" t="n">
        <v>9624.5527</v>
      </c>
      <c r="DH37" s="452" t="n">
        <v>10705.225</v>
      </c>
      <c r="DI37" s="452" t="n">
        <v>10074.3298</v>
      </c>
      <c r="DJ37" s="452" t="n">
        <v>9397.8551</v>
      </c>
      <c r="DK37" s="452" t="n">
        <v>6510.7552</v>
      </c>
      <c r="DL37" s="452" t="n">
        <v>6189.341</v>
      </c>
      <c r="DM37" s="452" t="n">
        <v>5334.5715</v>
      </c>
      <c r="DN37" s="452" t="n">
        <v>109754.583</v>
      </c>
      <c r="DO37" s="453" t="n">
        <v>-0.210768786901009</v>
      </c>
      <c r="DP37" s="424"/>
      <c r="DQ37" s="425" t="n">
        <v>11862.69</v>
      </c>
      <c r="DR37" s="87">
        <f>(DQ37-DZ37)/DZ37</f>
      </c>
      <c r="DS37" s="103" t="n">
        <v>13066.6868</v>
      </c>
      <c r="DT37" s="104"/>
      <c r="DU37" s="103" t="n">
        <v>13069.8031</v>
      </c>
      <c r="DV37" s="104">
        <f>(DU37-EV37)/EV37</f>
      </c>
      <c r="DW37" s="103"/>
      <c r="DX37" s="103" t="n">
        <v>13570.5241</v>
      </c>
      <c r="DY37" s="104">
        <f>(DX37-EX37)/EX37</f>
      </c>
      <c r="DZ37" s="103" t="n">
        <v>14174.2605</v>
      </c>
      <c r="EA37" s="104">
        <f>(DZ37-EZ37)/EZ37</f>
      </c>
      <c r="EB37" s="103" t="n">
        <v>12327.6149</v>
      </c>
      <c r="EC37" s="104">
        <f>(EB37-FB37)/FB37</f>
      </c>
      <c r="ED37" s="103" t="n">
        <v>13495.2463</v>
      </c>
      <c r="EE37" s="104">
        <f>(ED37-FD37)/FD37</f>
      </c>
      <c r="EF37" s="103" t="n">
        <v>6418.3694</v>
      </c>
      <c r="EG37" s="104">
        <f>(EF37-FF37)/FF37</f>
      </c>
      <c r="EH37" s="103" t="n">
        <v>10618.1946</v>
      </c>
      <c r="EI37" s="104">
        <f>(EH37-FH37)/FH37</f>
      </c>
      <c r="EJ37" s="103" t="n">
        <v>10796.8437</v>
      </c>
      <c r="EK37" s="104">
        <f>(EJ37-FJ37)/FJ37</f>
      </c>
      <c r="EL37" s="103" t="n">
        <v>9820.3519</v>
      </c>
      <c r="EM37" s="104">
        <f>(EL37-FL37)/FL37</f>
      </c>
      <c r="EN37" s="103" t="n">
        <v>9844.5976</v>
      </c>
      <c r="EO37" s="104">
        <f>(EN37-FN37)/FN37</f>
      </c>
      <c r="EP37" s="93">
        <f>DQ37+DS37+DU37+DX37+DZ37+EB37+ED37+EF37+EH37+EJ37+EL37+EN37</f>
      </c>
      <c r="EQ37" s="104" t="n">
        <v>-0.0818685175993429</v>
      </c>
      <c r="ER37" s="486" t="n">
        <v>18717.0</v>
      </c>
      <c r="ES37" s="104">
        <f>(ER37-FS37)/FS37</f>
      </c>
      <c r="ET37" s="103" t="n">
        <v>0.0</v>
      </c>
      <c r="EU37" s="104">
        <f>(ET37-FT37)/FT37</f>
      </c>
      <c r="EV37" s="103" t="n">
        <v>5986.0434</v>
      </c>
      <c r="EW37" s="104">
        <f>(EV37-FU37)/FU37</f>
      </c>
      <c r="EX37" s="103" t="n">
        <v>11440.76</v>
      </c>
      <c r="EY37" s="104">
        <f>(EX37-FV37)/FV37</f>
      </c>
      <c r="EZ37" s="103" t="n">
        <v>6303.4</v>
      </c>
      <c r="FA37" s="104">
        <f>(EZ37-FW37)/FW37</f>
      </c>
      <c r="FB37" s="103" t="n">
        <v>18592.87</v>
      </c>
      <c r="FC37" s="104">
        <f>(FB37-FX37)/FX37</f>
      </c>
      <c r="FD37" s="103" t="n">
        <v>12641.98</v>
      </c>
      <c r="FE37" s="104">
        <f>(FD37-FY37)/FY37</f>
      </c>
      <c r="FF37" s="103" t="n">
        <v>16389.5</v>
      </c>
      <c r="FG37" s="104">
        <f>(FF37-FZ37)/FZ37</f>
      </c>
      <c r="FH37" s="103" t="n">
        <v>15936.76</v>
      </c>
      <c r="FI37" s="104">
        <f>(FH37-GA37)/GA37</f>
      </c>
      <c r="FJ37" s="103" t="n">
        <v>17695.29</v>
      </c>
      <c r="FK37" s="104">
        <f>(FJ37-GB37)/GB37</f>
      </c>
      <c r="FL37" s="103" t="n">
        <v>14425.19</v>
      </c>
      <c r="FM37" s="104">
        <f>(FL37-GD37)/GD37</f>
      </c>
      <c r="FN37" s="103" t="n">
        <v>13336.64</v>
      </c>
      <c r="FO37" s="462">
        <f>(FN37-GF37)/GF37</f>
      </c>
      <c r="FP37" s="892" t="n">
        <v>151465.4334</v>
      </c>
      <c r="FQ37" s="454">
        <f>(FP37-(FS37+FT37+FU37+FV37+FW37+FX37+FY37+FZ37+GA37+GB37+GD37+GF37))/(FS37+FT37+FU37+FV37+FW37+FX37+FY37+FZ37+GA37+GB37+GD37+GF37)</f>
      </c>
      <c r="FR37" s="487"/>
      <c r="FS37" s="488" t="n">
        <v>18488.71</v>
      </c>
      <c r="FT37" s="489" t="n">
        <v>28237.0</v>
      </c>
      <c r="FU37" s="557" t="n">
        <v>27082.0</v>
      </c>
      <c r="FV37" s="557" t="n">
        <v>23350.0</v>
      </c>
      <c r="FW37" s="557" t="n">
        <v>24973.0</v>
      </c>
      <c r="FX37" s="557" t="n">
        <v>22603.0</v>
      </c>
      <c r="FY37" s="574" t="n">
        <v>26742.0</v>
      </c>
      <c r="FZ37" s="490" t="n">
        <v>25128.0</v>
      </c>
      <c r="GA37" s="490" t="n">
        <v>25308.0</v>
      </c>
      <c r="GB37" s="490" t="n">
        <v>25412.0</v>
      </c>
      <c r="GC37" s="429">
        <f>(GB37-HD37)/HD37</f>
      </c>
      <c r="GD37" s="490" t="n">
        <v>21352.0</v>
      </c>
      <c r="GE37" s="429">
        <f>(GD37-HF37)/HF37</f>
      </c>
      <c r="GF37" s="490" t="n">
        <v>23866.57</v>
      </c>
      <c r="GG37" s="429">
        <f>(GF37-HH37)/HH37</f>
      </c>
      <c r="GH37" s="430">
        <f>FS37+FT37+FU37+FV37+FW37+FX37+FY37+FZ37+GA37+GB37+GD37+GF37</f>
      </c>
      <c r="GI37" s="491">
        <f>(GH37-HJ37)/HJ37</f>
      </c>
      <c r="GJ37" s="431"/>
      <c r="GK37" s="407"/>
      <c r="GL37" s="428" t="n">
        <v>19293.68</v>
      </c>
      <c r="GM37" s="104">
        <f>(GL37-HO37)/HO37</f>
      </c>
      <c r="GN37" s="103" t="n">
        <v>34436.87</v>
      </c>
      <c r="GO37" s="104">
        <f>(GN37-HQ37)/HQ37</f>
      </c>
      <c r="GP37" s="103" t="n">
        <v>30180.0</v>
      </c>
      <c r="GQ37" s="104">
        <f>(GP37-HS37)/HS37</f>
      </c>
      <c r="GR37" s="103" t="n">
        <v>25932.36</v>
      </c>
      <c r="GS37" s="104">
        <f>(GR37-HU37)/HU37</f>
      </c>
      <c r="GT37" s="103" t="n">
        <v>27618.26</v>
      </c>
      <c r="GU37" s="104">
        <f>(GT37-HW37)/HW37</f>
      </c>
      <c r="GV37" s="103" t="n">
        <v>25251.04</v>
      </c>
      <c r="GW37" s="104">
        <f>(GV37-HZ37)/HZ37</f>
      </c>
      <c r="GX37" s="103" t="n">
        <v>29821.93</v>
      </c>
      <c r="GY37" s="104">
        <f>(GX37-IB37)/IB37</f>
      </c>
      <c r="GZ37" s="103" t="n">
        <v>28293.34</v>
      </c>
      <c r="HA37" s="104">
        <f>(GZ37-ID37)/ID37</f>
      </c>
      <c r="HB37" s="103" t="n">
        <v>28449.76</v>
      </c>
      <c r="HC37" s="104">
        <f>(HB37-IF37)/IF37</f>
      </c>
      <c r="HD37" s="103" t="n">
        <v>28536.78</v>
      </c>
      <c r="HE37" s="104">
        <f>(HD37-IH37)/IH37</f>
      </c>
      <c r="HF37" s="103" t="n">
        <v>23656.0</v>
      </c>
      <c r="HG37" s="104">
        <f>(HF37-IJ37)/IJ37</f>
      </c>
      <c r="HH37" s="103" t="n">
        <v>29213.29</v>
      </c>
      <c r="HI37" s="104">
        <f>(HH37-IL37)/IL37</f>
      </c>
      <c r="HJ37" s="430">
        <f>GL37+GN37+GP37+GR37+GT37+GV37+GX37+GZ37+HB37+HD37+HF37+HH37</f>
      </c>
      <c r="HK37" s="103">
        <f>HH37+HF37+HD37+HB37+GZ37+GX37+GV37+GT37+GR37+GP37+GN37+GL37</f>
      </c>
      <c r="HL37" s="409"/>
      <c r="HM37" s="575"/>
      <c r="HN37" s="505"/>
      <c r="HO37" s="428" t="n">
        <v>26699.19</v>
      </c>
      <c r="HP37" s="426">
        <f>(HO37-IQ37)/IQ37</f>
      </c>
      <c r="HQ37" s="435" t="n">
        <v>33880.61</v>
      </c>
      <c r="HR37" s="426">
        <f>(HQ37-IS37)/IS37</f>
      </c>
      <c r="HS37" s="435" t="n">
        <v>29709.98</v>
      </c>
      <c r="HT37" s="437">
        <f>(HS37-IU37)/IU37</f>
      </c>
      <c r="HU37" s="466" t="n">
        <v>25105.95</v>
      </c>
      <c r="HV37" s="308">
        <f>(HU37-IW37)/IW37</f>
      </c>
      <c r="HW37" s="466" t="n">
        <v>27331.72</v>
      </c>
      <c r="HX37" s="308">
        <f>(HW37-IY37)/IY37</f>
      </c>
      <c r="HY37" s="437"/>
      <c r="HZ37" s="466" t="n">
        <v>25256.87</v>
      </c>
      <c r="IA37" s="308">
        <f>(HZ37-JA37)/JA37</f>
      </c>
      <c r="IB37" s="466" t="n">
        <v>29522.33</v>
      </c>
      <c r="IC37" s="308">
        <f>(IB37-JC37)/JC37</f>
      </c>
      <c r="ID37" s="466" t="n">
        <v>27913.07</v>
      </c>
      <c r="IE37" s="436">
        <f>(ID37-JE37)/JE37</f>
      </c>
      <c r="IF37" s="466" t="n">
        <v>29698.13</v>
      </c>
      <c r="IG37" s="439">
        <f>(IF37-JG37)/JG37</f>
      </c>
      <c r="IH37" s="466" t="n">
        <v>27616.78</v>
      </c>
      <c r="II37" s="439">
        <f>(IH37-JI37)/JI37</f>
      </c>
      <c r="IJ37" s="566" t="n">
        <v>24261.75</v>
      </c>
      <c r="IK37" s="477">
        <f>(IJ37-JK37)/JK37</f>
      </c>
      <c r="IL37" s="566" t="n">
        <v>30723.91</v>
      </c>
      <c r="IM37" s="313">
        <f>(IL37-JM37)/JM37</f>
      </c>
      <c r="IN37" s="406">
        <f>HO37+HQ37+HS37+HU37+HW37+HZ37+IB37+ID37+IF37+IH37+IJ37+IL37</f>
      </c>
      <c r="IO37" s="104">
        <f>IN37/JO37-1</f>
      </c>
      <c r="IP37" s="407"/>
      <c r="IQ37" s="428" t="n">
        <v>25384.82</v>
      </c>
      <c r="IR37" s="104">
        <f>IQ37/JS37-1</f>
      </c>
      <c r="IS37" s="103" t="n">
        <v>39120.71</v>
      </c>
      <c r="IT37" s="104">
        <f>IS37/JT37-1</f>
      </c>
      <c r="IU37" s="103" t="n">
        <v>30245.26</v>
      </c>
      <c r="IV37" s="409">
        <f>(IU37-JU37)/JU37</f>
      </c>
      <c r="IW37" s="514" t="n">
        <v>26176.61</v>
      </c>
      <c r="IX37" s="104">
        <f>(IW37-JV37)/JV37</f>
      </c>
      <c r="IY37" s="514" t="n">
        <v>29051.55</v>
      </c>
      <c r="IZ37" s="104">
        <f>(IY37-JW37)/JW37</f>
      </c>
      <c r="JA37" s="514" t="n">
        <v>25389.78</v>
      </c>
      <c r="JB37" s="104">
        <f>(JA37-JX37)/JX37</f>
      </c>
      <c r="JC37" s="514" t="n">
        <v>29516.05</v>
      </c>
      <c r="JD37" s="104">
        <f>(JC37-JY37)/JY37</f>
      </c>
      <c r="JE37" s="103" t="n">
        <v>27821.48</v>
      </c>
      <c r="JF37" s="104">
        <f>(JE37-JZ37)/JZ37</f>
      </c>
      <c r="JG37" s="103" t="n">
        <v>29623.59</v>
      </c>
      <c r="JH37" s="409">
        <f>(JG37-KA37)/KA37</f>
      </c>
      <c r="JI37" s="103" t="n">
        <v>27800.06</v>
      </c>
      <c r="JJ37" s="426">
        <f>(JI37-KB37)/KB37</f>
      </c>
      <c r="JK37" s="103" t="n">
        <v>24348.8</v>
      </c>
      <c r="JL37" s="409">
        <f>(JK37-KC37)/KC37</f>
      </c>
      <c r="JM37" s="103" t="n">
        <v>31598.32</v>
      </c>
      <c r="JN37" s="426">
        <f>(JM37-KD37)/KD37</f>
      </c>
      <c r="JO37" s="413">
        <f>JM37+JK37+JI37+JG37+JE37+JC37+JA37+IY37+IW37+IU37+IS37+IQ37</f>
      </c>
      <c r="JP37" s="388">
        <f>JO37/JR37-1</f>
      </c>
      <c r="JQ37" s="414"/>
      <c r="JR37" s="515" t="n">
        <v>369055.075873558</v>
      </c>
      <c r="JS37" s="438" t="n">
        <v>26396.1523750228</v>
      </c>
      <c r="JT37" s="438" t="n">
        <v>36315.8413608092</v>
      </c>
      <c r="JU37" s="438" t="n">
        <v>32008.5743399636</v>
      </c>
      <c r="JV37" s="438" t="n">
        <v>26389.6284078443</v>
      </c>
      <c r="JW37" s="438" t="n">
        <v>31387.8824389677</v>
      </c>
      <c r="JX37" s="438" t="n">
        <v>28457.8742839546</v>
      </c>
      <c r="JY37" s="438" t="n">
        <v>30127.0021889259</v>
      </c>
      <c r="JZ37" s="438" t="n">
        <v>29332.4727269206</v>
      </c>
      <c r="KA37" s="438" t="n">
        <v>32292.710217702</v>
      </c>
      <c r="KB37" s="438" t="n">
        <v>28421.5269641984</v>
      </c>
      <c r="KC37" s="438" t="n">
        <v>24952.1402326441</v>
      </c>
      <c r="KD37" s="438" t="n">
        <v>42973.2703366051</v>
      </c>
    </row>
    <row r="38" s="288" customFormat="1" ht="28.8" customHeight="1" spans="1:288">
      <c r="A38" s="302" t="s">
        <v>102</v>
      </c>
      <c r="B38" s="171" t="s">
        <v>206</v>
      </c>
      <c r="C38" s="109" t="n">
        <v>136.70240000000004</v>
      </c>
      <c r="D38" s="372" t="n">
        <f t="shared" si="74">C38/Z38-1</f>
        <v>-0.17945590538278278</v>
      </c>
      <c r="E38" s="170" t="n">
        <v>146.64210000000003</v>
      </c>
      <c r="F38" s="372" t="n">
        <f t="shared" si="75">E38/AB38-1</f>
        <v>-0.09793291556529404</v>
      </c>
      <c r="G38" s="170" t="n">
        <v>136.5708</v>
      </c>
      <c r="H38" s="372" t="n">
        <f t="shared" si="76">G38/AD38-1</f>
        <v>-0.12673658956732248</v>
      </c>
      <c r="I38" s="170" t="n">
        <v>136.3122</v>
      </c>
      <c r="J38" s="372" t="n">
        <f t="shared" si="77">I38/AF38-1</f>
        <v>-0.1401711051439406</v>
      </c>
      <c r="K38" s="170" t="n">
        <v>142.73340000000002</v>
      </c>
      <c r="L38" s="372" t="n">
        <f t="shared" si="78">K38/AH38-1</f>
        <v>-0.07279246974450915</v>
      </c>
      <c r="M38" s="170" t="n">
        <v>133.58379999999997</v>
      </c>
      <c r="N38" s="372" t="n">
        <f t="shared" si="79">M38/AJ38-1</f>
        <v>-0.11236756160524142</v>
      </c>
      <c r="O38" s="170" t="n">
        <v>129.1751</v>
      </c>
      <c r="P38" s="372" t="n">
        <f t="shared" si="80">O38/AL38-1</f>
        <v>-0.11385337483201474</v>
      </c>
      <c r="Q38" s="109" t="n">
        <v>125.14400000000005</v>
      </c>
      <c r="R38" s="372" t="n">
        <f>Q38/AL38-1</f>
        <v>-0.1474687498084012</v>
      </c>
      <c r="S38" s="109"/>
      <c r="T38" s="372">
        <f>S38/AN38-1</f>
      </c>
      <c r="U38" s="109">
        <f>G38+E38+C38+I38+K38+M38+O38+Q38+S38</f>
      </c>
      <c r="V38" s="372">
        <f>U38/SUM(X38+Z38+AB38+AD38+AF38+AH38+AJ38+AL38+AN38)-1</f>
      </c>
      <c r="W38" s="372"/>
      <c r="X38" s="109" t="n">
        <v>166.5997</v>
      </c>
      <c r="Y38" s="372">
        <f>X38/AY38-1</f>
      </c>
      <c r="Z38" s="109" t="n">
        <v>162.5623</v>
      </c>
      <c r="AA38" s="372">
        <f>Z38/BA38-1</f>
      </c>
      <c r="AB38" s="109" t="n">
        <v>156.3913</v>
      </c>
      <c r="AC38" s="372">
        <f>AB38/BC38-1</f>
      </c>
      <c r="AD38" s="109" t="n">
        <v>158.5341</v>
      </c>
      <c r="AE38" s="372">
        <f>AD38/BE38-1</f>
      </c>
      <c r="AF38" s="170" t="n">
        <v>153.939</v>
      </c>
      <c r="AG38" s="372">
        <f>AF38/BG38-1</f>
      </c>
      <c r="AH38" s="170" t="n">
        <v>150.4945</v>
      </c>
      <c r="AI38" s="372">
        <f>AH38/BI38-1</f>
      </c>
      <c r="AJ38" s="170" t="n">
        <v>145.7717</v>
      </c>
      <c r="AK38" s="372">
        <f>AJ38/BK38-1</f>
      </c>
      <c r="AL38" s="170" t="n">
        <v>146.7911</v>
      </c>
      <c r="AM38" s="372">
        <f>AL38/BM38-1</f>
      </c>
      <c r="AN38" s="170" t="n">
        <v>151.2837</v>
      </c>
      <c r="AO38" s="372">
        <f>AN38/BO38-1</f>
      </c>
      <c r="AP38" s="170" t="n">
        <v>156.9226</v>
      </c>
      <c r="AQ38" s="372">
        <f>AP38/BQ38-1</f>
      </c>
      <c r="AR38" s="170" t="n">
        <v>149.9079</v>
      </c>
      <c r="AS38" s="372">
        <f>AR38/BS38-1</f>
      </c>
      <c r="AT38" s="170" t="n">
        <v>145.3567</v>
      </c>
      <c r="AU38" s="372">
        <f>AT38/BU38-1</f>
      </c>
      <c r="AV38" s="107">
        <f>AB38+X38+Z38+AD38+AF38+AH38+AJ38+AL38+AN38+AP38+AR38+AT38</f>
      </c>
      <c r="AW38" s="372">
        <f>AV38/(AY38+BA38+BC38+BE38+BG38+BI38+BK38+BM38+BO38+BQ38+BS38+BU38)-1</f>
      </c>
      <c r="AX38" s="373"/>
      <c r="AY38" s="456" t="n">
        <v>151.0043</v>
      </c>
      <c r="AZ38" s="374" t="n">
        <v>-0.0832439369848327</v>
      </c>
      <c r="BA38" s="108" t="n">
        <v>151.6764</v>
      </c>
      <c r="BB38" s="374">
        <f>BA38/CB38-1</f>
      </c>
      <c r="BC38" s="108" t="n">
        <v>138.6749</v>
      </c>
      <c r="BD38" s="374">
        <f>BC38/CD38-1</f>
      </c>
      <c r="BE38" s="108" t="n">
        <v>140.9847</v>
      </c>
      <c r="BF38" s="374">
        <f>BE38/CF38-1</f>
      </c>
      <c r="BG38" s="493" t="n">
        <v>139.5153</v>
      </c>
      <c r="BH38" s="374">
        <f>BG38/CH38-1</f>
      </c>
      <c r="BI38" s="376" t="n">
        <v>135.2042</v>
      </c>
      <c r="BJ38" s="374">
        <f>BI38/CJ38-1</f>
      </c>
      <c r="BK38" s="376" t="n">
        <v>130.9534</v>
      </c>
      <c r="BL38" s="374">
        <f>BK38/CL38-1</f>
      </c>
      <c r="BM38" s="376" t="n">
        <v>156.3685</v>
      </c>
      <c r="BN38" s="374">
        <f>BM38/CN38-1</f>
      </c>
      <c r="BO38" s="376" t="n">
        <v>186.4798</v>
      </c>
      <c r="BP38" s="374">
        <f>BO38/CP38-1</f>
      </c>
      <c r="BQ38" s="376" t="n">
        <v>202.7982</v>
      </c>
      <c r="BR38" s="374">
        <f>BQ38/CR38-1</f>
      </c>
      <c r="BS38" s="376" t="n">
        <v>173.6238</v>
      </c>
      <c r="BT38" s="374">
        <f>BS38/CT38-1</f>
      </c>
      <c r="BU38" s="376" t="n">
        <v>163.3938</v>
      </c>
      <c r="BV38" s="374">
        <f>BU38/CV38-1</f>
      </c>
      <c r="BW38" s="108">
        <f>AY38+BA38+BC38+BE38+BG38+BI38+BK38+BM38+BO38+BQ38+BS38+BU38</f>
      </c>
      <c r="BX38" s="374">
        <f>BW38/CX38-1</f>
      </c>
      <c r="BY38" s="377"/>
      <c r="BZ38" s="456" t="n">
        <v>164.7159</v>
      </c>
      <c r="CA38" s="374">
        <f>BZ38/DB38-1</f>
      </c>
      <c r="CB38" s="456" t="n">
        <v>173.2307</v>
      </c>
      <c r="CC38" s="576">
        <f>CB38/DC38-1</f>
      </c>
      <c r="CD38" s="577" t="n">
        <v>169.7141</v>
      </c>
      <c r="CE38" s="374">
        <f>CD38/DD38-1</f>
      </c>
      <c r="CF38" s="108" t="n">
        <v>169.1605</v>
      </c>
      <c r="CG38" s="374" t="n">
        <v>0.178290021760269</v>
      </c>
      <c r="CH38" s="376" t="n">
        <v>160.9967</v>
      </c>
      <c r="CI38" s="374">
        <f>CH38/DF38-1</f>
      </c>
      <c r="CJ38" s="376" t="n">
        <v>157.0721</v>
      </c>
      <c r="CK38" s="374">
        <f>CJ38/DG38-1</f>
      </c>
      <c r="CL38" s="376" t="n">
        <v>156.1852</v>
      </c>
      <c r="CM38" s="374">
        <f>CL38/DH38-1</f>
      </c>
      <c r="CN38" s="108" t="n">
        <v>154.7193</v>
      </c>
      <c r="CO38" s="374">
        <f>CN38/DI38-1</f>
      </c>
      <c r="CP38" s="108">
        <f>125.6761+CP40</f>
      </c>
      <c r="CQ38" s="374">
        <f>CP38/DJ38-1</f>
      </c>
      <c r="CR38" s="108">
        <f>128.6553+CR40</f>
      </c>
      <c r="CS38" s="374">
        <f>CR38/DK38-1</f>
      </c>
      <c r="CT38" s="108" t="n">
        <v>142.0978</v>
      </c>
      <c r="CU38" s="374">
        <f>CT38/DL38-1</f>
      </c>
      <c r="CV38" s="108" t="n">
        <v>139.8719</v>
      </c>
      <c r="CW38" s="374">
        <f>CV38/DM38-1</f>
      </c>
      <c r="CX38" s="108">
        <f>BZ38+CB38+CD38+CF38+CH38+CJ38+CL38+CN38+CP38+CR38+CT38+CV38</f>
      </c>
      <c r="CY38" s="374">
        <f>CX38/SUM(DB38:DM38)-1</f>
      </c>
      <c r="CZ38" s="378"/>
      <c r="DA38" s="378"/>
      <c r="DB38" s="459" t="n">
        <v>191.0758</v>
      </c>
      <c r="DC38" s="456" t="n">
        <v>198.3738</v>
      </c>
      <c r="DD38" s="456" t="n">
        <v>174.1288</v>
      </c>
      <c r="DE38" s="456" t="n">
        <v>143.5644</v>
      </c>
      <c r="DF38" s="108" t="n">
        <v>145.4759</v>
      </c>
      <c r="DG38" s="108" t="n">
        <v>152.0844</v>
      </c>
      <c r="DH38" s="108" t="n">
        <v>157.1413</v>
      </c>
      <c r="DI38" s="108" t="n">
        <v>154.1151</v>
      </c>
      <c r="DJ38" s="108" t="n">
        <v>156.6473</v>
      </c>
      <c r="DK38" s="108" t="n">
        <v>149.5468</v>
      </c>
      <c r="DL38" s="108" t="n">
        <v>95.9757</v>
      </c>
      <c r="DM38" s="108" t="n">
        <v>107.4304</v>
      </c>
      <c r="DN38" s="108" t="n">
        <v>1825.5597</v>
      </c>
      <c r="DO38" s="381" t="n">
        <v>-0.217577155491586</v>
      </c>
      <c r="DP38" s="382"/>
      <c r="DQ38" s="383" t="n">
        <v>195.8309</v>
      </c>
      <c r="DR38" s="384">
        <f>(DQ38-DZ38)/DZ38</f>
      </c>
      <c r="DS38" s="403" t="n">
        <v>236.2488</v>
      </c>
      <c r="DT38" s="528"/>
      <c r="DU38" s="403" t="n">
        <v>213.2599</v>
      </c>
      <c r="DV38" s="386">
        <f>(DU38-EV38)/EV38</f>
      </c>
      <c r="DW38" s="387"/>
      <c r="DX38" s="403" t="n">
        <v>210.5397</v>
      </c>
      <c r="DY38" s="386">
        <f>(DX38-EX38)/EX38</f>
      </c>
      <c r="DZ38" s="403" t="n">
        <v>222.2333</v>
      </c>
      <c r="EA38" s="386">
        <f>(DZ38-EZ38)/EZ38</f>
      </c>
      <c r="EB38" s="403" t="n">
        <v>203.1977</v>
      </c>
      <c r="EC38" s="386">
        <f>(EB38-FB38)/FB38</f>
      </c>
      <c r="ED38" s="403" t="n">
        <v>200.4787</v>
      </c>
      <c r="EE38" s="386">
        <f>(ED38-FD38)/FD38</f>
      </c>
      <c r="EF38" s="403" t="n">
        <v>148.3964</v>
      </c>
      <c r="EG38" s="386">
        <f>(EF38-FF38)/FF38</f>
      </c>
      <c r="EH38" s="403" t="n">
        <v>171.5654</v>
      </c>
      <c r="EI38" s="386">
        <f>(EH38-FH38)/FH38</f>
      </c>
      <c r="EJ38" s="403" t="n">
        <v>177.2809</v>
      </c>
      <c r="EK38" s="386">
        <f>(EJ38-FJ38)/FJ38</f>
      </c>
      <c r="EL38" s="403" t="n">
        <v>176.0252</v>
      </c>
      <c r="EM38" s="386">
        <f>(EL38-FL38)/FL38</f>
      </c>
      <c r="EN38" s="403" t="n">
        <v>178.1568</v>
      </c>
      <c r="EO38" s="386">
        <f>(EN38-FN38)/FN38</f>
      </c>
      <c r="EP38" s="385">
        <f>DQ38+DS38+DU38+DX38+DZ38+EB38+ED38+EF38+EH38+EJ38+EL38+EN38</f>
      </c>
      <c r="EQ38" s="386" t="n">
        <v>0.0411916228031052</v>
      </c>
      <c r="ER38" s="529" t="n">
        <v>653.0</v>
      </c>
      <c r="ES38" s="386">
        <f>(ER38-FS38)/FS38</f>
      </c>
      <c r="ET38" s="403" t="n">
        <v>0.0</v>
      </c>
      <c r="EU38" s="386">
        <f>(ET38-FT38)/FT38</f>
      </c>
      <c r="EV38" s="403" t="n">
        <v>18.0</v>
      </c>
      <c r="EW38" s="386">
        <f>(EV38-FU38)/FU38</f>
      </c>
      <c r="EX38" s="403" t="n">
        <v>179.9522</v>
      </c>
      <c r="EY38" s="386">
        <f>(EX38-FV38)/FV38</f>
      </c>
      <c r="EZ38" s="403" t="n">
        <v>153.0</v>
      </c>
      <c r="FA38" s="386">
        <f>(EZ38-FW38)/FW38</f>
      </c>
      <c r="FB38" s="403" t="n">
        <v>157.0</v>
      </c>
      <c r="FC38" s="386">
        <f>(FB38-FX38)/FX38</f>
      </c>
      <c r="FD38" s="403" t="n">
        <v>157.0</v>
      </c>
      <c r="FE38" s="386">
        <f>(FD38-FY38)/FY38</f>
      </c>
      <c r="FF38" s="403" t="n">
        <v>174.1766</v>
      </c>
      <c r="FG38" s="386">
        <f>(FF38-FZ38)/FZ38</f>
      </c>
      <c r="FH38" s="403" t="n">
        <v>185.8497</v>
      </c>
      <c r="FI38" s="386">
        <f>(FH38-GA38)/GA38</f>
      </c>
      <c r="FJ38" s="403" t="n">
        <v>198.4985</v>
      </c>
      <c r="FK38" s="386">
        <f>(FJ38-GB38)/GB38</f>
      </c>
      <c r="FL38" s="403" t="n">
        <v>182.9753</v>
      </c>
      <c r="FM38" s="386">
        <f>(FL38-GD38)/GD38</f>
      </c>
      <c r="FN38" s="403" t="n">
        <v>181.4548</v>
      </c>
      <c r="FO38" s="462">
        <f>(FN38-GF38)/GF38</f>
      </c>
      <c r="FP38" s="372" t="n">
        <v>2240.9071</v>
      </c>
      <c r="FQ38" s="463">
        <f>(FP38-(FS38+FT38+FU38+FV38+FW38+FX38+FY38+FZ38+GA38+GB38+GD38+GF38))/(FS38+FT38+FU38+FV38+FW38+FX38+FY38+FZ38+GA38+GB38+GD38+GF38)</f>
      </c>
      <c r="FR38" s="530"/>
      <c r="FS38" s="531" t="n">
        <v>720.0</v>
      </c>
      <c r="FT38" s="510" t="n">
        <v>733.0</v>
      </c>
      <c r="FU38" s="510" t="n">
        <v>700.0</v>
      </c>
      <c r="FV38" s="510" t="n">
        <v>650.0</v>
      </c>
      <c r="FW38" s="553" t="n">
        <v>658.0</v>
      </c>
      <c r="FX38" s="553" t="n">
        <v>618.0</v>
      </c>
      <c r="FY38" s="578" t="n">
        <v>605.0</v>
      </c>
      <c r="FZ38" s="496" t="n">
        <v>575.0</v>
      </c>
      <c r="GA38" s="391" t="n">
        <v>650.0</v>
      </c>
      <c r="GB38" s="391" t="n">
        <v>703.0</v>
      </c>
      <c r="GC38" s="392">
        <f>(GB38-HD38)/HD38</f>
      </c>
      <c r="GD38" s="391" t="n">
        <v>629.0</v>
      </c>
      <c r="GE38" s="392">
        <f>(GD38-HF38)/HF38</f>
      </c>
      <c r="GF38" s="391" t="n">
        <v>642.0</v>
      </c>
      <c r="GG38" s="392">
        <f>(GF38-HH38)/HH38</f>
      </c>
      <c r="GH38" s="391">
        <f>FS38+FT38+FU38+FV38+FW38+FX38+FY38+FZ38+GA38+GB38+GD38+GF38</f>
      </c>
      <c r="GI38" s="393">
        <f>(GH38-HJ38)/HJ38</f>
      </c>
      <c r="GJ38" s="324"/>
      <c r="GK38" s="579"/>
      <c r="GL38" s="390" t="n">
        <v>850.0</v>
      </c>
      <c r="GM38" s="392">
        <f>(GL38-HO38)/HO38</f>
      </c>
      <c r="GN38" s="391" t="n">
        <v>857.0</v>
      </c>
      <c r="GO38" s="392">
        <f>(GN38-HQ38)/HQ38</f>
      </c>
      <c r="GP38" s="391" t="n">
        <v>938.0</v>
      </c>
      <c r="GQ38" s="392">
        <f>(GP38-HS38)/HS38</f>
      </c>
      <c r="GR38" s="529" t="n">
        <v>776.0</v>
      </c>
      <c r="GS38" s="392">
        <f>(GR38-HU38)/HU38</f>
      </c>
      <c r="GT38" s="529" t="n">
        <v>784.0</v>
      </c>
      <c r="GU38" s="392">
        <f>(GT38-HW38)/HW38</f>
      </c>
      <c r="GV38" s="391" t="n">
        <v>763.0</v>
      </c>
      <c r="GW38" s="392">
        <f>(GV38-HZ38)/HZ38</f>
      </c>
      <c r="GX38" s="391" t="n">
        <v>750.0</v>
      </c>
      <c r="GY38" s="392">
        <f>(GX38-IB38)/IB38</f>
      </c>
      <c r="GZ38" s="391" t="n">
        <v>700.0</v>
      </c>
      <c r="HA38" s="392">
        <f>(GZ38-ID38)/ID38</f>
      </c>
      <c r="HB38" s="391" t="n">
        <v>752.0</v>
      </c>
      <c r="HC38" s="392">
        <f>(HB38-IF38)/IF38</f>
      </c>
      <c r="HD38" s="391" t="n">
        <v>808.0</v>
      </c>
      <c r="HE38" s="392">
        <f>(HD38-IH38)/IH38</f>
      </c>
      <c r="HF38" s="391" t="n">
        <v>705.0</v>
      </c>
      <c r="HG38" s="392">
        <f>(HF38-IJ38)/IJ38</f>
      </c>
      <c r="HH38" s="391" t="n">
        <v>725.0</v>
      </c>
      <c r="HI38" s="392">
        <f>(HH38-IL38)/IL38</f>
      </c>
      <c r="HJ38" s="391">
        <f>GL38+GN38+GP38+GR38+GT38+GV38+GX38+GZ38+HB38+HD38+HF38+HH38</f>
      </c>
      <c r="HK38" s="391">
        <f>HH38+HF38+HD38+HB38+GZ38+GX38+GV38+GT38+GR38+GP38+GN38+GL38</f>
      </c>
      <c r="HL38" s="393"/>
      <c r="HM38" s="573"/>
      <c r="HN38" s="497"/>
      <c r="HO38" s="390" t="n">
        <v>850.0</v>
      </c>
      <c r="HP38" s="395">
        <f>(HO38-IQ38)/IQ38</f>
      </c>
      <c r="HQ38" s="470" t="n">
        <v>950.0</v>
      </c>
      <c r="HR38" s="395">
        <f>(HQ38-IS38)/IS38</f>
      </c>
      <c r="HS38" s="470" t="n">
        <v>912.0</v>
      </c>
      <c r="HT38" s="474">
        <f>(HS38-IU38)/IU38</f>
      </c>
      <c r="HU38" s="472" t="n">
        <v>776.0</v>
      </c>
      <c r="HV38" s="473">
        <f>(HU38-IW38)/IW38</f>
      </c>
      <c r="HW38" s="472" t="n">
        <v>827.0</v>
      </c>
      <c r="HX38" s="473">
        <f>(HW38-IY38)/IY38</f>
      </c>
      <c r="HY38" s="474"/>
      <c r="HZ38" s="472" t="n">
        <v>793.0</v>
      </c>
      <c r="IA38" s="473">
        <f>(HZ38-JA38)/JA38</f>
      </c>
      <c r="IB38" s="472" t="n">
        <v>780.0</v>
      </c>
      <c r="IC38" s="473">
        <f>(IB38-JC38)/JC38</f>
      </c>
      <c r="ID38" s="472" t="n">
        <v>748.0</v>
      </c>
      <c r="IE38" s="405">
        <f>(ID38-JE38)/JE38</f>
      </c>
      <c r="IF38" s="472" t="n">
        <v>784.0</v>
      </c>
      <c r="IG38" s="405">
        <f>(IF38-JG38)/JG38</f>
      </c>
      <c r="IH38" s="472" t="n">
        <v>845.0</v>
      </c>
      <c r="II38" s="393">
        <f>(IH38-JI38)/JI38</f>
      </c>
      <c r="IJ38" s="472" t="n">
        <v>758.0</v>
      </c>
      <c r="IK38" s="405">
        <f>(IJ38-JK38)/JK38</f>
      </c>
      <c r="IL38" s="472" t="n">
        <v>802.0</v>
      </c>
      <c r="IM38" s="313">
        <f>(IL38-JM38)/JM38</f>
      </c>
      <c r="IN38" s="406">
        <f>HO38+HQ38+HS38+HU38+HW38+HZ38+IB38+ID38+IF38+IH38+IJ38+IL38</f>
      </c>
      <c r="IO38" s="104">
        <f>IN38/JO38-1</f>
      </c>
      <c r="IP38" s="325"/>
      <c r="IQ38" s="534" t="n">
        <v>839.0</v>
      </c>
      <c r="IR38" s="304">
        <f>IQ38/JS38-1</f>
      </c>
      <c r="IS38" s="430" t="n">
        <v>1145.0</v>
      </c>
      <c r="IT38" s="304">
        <f>IS38/JT38-1</f>
      </c>
      <c r="IU38" s="560" t="n">
        <v>958.0</v>
      </c>
      <c r="IV38" s="409">
        <f>(IU38-JU38)/JU38</f>
      </c>
      <c r="IW38" s="561" t="n">
        <v>820.0</v>
      </c>
      <c r="IX38" s="304">
        <f>(IW38-JV38)/JV38</f>
      </c>
      <c r="IY38" s="561" t="n">
        <v>859.0</v>
      </c>
      <c r="IZ38" s="304">
        <f>(IY38-JW38)/JW38</f>
      </c>
      <c r="JA38" s="561" t="n">
        <v>812.0</v>
      </c>
      <c r="JB38" s="429">
        <f>(JA38-JX38)/JX38</f>
      </c>
      <c r="JC38" s="561" t="n">
        <v>823.0</v>
      </c>
      <c r="JD38" s="429">
        <f>(JC38-JY38)/JY38</f>
      </c>
      <c r="JE38" s="430" t="n">
        <v>763.0</v>
      </c>
      <c r="JF38" s="429">
        <f>(JE38-JZ38)/JZ38</f>
      </c>
      <c r="JG38" s="430" t="n">
        <v>801.0</v>
      </c>
      <c r="JH38" s="477">
        <f>(JG38-KA38)/KA38</f>
      </c>
      <c r="JI38" s="430" t="n">
        <v>852.0</v>
      </c>
      <c r="JJ38" s="426">
        <f>(JI38-KB38)/KB38</f>
      </c>
      <c r="JK38" s="391" t="n">
        <v>721.0</v>
      </c>
      <c r="JL38" s="388">
        <f>(JK38-KC38)/KC38</f>
      </c>
      <c r="JM38" s="480" t="n">
        <v>772.0</v>
      </c>
      <c r="JN38" s="388">
        <f>(JM38-KD38)/KD38</f>
      </c>
      <c r="JO38" s="413">
        <f>JM38+JK38+JI38+JG38+JE38+JC38+JA38+IY38+IW38+IU38+IS38+IQ38</f>
      </c>
      <c r="JP38" s="388">
        <f>JO38/JR38-1</f>
      </c>
      <c r="JQ38" s="414"/>
      <c r="JR38" s="525" t="n">
        <v>10200.23</v>
      </c>
      <c r="JS38" s="403" t="n">
        <v>818.0</v>
      </c>
      <c r="JT38" s="403" t="n">
        <v>1129.16</v>
      </c>
      <c r="JU38" s="403" t="n">
        <v>939.0</v>
      </c>
      <c r="JV38" s="403" t="n">
        <v>815.0</v>
      </c>
      <c r="JW38" s="403" t="n">
        <v>852.0</v>
      </c>
      <c r="JX38" s="403" t="n">
        <v>798.0</v>
      </c>
      <c r="JY38" s="403" t="n">
        <v>836.0</v>
      </c>
      <c r="JZ38" s="403" t="n">
        <v>757.0</v>
      </c>
      <c r="KA38" s="403" t="n">
        <v>822.0</v>
      </c>
      <c r="KB38" s="403" t="n">
        <v>871.0</v>
      </c>
      <c r="KC38" s="403" t="n">
        <v>737.07</v>
      </c>
      <c r="KD38" s="403" t="n">
        <v>826.0</v>
      </c>
    </row>
    <row r="39" ht="28.8" customHeight="1" spans="1:288">
      <c r="A39" s="415"/>
      <c r="B39" s="147" t="s">
        <v>209</v>
      </c>
      <c r="C39" s="170" t="n">
        <v>7888.071900000001</v>
      </c>
      <c r="D39" s="372" t="n">
        <f t="shared" si="74">C39/Z39-1</f>
        <v>-0.0883690133026297</v>
      </c>
      <c r="E39" s="170" t="n">
        <v>9890.895400000001</v>
      </c>
      <c r="F39" s="372" t="n">
        <f t="shared" si="75">E39/AB39-1</f>
        <v>0.1144814029160488</v>
      </c>
      <c r="G39" s="170" t="n">
        <v>9258.363600000006</v>
      </c>
      <c r="H39" s="372" t="n">
        <f t="shared" si="76">G39/AD39-1</f>
        <v>0.0687122063091794</v>
      </c>
      <c r="I39" s="170" t="n">
        <v>9236.146799999999</v>
      </c>
      <c r="J39" s="372" t="n">
        <f t="shared" si="77">I39/AF39-1</f>
        <v>0.0037252874068862685</v>
      </c>
      <c r="K39" s="170" t="n">
        <v>9544.872899999998</v>
      </c>
      <c r="L39" s="372" t="n">
        <f t="shared" si="78">K39/AH39-1</f>
        <v>0.06240495063925189</v>
      </c>
      <c r="M39" s="170" t="n">
        <v>9053.127999999999</v>
      </c>
      <c r="N39" s="372" t="n">
        <f t="shared" si="79">M39/AJ39-1</f>
        <v>0.05412738948804274</v>
      </c>
      <c r="O39" s="170" t="n">
        <v>8677.810300000003</v>
      </c>
      <c r="P39" s="372" t="n">
        <f t="shared" si="80">O39/AL39-1</f>
        <v>0.017490764850035534</v>
      </c>
      <c r="Q39" s="170" t="n">
        <v>8770.326400000002</v>
      </c>
      <c r="R39" s="372" t="n">
        <f>Q39/AL39-1</f>
        <v>-0.01058224695471488</v>
      </c>
      <c r="S39" s="170"/>
      <c r="T39" s="372">
        <f>S39/AN39-1</f>
      </c>
      <c r="U39" s="109">
        <f>G39+E39+C39+I39+K39+M39+O39+Q39+S39</f>
      </c>
      <c r="V39" s="372">
        <f>U39/SUM(X39+Z39+AB39+AD39+AF39+AH39+AJ39+AL39+AN39)-1</f>
      </c>
      <c r="W39" s="372"/>
      <c r="X39" s="417" t="n">
        <v>8652.7027</v>
      </c>
      <c r="Y39" s="418">
        <f>X39/AY39-1</f>
      </c>
      <c r="Z39" s="500" t="n">
        <v>8874.886</v>
      </c>
      <c r="AA39" s="419">
        <f>Z39/BA39-1</f>
      </c>
      <c r="AB39" s="500" t="n">
        <v>8663.1027</v>
      </c>
      <c r="AC39" s="419">
        <f>AB39/BC39-1</f>
      </c>
      <c r="AD39" s="500" t="n">
        <v>9201.8672</v>
      </c>
      <c r="AE39" s="419">
        <f>AD39/BE39-1</f>
      </c>
      <c r="AF39" s="417" t="n">
        <v>8984.2135</v>
      </c>
      <c r="AG39" s="419">
        <f>AF39/BG39-1</f>
      </c>
      <c r="AH39" s="417" t="n">
        <v>8588.2675</v>
      </c>
      <c r="AI39" s="419">
        <f>AH39/BI39-1</f>
      </c>
      <c r="AJ39" s="417" t="n">
        <v>8528.6379</v>
      </c>
      <c r="AK39" s="419">
        <f>AJ39/BK39-1</f>
      </c>
      <c r="AL39" s="417" t="n">
        <v>8864.1288</v>
      </c>
      <c r="AM39" s="419">
        <f>AL39/BM39-1</f>
      </c>
      <c r="AN39" s="417" t="n">
        <v>8956.6383</v>
      </c>
      <c r="AO39" s="419">
        <f>AN39/BO39-1</f>
      </c>
      <c r="AP39" s="417" t="n">
        <v>9643.3971</v>
      </c>
      <c r="AQ39" s="419">
        <f>AP39/BQ39-1</f>
      </c>
      <c r="AR39" s="417" t="n">
        <v>8993.5855</v>
      </c>
      <c r="AS39" s="419">
        <f>AR39/BS39-1</f>
      </c>
      <c r="AT39" s="417" t="n">
        <v>8330.8369</v>
      </c>
      <c r="AU39" s="419">
        <f>AT39/BU39-1</f>
      </c>
      <c r="AV39" s="501">
        <f>AB39+X39+Z39+AD39+AF39+AH39+AJ39+AL39+AN39+AP39+AR39+AT39</f>
      </c>
      <c r="AW39" s="418">
        <f>AV39/(AY39+BA39+BC39+BE39+BG39+BI39+BK39+BM39+BO39+BQ39+BS39+BU39)-1</f>
      </c>
      <c r="AX39" s="373"/>
      <c r="AY39" s="500" t="n">
        <v>6827.7155</v>
      </c>
      <c r="AZ39" s="418" t="n">
        <v>-0.156823652482169</v>
      </c>
      <c r="BA39" s="417" t="n">
        <v>7273.4122</v>
      </c>
      <c r="BB39" s="419">
        <f>BA39/CB39-1</f>
      </c>
      <c r="BC39" s="417" t="n">
        <v>6992.3083</v>
      </c>
      <c r="BD39" s="419">
        <f>BC39/CD39-1</f>
      </c>
      <c r="BE39" s="417" t="n">
        <v>7303.4141</v>
      </c>
      <c r="BF39" s="419">
        <f>BE39/CF39-1</f>
      </c>
      <c r="BG39" s="420" t="n">
        <v>7190.1009</v>
      </c>
      <c r="BH39" s="419">
        <f>BG39/CH39-1</f>
      </c>
      <c r="BI39" s="417" t="n">
        <v>6705.5898</v>
      </c>
      <c r="BJ39" s="419">
        <f>BI39/CJ39-1</f>
      </c>
      <c r="BK39" s="417" t="n">
        <v>6622.5097</v>
      </c>
      <c r="BL39" s="419">
        <f>BK39/CL39-1</f>
      </c>
      <c r="BM39" s="170" t="n">
        <v>9086.3998</v>
      </c>
      <c r="BN39" s="416">
        <f>BM39/CN39-1</f>
      </c>
      <c r="BO39" s="170" t="n">
        <v>10672.3079</v>
      </c>
      <c r="BP39" s="416">
        <f>BO39/CP39-1</f>
      </c>
      <c r="BQ39" s="170" t="n">
        <v>11591.1821</v>
      </c>
      <c r="BR39" s="416">
        <f>BQ39/CR39-1</f>
      </c>
      <c r="BS39" s="170" t="n">
        <v>9597.021</v>
      </c>
      <c r="BT39" s="416">
        <f>BS39/CT39-1</f>
      </c>
      <c r="BU39" s="170" t="n">
        <v>8521.7629</v>
      </c>
      <c r="BV39" s="416">
        <f>BU39/CV39-1</f>
      </c>
      <c r="BW39" s="109">
        <f>AY39+BA39+BC39+BE39+BG39+BI39+BK39+BM39+BO39+BQ39+BS39+BU39</f>
      </c>
      <c r="BX39" s="372">
        <f>BW39/CX39-1</f>
      </c>
      <c r="BY39" s="443"/>
      <c r="BZ39" s="93" t="n">
        <v>8097.6127</v>
      </c>
      <c r="CA39" s="416">
        <f>BZ39/DB39-1</f>
      </c>
      <c r="CB39" s="93" t="n">
        <v>9018.9248</v>
      </c>
      <c r="CC39" s="580">
        <f>CB39/DC39-1</f>
      </c>
      <c r="CD39" s="581" t="n">
        <v>8754.3835</v>
      </c>
      <c r="CE39" s="372">
        <f>CD39/DD39-1</f>
      </c>
      <c r="CF39" s="109" t="n">
        <v>8635.1416</v>
      </c>
      <c r="CG39" s="372" t="n">
        <v>0.245173370425</v>
      </c>
      <c r="CH39" s="170" t="n">
        <v>8225.2181</v>
      </c>
      <c r="CI39" s="372">
        <f>CH39/DF39-1</f>
      </c>
      <c r="CJ39" s="170" t="n">
        <v>7524.5983</v>
      </c>
      <c r="CK39" s="372">
        <f>CJ39/DG39-1</f>
      </c>
      <c r="CL39" s="170" t="n">
        <v>7612.0761</v>
      </c>
      <c r="CM39" s="372">
        <f>CL39/DH39-1</f>
      </c>
      <c r="CN39" s="109" t="n">
        <v>7759.8975</v>
      </c>
      <c r="CO39" s="372">
        <f>CN39/DI39-1</f>
      </c>
      <c r="CP39" s="109">
        <f>6518.1528+CP41</f>
      </c>
      <c r="CQ39" s="372">
        <f>CP39/DJ39-1</f>
      </c>
      <c r="CR39" s="109">
        <f>6621.5284+CR41</f>
      </c>
      <c r="CS39" s="372">
        <f>CR39/DK39-1</f>
      </c>
      <c r="CT39" s="109" t="n">
        <v>6758.7347</v>
      </c>
      <c r="CU39" s="372">
        <f>CT39/DL39-1</f>
      </c>
      <c r="CV39" s="109" t="n">
        <v>6339.759</v>
      </c>
      <c r="CW39" s="372">
        <f>CV39/DM39-1</f>
      </c>
      <c r="CX39" s="109">
        <f>BZ39+CB39+CD39+CF39+CH39+CJ39+CL39+CN39+CP39+CR39+CT39+CV39</f>
      </c>
      <c r="CY39" s="372">
        <f>CX39/SUM(DB39:DM39)-1</f>
      </c>
      <c r="CZ39" s="294"/>
      <c r="DA39" s="294"/>
      <c r="DB39" s="502" t="n">
        <v>11933.0038</v>
      </c>
      <c r="DC39" s="93" t="n">
        <v>12796.0688</v>
      </c>
      <c r="DD39" s="93" t="n">
        <v>8907.092</v>
      </c>
      <c r="DE39" s="107" t="n">
        <v>6934.891</v>
      </c>
      <c r="DF39" s="170" t="n">
        <v>6943.9068</v>
      </c>
      <c r="DG39" s="170" t="n">
        <v>7719.0061</v>
      </c>
      <c r="DH39" s="109" t="n">
        <v>8031.3051</v>
      </c>
      <c r="DI39" s="109" t="n">
        <v>7747.6432</v>
      </c>
      <c r="DJ39" s="109" t="n">
        <v>7763.4915</v>
      </c>
      <c r="DK39" s="109" t="n">
        <v>6972.3396</v>
      </c>
      <c r="DL39" s="109" t="n">
        <v>4148.3749</v>
      </c>
      <c r="DM39" s="109" t="n">
        <v>4698.6169</v>
      </c>
      <c r="DN39" s="109" t="n">
        <v>94595.7397</v>
      </c>
      <c r="DO39" s="423" t="n">
        <v>-0.324406653758029</v>
      </c>
      <c r="DP39" s="424"/>
      <c r="DQ39" s="425" t="n">
        <v>9835.7445</v>
      </c>
      <c r="DR39" s="87">
        <f>(DQ39-DZ39)/DZ39</f>
      </c>
      <c r="DS39" s="438" t="n">
        <v>12229.2263</v>
      </c>
      <c r="DT39" s="308"/>
      <c r="DU39" s="438" t="n">
        <v>13338.1853</v>
      </c>
      <c r="DV39" s="104">
        <f>(DU39-EV39)/EV39</f>
      </c>
      <c r="DW39" s="103"/>
      <c r="DX39" s="438" t="n">
        <v>13442.9753</v>
      </c>
      <c r="DY39" s="104">
        <f>(DX39-EX39)/EX39</f>
      </c>
      <c r="DZ39" s="438" t="n">
        <v>14042.9576</v>
      </c>
      <c r="EA39" s="104">
        <f>(DZ39-EZ39)/EZ39</f>
      </c>
      <c r="EB39" s="438" t="n">
        <v>12434.7222</v>
      </c>
      <c r="EC39" s="104">
        <f>(EB39-FB39)/FB39</f>
      </c>
      <c r="ED39" s="438" t="n">
        <v>11895.2987</v>
      </c>
      <c r="EE39" s="104">
        <f>(ED39-FD39)/FD39</f>
      </c>
      <c r="EF39" s="438" t="n">
        <v>8891.2552</v>
      </c>
      <c r="EG39" s="104">
        <f>(EF39-FF39)/FF39</f>
      </c>
      <c r="EH39" s="438" t="n">
        <v>10393.7435</v>
      </c>
      <c r="EI39" s="104">
        <f>(EH39-FH39)/FH39</f>
      </c>
      <c r="EJ39" s="438" t="n">
        <v>11402.7587</v>
      </c>
      <c r="EK39" s="104">
        <f>(EJ39-FJ39)/FJ39</f>
      </c>
      <c r="EL39" s="438" t="n">
        <v>11087.3647</v>
      </c>
      <c r="EM39" s="104">
        <f>(EL39-FL39)/FL39</f>
      </c>
      <c r="EN39" s="438" t="n">
        <v>11024.5237</v>
      </c>
      <c r="EO39" s="104">
        <f>(EN39-FN39)/FN39</f>
      </c>
      <c r="EP39" s="93">
        <f>DQ39+DS39+DU39+DX39+DZ39+EB39+ED39+EF39+EH39+EJ39+EL39+EN39</f>
      </c>
      <c r="EQ39" s="104" t="n">
        <v>0.208111098241946</v>
      </c>
      <c r="ER39" s="513" t="n">
        <v>31245.0</v>
      </c>
      <c r="ES39" s="104">
        <f>(ER39-FS39)/FS39</f>
      </c>
      <c r="ET39" s="438" t="n">
        <v>0.0</v>
      </c>
      <c r="EU39" s="104">
        <f>(ET39-FT39)/FT39</f>
      </c>
      <c r="EV39" s="438" t="n">
        <v>6787.0</v>
      </c>
      <c r="EW39" s="104">
        <f>(EV39-FU39)/FU39</f>
      </c>
      <c r="EX39" s="438" t="n">
        <v>8694.4953</v>
      </c>
      <c r="EY39" s="104">
        <f>(EX39-FV39)/FV39</f>
      </c>
      <c r="EZ39" s="438" t="n">
        <v>7898.0</v>
      </c>
      <c r="FA39" s="104">
        <f>(EZ39-FW39)/FW39</f>
      </c>
      <c r="FB39" s="438" t="n">
        <v>8004.0</v>
      </c>
      <c r="FC39" s="104">
        <f>(FB39-FX39)/FX39</f>
      </c>
      <c r="FD39" s="438" t="n">
        <v>8450.0</v>
      </c>
      <c r="FE39" s="104">
        <f>(FD39-FY39)/FY39</f>
      </c>
      <c r="FF39" s="438" t="n">
        <v>9193.0219</v>
      </c>
      <c r="FG39" s="104">
        <f>(FF39-FZ39)/FZ39</f>
      </c>
      <c r="FH39" s="438" t="n">
        <v>8764.0416</v>
      </c>
      <c r="FI39" s="104">
        <f>(FH39-GA39)/GA39</f>
      </c>
      <c r="FJ39" s="438" t="n">
        <v>9699.2591</v>
      </c>
      <c r="FK39" s="104">
        <f>(FJ39-GB39)/GB39</f>
      </c>
      <c r="FL39" s="438" t="n">
        <v>8293.019</v>
      </c>
      <c r="FM39" s="104">
        <f>(FL39-GD39)/GD39</f>
      </c>
      <c r="FN39" s="438" t="n">
        <v>8871.07</v>
      </c>
      <c r="FO39" s="462">
        <f>(FN39-GF39)/GF39</f>
      </c>
      <c r="FP39" s="893" t="n">
        <v>115898.9069</v>
      </c>
      <c r="FQ39" s="454">
        <f>(FP39-(FS39+FT39+FU39+FV39+FW39+FX39+FY39+FZ39+GA39+GB39+GD39+GF39))/(FS39+FT39+FU39+FV39+FW39+FX39+FY39+FZ39+GA39+GB39+GD39+GF39)</f>
      </c>
      <c r="FR39" s="501"/>
      <c r="FS39" s="425" t="n">
        <v>35280.0</v>
      </c>
      <c r="FT39" s="502" t="n">
        <v>35819.0</v>
      </c>
      <c r="FU39" s="502" t="n">
        <v>34900.0</v>
      </c>
      <c r="FV39" s="502" t="n">
        <v>30762.0</v>
      </c>
      <c r="FW39" s="557" t="n">
        <v>31122.0</v>
      </c>
      <c r="FX39" s="557" t="n">
        <v>31191.0</v>
      </c>
      <c r="FY39" s="574" t="n">
        <v>30086.0</v>
      </c>
      <c r="FZ39" s="490" t="n">
        <v>31110.0</v>
      </c>
      <c r="GA39" s="486" t="n">
        <v>34759.0</v>
      </c>
      <c r="GB39" s="486" t="n">
        <v>30409.0</v>
      </c>
      <c r="GC39" s="503">
        <f>(GB39-HD39)/HD39</f>
      </c>
      <c r="GD39" s="486" t="n">
        <v>32456.0</v>
      </c>
      <c r="GE39" s="503">
        <f>(GD39-HF39)/HF39</f>
      </c>
      <c r="GF39" s="486" t="n">
        <v>42379.0</v>
      </c>
      <c r="GG39" s="503">
        <f>(GF39-HH39)/HH39</f>
      </c>
      <c r="GH39" s="504">
        <f>FS39+FT39+FU39+FV39+FW39+FX39+FY39+FZ39+GA39+GB39+GD39+GF39</f>
      </c>
      <c r="GI39" s="491">
        <f>(GH39-HJ39)/HJ39</f>
      </c>
      <c r="GJ39" s="431"/>
      <c r="GK39" s="31"/>
      <c r="GL39" s="428" t="n">
        <v>38096.0</v>
      </c>
      <c r="GM39" s="104">
        <f>(GL39-HO39)/HO39</f>
      </c>
      <c r="GN39" s="103" t="n">
        <v>36997.0</v>
      </c>
      <c r="GO39" s="104">
        <f>(GN39-HQ39)/HQ39</f>
      </c>
      <c r="GP39" s="103" t="n">
        <v>44086.0</v>
      </c>
      <c r="GQ39" s="104">
        <f>(GP39-HS39)/HS39</f>
      </c>
      <c r="GR39" s="438" t="n">
        <v>35173.0</v>
      </c>
      <c r="GS39" s="104">
        <f>(GR39-HU39)/HU39</f>
      </c>
      <c r="GT39" s="438" t="n">
        <v>36758.0</v>
      </c>
      <c r="GU39" s="104">
        <f>(GT39-HW39)/HW39</f>
      </c>
      <c r="GV39" s="103" t="n">
        <v>36895.0</v>
      </c>
      <c r="GW39" s="104">
        <f>(GV39-HZ39)/HZ39</f>
      </c>
      <c r="GX39" s="103" t="n">
        <v>36058.0</v>
      </c>
      <c r="GY39" s="104">
        <f>(GX39-IB39)/IB39</f>
      </c>
      <c r="GZ39" s="103" t="n">
        <v>36208.0</v>
      </c>
      <c r="HA39" s="104">
        <f>(GZ39-ID39)/ID39</f>
      </c>
      <c r="HB39" s="103" t="n">
        <v>39309.0</v>
      </c>
      <c r="HC39" s="104">
        <f>(HB39-IF39)/IF39</f>
      </c>
      <c r="HD39" s="103" t="n">
        <v>35009.0</v>
      </c>
      <c r="HE39" s="104">
        <f>(HD39-IH39)/IH39</f>
      </c>
      <c r="HF39" s="103" t="n">
        <v>36078.0</v>
      </c>
      <c r="HG39" s="104">
        <f>(HF39-IJ39)/IJ39</f>
      </c>
      <c r="HH39" s="103" t="n">
        <v>49078.0</v>
      </c>
      <c r="HI39" s="104">
        <f>(HH39-IL39)/IL39</f>
      </c>
      <c r="HJ39" s="430">
        <f>GL39+GN39+GP39+GR39+GT39+GV39+GX39+GZ39+HB39+HD39+HF39+HH39</f>
      </c>
      <c r="HK39" s="103">
        <f>HH39+HF39+HD39+HB39+GZ39+GX39+GV39+GT39+GR39+GP39+GN39+GL39</f>
      </c>
      <c r="HL39" s="409"/>
      <c r="HM39" s="575"/>
      <c r="HN39" s="505"/>
      <c r="HO39" s="428" t="n">
        <v>38096.0</v>
      </c>
      <c r="HP39" s="426">
        <f>(HO39-IQ39)/IQ39</f>
      </c>
      <c r="HQ39" s="435" t="n">
        <v>40096.0</v>
      </c>
      <c r="HR39" s="426">
        <f>(HQ39-IS39)/IS39</f>
      </c>
      <c r="HS39" s="435" t="n">
        <v>42096.0</v>
      </c>
      <c r="HT39" s="437">
        <f>(HS39-IU39)/IU39</f>
      </c>
      <c r="HU39" s="466" t="n">
        <v>35173.0</v>
      </c>
      <c r="HV39" s="308">
        <f>(HU39-IW39)/IW39</f>
      </c>
      <c r="HW39" s="466" t="n">
        <v>40963.0</v>
      </c>
      <c r="HX39" s="308">
        <f>(HW39-IY39)/IY39</f>
      </c>
      <c r="HY39" s="437"/>
      <c r="HZ39" s="466" t="n">
        <v>37769.0</v>
      </c>
      <c r="IA39" s="308">
        <f>(HZ39-JA39)/JA39</f>
      </c>
      <c r="IB39" s="466" t="n">
        <v>37709.0</v>
      </c>
      <c r="IC39" s="308">
        <f>(IB39-JC39)/JC39</f>
      </c>
      <c r="ID39" s="466" t="n">
        <v>38809.0</v>
      </c>
      <c r="IE39" s="436">
        <f>(ID39-JE39)/JE39</f>
      </c>
      <c r="IF39" s="466" t="n">
        <v>40931.0</v>
      </c>
      <c r="IG39" s="439">
        <f>(IF39-JG39)/JG39</f>
      </c>
      <c r="IH39" s="466" t="n">
        <v>36170.0</v>
      </c>
      <c r="II39" s="522">
        <f>(IH39-JI39)/JI39</f>
      </c>
      <c r="IJ39" s="466" t="n">
        <v>38222.0</v>
      </c>
      <c r="IK39" s="313">
        <f>(IJ39-JK39)/JK39</f>
      </c>
      <c r="IL39" s="466" t="n">
        <v>56222.0</v>
      </c>
      <c r="IM39" s="313">
        <f>(IL39-JM39)/JM39</f>
      </c>
      <c r="IN39" s="406">
        <f>HO39+HQ39+HS39+HU39+HW39+HZ39+IB39+ID39+IF39+IH39+IJ39+IL39</f>
      </c>
      <c r="IO39" s="104">
        <f>IN39/JO39-1</f>
      </c>
      <c r="IP39" s="325"/>
      <c r="IQ39" s="515" t="n">
        <v>37424.0</v>
      </c>
      <c r="IR39" s="308">
        <f>IQ39/JS39-1</f>
      </c>
      <c r="IS39" s="103" t="n">
        <v>47959.0</v>
      </c>
      <c r="IT39" s="308">
        <f>IS39/JT39-1</f>
      </c>
      <c r="IU39" s="438" t="n">
        <v>44077.0</v>
      </c>
      <c r="IV39" s="409">
        <f>(IU39-JU39)/JU39</f>
      </c>
      <c r="IW39" s="565" t="n">
        <v>35077.0</v>
      </c>
      <c r="IX39" s="308">
        <f>(IW39-JV39)/JV39</f>
      </c>
      <c r="IY39" s="565" t="n">
        <v>42357.0</v>
      </c>
      <c r="IZ39" s="308">
        <f>(IY39-JW39)/JW39</f>
      </c>
      <c r="JA39" s="565" t="n">
        <v>38766.0</v>
      </c>
      <c r="JB39" s="104">
        <f>(JA39-JX39)/JX39</f>
      </c>
      <c r="JC39" s="565" t="n">
        <v>39579.0</v>
      </c>
      <c r="JD39" s="104">
        <f>(JC39-JY39)/JY39</f>
      </c>
      <c r="JE39" s="103" t="n">
        <v>39232.0</v>
      </c>
      <c r="JF39" s="104">
        <f>(JE39-JZ39)/JZ39</f>
      </c>
      <c r="JG39" s="103" t="n">
        <v>42079.0</v>
      </c>
      <c r="JH39" s="409">
        <f>(JG39-KA39)/KA39</f>
      </c>
      <c r="JI39" s="103" t="n">
        <v>36587.0</v>
      </c>
      <c r="JJ39" s="426">
        <f>(JI39-KB39)/KB39</f>
      </c>
      <c r="JK39" s="103" t="n">
        <v>32516.0</v>
      </c>
      <c r="JL39" s="426">
        <f>(JK39-KC39)/KC39</f>
      </c>
      <c r="JM39" s="103" t="n">
        <v>54310.0</v>
      </c>
      <c r="JN39" s="426">
        <f>(JM39-KD39)/KD39</f>
      </c>
      <c r="JO39" s="413">
        <f>JM39+JK39+JI39+JG39+JE39+JC39+JA39+IY39+IW39+IU39+IS39+IQ39</f>
      </c>
      <c r="JP39" s="388">
        <f>JO39/JR39-1</f>
      </c>
      <c r="JQ39" s="414"/>
      <c r="JR39" s="515" t="n">
        <v>490220.220948149</v>
      </c>
      <c r="JS39" s="438" t="n">
        <v>34850.5747132482</v>
      </c>
      <c r="JT39" s="438" t="n">
        <v>47171.1641104136</v>
      </c>
      <c r="JU39" s="438" t="n">
        <v>42962.3775543921</v>
      </c>
      <c r="JV39" s="438" t="n">
        <v>34810.6128798827</v>
      </c>
      <c r="JW39" s="438" t="n">
        <v>41930.3898989681</v>
      </c>
      <c r="JX39" s="438" t="n">
        <v>37878.4935140176</v>
      </c>
      <c r="JY39" s="438" t="n">
        <v>40052.6806226767</v>
      </c>
      <c r="JZ39" s="438" t="n">
        <v>38924.0047286557</v>
      </c>
      <c r="KA39" s="438" t="n">
        <v>43234.9640063535</v>
      </c>
      <c r="KB39" s="438" t="n">
        <v>37198.8928106547</v>
      </c>
      <c r="KC39" s="438" t="n">
        <v>32750.4102196077</v>
      </c>
      <c r="KD39" s="438" t="n">
        <v>58455.6558892782</v>
      </c>
    </row>
    <row r="40" ht="28.8" customHeight="1" spans="1:288">
      <c r="A40" s="415"/>
      <c r="B40" s="147" t="s">
        <v>211</v>
      </c>
      <c r="C40" s="170" t="n">
        <v>3.6318</v>
      </c>
      <c r="D40" s="416" t="n">
        <f t="shared" si="74">C40/Z40-1</f>
        <v>-0.8233328306732888</v>
      </c>
      <c r="E40" s="170" t="n">
        <v>1.8462</v>
      </c>
      <c r="F40" s="372" t="n">
        <f t="shared" si="75">E40/AB40-1</f>
        <v>-0.8813519019556179</v>
      </c>
      <c r="G40" s="170" t="n">
        <v>1.1319</v>
      </c>
      <c r="H40" s="372" t="n">
        <f t="shared" si="76">G40/AD40-1</f>
        <v>-0.9207058642213146</v>
      </c>
      <c r="I40" s="170" t="n">
        <v>0.9238</v>
      </c>
      <c r="J40" s="372" t="n">
        <f t="shared" si="77">I40/AF40-1</f>
        <v>-0.9248906450721174</v>
      </c>
      <c r="K40" s="170" t="n">
        <v>1.0415</v>
      </c>
      <c r="L40" s="372" t="n">
        <f t="shared" si="78">K40/AH40-1</f>
        <v>-0.9153210725726458</v>
      </c>
      <c r="M40" s="170" t="n">
        <v>0.9698</v>
      </c>
      <c r="N40" s="416" t="n">
        <f t="shared" si="79">M40/AJ40-1</f>
        <v>-0.9148424259986127</v>
      </c>
      <c r="O40" s="170" t="n">
        <v>0.5886</v>
      </c>
      <c r="P40" s="416" t="n">
        <f t="shared" si="80">O40/AL40-1</f>
        <v>-0.9446950050738527</v>
      </c>
      <c r="Q40" s="129"/>
      <c r="R40" s="416" t="n">
        <f>Q40/AL40-1</f>
        <v>-1.0</v>
      </c>
      <c r="S40" s="129"/>
      <c r="T40" s="416">
        <f>S40/AN40-1</f>
      </c>
      <c r="U40" s="109">
        <f>G40+E40+C40+I40+K40+M40+O40+Q40+S40</f>
      </c>
      <c r="V40" s="372">
        <f>U40/SUM(X40+Z40+AB40+AD40+AF40+AH40+AJ40+AL40+AN40)-1</f>
      </c>
      <c r="W40" s="372"/>
      <c r="X40" s="170" t="n">
        <v>20.5573</v>
      </c>
      <c r="Y40" s="416">
        <f>X40/AY40-1</f>
      </c>
      <c r="Z40" s="170" t="n">
        <v>15.5603</v>
      </c>
      <c r="AA40" s="416">
        <f>Z40/BA40-1</f>
      </c>
      <c r="AB40" s="170" t="n">
        <v>14.2747</v>
      </c>
      <c r="AC40" s="416">
        <f>AB40/BC40-1</f>
      </c>
      <c r="AD40" s="170" t="n">
        <v>12.2994</v>
      </c>
      <c r="AE40" s="416">
        <f>AD40/BE40-1</f>
      </c>
      <c r="AF40" s="170" t="n">
        <v>12.2994</v>
      </c>
      <c r="AG40" s="416">
        <f>AF40/BG40-1</f>
      </c>
      <c r="AH40" s="170" t="n">
        <v>11.3883</v>
      </c>
      <c r="AI40" s="416">
        <f>AH40/BI40-1</f>
      </c>
      <c r="AJ40" s="170" t="n">
        <v>10.6428</v>
      </c>
      <c r="AK40" s="416">
        <f>AJ40/BK40-1</f>
      </c>
      <c r="AL40" s="170" t="n">
        <v>10.2329</v>
      </c>
      <c r="AM40" s="416">
        <f>AL40/BM40-1</f>
      </c>
      <c r="AN40" s="170" t="n">
        <v>10.4666</v>
      </c>
      <c r="AO40" s="416">
        <f>AN40/BO40-1</f>
      </c>
      <c r="AP40" s="170" t="n">
        <v>6.2611</v>
      </c>
      <c r="AQ40" s="416">
        <f>AP40/BQ40-1</f>
      </c>
      <c r="AR40" s="170" t="n">
        <v>6.2611</v>
      </c>
      <c r="AS40" s="416">
        <f>AR40/BS40-1</f>
      </c>
      <c r="AT40" s="170" t="n">
        <v>6.2152</v>
      </c>
      <c r="AU40" s="416">
        <f>AT40/BU40-1</f>
      </c>
      <c r="AV40" s="93">
        <f>AB40+X40+Z40+AD40+AF40+AH40+AJ40+AL40+AN40+AP40+AR40+AT40</f>
      </c>
      <c r="AW40" s="416">
        <f>AV40/(AY40+BA40+BC40+BE40+BG40+BI40+BK40+BM40+BO40+BQ40+BS40+BU40)-1</f>
      </c>
      <c r="AX40" s="373"/>
      <c r="AY40" s="93" t="n">
        <v>20.6453</v>
      </c>
      <c r="AZ40" s="416" t="n">
        <v>-0.302935764328522</v>
      </c>
      <c r="BA40" s="170" t="n">
        <v>19.5674</v>
      </c>
      <c r="BB40" s="416">
        <f>BA40/CB40-1</f>
      </c>
      <c r="BC40" s="93" t="n">
        <v>15.3955</v>
      </c>
      <c r="BD40" s="416">
        <f>BC40/CD40-1</f>
      </c>
      <c r="BE40" s="93" t="n">
        <v>15.6584</v>
      </c>
      <c r="BF40" s="416">
        <f>BE40/CF40-1</f>
      </c>
      <c r="BG40" s="93" t="n">
        <v>17.5292</v>
      </c>
      <c r="BH40" s="416">
        <f>BG40/CH40-1</f>
      </c>
      <c r="BI40" s="93" t="n">
        <v>15.987</v>
      </c>
      <c r="BJ40" s="416">
        <f>BI40/CJ40-1</f>
      </c>
      <c r="BK40" s="93" t="n">
        <v>14.6395</v>
      </c>
      <c r="BL40" s="416">
        <f>BK40/CL40-1</f>
      </c>
      <c r="BM40" s="93" t="n">
        <v>15.9817</v>
      </c>
      <c r="BN40" s="416">
        <f>BM40/CN40-1</f>
      </c>
      <c r="BO40" s="93" t="n">
        <v>24.8882</v>
      </c>
      <c r="BP40" s="416">
        <f>BO40/CP40-1</f>
      </c>
      <c r="BQ40" s="93" t="n">
        <v>27.5241</v>
      </c>
      <c r="BR40" s="416">
        <f>BQ40/CR40-1</f>
      </c>
      <c r="BS40" s="93" t="n">
        <v>25.551</v>
      </c>
      <c r="BT40" s="416">
        <f>BS40/CT40-1</f>
      </c>
      <c r="BU40" s="93" t="n">
        <v>21.2169</v>
      </c>
      <c r="BV40" s="416">
        <f>BU40/CV40-1</f>
      </c>
      <c r="BW40" s="170">
        <f>AY40+BA40+BC40+BE40+BG40+BI40+BK40+BM40+BO40+BQ40+BS40+BU40</f>
      </c>
      <c r="BX40" s="416">
        <f>BW40/CX40-1</f>
      </c>
      <c r="BY40" s="443"/>
      <c r="BZ40" s="93" t="n">
        <v>29.6175</v>
      </c>
      <c r="CA40" s="416">
        <f>BZ40/DB40-1</f>
      </c>
      <c r="CB40" s="93" t="n">
        <v>25.9519</v>
      </c>
      <c r="CC40" s="416">
        <f>CB40/DC40-1</f>
      </c>
      <c r="CD40" s="170" t="n">
        <v>26.6913</v>
      </c>
      <c r="CE40" s="416">
        <f>CD40/DD40-1</f>
      </c>
      <c r="CF40" s="170" t="n">
        <v>28.2857</v>
      </c>
      <c r="CG40" s="416" t="n">
        <v>0.0906885994339433</v>
      </c>
      <c r="CH40" s="170" t="n">
        <v>30.3305</v>
      </c>
      <c r="CI40" s="416">
        <f>CH40/DF40-1</f>
      </c>
      <c r="CJ40" s="170" t="n">
        <v>31.8895</v>
      </c>
      <c r="CK40" s="416">
        <f>CJ40/DG40-1</f>
      </c>
      <c r="CL40" s="170" t="n">
        <v>27.4304</v>
      </c>
      <c r="CM40" s="416">
        <f>CL40/DH40-1</f>
      </c>
      <c r="CN40" s="170" t="n">
        <v>24.3541</v>
      </c>
      <c r="CO40" s="416">
        <f>CN40/DI40-1</f>
      </c>
      <c r="CP40" s="170" t="n">
        <v>23.414</v>
      </c>
      <c r="CQ40" s="416">
        <f>CP40/DJ40-1</f>
      </c>
      <c r="CR40" s="170" t="n">
        <v>21.1691</v>
      </c>
      <c r="CS40" s="416">
        <f>CR40/DK40-1</f>
      </c>
      <c r="CT40" s="170" t="n">
        <v>18.1234</v>
      </c>
      <c r="CU40" s="416">
        <f>CT40/DL40-1</f>
      </c>
      <c r="CV40" s="170" t="n">
        <v>15.5274</v>
      </c>
      <c r="CW40" s="416">
        <f>CV40/DM40-1</f>
      </c>
      <c r="CX40" s="170">
        <f>BZ40+CB40+CD40+CF40+CH40+CJ40+CL40+CN40+CP40+CR40+CT40+CV40</f>
      </c>
      <c r="CY40" s="416">
        <f>CX40/SUM(DB40:DM40)-1</f>
      </c>
      <c r="CZ40" s="294"/>
      <c r="DA40" s="294"/>
      <c r="DB40" s="502" t="n">
        <v>31.8611</v>
      </c>
      <c r="DC40" s="93" t="n">
        <v>32.8857</v>
      </c>
      <c r="DD40" s="93" t="n">
        <v>27.9107</v>
      </c>
      <c r="DE40" s="107" t="n">
        <v>25.9338</v>
      </c>
      <c r="DF40" s="170" t="n">
        <v>25.9516</v>
      </c>
      <c r="DG40" s="170" t="n">
        <v>25.0338</v>
      </c>
      <c r="DH40" s="109" t="n">
        <v>27.6621</v>
      </c>
      <c r="DI40" s="109" t="n">
        <v>25.6622</v>
      </c>
      <c r="DJ40" s="109" t="n">
        <v>26.9101</v>
      </c>
      <c r="DK40" s="109" t="n">
        <v>25.9518</v>
      </c>
      <c r="DL40" s="109" t="n">
        <v>20.4298</v>
      </c>
      <c r="DM40" s="109" t="n">
        <v>19.8485</v>
      </c>
      <c r="DN40" s="109" t="n">
        <v>316.0412</v>
      </c>
      <c r="DO40" s="423" t="n">
        <v>-0.229714144211861</v>
      </c>
      <c r="DP40" s="424"/>
      <c r="DQ40" s="425" t="n">
        <v>31.341</v>
      </c>
      <c r="DR40" s="87"/>
      <c r="DS40" s="438" t="n">
        <v>49.402</v>
      </c>
      <c r="DT40" s="308"/>
      <c r="DU40" s="438" t="n">
        <v>42.398</v>
      </c>
      <c r="DV40" s="104"/>
      <c r="DW40" s="103"/>
      <c r="DX40" s="438" t="n">
        <v>32.544</v>
      </c>
      <c r="DY40" s="104"/>
      <c r="DZ40" s="438" t="n">
        <v>43.8686</v>
      </c>
      <c r="EA40" s="104"/>
      <c r="EB40" s="438" t="n">
        <v>34.733</v>
      </c>
      <c r="EC40" s="104"/>
      <c r="ED40" s="438" t="n">
        <v>36.1002</v>
      </c>
      <c r="EE40" s="104"/>
      <c r="EF40" s="438" t="n">
        <v>25.1084</v>
      </c>
      <c r="EG40" s="104"/>
      <c r="EH40" s="438" t="n">
        <v>30.7422</v>
      </c>
      <c r="EI40" s="104"/>
      <c r="EJ40" s="438" t="n">
        <v>28.4426</v>
      </c>
      <c r="EK40" s="104"/>
      <c r="EL40" s="438" t="n">
        <v>27.5623</v>
      </c>
      <c r="EM40" s="104"/>
      <c r="EN40" s="438" t="n">
        <v>28.0485</v>
      </c>
      <c r="EO40" s="104"/>
      <c r="EP40" s="93">
        <f>DQ40+DS40+DU40+DX40+DZ40+EB40+ED40+EF40+EH40+EJ40+EL40+EN40</f>
      </c>
      <c r="EQ40" s="104"/>
      <c r="ER40" s="104"/>
      <c r="FN40" s="95"/>
      <c r="FO40" s="454"/>
      <c r="FP40" s="95" t="n">
        <v>0.0</v>
      </c>
      <c r="FQ40" s="454"/>
      <c r="FR40" s="455"/>
      <c r="FS40" s="447"/>
      <c r="JM40" s="413"/>
      <c r="JN40" s="388"/>
      <c r="JO40" s="413" t="n">
        <v>0.0</v>
      </c>
      <c r="JP40" s="388"/>
      <c r="JQ40" s="414"/>
      <c r="JR40" s="315"/>
      <c r="JS40" s="150"/>
      <c r="JT40" s="150"/>
      <c r="JU40" s="150"/>
      <c r="JV40" s="150"/>
      <c r="JW40" s="150"/>
      <c r="JX40" s="150"/>
      <c r="JY40" s="150"/>
      <c r="JZ40" s="150"/>
      <c r="KA40" s="150"/>
      <c r="KB40" s="150"/>
      <c r="KC40" s="150"/>
      <c r="KD40" s="150"/>
    </row>
    <row r="41" ht="28.8" customHeight="1" spans="1:288">
      <c r="A41" s="28"/>
      <c r="B41" s="450" t="s">
        <v>212</v>
      </c>
      <c r="C41" s="170" t="n">
        <v>139.6202</v>
      </c>
      <c r="D41" s="416" t="n">
        <f t="shared" si="74">C41/Z41-1</f>
        <v>-0.8028930158977101</v>
      </c>
      <c r="E41" s="170" t="n">
        <v>54.9222</v>
      </c>
      <c r="F41" s="372" t="n">
        <f t="shared" si="75">E41/AB41-1</f>
        <v>-0.8768435172548954</v>
      </c>
      <c r="G41" s="170" t="n">
        <v>34.3465</v>
      </c>
      <c r="H41" s="372" t="n">
        <f t="shared" si="76">G41/AD41-1</f>
        <v>-0.9178988669128119</v>
      </c>
      <c r="I41" s="170" t="n">
        <v>30.2418</v>
      </c>
      <c r="J41" s="372" t="n">
        <f t="shared" si="77">I41/AF41-1</f>
        <v>-0.9167314868685055</v>
      </c>
      <c r="K41" s="170" t="n">
        <v>34.0819</v>
      </c>
      <c r="L41" s="372" t="n">
        <f t="shared" si="78">K41/AH41-1</f>
        <v>-0.9061580614349583</v>
      </c>
      <c r="M41" s="170" t="n">
        <v>28.8824</v>
      </c>
      <c r="N41" s="416" t="n">
        <f t="shared" si="79">M41/AJ41-1</f>
        <v>-0.9096242772576877</v>
      </c>
      <c r="O41" s="170" t="n">
        <v>17.5992</v>
      </c>
      <c r="P41" s="416" t="n">
        <f t="shared" si="80">O41/AL41-1</f>
        <v>-0.9419295956730303</v>
      </c>
      <c r="Q41" s="129"/>
      <c r="R41" s="416" t="n">
        <f>Q41/AL41-1</f>
        <v>-1.0</v>
      </c>
      <c r="S41" s="129"/>
      <c r="T41" s="416">
        <f>S41/AN41-1</f>
      </c>
      <c r="U41" s="109">
        <f>G41+E41+C41+I41+K41+M41+O41+Q41+S41</f>
      </c>
      <c r="V41" s="372">
        <f>U41/SUM(X41+Z41+AB41+AD41+AF41+AH41+AJ41+AL41+AN41)-1</f>
      </c>
      <c r="W41" s="372"/>
      <c r="X41" s="170" t="n">
        <v>708.3473</v>
      </c>
      <c r="Y41" s="416">
        <f>X41/AY41-1</f>
      </c>
      <c r="Z41" s="170" t="n">
        <v>445.9546</v>
      </c>
      <c r="AA41" s="416">
        <f>Z41/BA41-1</f>
      </c>
      <c r="AB41" s="170" t="n">
        <v>418.3438</v>
      </c>
      <c r="AC41" s="416">
        <f>AB41/BC41-1</f>
      </c>
      <c r="AD41" s="170" t="n">
        <v>363.1841</v>
      </c>
      <c r="AE41" s="416">
        <f>AD41/BE41-1</f>
      </c>
      <c r="AF41" s="170" t="n">
        <v>363.1841</v>
      </c>
      <c r="AG41" s="416">
        <f>AF41/BG41-1</f>
      </c>
      <c r="AH41" s="170" t="n">
        <v>319.5814</v>
      </c>
      <c r="AI41" s="416">
        <f>AH41/BI41-1</f>
      </c>
      <c r="AJ41" s="170" t="n">
        <v>303.0666</v>
      </c>
      <c r="AK41" s="416">
        <f>AJ41/BK41-1</f>
      </c>
      <c r="AL41" s="170" t="n">
        <v>287.3358</v>
      </c>
      <c r="AM41" s="416">
        <f>AL41/BM41-1</f>
      </c>
      <c r="AN41" s="170" t="n">
        <v>293.9957</v>
      </c>
      <c r="AO41" s="416">
        <f>AN41/BO41-1</f>
      </c>
      <c r="AP41" s="170" t="n">
        <v>178.4537</v>
      </c>
      <c r="AQ41" s="416">
        <f>AP41/BQ41-1</f>
      </c>
      <c r="AR41" s="170" t="n">
        <v>178.4537</v>
      </c>
      <c r="AS41" s="416">
        <f>AR41/BS41-1</f>
      </c>
      <c r="AT41" s="170" t="n">
        <v>203.9378</v>
      </c>
      <c r="AU41" s="416">
        <f>AT41/BU41-1</f>
      </c>
      <c r="AV41" s="93">
        <f>AB41+X41+Z41+AD41+AF41+AH41+AJ41+AL41+AN41+AP41+AR41+AT41</f>
      </c>
      <c r="AW41" s="416">
        <f>AV41/(AY41+BA41+BC41+BE41+BG41+BI41+BK41+BM41+BO41+BQ41+BS41+BU41)-1</f>
      </c>
      <c r="AX41" s="373"/>
      <c r="AY41" s="93" t="n">
        <v>538.038</v>
      </c>
      <c r="AZ41" s="416" t="n">
        <v>-0.389651789175207</v>
      </c>
      <c r="BA41" s="170" t="n">
        <v>518.2736</v>
      </c>
      <c r="BB41" s="416">
        <f>BA41/CB41-1</f>
      </c>
      <c r="BC41" s="93" t="n">
        <v>482.0587</v>
      </c>
      <c r="BD41" s="416">
        <f>BC41/CD41-1</f>
      </c>
      <c r="BE41" s="93" t="n">
        <v>491.5546</v>
      </c>
      <c r="BF41" s="416">
        <f>BE41/CF41-1</f>
      </c>
      <c r="BG41" s="93" t="n">
        <v>513.0015</v>
      </c>
      <c r="BH41" s="416">
        <f>BG41/CH41-1</f>
      </c>
      <c r="BI41" s="93" t="n">
        <v>449.3149</v>
      </c>
      <c r="BJ41" s="416">
        <f>BI41/CJ41-1</f>
      </c>
      <c r="BK41" s="93" t="n">
        <v>376.2071</v>
      </c>
      <c r="BL41" s="416">
        <f>BK41/CL41-1</f>
      </c>
      <c r="BM41" s="93" t="n">
        <v>454.9571</v>
      </c>
      <c r="BN41" s="416">
        <f>BM41/CN41-1</f>
      </c>
      <c r="BO41" s="93" t="n">
        <v>807.4675</v>
      </c>
      <c r="BP41" s="416">
        <f>BO41/CP41-1</f>
      </c>
      <c r="BQ41" s="93" t="n">
        <v>881.6878</v>
      </c>
      <c r="BR41" s="416">
        <f>BQ41/CR41-1</f>
      </c>
      <c r="BS41" s="93" t="n">
        <v>773.6538</v>
      </c>
      <c r="BT41" s="416">
        <f>BS41/CT41-1</f>
      </c>
      <c r="BU41" s="93" t="n">
        <v>620.6433</v>
      </c>
      <c r="BV41" s="416">
        <f>BU41/CV41-1</f>
      </c>
      <c r="BW41" s="170">
        <f>AY41+BA41+BC41+BE41+BG41+BI41+BK41+BM41+BO41+BQ41+BS41+BU41</f>
      </c>
      <c r="BX41" s="416">
        <f>BW41/CX41-1</f>
      </c>
      <c r="BY41" s="443"/>
      <c r="BZ41" s="93" t="n">
        <v>881.5263</v>
      </c>
      <c r="CA41" s="416">
        <f>BZ41/DB41-1</f>
      </c>
      <c r="CB41" s="93" t="n">
        <v>780.4365</v>
      </c>
      <c r="CC41" s="416">
        <f>CB41/DC41-1</f>
      </c>
      <c r="CD41" s="170" t="n">
        <v>774.8879</v>
      </c>
      <c r="CE41" s="416">
        <f>CD41/DD41-1</f>
      </c>
      <c r="CF41" s="170" t="n">
        <v>863.7725</v>
      </c>
      <c r="CG41" s="416" t="n">
        <v>0.209768117127433</v>
      </c>
      <c r="CH41" s="170" t="n">
        <v>928.323</v>
      </c>
      <c r="CI41" s="416">
        <f>CH41/DF41-1</f>
      </c>
      <c r="CJ41" s="170" t="n">
        <v>801.6954</v>
      </c>
      <c r="CK41" s="416">
        <f>CJ41/DG41-1</f>
      </c>
      <c r="CL41" s="170" t="n">
        <v>680.6631</v>
      </c>
      <c r="CM41" s="416">
        <f>CL41/DH41-1</f>
      </c>
      <c r="CN41" s="170" t="n">
        <v>675.1547</v>
      </c>
      <c r="CO41" s="416">
        <f>CN41/DI41-1</f>
      </c>
      <c r="CP41" s="170" t="n">
        <v>605.2851</v>
      </c>
      <c r="CQ41" s="416">
        <f>CP41/DJ41-1</f>
      </c>
      <c r="CR41" s="170" t="n">
        <v>663.0793</v>
      </c>
      <c r="CS41" s="416">
        <f>CR41/DK41-1</f>
      </c>
      <c r="CT41" s="170" t="n">
        <v>547.6377</v>
      </c>
      <c r="CU41" s="416">
        <f>CT41/DL41-1</f>
      </c>
      <c r="CV41" s="170" t="n">
        <v>422.6001</v>
      </c>
      <c r="CW41" s="416">
        <f>CV41/DM41-1</f>
      </c>
      <c r="CX41" s="170">
        <f>BZ41+CB41+CD41+CF41+CH41+CJ41+CL41+CN41+CP41+CR41+CT41+CV41</f>
      </c>
      <c r="CY41" s="416">
        <f>CX41/SUM(DB41:DM41)-1</f>
      </c>
      <c r="CZ41" s="294"/>
      <c r="DA41" s="294"/>
      <c r="DB41" s="485" t="n">
        <v>1027.7698</v>
      </c>
      <c r="DC41" s="481" t="n">
        <v>944.0263</v>
      </c>
      <c r="DD41" s="481" t="n">
        <v>808.5848</v>
      </c>
      <c r="DE41" s="481" t="n">
        <v>713.9984</v>
      </c>
      <c r="DF41" s="452" t="n">
        <v>728.4865</v>
      </c>
      <c r="DG41" s="452" t="n">
        <v>737.5323</v>
      </c>
      <c r="DH41" s="452" t="n">
        <v>874.0502</v>
      </c>
      <c r="DI41" s="452" t="n">
        <v>681.4953</v>
      </c>
      <c r="DJ41" s="452" t="n">
        <v>770.2313</v>
      </c>
      <c r="DK41" s="452" t="n">
        <v>676.9826</v>
      </c>
      <c r="DL41" s="452" t="n">
        <v>457.0115</v>
      </c>
      <c r="DM41" s="452" t="n">
        <v>525.5996</v>
      </c>
      <c r="DN41" s="452" t="n">
        <v>8945.7686</v>
      </c>
      <c r="DO41" s="453" t="n">
        <v>-0.27088938424486</v>
      </c>
      <c r="DP41" s="424"/>
      <c r="DQ41" s="425" t="n">
        <v>1096.935</v>
      </c>
      <c r="DR41" s="87"/>
      <c r="DS41" s="438" t="n">
        <v>1729.07</v>
      </c>
      <c r="DT41" s="308"/>
      <c r="DU41" s="438" t="n">
        <v>1483.93</v>
      </c>
      <c r="DV41" s="104"/>
      <c r="DW41" s="103"/>
      <c r="DX41" s="438" t="n">
        <v>911.232</v>
      </c>
      <c r="DY41" s="104"/>
      <c r="DZ41" s="438" t="n">
        <v>1267.1661</v>
      </c>
      <c r="EA41" s="104"/>
      <c r="EB41" s="438" t="n">
        <v>941.5374</v>
      </c>
      <c r="EC41" s="104"/>
      <c r="ED41" s="438" t="n">
        <v>849.664</v>
      </c>
      <c r="EE41" s="104"/>
      <c r="EF41" s="438" t="n">
        <v>680.7145</v>
      </c>
      <c r="EG41" s="104"/>
      <c r="EH41" s="438" t="n">
        <v>835.1998</v>
      </c>
      <c r="EI41" s="104"/>
      <c r="EJ41" s="438" t="n">
        <v>847.0324</v>
      </c>
      <c r="EK41" s="104"/>
      <c r="EL41" s="438" t="n">
        <v>801.5624</v>
      </c>
      <c r="EM41" s="104"/>
      <c r="EN41" s="438" t="n">
        <v>825.3822</v>
      </c>
      <c r="EO41" s="104"/>
      <c r="EP41" s="93">
        <f>DQ41+DS41+DU41+DX41+DZ41+EB41+ED41+EF41+EH41+EJ41+EL41+EN41</f>
      </c>
      <c r="EQ41" s="104"/>
      <c r="ER41" s="104"/>
      <c r="FN41" s="95"/>
      <c r="FO41" s="454"/>
      <c r="FP41" s="95" t="n">
        <v>0.0</v>
      </c>
      <c r="FQ41" s="454"/>
      <c r="FR41" s="455"/>
      <c r="FS41" s="447"/>
      <c r="JM41" s="413"/>
      <c r="JN41" s="388"/>
      <c r="JO41" s="413" t="n">
        <v>0.0</v>
      </c>
      <c r="JP41" s="388"/>
      <c r="JQ41" s="414"/>
      <c r="JR41" s="315"/>
      <c r="JS41" s="150"/>
      <c r="JT41" s="150"/>
      <c r="JU41" s="150"/>
      <c r="JV41" s="150"/>
      <c r="JW41" s="150"/>
      <c r="JX41" s="150"/>
      <c r="JY41" s="150"/>
      <c r="JZ41" s="150"/>
      <c r="KA41" s="150"/>
      <c r="KB41" s="150"/>
      <c r="KC41" s="150"/>
      <c r="KD41" s="150"/>
    </row>
    <row r="42" s="288" customFormat="1" ht="28.8" customHeight="1" spans="1:288">
      <c r="A42" s="302" t="s">
        <v>103</v>
      </c>
      <c r="B42" s="171" t="s">
        <v>206</v>
      </c>
      <c r="C42" s="109" t="n">
        <v>39.3094</v>
      </c>
      <c r="D42" s="372" t="n">
        <f t="shared" si="74">C42/Z42-1</f>
        <v>-0.33474363292045406</v>
      </c>
      <c r="E42" s="170" t="n">
        <v>56.433499999999995</v>
      </c>
      <c r="F42" s="372" t="n">
        <f t="shared" si="75">E42/AB42-1</f>
        <v>-0.13221418510385718</v>
      </c>
      <c r="G42" s="170" t="n">
        <v>56.8116</v>
      </c>
      <c r="H42" s="372" t="n">
        <f t="shared" si="76">G42/AD42-1</f>
        <v>-0.13023988536207853</v>
      </c>
      <c r="I42" s="170" t="n">
        <v>58.692400000000006</v>
      </c>
      <c r="J42" s="372" t="n">
        <f t="shared" si="77">I42/AF42-1</f>
        <v>-0.02485204741128655</v>
      </c>
      <c r="K42" s="170" t="n">
        <v>58.0517</v>
      </c>
      <c r="L42" s="372" t="n">
        <f t="shared" si="78">K42/AH42-1</f>
        <v>0.015651598838989367</v>
      </c>
      <c r="M42" s="170" t="n">
        <v>52.66579999999999</v>
      </c>
      <c r="N42" s="372" t="n">
        <f t="shared" si="79">M42/AJ42-1</f>
        <v>-0.10805171578672823</v>
      </c>
      <c r="O42" s="170" t="n">
        <v>49.24380000000001</v>
      </c>
      <c r="P42" s="372" t="n">
        <f t="shared" si="80">O42/AL42-1</f>
        <v>-0.07959814961917666</v>
      </c>
      <c r="Q42" s="109" t="n">
        <v>47.291999999999994</v>
      </c>
      <c r="R42" s="372" t="n">
        <f>Q42/AL42-1</f>
        <v>-0.11815052528333969</v>
      </c>
      <c r="S42" s="109"/>
      <c r="T42" s="372">
        <f>S42/AN42-1</f>
      </c>
      <c r="U42" s="109">
        <f>G42+E42+C42+I42+K42+M42+O42+Q42+S42</f>
      </c>
      <c r="V42" s="372">
        <f>U42/SUM(X42+Z42+AB42+AD42+AF42+AH42+AJ42+AL42+AN42)-1</f>
      </c>
      <c r="W42" s="372"/>
      <c r="X42" s="109" t="n">
        <v>59.0891</v>
      </c>
      <c r="Y42" s="372">
        <f>X42/AY42-1</f>
      </c>
      <c r="Z42" s="109" t="n">
        <v>65.0316</v>
      </c>
      <c r="AA42" s="372">
        <f>Z42/BA42-1</f>
      </c>
      <c r="AB42" s="109" t="n">
        <v>65.3187</v>
      </c>
      <c r="AC42" s="372">
        <f>AB42/BC42-1</f>
      </c>
      <c r="AD42" s="109" t="n">
        <v>60.1882</v>
      </c>
      <c r="AE42" s="372">
        <f>AD42/BE42-1</f>
      </c>
      <c r="AF42" s="170" t="n">
        <v>57.1571</v>
      </c>
      <c r="AG42" s="372">
        <f>AF42/BG42-1</f>
      </c>
      <c r="AH42" s="170" t="n">
        <v>59.0458</v>
      </c>
      <c r="AI42" s="372">
        <f>AH42/BI42-1</f>
      </c>
      <c r="AJ42" s="170" t="n">
        <v>53.5025</v>
      </c>
      <c r="AK42" s="372">
        <f>AJ42/BK42-1</f>
      </c>
      <c r="AL42" s="170" t="n">
        <v>53.6282</v>
      </c>
      <c r="AM42" s="372">
        <f>AL42/BM42-1</f>
      </c>
      <c r="AN42" s="170" t="n">
        <v>53.3324</v>
      </c>
      <c r="AO42" s="372">
        <f>AN42/BO42-1</f>
      </c>
      <c r="AP42" s="170" t="n">
        <v>52.6712</v>
      </c>
      <c r="AQ42" s="372">
        <f>AP42/BQ42-1</f>
      </c>
      <c r="AR42" s="170" t="n">
        <v>48.952</v>
      </c>
      <c r="AS42" s="372">
        <f>AR42/BS42-1</f>
      </c>
      <c r="AT42" s="170" t="n">
        <v>41.0177</v>
      </c>
      <c r="AU42" s="372">
        <f>AT42/BU42-1</f>
      </c>
      <c r="AV42" s="107">
        <f>AB42+X42+Z42+AD42+AF42+AH42+AJ42+AL42+AN42+AP42+AR42+AT42</f>
      </c>
      <c r="AW42" s="372">
        <f>AV42/(AY42+BA42+BC42+BE42+BG42+BI42+BK42+BM42+BO42+BQ42+BS42+BU42)-1</f>
      </c>
      <c r="AX42" s="373"/>
      <c r="AY42" s="456" t="n">
        <v>52.9411</v>
      </c>
      <c r="AZ42" s="374" t="n">
        <v>-0.034675472441232</v>
      </c>
      <c r="BA42" s="108" t="n">
        <v>49.4533</v>
      </c>
      <c r="BB42" s="374">
        <f>BA42/CB42-1</f>
      </c>
      <c r="BC42" s="108" t="n">
        <v>52.3527</v>
      </c>
      <c r="BD42" s="374">
        <f>BC42/CD42-1</f>
      </c>
      <c r="BE42" s="108" t="n">
        <v>48.6641</v>
      </c>
      <c r="BF42" s="374">
        <f>BE42/CF42-1</f>
      </c>
      <c r="BG42" s="375" t="n">
        <v>52.5698</v>
      </c>
      <c r="BH42" s="374">
        <f>BG42/CH42-1</f>
      </c>
      <c r="BI42" s="108" t="n">
        <v>51.9064</v>
      </c>
      <c r="BJ42" s="374">
        <f>BI42/CJ42-1</f>
      </c>
      <c r="BK42" s="108" t="n">
        <v>48.5124</v>
      </c>
      <c r="BL42" s="374">
        <f>BK42/CL42-1</f>
      </c>
      <c r="BM42" s="108" t="n">
        <v>52.8242</v>
      </c>
      <c r="BN42" s="374">
        <f>BM42/CN42-1</f>
      </c>
      <c r="BO42" s="108" t="n">
        <v>55.7192</v>
      </c>
      <c r="BP42" s="374">
        <f>BO42/CP42-1</f>
      </c>
      <c r="BQ42" s="108" t="n">
        <v>60.6628</v>
      </c>
      <c r="BR42" s="374">
        <f>BQ42/CR42-1</f>
      </c>
      <c r="BS42" s="108" t="n">
        <v>60.0222</v>
      </c>
      <c r="BT42" s="374">
        <f>BS42/CT42-1</f>
      </c>
      <c r="BU42" s="108" t="n">
        <v>57.4314</v>
      </c>
      <c r="BV42" s="374">
        <f>BU42/CV42-1</f>
      </c>
      <c r="BW42" s="108">
        <f>AY42+BA42+BC42+BE42+BG42+BI42+BK42+BM42+BO42+BQ42+BS42+BU42</f>
      </c>
      <c r="BX42" s="374">
        <f>BW42/CX42-1</f>
      </c>
      <c r="BY42" s="377"/>
      <c r="BZ42" s="456" t="n">
        <v>54.8428</v>
      </c>
      <c r="CA42" s="374">
        <f>BZ42/DB42-1</f>
      </c>
      <c r="CB42" s="456" t="n">
        <v>54.829</v>
      </c>
      <c r="CC42" s="374">
        <f>CB42/DC42-1</f>
      </c>
      <c r="CD42" s="108" t="n">
        <v>55.4014</v>
      </c>
      <c r="CE42" s="374">
        <f>CD42/DD42-1</f>
      </c>
      <c r="CF42" s="108" t="n">
        <v>62.3403</v>
      </c>
      <c r="CG42" s="374" t="n">
        <v>0.040720454215365</v>
      </c>
      <c r="CH42" s="108" t="n">
        <v>57.583</v>
      </c>
      <c r="CI42" s="374">
        <f>CH42/DF42-1</f>
      </c>
      <c r="CJ42" s="108" t="n">
        <v>56.149</v>
      </c>
      <c r="CK42" s="374">
        <f>CJ42/DG42-1</f>
      </c>
      <c r="CL42" s="108" t="n">
        <v>53.0032</v>
      </c>
      <c r="CM42" s="374">
        <f>CL42/DH42-1</f>
      </c>
      <c r="CN42" s="108" t="n">
        <v>54.4199</v>
      </c>
      <c r="CO42" s="374">
        <f>CN42/DI42-1</f>
      </c>
      <c r="CP42" s="108" t="n">
        <v>55.2897</v>
      </c>
      <c r="CQ42" s="374">
        <f>CP42/DJ42-1</f>
      </c>
      <c r="CR42" s="108" t="n">
        <v>59.4859</v>
      </c>
      <c r="CS42" s="374">
        <f>CR42/DK42-1</f>
      </c>
      <c r="CT42" s="108" t="n">
        <v>58.2168</v>
      </c>
      <c r="CU42" s="374">
        <f>CT42/DL42-1</f>
      </c>
      <c r="CV42" s="108" t="n">
        <v>55.7421</v>
      </c>
      <c r="CW42" s="374">
        <f>CV42/DM42-1</f>
      </c>
      <c r="CX42" s="108">
        <f>BZ42+CB42+CD42+CF42+CH42+CJ42+CL42+CN42+CP42+CR42+CT42+CV42</f>
      </c>
      <c r="CY42" s="374">
        <f>CX42/SUM(DB42:DM42)-1</f>
      </c>
      <c r="CZ42" s="378"/>
      <c r="DA42" s="378"/>
      <c r="DB42" s="459" t="n">
        <v>66.272</v>
      </c>
      <c r="DC42" s="456" t="n">
        <v>70.3036</v>
      </c>
      <c r="DD42" s="456" t="n">
        <v>61.5848</v>
      </c>
      <c r="DE42" s="456" t="n">
        <v>59.9011</v>
      </c>
      <c r="DF42" s="108" t="n">
        <v>62.7984</v>
      </c>
      <c r="DG42" s="108" t="n">
        <v>61.593</v>
      </c>
      <c r="DH42" s="108" t="n">
        <v>60.9609</v>
      </c>
      <c r="DI42" s="108" t="n">
        <v>60.5744</v>
      </c>
      <c r="DJ42" s="108" t="n">
        <v>61.0423</v>
      </c>
      <c r="DK42" s="108" t="n">
        <v>57.1884</v>
      </c>
      <c r="DL42" s="108" t="n">
        <v>47.5496</v>
      </c>
      <c r="DM42" s="108" t="n">
        <v>40.9687</v>
      </c>
      <c r="DN42" s="108" t="n">
        <v>710.7372</v>
      </c>
      <c r="DO42" s="381" t="n">
        <v>-0.251690320662395</v>
      </c>
      <c r="DP42" s="382"/>
      <c r="DQ42" s="383" t="n">
        <v>79.9779</v>
      </c>
      <c r="DR42" s="384">
        <f>(DQ42-DZ42)/DZ42</f>
      </c>
      <c r="DS42" s="403" t="n">
        <v>90.2991</v>
      </c>
      <c r="DT42" s="528"/>
      <c r="DU42" s="403" t="n">
        <v>90.5514</v>
      </c>
      <c r="DV42" s="386">
        <f>(DU42-EV42)/EV42</f>
      </c>
      <c r="DW42" s="387"/>
      <c r="DX42" s="403" t="n">
        <v>94.4988</v>
      </c>
      <c r="DY42" s="386">
        <f>(DX42-EX42)/EX42</f>
      </c>
      <c r="DZ42" s="403" t="n">
        <v>102.507</v>
      </c>
      <c r="EA42" s="386">
        <f>(DZ42-EZ42)/EZ42</f>
      </c>
      <c r="EB42" s="403" t="n">
        <v>93.6941</v>
      </c>
      <c r="EC42" s="386">
        <f>(EB42-FB42)/FB42</f>
      </c>
      <c r="ED42" s="403" t="n">
        <v>88.2697</v>
      </c>
      <c r="EE42" s="386">
        <f>(ED42-FD42)/FD42</f>
      </c>
      <c r="EF42" s="403" t="n">
        <v>55.42</v>
      </c>
      <c r="EG42" s="386">
        <f>(EF42-FF42)/FF42</f>
      </c>
      <c r="EH42" s="403" t="n">
        <v>63.3182</v>
      </c>
      <c r="EI42" s="386">
        <f>(EH42-FH42)/FH42</f>
      </c>
      <c r="EJ42" s="403" t="n">
        <v>71.284</v>
      </c>
      <c r="EK42" s="386">
        <f>(EJ42-FJ42)/FJ42</f>
      </c>
      <c r="EL42" s="403" t="n">
        <v>61.0187</v>
      </c>
      <c r="EM42" s="386">
        <f>(EL42-FL42)/FL42</f>
      </c>
      <c r="EN42" s="403" t="n">
        <v>58.9513</v>
      </c>
      <c r="EO42" s="386">
        <f>(EN42-FN42)/FN42</f>
      </c>
      <c r="EP42" s="385">
        <f>DQ42+DS42+DU42+DX42+DZ42+EB42+ED42+EF42+EH42+EJ42+EL42+EN42</f>
      </c>
      <c r="EQ42" s="386" t="n">
        <v>-0.0660883526112333</v>
      </c>
      <c r="ER42" s="529" t="n">
        <v>375.0</v>
      </c>
      <c r="ES42" s="386">
        <f>(ER42-FS42)/FS42</f>
      </c>
      <c r="ET42" s="403" t="n">
        <v>0.0</v>
      </c>
      <c r="EU42" s="386">
        <f>(ET42-FT42)/FT42</f>
      </c>
      <c r="EV42" s="403" t="n">
        <v>5.4129</v>
      </c>
      <c r="EW42" s="386">
        <f>(EV42-FU42)/FU42</f>
      </c>
      <c r="EX42" s="403" t="n">
        <v>15.0</v>
      </c>
      <c r="EY42" s="386">
        <f>(EX42-FV42)/FV42</f>
      </c>
      <c r="EZ42" s="403" t="n">
        <v>68.5912</v>
      </c>
      <c r="FA42" s="386">
        <f>(EZ42-FW42)/FW42</f>
      </c>
      <c r="FB42" s="403" t="n">
        <v>71.7215</v>
      </c>
      <c r="FC42" s="386">
        <f>(FB42-FX42)/FX42</f>
      </c>
      <c r="FD42" s="403" t="n">
        <v>76.887</v>
      </c>
      <c r="FE42" s="386">
        <f>(FD42-FY42)/FY42</f>
      </c>
      <c r="FF42" s="403" t="n">
        <v>77.7229</v>
      </c>
      <c r="FG42" s="386">
        <f>(FF42-FZ42)/FZ42</f>
      </c>
      <c r="FH42" s="403" t="n">
        <v>78.1878</v>
      </c>
      <c r="FI42" s="386">
        <f>(FH42-GA42)/GA42</f>
      </c>
      <c r="FJ42" s="403" t="n">
        <v>89.0679</v>
      </c>
      <c r="FK42" s="386">
        <f>(FJ42-GB42)/GB42</f>
      </c>
      <c r="FL42" s="403" t="n">
        <v>83.0432</v>
      </c>
      <c r="FM42" s="386">
        <f>(FL42-GD42)/GD42</f>
      </c>
      <c r="FN42" s="403" t="n">
        <v>76.3678</v>
      </c>
      <c r="FO42" s="462">
        <f>(FN42-GF42)/GF42</f>
      </c>
      <c r="FP42" s="372" t="n">
        <v>1017.0022</v>
      </c>
      <c r="FQ42" s="463">
        <f>(FP42-(FS42+FT42+FU42+FV42+FW42+FX42+FY42+FZ42+GA42+GB42+GD42+GF42))/(FS42+FT42+FU42+FV42+FW42+FX42+FY42+FZ42+GA42+GB42+GD42+GF42)</f>
      </c>
      <c r="FR42" s="530"/>
      <c r="FS42" s="531" t="n">
        <v>450.0</v>
      </c>
      <c r="FT42" s="510" t="n">
        <v>610.0</v>
      </c>
      <c r="FU42" s="510" t="n">
        <v>490.0</v>
      </c>
      <c r="FV42" s="510" t="n">
        <v>402.0</v>
      </c>
      <c r="FW42" s="510" t="n">
        <v>412.0</v>
      </c>
      <c r="FX42" s="510" t="n">
        <v>398.0</v>
      </c>
      <c r="FY42" s="582" t="n">
        <v>381.0</v>
      </c>
      <c r="FZ42" s="467" t="n">
        <v>367.0</v>
      </c>
      <c r="GA42" s="467" t="n">
        <v>372.0</v>
      </c>
      <c r="GB42" s="467" t="n">
        <v>382.0</v>
      </c>
      <c r="GC42" s="381">
        <f>(GB42-HD42)/HD42</f>
      </c>
      <c r="GD42" s="467" t="n">
        <v>357.0</v>
      </c>
      <c r="GE42" s="381">
        <f>(GD42-HF42)/HF42</f>
      </c>
      <c r="GF42" s="467" t="n">
        <v>390.0</v>
      </c>
      <c r="GG42" s="381">
        <f>(GF42-HH42)/HH42</f>
      </c>
      <c r="GH42" s="461">
        <f>FS42+FT42+FU42+FV42+FW42+FX42+FY42+FZ42+GA42+GB42+GD42+GF42</f>
      </c>
      <c r="GI42" s="468">
        <f>(GH42-HJ42)/HJ42</f>
      </c>
      <c r="GJ42" s="324"/>
      <c r="GK42" s="533"/>
      <c r="GL42" s="390" t="n">
        <v>509.0</v>
      </c>
      <c r="GM42" s="392">
        <f>(GL42-HO42)/HO42</f>
      </c>
      <c r="GN42" s="391" t="n">
        <v>690.0</v>
      </c>
      <c r="GO42" s="392">
        <f>(GN42-HQ42)/HQ42</f>
      </c>
      <c r="GP42" s="529" t="n">
        <v>557.0</v>
      </c>
      <c r="GQ42" s="392">
        <f>(GP42-HS42)/HS42</f>
      </c>
      <c r="GR42" s="529" t="n">
        <v>430.0</v>
      </c>
      <c r="GS42" s="392">
        <f>(GR42-HU42)/HU42</f>
      </c>
      <c r="GT42" s="529" t="n">
        <v>429.0</v>
      </c>
      <c r="GU42" s="392">
        <f>(GT42-HW42)/HW42</f>
      </c>
      <c r="GV42" s="391" t="n">
        <v>465.0</v>
      </c>
      <c r="GW42" s="392">
        <f>(GV42-HZ42)/HZ42</f>
      </c>
      <c r="GX42" s="391" t="n">
        <v>455.0</v>
      </c>
      <c r="GY42" s="392">
        <f>(GX42-IB42)/IB42</f>
      </c>
      <c r="GZ42" s="391" t="n">
        <v>440.0</v>
      </c>
      <c r="HA42" s="392">
        <f>(GZ42-ID42)/ID42</f>
      </c>
      <c r="HB42" s="391" t="n">
        <v>430.0</v>
      </c>
      <c r="HC42" s="392">
        <f>(HB42-IF42)/IF42</f>
      </c>
      <c r="HD42" s="391" t="n">
        <v>430.0</v>
      </c>
      <c r="HE42" s="392">
        <f>(HD42-IH42)/IH42</f>
      </c>
      <c r="HF42" s="391" t="n">
        <v>410.0</v>
      </c>
      <c r="HG42" s="392">
        <f>(HF42-IJ42)/IJ42</f>
      </c>
      <c r="HH42" s="391" t="n">
        <v>475.0</v>
      </c>
      <c r="HI42" s="392">
        <f>(HH42-IL42)/IL42</f>
      </c>
      <c r="HJ42" s="391">
        <f>GL42+GN42+GP42+GR42+GT42+GV42+GX42+GZ42+HB42+HD42+HF42+HH42</f>
      </c>
      <c r="HK42" s="391">
        <f>HH42+HF42+HD42+HB42+GZ42+GX42+GV42+GT42+GR42+GP42+GN42+GL42</f>
      </c>
      <c r="HL42" s="393"/>
      <c r="HM42" s="382"/>
      <c r="HN42" s="497"/>
      <c r="HO42" s="390" t="n">
        <v>511.0</v>
      </c>
      <c r="HP42" s="395">
        <f>(HO42-IQ42)/IQ42</f>
      </c>
      <c r="HQ42" s="470" t="n">
        <v>699.0</v>
      </c>
      <c r="HR42" s="395">
        <f>(HQ42-IS42)/IS42</f>
      </c>
      <c r="HS42" s="470" t="n">
        <v>565.0</v>
      </c>
      <c r="HT42" s="474">
        <f>(HS42-IU42)/IU42</f>
      </c>
      <c r="HU42" s="472" t="n">
        <v>445.0</v>
      </c>
      <c r="HV42" s="473">
        <f>(HU42-IW42)/IW42</f>
      </c>
      <c r="HW42" s="472" t="n">
        <v>441.0</v>
      </c>
      <c r="HX42" s="473">
        <f>(HW42-IY42)/IY42</f>
      </c>
      <c r="HY42" s="474"/>
      <c r="HZ42" s="472" t="n">
        <v>478.0</v>
      </c>
      <c r="IA42" s="473">
        <f>(HZ42-JA42)/JA42</f>
      </c>
      <c r="IB42" s="472" t="n">
        <v>471.0</v>
      </c>
      <c r="IC42" s="473">
        <f>(IB42-JC42)/JC42</f>
      </c>
      <c r="ID42" s="472" t="n">
        <v>455.0</v>
      </c>
      <c r="IE42" s="405">
        <f>(ID42-JE42)/JE42</f>
      </c>
      <c r="IF42" s="472" t="n">
        <v>447.0</v>
      </c>
      <c r="IG42" s="405">
        <f>(IF42-JG42)/JG42</f>
      </c>
      <c r="IH42" s="472" t="n">
        <v>443.0</v>
      </c>
      <c r="II42" s="393">
        <f>(IH42-JI42)/JI42</f>
      </c>
      <c r="IJ42" s="391" t="n">
        <v>413.0</v>
      </c>
      <c r="IK42" s="393">
        <f>(IJ42-JK42)/JK42</f>
      </c>
      <c r="IL42" s="391" t="n">
        <v>495.0</v>
      </c>
      <c r="IM42" s="313">
        <f>(IL42-JM42)/JM42</f>
      </c>
      <c r="IN42" s="406">
        <f>HO42+HQ42+HS42+HU42+HW42+HZ42+IB42+ID42+IF42+IH42+IJ42+IL42</f>
      </c>
      <c r="IO42" s="104">
        <f>IN42/JO42-1</f>
      </c>
      <c r="IP42" s="325"/>
      <c r="IQ42" s="534" t="n">
        <v>517.92</v>
      </c>
      <c r="IR42" s="304">
        <f>IQ42/JS42-1</f>
      </c>
      <c r="IS42" s="430" t="n">
        <v>710.0</v>
      </c>
      <c r="IT42" s="304">
        <f>IS42/JT42-1</f>
      </c>
      <c r="IU42" s="560" t="n">
        <v>570.0</v>
      </c>
      <c r="IV42" s="409">
        <f>(IU42-JU42)/JU42</f>
      </c>
      <c r="IW42" s="511" t="n">
        <v>448.0</v>
      </c>
      <c r="IX42" s="304">
        <f>(IW42-JV42)/JV42</f>
      </c>
      <c r="IY42" s="511" t="n">
        <v>444.0</v>
      </c>
      <c r="IZ42" s="304">
        <f>(IY42-JW42)/JW42</f>
      </c>
      <c r="JA42" s="511" t="n">
        <v>477.0</v>
      </c>
      <c r="JB42" s="429">
        <f>(JA42-JX42)/JX42</f>
      </c>
      <c r="JC42" s="511" t="n">
        <v>476.0</v>
      </c>
      <c r="JD42" s="429">
        <f>(JC42-JY42)/JY42</f>
      </c>
      <c r="JE42" s="430" t="n">
        <v>457.0</v>
      </c>
      <c r="JF42" s="429">
        <f>(JE42-JZ42)/JZ42</f>
      </c>
      <c r="JG42" s="430" t="n">
        <v>450.0</v>
      </c>
      <c r="JH42" s="477">
        <f>(JG42-KA42)/KA42</f>
      </c>
      <c r="JI42" s="430" t="n">
        <v>445.0</v>
      </c>
      <c r="JJ42" s="426">
        <f>(JI42-KB42)/KB42</f>
      </c>
      <c r="JK42" s="391" t="n">
        <v>413.0</v>
      </c>
      <c r="JL42" s="388">
        <f>(JK42-KC42)/KC42</f>
      </c>
      <c r="JM42" s="480" t="n">
        <v>482.0</v>
      </c>
      <c r="JN42" s="388">
        <f>(JM42-KD42)/KD42</f>
      </c>
      <c r="JO42" s="413">
        <f>JM42+JK42+JI42+JG42+JE42+JC42+JA42+IY42+IW42+IU42+IS42+IQ42</f>
      </c>
      <c r="JP42" s="388">
        <f>JO42/JR42-1</f>
      </c>
      <c r="JQ42" s="414"/>
      <c r="JR42" s="525" t="n">
        <v>5827.17191643342</v>
      </c>
      <c r="JS42" s="403" t="n">
        <v>506.548133336205</v>
      </c>
      <c r="JT42" s="403" t="n">
        <v>694.076102310181</v>
      </c>
      <c r="JU42" s="403" t="n">
        <v>557.559956201962</v>
      </c>
      <c r="JV42" s="403" t="n">
        <v>436.495817952505</v>
      </c>
      <c r="JW42" s="403" t="n">
        <v>432.834611289693</v>
      </c>
      <c r="JX42" s="403" t="n">
        <v>466.987284464054</v>
      </c>
      <c r="JY42" s="403" t="n">
        <v>464.407043864119</v>
      </c>
      <c r="JZ42" s="403" t="n">
        <v>447.417680793127</v>
      </c>
      <c r="KA42" s="403" t="n">
        <v>449.21336475291</v>
      </c>
      <c r="KB42" s="403" t="n">
        <v>459.88290096121</v>
      </c>
      <c r="KC42" s="403" t="n">
        <v>415.036523208432</v>
      </c>
      <c r="KD42" s="403" t="n">
        <v>496.712497299026</v>
      </c>
    </row>
    <row r="43" ht="28.8" customHeight="1" spans="1:288">
      <c r="A43" s="28"/>
      <c r="B43" s="147" t="s">
        <v>209</v>
      </c>
      <c r="C43" s="170" t="n">
        <v>4330.6841</v>
      </c>
      <c r="D43" s="372" t="n">
        <f t="shared" si="74">C43/Z43-1</f>
        <v>-0.1809095563052464</v>
      </c>
      <c r="E43" s="170" t="n">
        <v>5973.8076</v>
      </c>
      <c r="F43" s="372" t="n">
        <f t="shared" si="75">E43/AB43-1</f>
        <v>0.03815352731059085</v>
      </c>
      <c r="G43" s="170" t="n">
        <v>6126.378699999998</v>
      </c>
      <c r="H43" s="372" t="n">
        <f t="shared" si="76">G43/AD43-1</f>
        <v>-0.0023376198028723927</v>
      </c>
      <c r="I43" s="170" t="n">
        <v>6709.8015</v>
      </c>
      <c r="J43" s="372" t="n">
        <f t="shared" si="77">I43/AF43-1</f>
        <v>0.06529862505729533</v>
      </c>
      <c r="K43" s="170" t="n">
        <v>6422.9636</v>
      </c>
      <c r="L43" s="372" t="n">
        <f t="shared" si="78">K43/AH43-1</f>
        <v>0.07913983985931017</v>
      </c>
      <c r="M43" s="170" t="n">
        <v>5719.9664</v>
      </c>
      <c r="N43" s="372" t="n">
        <f t="shared" si="79">M43/AJ43-1</f>
        <v>-0.015465645315284382</v>
      </c>
      <c r="O43" s="170" t="n">
        <v>5215.559699999999</v>
      </c>
      <c r="P43" s="372" t="n">
        <f t="shared" si="80">O43/AL43-1</f>
        <v>-1.460991554258495E-5</v>
      </c>
      <c r="Q43" s="170" t="n">
        <v>4905.544000000001</v>
      </c>
      <c r="R43" s="372" t="n">
        <f>Q43/AL43-1</f>
        <v>-0.040514210139722784</v>
      </c>
      <c r="S43" s="170"/>
      <c r="T43" s="372">
        <f>S43/AN43-1</f>
      </c>
      <c r="U43" s="109">
        <f>G43+E43+C43+I43+K43+M43+O43+Q43+S43</f>
      </c>
      <c r="V43" s="372">
        <f>U43/SUM(X43+Z43+AB43+AD43+AF43+AH43+AJ43+AL43+AN43)-1</f>
      </c>
      <c r="W43" s="372"/>
      <c r="X43" s="170" t="n">
        <v>5287.1867</v>
      </c>
      <c r="Y43" s="372">
        <f>X43/AY43-1</f>
      </c>
      <c r="Z43" s="93" t="n">
        <v>5754.2622</v>
      </c>
      <c r="AA43" s="416">
        <f>Z43/BA43-1</f>
      </c>
      <c r="AB43" s="93" t="n">
        <v>6140.7334</v>
      </c>
      <c r="AC43" s="416">
        <f>AB43/BC43-1</f>
      </c>
      <c r="AD43" s="93" t="n">
        <v>6298.517</v>
      </c>
      <c r="AE43" s="416">
        <f>AD43/BE43-1</f>
      </c>
      <c r="AF43" s="170" t="n">
        <v>5951.9289</v>
      </c>
      <c r="AG43" s="416">
        <f>AF43/BG43-1</f>
      </c>
      <c r="AH43" s="170" t="n">
        <v>5809.819</v>
      </c>
      <c r="AI43" s="416">
        <f>AH43/BI43-1</f>
      </c>
      <c r="AJ43" s="170" t="n">
        <v>5215.6359</v>
      </c>
      <c r="AK43" s="416">
        <f>AJ43/BK43-1</f>
      </c>
      <c r="AL43" s="170" t="n">
        <v>5112.6802</v>
      </c>
      <c r="AM43" s="416">
        <f>AL43/BM43-1</f>
      </c>
      <c r="AN43" s="170" t="n">
        <v>5120.6557</v>
      </c>
      <c r="AO43" s="416">
        <f>AN43/BO43-1</f>
      </c>
      <c r="AP43" s="170" t="n">
        <v>5405.8883</v>
      </c>
      <c r="AQ43" s="416">
        <f>AP43/BQ43-1</f>
      </c>
      <c r="AR43" s="170" t="n">
        <v>5115.4008</v>
      </c>
      <c r="AS43" s="416">
        <f>AR43/BS43-1</f>
      </c>
      <c r="AT43" s="170" t="n">
        <v>4543.3814</v>
      </c>
      <c r="AU43" s="416">
        <f>AT43/BU43-1</f>
      </c>
      <c r="AV43" s="107">
        <f>AB43+X43+Z43+AD43+AF43+AH43+AJ43+AL43+AN43+AP43+AR43+AT43</f>
      </c>
      <c r="AW43" s="372">
        <f>AV43/(AY43+BA43+BC43+BE43+BG43+BI43+BK43+BM43+BO43+BQ43+BS43+BU43)-1</f>
      </c>
      <c r="AX43" s="373"/>
      <c r="AY43" s="481" t="n">
        <v>3726.7897</v>
      </c>
      <c r="AZ43" s="482" t="n">
        <v>-0.00153670751881008</v>
      </c>
      <c r="BA43" s="452" t="n">
        <v>4178.52</v>
      </c>
      <c r="BB43" s="483">
        <f>BA43/CB43-1</f>
      </c>
      <c r="BC43" s="452" t="n">
        <v>4542.9886</v>
      </c>
      <c r="BD43" s="483">
        <f>BC43/CD43-1</f>
      </c>
      <c r="BE43" s="452" t="n">
        <v>4760.537</v>
      </c>
      <c r="BF43" s="483">
        <f>BE43/CF43-1</f>
      </c>
      <c r="BG43" s="484" t="n">
        <v>4872.6035</v>
      </c>
      <c r="BH43" s="483">
        <f>BG43/CH43-1</f>
      </c>
      <c r="BI43" s="170" t="n">
        <v>4438.5219</v>
      </c>
      <c r="BJ43" s="483">
        <f>BI43/CJ43-1</f>
      </c>
      <c r="BK43" s="170" t="n">
        <v>4442.0206</v>
      </c>
      <c r="BL43" s="483">
        <f>BK43/CL43-1</f>
      </c>
      <c r="BM43" s="170" t="n">
        <v>4687.1809</v>
      </c>
      <c r="BN43" s="483">
        <f>BM43/CN43-1</f>
      </c>
      <c r="BO43" s="170" t="n">
        <v>4871.8678</v>
      </c>
      <c r="BP43" s="483">
        <f>BO43/CP43-1</f>
      </c>
      <c r="BQ43" s="170" t="n">
        <v>5821.2918</v>
      </c>
      <c r="BR43" s="483">
        <f>BQ43/CR43-1</f>
      </c>
      <c r="BS43" s="170" t="n">
        <v>5871.4326</v>
      </c>
      <c r="BT43" s="483">
        <f>BS43/CT43-1</f>
      </c>
      <c r="BU43" s="170" t="n">
        <v>5196.9256</v>
      </c>
      <c r="BV43" s="483">
        <f>BU43/CV43-1</f>
      </c>
      <c r="BW43" s="109">
        <f>AY43+BA43+BC43+BE43+BG43+BI43+BK43+BM43+BO43+BQ43+BS43+BU43</f>
      </c>
      <c r="BX43" s="372">
        <f>BW43/CX43-1</f>
      </c>
      <c r="BY43" s="443"/>
      <c r="BZ43" s="481" t="n">
        <v>3732.5255</v>
      </c>
      <c r="CA43" s="483">
        <f>BZ43/DB43-1</f>
      </c>
      <c r="CB43" s="481" t="n">
        <v>3818.9054</v>
      </c>
      <c r="CC43" s="483">
        <f>CB43/DC43-1</f>
      </c>
      <c r="CD43" s="452" t="n">
        <v>4376.3092</v>
      </c>
      <c r="CE43" s="372">
        <f>CD43/DD43-1</f>
      </c>
      <c r="CF43" s="109" t="n">
        <v>5101.0157</v>
      </c>
      <c r="CG43" s="372" t="n">
        <v>0.496004366759079</v>
      </c>
      <c r="CH43" s="170" t="n">
        <v>4765.1556</v>
      </c>
      <c r="CI43" s="372">
        <f>CH43/DF43-1</f>
      </c>
      <c r="CJ43" s="170" t="n">
        <v>4123.9797</v>
      </c>
      <c r="CK43" s="372">
        <f>CJ43/DG43-1</f>
      </c>
      <c r="CL43" s="170" t="n">
        <v>4239.8353</v>
      </c>
      <c r="CM43" s="372">
        <f>CL43/DH43-1</f>
      </c>
      <c r="CN43" s="109" t="n">
        <v>4491.1339</v>
      </c>
      <c r="CO43" s="372">
        <f>CN43/DI43-1</f>
      </c>
      <c r="CP43" s="109" t="n">
        <v>4522.2756</v>
      </c>
      <c r="CQ43" s="372">
        <f>CP43/DJ43-1</f>
      </c>
      <c r="CR43" s="109" t="n">
        <v>4788.6133</v>
      </c>
      <c r="CS43" s="372">
        <f>CR43/DK43-1</f>
      </c>
      <c r="CT43" s="109" t="n">
        <v>4775.5919</v>
      </c>
      <c r="CU43" s="372">
        <f>CT43/DL43-1</f>
      </c>
      <c r="CV43" s="109" t="n">
        <v>3954.0411</v>
      </c>
      <c r="CW43" s="372">
        <f>CV43/DM43-1</f>
      </c>
      <c r="CX43" s="109">
        <f>BZ43+CB43+CD43+CF43+CH43+CJ43+CL43+CN43+CP43+CR43+CT43+CV43</f>
      </c>
      <c r="CY43" s="372">
        <f>CX43/SUM(DB43:DM43)-1</f>
      </c>
      <c r="CZ43" s="294"/>
      <c r="DA43" s="294"/>
      <c r="DB43" s="485" t="n">
        <v>4205.9158</v>
      </c>
      <c r="DC43" s="481" t="n">
        <v>5115.7841</v>
      </c>
      <c r="DD43" s="481" t="n">
        <v>3711.3067</v>
      </c>
      <c r="DE43" s="481" t="n">
        <v>3409.7599</v>
      </c>
      <c r="DF43" s="452" t="n">
        <v>3945.7589</v>
      </c>
      <c r="DG43" s="452" t="n">
        <v>4082.2926</v>
      </c>
      <c r="DH43" s="452" t="n">
        <v>4336.573</v>
      </c>
      <c r="DI43" s="452" t="n">
        <v>4047.8939</v>
      </c>
      <c r="DJ43" s="452" t="n">
        <v>3670.8629</v>
      </c>
      <c r="DK43" s="452" t="n">
        <v>3348.8568</v>
      </c>
      <c r="DL43" s="452" t="n">
        <v>2727.3772</v>
      </c>
      <c r="DM43" s="452" t="n">
        <v>2474.9179</v>
      </c>
      <c r="DN43" s="452" t="n">
        <v>45077.2997</v>
      </c>
      <c r="DO43" s="453" t="n">
        <v>-0.284023273877709</v>
      </c>
      <c r="DP43" s="424"/>
      <c r="DQ43" s="425" t="n">
        <v>5592.3402</v>
      </c>
      <c r="DR43" s="87">
        <f>(DQ43-DZ43)/DZ43</f>
      </c>
      <c r="DS43" s="438" t="n">
        <v>5856.5941</v>
      </c>
      <c r="DT43" s="308"/>
      <c r="DU43" s="438" t="n">
        <v>6533.8882</v>
      </c>
      <c r="DV43" s="104">
        <f>(DU43-EV43)/EV43</f>
      </c>
      <c r="DW43" s="103"/>
      <c r="DX43" s="438" t="n">
        <v>6719.0444</v>
      </c>
      <c r="DY43" s="104">
        <f>(DX43-EX43)/EX43</f>
      </c>
      <c r="DZ43" s="438" t="n">
        <v>7554.1231</v>
      </c>
      <c r="EA43" s="104">
        <f>(DZ43-EZ43)/EZ43</f>
      </c>
      <c r="EB43" s="438" t="n">
        <v>6458.6032</v>
      </c>
      <c r="EC43" s="104">
        <f>(EB43-FB43)/FB43</f>
      </c>
      <c r="ED43" s="438" t="n">
        <v>6142.8114</v>
      </c>
      <c r="EE43" s="104">
        <f>(ED43-FD43)/FD43</f>
      </c>
      <c r="EF43" s="438" t="n">
        <v>2988.5226</v>
      </c>
      <c r="EG43" s="104">
        <f>(EF43-FF43)/FF43</f>
      </c>
      <c r="EH43" s="438" t="n">
        <v>3761.2096</v>
      </c>
      <c r="EI43" s="104">
        <f>(EH43-FH43)/FH43</f>
      </c>
      <c r="EJ43" s="438" t="n">
        <v>4353.4544</v>
      </c>
      <c r="EK43" s="104">
        <f>(EJ43-FJ43)/FJ43</f>
      </c>
      <c r="EL43" s="438" t="n">
        <v>3436.8596</v>
      </c>
      <c r="EM43" s="104">
        <f>(EL43-FL43)/FL43</f>
      </c>
      <c r="EN43" s="438" t="n">
        <v>3561.7182</v>
      </c>
      <c r="EO43" s="104">
        <f>(EN43-FN43)/FN43</f>
      </c>
      <c r="EP43" s="93">
        <f>DQ43+DS43+DU43+DX43+DZ43+EB43+ED43+EF43+EH43+EJ43+EL43+EN43</f>
      </c>
      <c r="EQ43" s="104" t="n">
        <v>-0.0260853443303153</v>
      </c>
      <c r="ER43" s="513" t="n">
        <v>18295.0</v>
      </c>
      <c r="ES43" s="104">
        <f>(ER43-FS43)/FS43</f>
      </c>
      <c r="ET43" s="438" t="n">
        <v>0.0</v>
      </c>
      <c r="EU43" s="104">
        <f>(ET43-FT43)/FT43</f>
      </c>
      <c r="EV43" s="438" t="n">
        <v>1923.8</v>
      </c>
      <c r="EW43" s="104">
        <f>(EV43-FU43)/FU43</f>
      </c>
      <c r="EX43" s="438" t="n">
        <v>901.85</v>
      </c>
      <c r="EY43" s="104">
        <f>(EX43-FV43)/FV43</f>
      </c>
      <c r="EZ43" s="438" t="n">
        <v>4321.4735</v>
      </c>
      <c r="FA43" s="104">
        <f>(EZ43-FW43)/FW43</f>
      </c>
      <c r="FB43" s="438" t="n">
        <v>4681.5283</v>
      </c>
      <c r="FC43" s="104">
        <f>(FB43-FX43)/FX43</f>
      </c>
      <c r="FD43" s="438" t="n">
        <v>4958.9303</v>
      </c>
      <c r="FE43" s="104">
        <f>(FD43-FY43)/FY43</f>
      </c>
      <c r="FF43" s="438" t="n">
        <v>5529.4788</v>
      </c>
      <c r="FG43" s="104">
        <f>(FF43-FZ43)/FZ43</f>
      </c>
      <c r="FH43" s="438" t="n">
        <v>5909.1589</v>
      </c>
      <c r="FI43" s="104">
        <f>(FH43-GA43)/GA43</f>
      </c>
      <c r="FJ43" s="438" t="n">
        <v>6542.3687</v>
      </c>
      <c r="FK43" s="104">
        <f>(FJ43-GB43)/GB43</f>
      </c>
      <c r="FL43" s="438" t="n">
        <v>6243.4981</v>
      </c>
      <c r="FM43" s="104">
        <f>(FL43-GD43)/GD43</f>
      </c>
      <c r="FN43" s="438" t="n">
        <v>5338.3817</v>
      </c>
      <c r="FO43" s="462">
        <f>(FN43-GF43)/GF43</f>
      </c>
      <c r="FP43" s="894" t="n">
        <v>64645.4683</v>
      </c>
      <c r="FQ43" s="454">
        <f>(FP43-(FS43+FT43+FU43+FV43+FW43+FX43+FY43+FZ43+GA43+GB43+GD43+GF43))/(FS43+FT43+FU43+FV43+FW43+FX43+FY43+FZ43+GA43+GB43+GD43+GF43)</f>
      </c>
      <c r="FR43" s="501"/>
      <c r="FS43" s="425" t="n">
        <v>21655.0</v>
      </c>
      <c r="FT43" s="502" t="n">
        <v>28651.0</v>
      </c>
      <c r="FU43" s="502" t="n">
        <v>25951.0</v>
      </c>
      <c r="FV43" s="502" t="n">
        <v>22151.0</v>
      </c>
      <c r="FW43" s="502" t="n">
        <v>26916.0</v>
      </c>
      <c r="FX43" s="502" t="n">
        <v>22149.0</v>
      </c>
      <c r="FY43" s="583" t="n">
        <v>23132.0</v>
      </c>
      <c r="FZ43" s="490" t="n">
        <v>21503.0</v>
      </c>
      <c r="GA43" s="490" t="n">
        <v>24106.0</v>
      </c>
      <c r="GB43" s="490" t="n">
        <v>21433.0</v>
      </c>
      <c r="GC43" s="429">
        <f>(GB43-HD43)/HD43</f>
      </c>
      <c r="GD43" s="490" t="n">
        <v>19142.0</v>
      </c>
      <c r="GE43" s="429">
        <f>(GD43-HF43)/HF43</f>
      </c>
      <c r="GF43" s="490" t="n">
        <v>30675.0</v>
      </c>
      <c r="GG43" s="429">
        <f>(GF43-HH43)/HH43</f>
      </c>
      <c r="GH43" s="430">
        <f>FS43+FT43+FU43+FV43+FW43+FX43+FY43+FZ43+GA43+GB43+GD43+GF43</f>
      </c>
      <c r="GI43" s="491">
        <f>(GH43-HJ43)/HJ43</f>
      </c>
      <c r="GJ43" s="431"/>
      <c r="GK43" s="325"/>
      <c r="GL43" s="428" t="n">
        <v>24093.0</v>
      </c>
      <c r="GM43" s="104">
        <f>(GL43-HO43)/HO43</f>
      </c>
      <c r="GN43" s="103" t="n">
        <v>32435.0</v>
      </c>
      <c r="GO43" s="104">
        <f>(GN43-HQ43)/HQ43</f>
      </c>
      <c r="GP43" s="438" t="n">
        <v>28896.0</v>
      </c>
      <c r="GQ43" s="104">
        <f>(GP43-HS43)/HS43</f>
      </c>
      <c r="GR43" s="438" t="n">
        <v>23614.0</v>
      </c>
      <c r="GS43" s="104">
        <f>(GR43-HU43)/HU43</f>
      </c>
      <c r="GT43" s="438" t="n">
        <v>27815.0</v>
      </c>
      <c r="GU43" s="104">
        <f>(GT43-HW43)/HW43</f>
      </c>
      <c r="GV43" s="103" t="n">
        <v>25632.0</v>
      </c>
      <c r="GW43" s="104">
        <f>(GV43-HZ43)/HZ43</f>
      </c>
      <c r="GX43" s="103" t="n">
        <v>26994.0</v>
      </c>
      <c r="GY43" s="104">
        <f>(GX43-IB43)/IB43</f>
      </c>
      <c r="GZ43" s="103" t="n">
        <v>25818.0</v>
      </c>
      <c r="HA43" s="104">
        <f>(GZ43-ID43)/ID43</f>
      </c>
      <c r="HB43" s="103" t="n">
        <v>27503.0</v>
      </c>
      <c r="HC43" s="104">
        <f>(HB43-IF43)/IF43</f>
      </c>
      <c r="HD43" s="103" t="n">
        <v>23921.0</v>
      </c>
      <c r="HE43" s="104">
        <f>(HD43-IH43)/IH43</f>
      </c>
      <c r="HF43" s="103" t="n">
        <v>21824.0</v>
      </c>
      <c r="HG43" s="104">
        <f>(HF43-IJ43)/IJ43</f>
      </c>
      <c r="HH43" s="103" t="n">
        <v>35758.0</v>
      </c>
      <c r="HI43" s="104">
        <f>(HH43-IL43)/IL43</f>
      </c>
      <c r="HJ43" s="430">
        <f>GL43+GN43+GP43+GR43+GT43+GV43+GX43+GZ43+HB43+HD43+HF43+HH43</f>
      </c>
      <c r="HK43" s="103">
        <f>HH43+HF43+HD43+HB43+GZ43+GX43+GV43+GT43+GR43+GP43+GN43+GL43</f>
      </c>
      <c r="HL43" s="409"/>
      <c r="HM43" s="424"/>
      <c r="HN43" s="505"/>
      <c r="HO43" s="428" t="n">
        <v>24186.0</v>
      </c>
      <c r="HP43" s="426">
        <f>(HO43-IQ43)/IQ43</f>
      </c>
      <c r="HQ43" s="435" t="n">
        <v>32915.0</v>
      </c>
      <c r="HR43" s="426">
        <f>(HQ43-IS43)/IS43</f>
      </c>
      <c r="HS43" s="435" t="n">
        <v>29255.0</v>
      </c>
      <c r="HT43" s="437">
        <f>(HS43-IU43)/IU43</f>
      </c>
      <c r="HU43" s="466" t="n">
        <v>24030.0</v>
      </c>
      <c r="HV43" s="308">
        <f>(HU43-IW43)/IW43</f>
      </c>
      <c r="HW43" s="466" t="n">
        <v>28665.0</v>
      </c>
      <c r="HX43" s="308">
        <f>(HW43-IY43)/IY43</f>
      </c>
      <c r="HY43" s="437"/>
      <c r="HZ43" s="466" t="n">
        <v>26299.0</v>
      </c>
      <c r="IA43" s="308">
        <f>(HZ43-JA43)/JA43</f>
      </c>
      <c r="IB43" s="466" t="n">
        <v>27318.0</v>
      </c>
      <c r="IC43" s="308">
        <f>(IB43-JC43)/JC43</f>
      </c>
      <c r="ID43" s="466" t="n">
        <v>26901.0</v>
      </c>
      <c r="IE43" s="436">
        <f>(ID43-JE43)/JE43</f>
      </c>
      <c r="IF43" s="466" t="n">
        <v>28663.0</v>
      </c>
      <c r="IG43" s="439">
        <f>(IF43-JG43)/JG43</f>
      </c>
      <c r="IH43" s="466" t="n">
        <v>24419.0</v>
      </c>
      <c r="II43" s="522">
        <f>(IH43-JI43)/JI43</f>
      </c>
      <c r="IJ43" s="103" t="n">
        <v>21822.0</v>
      </c>
      <c r="IK43" s="313">
        <f>(IJ43-JK43)/JK43</f>
      </c>
      <c r="IL43" s="103" t="n">
        <v>36327.0</v>
      </c>
      <c r="IM43" s="313">
        <f>(IL43-JM43)/JM43</f>
      </c>
      <c r="IN43" s="406">
        <f>HO43+HQ43+HS43+HU43+HW43+HZ43+IB43+ID43+IF43+IH43+IJ43+IL43</f>
      </c>
      <c r="IO43" s="104">
        <f>IN43/JO43-1</f>
      </c>
      <c r="IP43" s="325"/>
      <c r="IQ43" s="515" t="n">
        <v>24541.6</v>
      </c>
      <c r="IR43" s="308">
        <f>IQ43/JS43-1</f>
      </c>
      <c r="IS43" s="103" t="n">
        <v>33485.2</v>
      </c>
      <c r="IT43" s="308">
        <f>IS43/JT43-1</f>
      </c>
      <c r="IU43" s="438" t="n">
        <v>29677.0</v>
      </c>
      <c r="IV43" s="409">
        <f>(IU43-JU43)/JU43</f>
      </c>
      <c r="IW43" s="514" t="n">
        <v>24467.0</v>
      </c>
      <c r="IX43" s="308">
        <f>(IW43-JV43)/JV43</f>
      </c>
      <c r="IY43" s="514" t="n">
        <v>29101.0</v>
      </c>
      <c r="IZ43" s="308">
        <f>(IY43-JW43)/JW43</f>
      </c>
      <c r="JA43" s="514" t="n">
        <v>26247.0</v>
      </c>
      <c r="JB43" s="104">
        <f>(JA43-JX43)/JX43</f>
      </c>
      <c r="JC43" s="514" t="n">
        <v>27916.0</v>
      </c>
      <c r="JD43" s="104">
        <f>(JC43-JY43)/JY43</f>
      </c>
      <c r="JE43" s="103" t="n">
        <v>27077.0</v>
      </c>
      <c r="JF43" s="104">
        <f>(JE43-JZ43)/JZ43</f>
      </c>
      <c r="JG43" s="103" t="n">
        <v>29212.0</v>
      </c>
      <c r="JH43" s="409">
        <f>(JG43-KA43)/KA43</f>
      </c>
      <c r="JI43" s="103" t="n">
        <v>24550.0</v>
      </c>
      <c r="JJ43" s="426">
        <f>(JI43-KB43)/KB43</f>
      </c>
      <c r="JK43" s="103" t="n">
        <v>21822.0</v>
      </c>
      <c r="JL43" s="426">
        <f>(JK43-KC43)/KC43</f>
      </c>
      <c r="JM43" s="103" t="n">
        <v>34988.0</v>
      </c>
      <c r="JN43" s="426">
        <f>(JM43-KD43)/KD43</f>
      </c>
      <c r="JO43" s="413">
        <f>JM43+JK43+JI43+JG43+JE43+JC43+JA43+IY43+IW43+IU43+IS43+IQ43</f>
      </c>
      <c r="JP43" s="388">
        <f>JO43/JR43-1</f>
      </c>
      <c r="JQ43" s="414"/>
      <c r="JR43" s="515" t="n">
        <v>333049.586389286</v>
      </c>
      <c r="JS43" s="438" t="n">
        <v>23806.4199577408</v>
      </c>
      <c r="JT43" s="438" t="n">
        <v>32699.7657922523</v>
      </c>
      <c r="JU43" s="438" t="n">
        <v>28916.2283433258</v>
      </c>
      <c r="JV43" s="438" t="n">
        <v>23798.3909077102</v>
      </c>
      <c r="JW43" s="438" t="n">
        <v>28341.8917669237</v>
      </c>
      <c r="JX43" s="438" t="n">
        <v>25686.7949186364</v>
      </c>
      <c r="JY43" s="438" t="n">
        <v>27190.1425126763</v>
      </c>
      <c r="JZ43" s="438" t="n">
        <v>26468.1129615546</v>
      </c>
      <c r="KA43" s="438" t="n">
        <v>29165.4697729666</v>
      </c>
      <c r="KB43" s="438" t="n">
        <v>25610.7927314729</v>
      </c>
      <c r="KC43" s="438" t="n">
        <v>22490.8288009732</v>
      </c>
      <c r="KD43" s="438" t="n">
        <v>38874.7479230531</v>
      </c>
    </row>
    <row r="44" s="288" customFormat="1" ht="28.8" customHeight="1" spans="1:288">
      <c r="A44" s="302" t="s">
        <v>104</v>
      </c>
      <c r="B44" s="171" t="s">
        <v>206</v>
      </c>
      <c r="C44" s="109" t="n">
        <v>114.39159999999998</v>
      </c>
      <c r="D44" s="372" t="n">
        <f t="shared" si="74">C44/Z44-1</f>
        <v>-0.12224347715325112</v>
      </c>
      <c r="E44" s="170" t="n">
        <v>120.98299999999998</v>
      </c>
      <c r="F44" s="372" t="n">
        <f t="shared" si="75">E44/AB44-1</f>
        <v>-0.09217517628158234</v>
      </c>
      <c r="G44" s="170" t="n">
        <v>119.51149999999998</v>
      </c>
      <c r="H44" s="372" t="n">
        <f t="shared" si="76">G44/AD44-1</f>
        <v>-0.067645739473017</v>
      </c>
      <c r="I44" s="170" t="n">
        <v>120.3786</v>
      </c>
      <c r="J44" s="372" t="n">
        <f t="shared" si="77">I44/AF44-1</f>
        <v>-0.07498132728429552</v>
      </c>
      <c r="K44" s="170" t="n">
        <v>122.80149999999999</v>
      </c>
      <c r="L44" s="372" t="n">
        <f t="shared" si="78">K44/AH44-1</f>
        <v>-0.07759661268769891</v>
      </c>
      <c r="M44" s="170" t="n">
        <v>121.1953</v>
      </c>
      <c r="N44" s="372" t="n">
        <f t="shared" si="79">M44/AJ44-1</f>
        <v>-0.07335675007798781</v>
      </c>
      <c r="O44" s="170" t="n">
        <v>120.22730000000003</v>
      </c>
      <c r="P44" s="372" t="n">
        <f t="shared" si="80">O44/AL44-1</f>
        <v>-0.061486028138097226</v>
      </c>
      <c r="Q44" s="109" t="n">
        <v>116.3795</v>
      </c>
      <c r="R44" s="372" t="n">
        <f>Q44/AL44-1</f>
        <v>-0.0321734278156115</v>
      </c>
      <c r="S44" s="109"/>
      <c r="T44" s="372">
        <f>S44/AN44-1</f>
      </c>
      <c r="U44" s="109">
        <f>G44+E44+C44+I44+K44+M44+O44+Q44+S44</f>
      </c>
      <c r="V44" s="372">
        <f>U44/SUM(X44+Z44+AB44+AD44+AF44+AH44+AJ44+AL44+AN44)-1</f>
      </c>
      <c r="W44" s="372"/>
      <c r="X44" s="109" t="n">
        <v>130.3227</v>
      </c>
      <c r="Y44" s="372">
        <f>X44/AY44-1</f>
      </c>
      <c r="Z44" s="109" t="n">
        <v>133.2669</v>
      </c>
      <c r="AA44" s="372">
        <f>Z44/BA44-1</f>
      </c>
      <c r="AB44" s="109" t="n">
        <v>128.1825</v>
      </c>
      <c r="AC44" s="372">
        <f>AB44/BC44-1</f>
      </c>
      <c r="AD44" s="109" t="n">
        <v>130.1364</v>
      </c>
      <c r="AE44" s="372">
        <f>AD44/BE44-1</f>
      </c>
      <c r="AF44" s="170" t="n">
        <v>133.1321</v>
      </c>
      <c r="AG44" s="372">
        <f>AF44/BG44-1</f>
      </c>
      <c r="AH44" s="170" t="n">
        <v>130.7896</v>
      </c>
      <c r="AI44" s="372">
        <f>AH44/BI44-1</f>
      </c>
      <c r="AJ44" s="170" t="n">
        <v>128.1039</v>
      </c>
      <c r="AK44" s="372">
        <f>AJ44/BK44-1</f>
      </c>
      <c r="AL44" s="170" t="n">
        <v>120.2483</v>
      </c>
      <c r="AM44" s="372">
        <f>AL44/BM44-1</f>
      </c>
      <c r="AN44" s="170" t="n">
        <v>118.1387</v>
      </c>
      <c r="AO44" s="372">
        <f>AN44/BO44-1</f>
      </c>
      <c r="AP44" s="170" t="n">
        <v>123.2278</v>
      </c>
      <c r="AQ44" s="372">
        <f>AP44/BQ44-1</f>
      </c>
      <c r="AR44" s="170" t="n">
        <v>118.7277</v>
      </c>
      <c r="AS44" s="372">
        <f>AR44/BS44-1</f>
      </c>
      <c r="AT44" s="170" t="n">
        <v>116.6459</v>
      </c>
      <c r="AU44" s="372">
        <f>AT44/BU44-1</f>
      </c>
      <c r="AV44" s="107">
        <f>AB44+X44+Z44+AD44+AF44+AH44+AJ44+AL44+AN44+AP44+AR44+AT44</f>
      </c>
      <c r="AW44" s="372">
        <f>AV44/(AY44+BA44+BC44+BE44+BG44+BI44+BK44+BM44+BO44+BQ44+BS44+BU44)-1</f>
      </c>
      <c r="AX44" s="373"/>
      <c r="AY44" s="456" t="n">
        <v>124.0379</v>
      </c>
      <c r="AZ44" s="374" t="n">
        <v>-0.0533069561441069</v>
      </c>
      <c r="BA44" s="108" t="n">
        <v>129.7884</v>
      </c>
      <c r="BB44" s="374">
        <f>BA44/CB44-1</f>
      </c>
      <c r="BC44" s="108" t="n">
        <v>124.522</v>
      </c>
      <c r="BD44" s="374">
        <f>BC44/CD44-1</f>
      </c>
      <c r="BE44" s="108" t="n">
        <v>125.8225</v>
      </c>
      <c r="BF44" s="374">
        <f>BE44/CF44-1</f>
      </c>
      <c r="BG44" s="493" t="n">
        <v>131.2904</v>
      </c>
      <c r="BH44" s="374">
        <f>BG44/CH44-1</f>
      </c>
      <c r="BI44" s="376" t="n">
        <v>128.2836</v>
      </c>
      <c r="BJ44" s="374">
        <f>BI44/CJ44-1</f>
      </c>
      <c r="BK44" s="376" t="n">
        <v>126.3568</v>
      </c>
      <c r="BL44" s="374">
        <f>BK44/CL44-1</f>
      </c>
      <c r="BM44" s="376" t="n">
        <v>123.6802</v>
      </c>
      <c r="BN44" s="374">
        <f>BM44/CN44-1</f>
      </c>
      <c r="BO44" s="376" t="n">
        <v>123.7346</v>
      </c>
      <c r="BP44" s="374">
        <f>BO44/CP44-1</f>
      </c>
      <c r="BQ44" s="376" t="n">
        <v>129.9235</v>
      </c>
      <c r="BR44" s="374">
        <f>BQ44/CR44-1</f>
      </c>
      <c r="BS44" s="376" t="n">
        <v>127.761</v>
      </c>
      <c r="BT44" s="374">
        <f>BS44/CT44-1</f>
      </c>
      <c r="BU44" s="376" t="n">
        <v>126.3934</v>
      </c>
      <c r="BV44" s="374">
        <f>BU44/CV44-1</f>
      </c>
      <c r="BW44" s="108">
        <f>AY44+BA44+BC44+BE44+BG44+BI44+BK44+BM44+BO44+BQ44+BS44+BU44</f>
      </c>
      <c r="BX44" s="374">
        <f>BW44/CX44-1</f>
      </c>
      <c r="BY44" s="377"/>
      <c r="BZ44" s="456" t="n">
        <v>131.0223</v>
      </c>
      <c r="CA44" s="374">
        <f>BZ44/DB44-1</f>
      </c>
      <c r="CB44" s="456" t="n">
        <v>147.4807</v>
      </c>
      <c r="CC44" s="374">
        <f>CB44/DC44-1</f>
      </c>
      <c r="CD44" s="108" t="n">
        <v>127.9766</v>
      </c>
      <c r="CE44" s="374">
        <f>CD44/DD44-1</f>
      </c>
      <c r="CF44" s="108" t="n">
        <v>129.3014</v>
      </c>
      <c r="CG44" s="374" t="n">
        <v>0.650170247739815</v>
      </c>
      <c r="CH44" s="376" t="n">
        <v>130.1743</v>
      </c>
      <c r="CI44" s="374">
        <f>CH44/DF44-1</f>
      </c>
      <c r="CJ44" s="376" t="n">
        <v>129.7606</v>
      </c>
      <c r="CK44" s="374">
        <f>CJ44/DG44-1</f>
      </c>
      <c r="CL44" s="376" t="n">
        <v>126.603</v>
      </c>
      <c r="CM44" s="374">
        <f>CL44/DH44-1</f>
      </c>
      <c r="CN44" s="108" t="n">
        <v>123.558</v>
      </c>
      <c r="CO44" s="374">
        <f>CN44/DI44-1</f>
      </c>
      <c r="CP44" s="108">
        <f>99.5593+CP46</f>
      </c>
      <c r="CQ44" s="374">
        <f>CP44/DJ44-1</f>
      </c>
      <c r="CR44" s="108">
        <f>104.8202+CR46</f>
      </c>
      <c r="CS44" s="374">
        <f>CR44/DK44-1</f>
      </c>
      <c r="CT44" s="108" t="n">
        <v>122.6357</v>
      </c>
      <c r="CU44" s="374">
        <f>CT44/DL44-1</f>
      </c>
      <c r="CV44" s="108" t="n">
        <v>119.0843</v>
      </c>
      <c r="CW44" s="374">
        <f>CV44/DM44-1</f>
      </c>
      <c r="CX44" s="108">
        <f>BZ44+CB44+CD44+CF44+CH44+CJ44+CL44+CN44+CP44+CR44+CT44+CV44</f>
      </c>
      <c r="CY44" s="374">
        <f>CX44/SUM(DB44:DM44)-1</f>
      </c>
      <c r="CZ44" s="378"/>
      <c r="DA44" s="378"/>
      <c r="DB44" s="459" t="n">
        <v>117.1796</v>
      </c>
      <c r="DC44" s="456" t="n">
        <v>128.5048</v>
      </c>
      <c r="DD44" s="456" t="n">
        <v>112.6636</v>
      </c>
      <c r="DE44" s="456" t="n">
        <v>78.3564</v>
      </c>
      <c r="DF44" s="108" t="n">
        <v>91.9241</v>
      </c>
      <c r="DG44" s="108" t="n">
        <v>93.7341</v>
      </c>
      <c r="DH44" s="108" t="n">
        <v>92.784</v>
      </c>
      <c r="DI44" s="108" t="n">
        <v>88.4086</v>
      </c>
      <c r="DJ44" s="108" t="n">
        <v>325.5019</v>
      </c>
      <c r="DK44" s="108" t="n">
        <v>138.5362</v>
      </c>
      <c r="DL44" s="108" t="n">
        <v>81.9099</v>
      </c>
      <c r="DM44" s="108" t="n">
        <v>103.5528</v>
      </c>
      <c r="DN44" s="108" t="n">
        <v>1453.056</v>
      </c>
      <c r="DO44" s="381" t="n">
        <v>-0.0694389528729021</v>
      </c>
      <c r="DP44" s="382"/>
      <c r="DQ44" s="383" t="n">
        <v>149.7522</v>
      </c>
      <c r="DR44" s="384">
        <f>(DQ44-DZ44)/DZ44</f>
      </c>
      <c r="DS44" s="403" t="n">
        <v>164.6407</v>
      </c>
      <c r="DT44" s="528"/>
      <c r="DU44" s="403" t="n">
        <v>147.544</v>
      </c>
      <c r="DV44" s="386">
        <f>(DU44-EV44)/EV44</f>
      </c>
      <c r="DW44" s="387"/>
      <c r="DX44" s="403" t="n">
        <v>144.0516</v>
      </c>
      <c r="DY44" s="386">
        <f>(DX44-EX44)/EX44</f>
      </c>
      <c r="DZ44" s="403" t="n">
        <v>145.8662</v>
      </c>
      <c r="EA44" s="386">
        <f>(DZ44-EZ44)/EZ44</f>
      </c>
      <c r="EB44" s="403" t="n">
        <v>137.1799</v>
      </c>
      <c r="EC44" s="386">
        <f>(EB44-FB44)/FB44</f>
      </c>
      <c r="ED44" s="403" t="n">
        <v>133.4315</v>
      </c>
      <c r="EE44" s="386">
        <f>(ED44-FD44)/FD44</f>
      </c>
      <c r="EF44" s="403" t="n">
        <v>95.7142</v>
      </c>
      <c r="EG44" s="386">
        <f>(EF44-FF44)/FF44</f>
      </c>
      <c r="EH44" s="403" t="n">
        <v>111.3512</v>
      </c>
      <c r="EI44" s="386">
        <f>(EH44-FH44)/FH44</f>
      </c>
      <c r="EJ44" s="403" t="n">
        <v>115.8213</v>
      </c>
      <c r="EK44" s="386">
        <f>(EJ44-FJ44)/FJ44</f>
      </c>
      <c r="EL44" s="403" t="n">
        <v>110.4734</v>
      </c>
      <c r="EM44" s="386">
        <f>(EL44-FL44)/FL44</f>
      </c>
      <c r="EN44" s="403" t="n">
        <v>105.6576</v>
      </c>
      <c r="EO44" s="386">
        <f>(EN44-FN44)/FN44</f>
      </c>
      <c r="EP44" s="385">
        <f>DQ44+DS44+DU44+DX44+DZ44+EB44+ED44+EF44+EH44+EJ44+EL44+EN44</f>
      </c>
      <c r="EQ44" s="386" t="n">
        <v>0.281193088262853</v>
      </c>
      <c r="ER44" s="529" t="n">
        <v>278.8478</v>
      </c>
      <c r="ES44" s="386">
        <f>(ER44-FS44)/FS44</f>
      </c>
      <c r="ET44" s="403" t="n">
        <v>0.0</v>
      </c>
      <c r="EU44" s="386">
        <f>(ET44-FT44)/FT44</f>
      </c>
      <c r="EV44" s="403" t="n">
        <v>1.5803</v>
      </c>
      <c r="EW44" s="386">
        <f>(EV44-FU44)/FU44</f>
      </c>
      <c r="EX44" s="403" t="n">
        <v>73.2335</v>
      </c>
      <c r="EY44" s="386">
        <f>(EX44-FV44)/FV44</f>
      </c>
      <c r="EZ44" s="403" t="n">
        <v>106.8197</v>
      </c>
      <c r="FA44" s="386">
        <f>(EZ44-FW44)/FW44</f>
      </c>
      <c r="FB44" s="403" t="n">
        <v>74.2123</v>
      </c>
      <c r="FC44" s="386">
        <f>(FB44-FX44)/FX44</f>
      </c>
      <c r="FD44" s="403" t="n">
        <v>87.5067</v>
      </c>
      <c r="FE44" s="386">
        <f>(FD44-FY44)/FY44</f>
      </c>
      <c r="FF44" s="403" t="n">
        <v>119.0738</v>
      </c>
      <c r="FG44" s="386">
        <f>(FF44-FZ44)/FZ44</f>
      </c>
      <c r="FH44" s="403" t="n">
        <v>124.6885</v>
      </c>
      <c r="FI44" s="386">
        <f>(FH44-GA44)/GA44</f>
      </c>
      <c r="FJ44" s="403" t="n">
        <v>128.9063</v>
      </c>
      <c r="FK44" s="386">
        <f>(FJ44-GB44)/GB44</f>
      </c>
      <c r="FL44" s="403" t="n">
        <v>114.269</v>
      </c>
      <c r="FM44" s="386">
        <f>(FL44-GD44)/GD44</f>
      </c>
      <c r="FN44" s="403" t="n">
        <v>109.6353</v>
      </c>
      <c r="FO44" s="462">
        <f>(FN44-GF44)/GF44</f>
      </c>
      <c r="FP44" s="372" t="n">
        <v>1218.7732</v>
      </c>
      <c r="FQ44" s="463">
        <f>(FP44-(FS44+FT44+FU44+FV44+FW44+FX44+FY44+FZ44+GA44+GB44+GD44+GF44))/(FS44+FT44+FU44+FV44+FW44+FX44+FY44+FZ44+GA44+GB44+GD44+GF44)</f>
      </c>
      <c r="FR44" s="530"/>
      <c r="FS44" s="531" t="n">
        <v>282.5778</v>
      </c>
      <c r="FT44" s="510" t="n">
        <v>184.3028</v>
      </c>
      <c r="FU44" s="510" t="n">
        <v>144.9733</v>
      </c>
      <c r="FV44" s="510" t="n">
        <v>166.0</v>
      </c>
      <c r="FW44" s="510" t="n">
        <v>159.7461</v>
      </c>
      <c r="FX44" s="510" t="n">
        <v>155.2558</v>
      </c>
      <c r="FY44" s="895" t="n">
        <v>155.7059</v>
      </c>
      <c r="FZ44" s="896" t="n">
        <v>152.3916</v>
      </c>
      <c r="GA44" s="897" t="n">
        <v>198.5506</v>
      </c>
      <c r="GB44" s="898" t="n">
        <v>221.8934</v>
      </c>
      <c r="GC44" s="392">
        <f>(GB44-HD44)/HD44</f>
      </c>
      <c r="GD44" s="899" t="n">
        <v>198.4638</v>
      </c>
      <c r="GE44" s="392">
        <f>(GD44-HF44)/HF44</f>
      </c>
      <c r="GF44" s="900" t="n">
        <v>284.6173</v>
      </c>
      <c r="GG44" s="392">
        <f>(GF44-HH44)/HH44</f>
      </c>
      <c r="GH44" s="391">
        <f>FS44+FT44+FU44+FV44+FW44+FX44+FY44+FZ44+GA44+GB44+GD44+GF44</f>
      </c>
      <c r="GI44" s="393">
        <f>(GH44-HJ44)/HJ44</f>
      </c>
      <c r="GJ44" s="324"/>
      <c r="GK44" s="533"/>
      <c r="GL44" s="390" t="n">
        <v>291.3474</v>
      </c>
      <c r="GM44" s="392">
        <f>(GL44-HO44)/HO44</f>
      </c>
      <c r="GN44" s="391" t="n">
        <v>188.2562</v>
      </c>
      <c r="GO44" s="392">
        <f>(GN44-HQ44)/HQ44</f>
      </c>
      <c r="GP44" s="529" t="n">
        <v>151.3291</v>
      </c>
      <c r="GQ44" s="392">
        <f>(GP44-HS44)/HS44</f>
      </c>
      <c r="GR44" s="529" t="n">
        <v>171.5195</v>
      </c>
      <c r="GS44" s="392">
        <f>(GR44-HU44)/HU44</f>
      </c>
      <c r="GT44" s="529" t="n">
        <v>160.5535</v>
      </c>
      <c r="GU44" s="392">
        <f>(GT44-HW44)/HW44</f>
      </c>
      <c r="GV44" s="391" t="n">
        <v>160.4726</v>
      </c>
      <c r="GW44" s="392">
        <f>(GV44-HZ44)/HZ44</f>
      </c>
      <c r="GX44" s="391" t="n">
        <v>147.3301</v>
      </c>
      <c r="GY44" s="392">
        <f>(GX44-IB44)/IB44</f>
      </c>
      <c r="GZ44" s="391" t="n">
        <v>147.953</v>
      </c>
      <c r="HA44" s="392">
        <f>(GZ44-ID44)/ID44</f>
      </c>
      <c r="HB44" s="391" t="n">
        <v>202.1901</v>
      </c>
      <c r="HC44" s="392">
        <f>(HB44-IF44)/IF44</f>
      </c>
      <c r="HD44" s="391" t="n">
        <v>223.7731</v>
      </c>
      <c r="HE44" s="392">
        <f>(HD44-IH44)/IH44</f>
      </c>
      <c r="HF44" s="391" t="n">
        <v>201.2818</v>
      </c>
      <c r="HG44" s="392">
        <f>(HF44-IJ44)/IJ44</f>
      </c>
      <c r="HH44" s="391" t="n">
        <v>287.7538</v>
      </c>
      <c r="HI44" s="392">
        <f>(HH44-IL44)/IL44</f>
      </c>
      <c r="HJ44" s="391">
        <f>GL44+GN44+GP44+GR44+GT44+GV44+GX44+GZ44+HB44+HD44+HF44+HH44</f>
      </c>
      <c r="HK44" s="391">
        <f>HH44+HF44+HD44+HB44+GZ44+GX44+GV44+GT44+GR44+GP44+GN44+GL44</f>
      </c>
      <c r="HL44" s="393"/>
      <c r="HM44" s="382"/>
      <c r="HN44" s="497"/>
      <c r="HO44" s="390" t="n">
        <v>297.5969</v>
      </c>
      <c r="HP44" s="395">
        <f>(HO44-IQ44)/IQ44</f>
      </c>
      <c r="HQ44" s="470" t="n">
        <v>386.1365</v>
      </c>
      <c r="HR44" s="395">
        <f>(HQ44-IS44)/IS44</f>
      </c>
      <c r="HS44" s="470" t="n">
        <v>267.4521</v>
      </c>
      <c r="HT44" s="474">
        <f>(HS44-IU44)/IU44</f>
      </c>
      <c r="HU44" s="472" t="n">
        <v>240.8559</v>
      </c>
      <c r="HV44" s="473">
        <f>(HU44-IW44)/IW44</f>
      </c>
      <c r="HW44" s="472" t="n">
        <v>228.3678</v>
      </c>
      <c r="HX44" s="473">
        <f>(HW44-IY44)/IY44</f>
      </c>
      <c r="HY44" s="474"/>
      <c r="HZ44" s="472" t="n">
        <v>266.7264</v>
      </c>
      <c r="IA44" s="473">
        <f>(HZ44-JA44)/JA44</f>
      </c>
      <c r="IB44" s="472" t="n">
        <v>263.2766</v>
      </c>
      <c r="IC44" s="473">
        <f>(IB44-JC44)/JC44</f>
      </c>
      <c r="ID44" s="472" t="n">
        <v>256.88</v>
      </c>
      <c r="IE44" s="405">
        <f>(ID44-JE44)/JE44</f>
      </c>
      <c r="IF44" s="472" t="n">
        <v>255.9368</v>
      </c>
      <c r="IG44" s="405">
        <f>(IF44-JG44)/JG44</f>
      </c>
      <c r="IH44" s="472" t="n">
        <v>255.7407</v>
      </c>
      <c r="II44" s="393">
        <f>(IH44-JI44)/JI44</f>
      </c>
      <c r="IJ44" s="472" t="n">
        <v>231.8914</v>
      </c>
      <c r="IK44" s="405">
        <f>(IJ44-JK44)/JK44</f>
      </c>
      <c r="IL44" s="559" t="n">
        <v>291.2488</v>
      </c>
      <c r="IM44" s="313">
        <f>(IL44-JM44)/JM44</f>
      </c>
      <c r="IN44" s="406">
        <f>HO44+HQ44+HS44+HU44+HW44+HZ44+IB44+ID44+IF44+IH44+IJ44+IL44</f>
      </c>
      <c r="IO44" s="104">
        <f>IN44/JO44-1</f>
      </c>
      <c r="IP44" s="325"/>
      <c r="IQ44" s="534" t="n">
        <v>292.048</v>
      </c>
      <c r="IR44" s="304">
        <f>IQ44/JS44-1</f>
      </c>
      <c r="IS44" s="430" t="n">
        <v>419.7136</v>
      </c>
      <c r="IT44" s="304">
        <f>IS44/JT44-1</f>
      </c>
      <c r="IU44" s="560" t="n">
        <v>288.5136</v>
      </c>
      <c r="IV44" s="409">
        <f>(IU44-JU44)/JU44</f>
      </c>
      <c r="IW44" s="511" t="n">
        <v>251.4153</v>
      </c>
      <c r="IX44" s="304">
        <f>(IW44-JV44)/JV44</f>
      </c>
      <c r="IY44" s="511" t="n">
        <v>240.3872</v>
      </c>
      <c r="IZ44" s="304">
        <f>(IY44-JW44)/JW44</f>
      </c>
      <c r="JA44" s="511" t="n">
        <v>269.966</v>
      </c>
      <c r="JB44" s="429">
        <f>(JA44-JX44)/JX44</f>
      </c>
      <c r="JC44" s="511" t="n">
        <v>266.2049</v>
      </c>
      <c r="JD44" s="429">
        <f>(JC44-JY44)/JY44</f>
      </c>
      <c r="JE44" s="430" t="n">
        <v>260.0</v>
      </c>
      <c r="JF44" s="429">
        <f>(JE44-JZ44)/JZ44</f>
      </c>
      <c r="JG44" s="430" t="n">
        <v>258.2872</v>
      </c>
      <c r="JH44" s="477">
        <f>(JG44-KA44)/KA44</f>
      </c>
      <c r="JI44" s="430" t="n">
        <v>257.9331</v>
      </c>
      <c r="JJ44" s="426">
        <f>(JI44-KB44)/KB44</f>
      </c>
      <c r="JK44" s="391" t="n">
        <v>234.0919</v>
      </c>
      <c r="JL44" s="388">
        <f>(JK44-KC44)/KC44</f>
      </c>
      <c r="JM44" s="480" t="n">
        <v>277.3798</v>
      </c>
      <c r="JN44" s="388">
        <f>(JM44-KD44)/KD44</f>
      </c>
      <c r="JO44" s="413">
        <f>JM44+JK44+JI44+JG44+JE44+JC44+JA44+IY44+IW44+IU44+IS44+IQ44</f>
      </c>
      <c r="JP44" s="388">
        <f>JO44/JR44-1</f>
      </c>
      <c r="JQ44" s="414"/>
      <c r="JR44" s="525" t="n">
        <v>3277.0481781415</v>
      </c>
      <c r="JS44" s="403" t="n">
        <v>282.992199719165</v>
      </c>
      <c r="JT44" s="403" t="n">
        <v>388.264157386073</v>
      </c>
      <c r="JU44" s="403" t="n">
        <v>311.90659897373</v>
      </c>
      <c r="JV44" s="403" t="n">
        <v>246.485621597224</v>
      </c>
      <c r="JW44" s="403" t="n">
        <v>245.755971661969</v>
      </c>
      <c r="JX44" s="403" t="n">
        <v>261.848646267667</v>
      </c>
      <c r="JY44" s="403" t="n">
        <v>260.985203215133</v>
      </c>
      <c r="JZ44" s="403" t="n">
        <v>252.097062970323</v>
      </c>
      <c r="KA44" s="403" t="n">
        <v>253.245255923891</v>
      </c>
      <c r="KB44" s="403" t="n">
        <v>261.065864797023</v>
      </c>
      <c r="KC44" s="403" t="n">
        <v>234.215038922947</v>
      </c>
      <c r="KD44" s="403" t="n">
        <v>278.186556706349</v>
      </c>
    </row>
    <row r="45" ht="28.8" customHeight="1" spans="1:288">
      <c r="A45" s="415"/>
      <c r="B45" s="147" t="s">
        <v>209</v>
      </c>
      <c r="C45" s="170" t="n">
        <v>6018.763299999999</v>
      </c>
      <c r="D45" s="372" t="n">
        <f t="shared" si="74">C45/Z45-1</f>
        <v>-0.08775420624901575</v>
      </c>
      <c r="E45" s="170" t="n">
        <v>6370.467000000001</v>
      </c>
      <c r="F45" s="372" t="n">
        <f t="shared" si="75">E45/AB45-1</f>
        <v>-0.05449023067619152</v>
      </c>
      <c r="G45" s="170" t="n">
        <v>6382.2507</v>
      </c>
      <c r="H45" s="372" t="n">
        <f t="shared" si="76">G45/AD45-1</f>
        <v>-0.05472716271951272</v>
      </c>
      <c r="I45" s="170" t="n">
        <v>6638.9771</v>
      </c>
      <c r="J45" s="372" t="n">
        <f t="shared" si="77">I45/AF45-1</f>
        <v>-0.05986651616171357</v>
      </c>
      <c r="K45" s="170" t="n">
        <v>6644.387699999999</v>
      </c>
      <c r="L45" s="372" t="n">
        <f t="shared" si="78">K45/AH45-1</f>
        <v>-0.055791883549610066</v>
      </c>
      <c r="M45" s="170" t="n">
        <v>6426.1170999999995</v>
      </c>
      <c r="N45" s="372" t="n">
        <f t="shared" si="79">M45/AJ45-1</f>
        <v>-0.05958610542570586</v>
      </c>
      <c r="O45" s="170" t="n">
        <v>6325.9991</v>
      </c>
      <c r="P45" s="372" t="n">
        <f t="shared" si="80">O45/AL45-1</f>
        <v>-0.05829139856400578</v>
      </c>
      <c r="Q45" s="170" t="n">
        <v>6167.3023</v>
      </c>
      <c r="R45" s="372" t="n">
        <f>Q45/AL45-1</f>
        <v>-0.03018297837704964</v>
      </c>
      <c r="S45" s="170"/>
      <c r="T45" s="372">
        <f>S45/AN45-1</f>
      </c>
      <c r="U45" s="109">
        <f>G45+E45+C45+I45+K45+M45+O45+Q45+S45</f>
      </c>
      <c r="V45" s="372">
        <f>U45/SUM(X45+Z45+AB45+AD45+AF45+AH45+AJ45+AL45+AN45)-1</f>
      </c>
      <c r="W45" s="372"/>
      <c r="X45" s="170" t="n">
        <v>6597.743</v>
      </c>
      <c r="Y45" s="372">
        <f>X45/AY45-1</f>
      </c>
      <c r="Z45" s="93" t="n">
        <v>6737.6004</v>
      </c>
      <c r="AA45" s="416">
        <f>Z45/BA45-1</f>
      </c>
      <c r="AB45" s="93" t="n">
        <v>6751.7551</v>
      </c>
      <c r="AC45" s="416">
        <f>AB45/BC45-1</f>
      </c>
      <c r="AD45" s="93" t="n">
        <v>7061.7388</v>
      </c>
      <c r="AE45" s="416">
        <f>AD45/BE45-1</f>
      </c>
      <c r="AF45" s="170" t="n">
        <v>7036.9949</v>
      </c>
      <c r="AG45" s="416">
        <f>AF45/BG45-1</f>
      </c>
      <c r="AH45" s="170" t="n">
        <v>6833.286</v>
      </c>
      <c r="AI45" s="416">
        <f>AH45/BI45-1</f>
      </c>
      <c r="AJ45" s="170" t="n">
        <v>6717.576</v>
      </c>
      <c r="AK45" s="416">
        <f>AJ45/BK45-1</f>
      </c>
      <c r="AL45" s="170" t="n">
        <v>6359.2432</v>
      </c>
      <c r="AM45" s="416">
        <f>AL45/BM45-1</f>
      </c>
      <c r="AN45" s="170" t="n">
        <v>6290.8263</v>
      </c>
      <c r="AO45" s="416">
        <f>AN45/BO45-1</f>
      </c>
      <c r="AP45" s="170" t="n">
        <v>6607.9652</v>
      </c>
      <c r="AQ45" s="416">
        <f>AP45/BQ45-1</f>
      </c>
      <c r="AR45" s="170" t="n">
        <v>6390.1947</v>
      </c>
      <c r="AS45" s="416">
        <f>AR45/BS45-1</f>
      </c>
      <c r="AT45" s="170" t="n">
        <v>6195.4234</v>
      </c>
      <c r="AU45" s="416">
        <f>AT45/BU45-1</f>
      </c>
      <c r="AV45" s="107">
        <f>AB45+X45+Z45+AD45+AF45+AH45+AJ45+AL45+AN45+AP45+AR45+AT45</f>
      </c>
      <c r="AW45" s="372">
        <f>AV45/(AY45+BA45+BC45+BE45+BG45+BI45+BK45+BM45+BO45+BQ45+BS45+BU45)-1</f>
      </c>
      <c r="AX45" s="373"/>
      <c r="AY45" s="500" t="n">
        <v>6138.5352</v>
      </c>
      <c r="AZ45" s="418" t="n">
        <v>-0.0137489215325564</v>
      </c>
      <c r="BA45" s="417" t="n">
        <v>6328.0714</v>
      </c>
      <c r="BB45" s="419">
        <f>BA45/CB45-1</f>
      </c>
      <c r="BC45" s="417" t="n">
        <v>6310.3957</v>
      </c>
      <c r="BD45" s="419">
        <f>BC45/CD45-1</f>
      </c>
      <c r="BE45" s="417" t="n">
        <v>6759.9481</v>
      </c>
      <c r="BF45" s="419">
        <f>BE45/CF45-1</f>
      </c>
      <c r="BG45" s="420" t="n">
        <v>7072.0342</v>
      </c>
      <c r="BH45" s="419">
        <f>BG45/CH45-1</f>
      </c>
      <c r="BI45" s="417" t="n">
        <v>6747.0181</v>
      </c>
      <c r="BJ45" s="419">
        <f>BI45/CJ45-1</f>
      </c>
      <c r="BK45" s="417" t="n">
        <v>6760.5359</v>
      </c>
      <c r="BL45" s="419">
        <f>BK45/CL45-1</f>
      </c>
      <c r="BM45" s="170" t="n">
        <v>6636.8642</v>
      </c>
      <c r="BN45" s="416">
        <f>BM45/CN45-1</f>
      </c>
      <c r="BO45" s="170" t="n">
        <v>6377.6778</v>
      </c>
      <c r="BP45" s="416">
        <f>BO45/CP45-1</f>
      </c>
      <c r="BQ45" s="170" t="n">
        <v>6780.4748</v>
      </c>
      <c r="BR45" s="416">
        <f>BQ45/CR45-1</f>
      </c>
      <c r="BS45" s="170" t="n">
        <v>6563.4149</v>
      </c>
      <c r="BT45" s="416">
        <f>BS45/CT45-1</f>
      </c>
      <c r="BU45" s="170" t="n">
        <v>6261.3784</v>
      </c>
      <c r="BV45" s="416">
        <f>BU45/CV45-1</f>
      </c>
      <c r="BW45" s="109">
        <f>AY45+BA45+BC45+BE45+BG45+BI45+BK45+BM45+BO45+BQ45+BS45+BU45</f>
      </c>
      <c r="BX45" s="372">
        <f>BW45/CX45-1</f>
      </c>
      <c r="BY45" s="443"/>
      <c r="BZ45" s="93" t="n">
        <v>6224.11</v>
      </c>
      <c r="CA45" s="416">
        <f>BZ45/DB45-1</f>
      </c>
      <c r="CB45" s="93" t="n">
        <v>7226.0327</v>
      </c>
      <c r="CC45" s="372">
        <f>CB45/DC45-1</f>
      </c>
      <c r="CD45" s="109" t="n">
        <v>6243.5449</v>
      </c>
      <c r="CE45" s="372">
        <f>CD45/DD45-1</f>
      </c>
      <c r="CF45" s="109" t="n">
        <v>6477.7291</v>
      </c>
      <c r="CG45" s="372" t="n">
        <v>0.835389945722546</v>
      </c>
      <c r="CH45" s="170" t="n">
        <v>6592.0497</v>
      </c>
      <c r="CI45" s="372">
        <f>CH45/DF45-1</f>
      </c>
      <c r="CJ45" s="170" t="n">
        <v>6387.5932</v>
      </c>
      <c r="CK45" s="372">
        <f>CJ45/DG45-1</f>
      </c>
      <c r="CL45" s="170" t="n">
        <v>6411.5337</v>
      </c>
      <c r="CM45" s="372">
        <f>CL45/DH45-1</f>
      </c>
      <c r="CN45" s="109" t="n">
        <v>6246.588</v>
      </c>
      <c r="CO45" s="372">
        <f>CN45/DI45-1</f>
      </c>
      <c r="CP45" s="109">
        <f>5597.1552+CP47</f>
      </c>
      <c r="CQ45" s="372">
        <f>CP45/DJ45-1</f>
      </c>
      <c r="CR45" s="109">
        <f>5981.7169+CR47</f>
      </c>
      <c r="CS45" s="372">
        <f>CR45/DK45-1</f>
      </c>
      <c r="CT45" s="109" t="n">
        <v>6166.9329</v>
      </c>
      <c r="CU45" s="372">
        <f>CT45/DL45-1</f>
      </c>
      <c r="CV45" s="109" t="n">
        <v>5948.1387</v>
      </c>
      <c r="CW45" s="372">
        <f>CV45/DM45-1</f>
      </c>
      <c r="CX45" s="109">
        <f>BZ45+CB45+CD45+CF45+CH45+CJ45+CL45+CN45+CP45+CR45+CT45+CV45</f>
      </c>
      <c r="CY45" s="372">
        <f>CX45/SUM(DB45:DM45)-1</f>
      </c>
      <c r="CZ45" s="294"/>
      <c r="DA45" s="294"/>
      <c r="DB45" s="502" t="n">
        <v>5456.5089</v>
      </c>
      <c r="DC45" s="93" t="n">
        <v>6143.9518</v>
      </c>
      <c r="DD45" s="93" t="n">
        <v>5346.1466</v>
      </c>
      <c r="DE45" s="107" t="n">
        <v>3529.3476</v>
      </c>
      <c r="DF45" s="170" t="n">
        <v>4102.4328</v>
      </c>
      <c r="DG45" s="170" t="n">
        <v>4339.7613</v>
      </c>
      <c r="DH45" s="109" t="n">
        <v>4545.5893</v>
      </c>
      <c r="DI45" s="109" t="n">
        <v>4163.6408</v>
      </c>
      <c r="DJ45" s="109" t="n">
        <v>21471.9468</v>
      </c>
      <c r="DK45" s="109" t="n">
        <v>6885.598</v>
      </c>
      <c r="DL45" s="109" t="n">
        <v>3859.824</v>
      </c>
      <c r="DM45" s="109" t="n">
        <v>5127.3413</v>
      </c>
      <c r="DN45" s="109" t="n">
        <v>74972.0892</v>
      </c>
      <c r="DO45" s="423" t="n">
        <v>-0.143919736269951</v>
      </c>
      <c r="DP45" s="424"/>
      <c r="DQ45" s="425" t="n">
        <v>9666.4115</v>
      </c>
      <c r="DR45" s="87">
        <f>(DQ45-DZ45)/DZ45</f>
      </c>
      <c r="DS45" s="438" t="n">
        <v>10708.2193</v>
      </c>
      <c r="DT45" s="308"/>
      <c r="DU45" s="438" t="n">
        <v>9828.8168</v>
      </c>
      <c r="DV45" s="104">
        <f>(DU45-EV45)/EV45</f>
      </c>
      <c r="DW45" s="103"/>
      <c r="DX45" s="438" t="n">
        <v>9179.3661</v>
      </c>
      <c r="DY45" s="104">
        <f>(DX45-EX45)/EX45</f>
      </c>
      <c r="DZ45" s="438" t="n">
        <v>9002.8123</v>
      </c>
      <c r="EA45" s="104">
        <f>(DZ45-EZ45)/EZ45</f>
      </c>
      <c r="EB45" s="438" t="n">
        <v>7696.705</v>
      </c>
      <c r="EC45" s="104">
        <f>(EB45-FB45)/FB45</f>
      </c>
      <c r="ED45" s="438" t="n">
        <v>7036.6053</v>
      </c>
      <c r="EE45" s="104">
        <f>(ED45-FD45)/FD45</f>
      </c>
      <c r="EF45" s="438" t="n">
        <v>4135.787</v>
      </c>
      <c r="EG45" s="104">
        <f>(EF45-FF45)/FF45</f>
      </c>
      <c r="EH45" s="438" t="n">
        <v>5015.5497</v>
      </c>
      <c r="EI45" s="104">
        <f>(EH45-FH45)/FH45</f>
      </c>
      <c r="EJ45" s="438" t="n">
        <v>5321.0767</v>
      </c>
      <c r="EK45" s="104">
        <f>(EJ45-FJ45)/FJ45</f>
      </c>
      <c r="EL45" s="438" t="n">
        <v>4976.3213</v>
      </c>
      <c r="EM45" s="104">
        <f>(EL45-FL45)/FL45</f>
      </c>
      <c r="EN45" s="438" t="n">
        <v>5008.3337</v>
      </c>
      <c r="EO45" s="104">
        <f>(EN45-FN45)/FN45</f>
      </c>
      <c r="EP45" s="93">
        <f>DQ45+DS45+DU45+DX45+DZ45+EB45+ED45+EF45+EH45+EJ45+EL45+EN45</f>
      </c>
      <c r="EQ45" s="104" t="n">
        <v>0.326544746210014</v>
      </c>
      <c r="ER45" s="513" t="n">
        <v>11868.8804</v>
      </c>
      <c r="ES45" s="104">
        <f>(ER45-FS45)/FS45</f>
      </c>
      <c r="ET45" s="438" t="n">
        <v>0.0</v>
      </c>
      <c r="EU45" s="104">
        <f>(ET45-FT45)/FT45</f>
      </c>
      <c r="EV45" s="438" t="n">
        <v>1254.761</v>
      </c>
      <c r="EW45" s="104">
        <f>(EV45-FU45)/FU45</f>
      </c>
      <c r="EX45" s="438" t="n">
        <v>5476.954</v>
      </c>
      <c r="EY45" s="104">
        <f>(EX45-FV45)/FV45</f>
      </c>
      <c r="EZ45" s="438" t="n">
        <v>6720.1906</v>
      </c>
      <c r="FA45" s="104">
        <f>(EZ45-FW45)/FW45</f>
      </c>
      <c r="FB45" s="438" t="n">
        <v>3951.367</v>
      </c>
      <c r="FC45" s="104">
        <f>(FB45-FX45)/FX45</f>
      </c>
      <c r="FD45" s="438" t="n">
        <v>5153.4173</v>
      </c>
      <c r="FE45" s="104">
        <f>(FD45-FY45)/FY45</f>
      </c>
      <c r="FF45" s="438" t="n">
        <v>6590.6444</v>
      </c>
      <c r="FG45" s="104">
        <f>(FF45-FZ45)/FZ45</f>
      </c>
      <c r="FH45" s="438" t="n">
        <v>6517.3091</v>
      </c>
      <c r="FI45" s="104">
        <f>(FH45-GA45)/GA45</f>
      </c>
      <c r="FJ45" s="438" t="n">
        <v>7175.4351</v>
      </c>
      <c r="FK45" s="104">
        <f>(FJ45-GB45)/GB45</f>
      </c>
      <c r="FL45" s="438" t="n">
        <v>5743.6379</v>
      </c>
      <c r="FM45" s="104">
        <f>(FL45-GD45)/GD45</f>
      </c>
      <c r="FN45" s="438" t="n">
        <v>5565.5341</v>
      </c>
      <c r="FO45" s="462">
        <f>(FN45-GF45)/GF45</f>
      </c>
      <c r="FP45" s="901" t="n">
        <v>66018.1309</v>
      </c>
      <c r="FQ45" s="454">
        <f>(FP45-(FS45+FT45+FU45+FV45+FW45+FX45+FY45+FZ45+GA45+GB45+GD45+GF45))/(FS45+FT45+FU45+FV45+FW45+FX45+FY45+FZ45+GA45+GB45+GD45+GF45)</f>
      </c>
      <c r="FR45" s="501"/>
      <c r="FS45" s="425" t="n">
        <v>12074.0</v>
      </c>
      <c r="FT45" s="502" t="n">
        <v>13413.4071</v>
      </c>
      <c r="FU45" s="502" t="n">
        <v>12555.6382</v>
      </c>
      <c r="FV45" s="502" t="n">
        <v>10507.0</v>
      </c>
      <c r="FW45" s="502" t="n">
        <v>9230.5987</v>
      </c>
      <c r="FX45" s="502" t="n">
        <v>9062.7684</v>
      </c>
      <c r="FY45" s="583" t="n">
        <v>9760.26</v>
      </c>
      <c r="FZ45" s="490" t="n">
        <v>9665.1387</v>
      </c>
      <c r="GA45" s="490" t="n">
        <v>10860.085</v>
      </c>
      <c r="GB45" s="490" t="n">
        <v>11214.6759</v>
      </c>
      <c r="GC45" s="503">
        <f>(GB45-HD45)/HD45</f>
      </c>
      <c r="GD45" s="490" t="n">
        <v>9884.992</v>
      </c>
      <c r="GE45" s="503">
        <f>(GD45-HF45)/HF45</f>
      </c>
      <c r="GF45" s="490" t="n">
        <v>19983.1777</v>
      </c>
      <c r="GG45" s="503">
        <f>(GF45-HH45)/HH45</f>
      </c>
      <c r="GH45" s="504">
        <f>FS45+FT45+FU45+FV45+FW45+FX45+FY45+FZ45+GA45+GB45+GD45+GF45</f>
      </c>
      <c r="GI45" s="491">
        <f>(GH45-HJ45)/HJ45</f>
      </c>
      <c r="GJ45" s="431"/>
      <c r="GK45" s="325"/>
      <c r="GL45" s="428" t="n">
        <v>12591.6579</v>
      </c>
      <c r="GM45" s="104">
        <f>(GL45-HO45)/HO45</f>
      </c>
      <c r="GN45" s="103" t="n">
        <v>13293.7632</v>
      </c>
      <c r="GO45" s="104">
        <f>(GN45-HQ45)/HQ45</f>
      </c>
      <c r="GP45" s="438" t="n">
        <v>13202.5638</v>
      </c>
      <c r="GQ45" s="104">
        <f>(GP45-HS45)/HS45</f>
      </c>
      <c r="GR45" s="438" t="n">
        <v>10968.096</v>
      </c>
      <c r="GS45" s="104">
        <f>(GR45-HU45)/HU45</f>
      </c>
      <c r="GT45" s="438" t="n">
        <v>9792.5178</v>
      </c>
      <c r="GU45" s="104">
        <f>(GT45-HW45)/HW45</f>
      </c>
      <c r="GV45" s="103" t="n">
        <v>9352.7022</v>
      </c>
      <c r="GW45" s="104">
        <f>(GV45-HZ45)/HZ45</f>
      </c>
      <c r="GX45" s="103" t="n">
        <v>10134.1712</v>
      </c>
      <c r="GY45" s="104">
        <f>(GX45-IB45)/IB45</f>
      </c>
      <c r="GZ45" s="103" t="n">
        <v>9812.3236</v>
      </c>
      <c r="HA45" s="104">
        <f>(GZ45-ID45)/ID45</f>
      </c>
      <c r="HB45" s="103" t="n">
        <v>11093.0388</v>
      </c>
      <c r="HC45" s="104">
        <f>(HB45-IF45)/IF45</f>
      </c>
      <c r="HD45" s="103" t="n">
        <v>11416.7524</v>
      </c>
      <c r="HE45" s="104">
        <f>(HD45-IH45)/IH45</f>
      </c>
      <c r="HF45" s="103" t="n">
        <v>10076.4445</v>
      </c>
      <c r="HG45" s="104">
        <f>(HF45-IJ45)/IJ45</f>
      </c>
      <c r="HH45" s="103" t="n">
        <v>20314.3008</v>
      </c>
      <c r="HI45" s="104">
        <f>(HH45-IL45)/IL45</f>
      </c>
      <c r="HJ45" s="430">
        <f>GL45+GN45+GP45+GR45+GT45+GV45+GX45+GZ45+HB45+HD45+HF45+HH45</f>
      </c>
      <c r="HK45" s="103">
        <f>HH45+HF45+HD45+HB45+GZ45+GX45+GV45+GT45+GR45+GP45+GN45+GL45</f>
      </c>
      <c r="HL45" s="409"/>
      <c r="HM45" s="424"/>
      <c r="HN45" s="505"/>
      <c r="HO45" s="428" t="n">
        <v>12888.0839</v>
      </c>
      <c r="HP45" s="426">
        <f>(HO45-IQ45)/IQ45</f>
      </c>
      <c r="HQ45" s="435" t="n">
        <v>16915.9632</v>
      </c>
      <c r="HR45" s="426">
        <f>(HQ45-IS45)/IS45</f>
      </c>
      <c r="HS45" s="435" t="n">
        <v>12353.1665</v>
      </c>
      <c r="HT45" s="437">
        <f>(HS45-IU45)/IU45</f>
      </c>
      <c r="HU45" s="466" t="n">
        <v>12205.6367</v>
      </c>
      <c r="HV45" s="308">
        <f>(HU45-IW45)/IW45</f>
      </c>
      <c r="HW45" s="466" t="n">
        <v>13296.4897</v>
      </c>
      <c r="HX45" s="308">
        <f>(HW45-IY45)/IY45</f>
      </c>
      <c r="HY45" s="437"/>
      <c r="HZ45" s="466" t="n">
        <v>13669.9743</v>
      </c>
      <c r="IA45" s="308">
        <f>(HZ45-JA45)/JA45</f>
      </c>
      <c r="IB45" s="466" t="n">
        <v>14341.177</v>
      </c>
      <c r="IC45" s="308">
        <f>(IB45-JC45)/JC45</f>
      </c>
      <c r="ID45" s="466" t="n">
        <v>16947.504</v>
      </c>
      <c r="IE45" s="436">
        <f>(ID45-JE45)/JE45</f>
      </c>
      <c r="IF45" s="466" t="n">
        <v>14406.5439</v>
      </c>
      <c r="IG45" s="439">
        <f>(IF45-JG45)/JG45</f>
      </c>
      <c r="IH45" s="466" t="n">
        <v>13463.1514</v>
      </c>
      <c r="II45" s="522">
        <f>(IH45-JI45)/JI45</f>
      </c>
      <c r="IJ45" s="466" t="n">
        <v>11463.5318</v>
      </c>
      <c r="IK45" s="313">
        <f>(IJ45-JK45)/JK45</f>
      </c>
      <c r="IL45" s="566" t="n">
        <v>20540.2435</v>
      </c>
      <c r="IM45" s="313">
        <f>(IL45-JM45)/JM45</f>
      </c>
      <c r="IN45" s="406">
        <f>HO45+HQ45+HS45+HU45+HW45+HZ45+IB45+ID45+IF45+IH45+IJ45+IL45</f>
      </c>
      <c r="IO45" s="104">
        <f>IN45/JO45-1</f>
      </c>
      <c r="IP45" s="325"/>
      <c r="IQ45" s="515" t="n">
        <v>12722.6889</v>
      </c>
      <c r="IR45" s="308">
        <f>IQ45/JS45-1</f>
      </c>
      <c r="IS45" s="103" t="n">
        <v>18588.9705</v>
      </c>
      <c r="IT45" s="308">
        <f>IS45/JT45-1</f>
      </c>
      <c r="IU45" s="438" t="n">
        <v>13515.4994</v>
      </c>
      <c r="IV45" s="409">
        <f>(IU45-JU45)/JU45</f>
      </c>
      <c r="IW45" s="514" t="n">
        <v>12596.1163</v>
      </c>
      <c r="IX45" s="308">
        <f>(IW45-JV45)/JV45</f>
      </c>
      <c r="IY45" s="514" t="n">
        <v>13893.9286</v>
      </c>
      <c r="IZ45" s="308">
        <f>(IY45-JW45)/JW45</f>
      </c>
      <c r="JA45" s="514" t="n">
        <v>13920.5441</v>
      </c>
      <c r="JB45" s="104">
        <f>(JA45-JX45)/JX45</f>
      </c>
      <c r="JC45" s="514" t="n">
        <v>14559.5706</v>
      </c>
      <c r="JD45" s="104">
        <f>(JC45-JY45)/JY45</f>
      </c>
      <c r="JE45" s="103" t="n">
        <v>17136.0</v>
      </c>
      <c r="JF45" s="104">
        <f>(JE45-JZ45)/JZ45</f>
      </c>
      <c r="JG45" s="103" t="n">
        <v>14552.0645</v>
      </c>
      <c r="JH45" s="409">
        <f>(JG45-KA45)/KA45</f>
      </c>
      <c r="JI45" s="103" t="n">
        <v>13097.9362</v>
      </c>
      <c r="JJ45" s="426">
        <f>(JI45-KB45)/KB45</f>
      </c>
      <c r="JK45" s="103" t="n">
        <v>11608.6398</v>
      </c>
      <c r="JL45" s="426">
        <f>(JK45-KC45)/KC45</f>
      </c>
      <c r="JM45" s="103" t="n">
        <v>19750.2341</v>
      </c>
      <c r="JN45" s="426">
        <f>(JM45-KD45)/KD45</f>
      </c>
      <c r="JO45" s="413">
        <f>JM45+JK45+JI45+JG45+JE45+JC45+JA45+IY45+IW45+IU45+IS45+IQ45</f>
      </c>
      <c r="JP45" s="388">
        <f>JO45/JR45-1</f>
      </c>
      <c r="JQ45" s="414"/>
      <c r="JR45" s="515" t="n">
        <v>171914.858215164</v>
      </c>
      <c r="JS45" s="438" t="n">
        <v>12292.4530608049</v>
      </c>
      <c r="JT45" s="438" t="n">
        <v>16899.0640774033</v>
      </c>
      <c r="JU45" s="438" t="n">
        <v>14917.7698068425</v>
      </c>
      <c r="JV45" s="438" t="n">
        <v>12288.8939760427</v>
      </c>
      <c r="JW45" s="438" t="n">
        <v>14625.1879854521</v>
      </c>
      <c r="JX45" s="438" t="n">
        <v>13257.661030095</v>
      </c>
      <c r="JY45" s="438" t="n">
        <v>14034.4680528151</v>
      </c>
      <c r="JZ45" s="438" t="n">
        <v>13663.1388964279</v>
      </c>
      <c r="KA45" s="438" t="n">
        <v>15048.3851389275</v>
      </c>
      <c r="KB45" s="438" t="n">
        <v>13230.238581535</v>
      </c>
      <c r="KC45" s="438" t="n">
        <v>11616.7714867154</v>
      </c>
      <c r="KD45" s="438" t="n">
        <v>20040.8261221023</v>
      </c>
    </row>
    <row r="46" ht="28.8" customHeight="1" spans="1:288">
      <c r="A46" s="415"/>
      <c r="B46" s="147" t="s">
        <v>211</v>
      </c>
      <c r="C46" s="170" t="n">
        <v>12.8144</v>
      </c>
      <c r="D46" s="416" t="n">
        <f t="shared" si="74">C46/Z46-1</f>
        <v>-0.31088333673919355</v>
      </c>
      <c r="E46" s="170" t="n">
        <v>13.5845</v>
      </c>
      <c r="F46" s="372" t="n">
        <f t="shared" si="75">E46/AB46-1</f>
        <v>-0.26523404117220717</v>
      </c>
      <c r="G46" s="170" t="n">
        <v>13.8477</v>
      </c>
      <c r="H46" s="372" t="n">
        <f t="shared" si="76">G46/AD46-1</f>
        <v>-0.179186400090097</v>
      </c>
      <c r="I46" s="170" t="n">
        <v>13.6975</v>
      </c>
      <c r="J46" s="372" t="n">
        <f t="shared" si="77">I46/AF46-1</f>
        <v>-0.15186808832088772</v>
      </c>
      <c r="K46" s="170" t="n">
        <v>13.8946</v>
      </c>
      <c r="L46" s="372" t="n">
        <f t="shared" si="78">K46/AH46-1</f>
        <v>-0.15481940169588437</v>
      </c>
      <c r="M46" s="170" t="n">
        <v>13.7005</v>
      </c>
      <c r="N46" s="416" t="n">
        <f t="shared" si="79">M46/AJ46-1</f>
        <v>-0.1562640489225824</v>
      </c>
      <c r="O46" s="170" t="n">
        <v>13.1217</v>
      </c>
      <c r="P46" s="416" t="n">
        <f t="shared" si="80">O46/AL46-1</f>
        <v>-0.11776214936933549</v>
      </c>
      <c r="Q46" s="170" t="n">
        <v>12.5803</v>
      </c>
      <c r="R46" s="416" t="n">
        <f>Q46/AL46-1</f>
        <v>-0.0911566886527333</v>
      </c>
      <c r="S46" s="170"/>
      <c r="T46" s="416">
        <f>S46/AN46-1</f>
      </c>
      <c r="U46" s="109">
        <f>G46+E46+C46+I46+K46+M46+O46+Q46+S46</f>
      </c>
      <c r="V46" s="372">
        <f>U46/SUM(X46+Z46+AB46+AD46+AF46+AH46+AJ46+AL46+AN46)-1</f>
      </c>
      <c r="W46" s="372"/>
      <c r="X46" s="170" t="n">
        <v>18.5954</v>
      </c>
      <c r="Y46" s="416">
        <f>X46/AY46-1</f>
      </c>
      <c r="Z46" s="170" t="n">
        <v>18.4882</v>
      </c>
      <c r="AA46" s="416">
        <f>Z46/BA46-1</f>
      </c>
      <c r="AB46" s="170" t="n">
        <v>16.8707</v>
      </c>
      <c r="AC46" s="416">
        <f>AB46/BC46-1</f>
      </c>
      <c r="AD46" s="170" t="n">
        <v>16.1502</v>
      </c>
      <c r="AE46" s="416">
        <f>AD46/BE46-1</f>
      </c>
      <c r="AF46" s="170" t="n">
        <v>16.4398</v>
      </c>
      <c r="AG46" s="416">
        <f>AF46/BG46-1</f>
      </c>
      <c r="AH46" s="170" t="n">
        <v>16.2379</v>
      </c>
      <c r="AI46" s="416">
        <f>AH46/BI46-1</f>
      </c>
      <c r="AJ46" s="170" t="n">
        <v>14.8732</v>
      </c>
      <c r="AK46" s="416">
        <f>AJ46/BK46-1</f>
      </c>
      <c r="AL46" s="170" t="n">
        <v>13.8421</v>
      </c>
      <c r="AM46" s="416">
        <f>AL46/BM46-1</f>
      </c>
      <c r="AN46" s="170" t="n">
        <v>14.0909</v>
      </c>
      <c r="AO46" s="416">
        <f>AN46/BO46-1</f>
      </c>
      <c r="AP46" s="170" t="n">
        <v>14.3213</v>
      </c>
      <c r="AQ46" s="416">
        <f>AP46/BQ46-1</f>
      </c>
      <c r="AR46" s="170" t="n">
        <v>14.3825</v>
      </c>
      <c r="AS46" s="416">
        <f>AR46/BS46-1</f>
      </c>
      <c r="AT46" s="170" t="n">
        <v>13.6668</v>
      </c>
      <c r="AU46" s="416">
        <f>AT46/BU46-1</f>
      </c>
      <c r="AV46" s="93">
        <f>AB46+X46+Z46+AD46+AF46+AH46+AJ46+AL46+AN46+AP46+AR46+AT46</f>
      </c>
      <c r="AW46" s="416">
        <f>AV46/(AY46+BA46+BC46+BE46+BG46+BI46+BK46+BM46+BO46+BQ46+BS46+BU46)-1</f>
      </c>
      <c r="AX46" s="373"/>
      <c r="AY46" s="93" t="n">
        <v>23.8136</v>
      </c>
      <c r="AZ46" s="416" t="n">
        <v>-0.162722340788349</v>
      </c>
      <c r="BA46" s="170" t="n">
        <v>25.1424</v>
      </c>
      <c r="BB46" s="416">
        <f>BA46/CB46-1</f>
      </c>
      <c r="BC46" s="93" t="n">
        <v>23.2625</v>
      </c>
      <c r="BD46" s="416">
        <f>BC46/CD46-1</f>
      </c>
      <c r="BE46" s="93" t="n">
        <v>22.321</v>
      </c>
      <c r="BF46" s="416">
        <f>BE46/CF46-1</f>
      </c>
      <c r="BG46" s="93" t="n">
        <v>22.5921</v>
      </c>
      <c r="BH46" s="416">
        <f>BG46/CH46-1</f>
      </c>
      <c r="BI46" s="93" t="n">
        <v>22.6269</v>
      </c>
      <c r="BJ46" s="416">
        <f>BI46/CJ46-1</f>
      </c>
      <c r="BK46" s="93" t="n">
        <v>21.3565</v>
      </c>
      <c r="BL46" s="416">
        <f>BK46/CL46-1</f>
      </c>
      <c r="BM46" s="93" t="n">
        <v>19.949</v>
      </c>
      <c r="BN46" s="416">
        <f>BM46/CN46-1</f>
      </c>
      <c r="BO46" s="93" t="n">
        <v>20.7448</v>
      </c>
      <c r="BP46" s="416">
        <f>BO46/CP46-1</f>
      </c>
      <c r="BQ46" s="93" t="n">
        <v>19.57</v>
      </c>
      <c r="BR46" s="416">
        <f>BQ46/CR46-1</f>
      </c>
      <c r="BS46" s="93" t="n">
        <v>19.7635</v>
      </c>
      <c r="BT46" s="416">
        <f>BS46/CT46-1</f>
      </c>
      <c r="BU46" s="93" t="n">
        <v>20.1615</v>
      </c>
      <c r="BV46" s="416">
        <f>BU46/CV46-1</f>
      </c>
      <c r="BW46" s="170">
        <f>AY46+BA46+BC46+BE46+BG46+BI46+BK46+BM46+BO46+BQ46+BS46+BU46</f>
      </c>
      <c r="BX46" s="416">
        <f>BW46/CX46-1</f>
      </c>
      <c r="BY46" s="443"/>
      <c r="BZ46" s="93" t="n">
        <v>28.4417</v>
      </c>
      <c r="CA46" s="416">
        <f>BZ46/DB46-1</f>
      </c>
      <c r="CB46" s="93" t="n">
        <v>33.5606</v>
      </c>
      <c r="CC46" s="416">
        <f>CB46/DC46-1</f>
      </c>
      <c r="CD46" s="170" t="n">
        <v>29.7171</v>
      </c>
      <c r="CE46" s="416">
        <f>CD46/DD46-1</f>
      </c>
      <c r="CF46" s="170" t="n">
        <v>28.6961</v>
      </c>
      <c r="CG46" s="416" t="n">
        <v>0.340150191943062</v>
      </c>
      <c r="CH46" s="170" t="n">
        <v>27.4765</v>
      </c>
      <c r="CI46" s="416">
        <f>CH46/DF46-1</f>
      </c>
      <c r="CJ46" s="170" t="n">
        <v>27.5686</v>
      </c>
      <c r="CK46" s="416">
        <f>CJ46/DG46-1</f>
      </c>
      <c r="CL46" s="170" t="n">
        <v>26.4758</v>
      </c>
      <c r="CM46" s="416">
        <f>CL46/DH46-1</f>
      </c>
      <c r="CN46" s="170" t="n">
        <v>24.9488</v>
      </c>
      <c r="CO46" s="416">
        <f>CN46/DI46-1</f>
      </c>
      <c r="CP46" s="170" t="n">
        <v>25.7881</v>
      </c>
      <c r="CQ46" s="416">
        <f>CP46/DJ46-1</f>
      </c>
      <c r="CR46" s="170" t="n">
        <v>26.7271</v>
      </c>
      <c r="CS46" s="416">
        <f>CR46/DK46-1</f>
      </c>
      <c r="CT46" s="170" t="n">
        <v>24.3349</v>
      </c>
      <c r="CU46" s="416">
        <f>CT46/DL46-1</f>
      </c>
      <c r="CV46" s="170" t="n">
        <v>22.6725</v>
      </c>
      <c r="CW46" s="416">
        <f>CV46/DM46-1</f>
      </c>
      <c r="CX46" s="170">
        <f>BZ46+CB46+CD46+CF46+CH46+CJ46+CL46+CN46+CP46+CR46+CT46+CV46</f>
      </c>
      <c r="CY46" s="416">
        <f>CX46/SUM(DB46:DM46)-1</f>
      </c>
      <c r="CZ46" s="294"/>
      <c r="DA46" s="294"/>
      <c r="DB46" s="502" t="n">
        <v>27.8462</v>
      </c>
      <c r="DC46" s="93" t="n">
        <v>31.4772</v>
      </c>
      <c r="DD46" s="93" t="n">
        <v>27.606</v>
      </c>
      <c r="DE46" s="107" t="n">
        <v>21.4126</v>
      </c>
      <c r="DF46" s="170" t="n">
        <v>25.7721</v>
      </c>
      <c r="DG46" s="170" t="n">
        <v>26.2093</v>
      </c>
      <c r="DH46" s="109" t="n">
        <v>25.4407</v>
      </c>
      <c r="DI46" s="109" t="n">
        <v>23.4233</v>
      </c>
      <c r="DJ46" s="109" t="n">
        <v>26.9283</v>
      </c>
      <c r="DK46" s="109" t="n">
        <v>31.3931</v>
      </c>
      <c r="DL46" s="109" t="n">
        <v>19.2803</v>
      </c>
      <c r="DM46" s="109" t="n">
        <v>22.363</v>
      </c>
      <c r="DN46" s="109" t="n">
        <v>309.1521</v>
      </c>
      <c r="DO46" s="423" t="n">
        <v>-0.203484137422851</v>
      </c>
      <c r="DP46" s="424"/>
      <c r="DQ46" s="425" t="n">
        <v>37.7042</v>
      </c>
      <c r="DR46" s="87"/>
      <c r="DS46" s="438" t="n">
        <v>41.4941</v>
      </c>
      <c r="DT46" s="308"/>
      <c r="DU46" s="438" t="n">
        <v>33.6143</v>
      </c>
      <c r="DV46" s="104"/>
      <c r="DW46" s="103"/>
      <c r="DX46" s="438" t="n">
        <v>33.9603</v>
      </c>
      <c r="DY46" s="104"/>
      <c r="DZ46" s="438" t="n">
        <v>35.3288</v>
      </c>
      <c r="EA46" s="104"/>
      <c r="EB46" s="438" t="n">
        <v>34.4375</v>
      </c>
      <c r="EC46" s="104"/>
      <c r="ED46" s="438" t="n">
        <v>34.4448</v>
      </c>
      <c r="EE46" s="104"/>
      <c r="EF46" s="438" t="n">
        <v>25.0318</v>
      </c>
      <c r="EG46" s="104"/>
      <c r="EH46" s="438" t="n">
        <v>30.0726</v>
      </c>
      <c r="EI46" s="104"/>
      <c r="EJ46" s="438" t="n">
        <v>29.4754</v>
      </c>
      <c r="EK46" s="104"/>
      <c r="EL46" s="438" t="n">
        <v>27.5985</v>
      </c>
      <c r="EM46" s="104"/>
      <c r="EN46" s="438" t="n">
        <v>24.9682</v>
      </c>
      <c r="EO46" s="104"/>
      <c r="EP46" s="93">
        <f>DQ46+DS46+DU46+DX46+DZ46+EB46+ED46+EF46+EH46+EJ46+EL46+EN46</f>
      </c>
      <c r="EQ46" s="104"/>
      <c r="ER46" s="104"/>
      <c r="FN46" s="95"/>
      <c r="FO46" s="454"/>
      <c r="FP46" s="95" t="n">
        <v>0.0</v>
      </c>
      <c r="FQ46" s="454"/>
      <c r="FR46" s="455"/>
      <c r="FS46" s="447"/>
      <c r="JM46" s="413"/>
      <c r="JN46" s="388"/>
      <c r="JO46" s="413" t="n">
        <v>0.0</v>
      </c>
      <c r="JP46" s="388"/>
      <c r="JQ46" s="414"/>
      <c r="JR46" s="315"/>
      <c r="JS46" s="150"/>
      <c r="JT46" s="150"/>
      <c r="JU46" s="150"/>
      <c r="JV46" s="150"/>
      <c r="JW46" s="150"/>
      <c r="JX46" s="150"/>
      <c r="JY46" s="150"/>
      <c r="JZ46" s="150"/>
      <c r="KA46" s="150"/>
      <c r="KB46" s="150"/>
      <c r="KC46" s="150"/>
      <c r="KD46" s="150"/>
    </row>
    <row r="47" ht="28.8" customHeight="1" spans="1:288">
      <c r="A47" s="28"/>
      <c r="B47" s="450" t="s">
        <v>212</v>
      </c>
      <c r="C47" s="170" t="n">
        <v>328.5679</v>
      </c>
      <c r="D47" s="416" t="n">
        <f t="shared" si="74">C47/Z47-1</f>
        <v>-0.3202494427611079</v>
      </c>
      <c r="E47" s="170" t="n">
        <v>351.2583</v>
      </c>
      <c r="F47" s="372" t="n">
        <f t="shared" si="75">E47/AB47-1</f>
        <v>-0.26902827904084625</v>
      </c>
      <c r="G47" s="170" t="n">
        <v>357.7085</v>
      </c>
      <c r="H47" s="372" t="n">
        <f t="shared" si="76">G47/AD47-1</f>
        <v>-0.18397029056309278</v>
      </c>
      <c r="I47" s="170" t="n">
        <v>353.1005</v>
      </c>
      <c r="J47" s="372" t="n">
        <f t="shared" si="77">I47/AF47-1</f>
        <v>-0.1556370770210459</v>
      </c>
      <c r="K47" s="170" t="n">
        <v>358.086</v>
      </c>
      <c r="L47" s="372" t="n">
        <f t="shared" si="78">K47/AH47-1</f>
        <v>-0.1615356228996595</v>
      </c>
      <c r="M47" s="170" t="n">
        <v>352.9648</v>
      </c>
      <c r="N47" s="416" t="n">
        <f t="shared" si="79">M47/AJ47-1</f>
        <v>-0.16232388357846306</v>
      </c>
      <c r="O47" s="170" t="n">
        <v>336.5635</v>
      </c>
      <c r="P47" s="416" t="n">
        <f t="shared" si="80">O47/AL47-1</f>
        <v>-0.12505891414950843</v>
      </c>
      <c r="Q47" s="170" t="n">
        <v>320.8305</v>
      </c>
      <c r="R47" s="416" t="n">
        <f>Q47/AL47-1</f>
        <v>-0.0784985434882638</v>
      </c>
      <c r="S47" s="170"/>
      <c r="T47" s="416">
        <f>S47/AN47-1</f>
      </c>
      <c r="U47" s="109">
        <f>G47+E47+C47+I47+K47+M47+O47+Q47+S47</f>
      </c>
      <c r="V47" s="372">
        <f>U47/SUM(X47+Z47+AB47+AD47+AF47+AH47+AJ47+AL47+AN47)-1</f>
      </c>
      <c r="W47" s="372"/>
      <c r="X47" s="170" t="n">
        <v>483.3654</v>
      </c>
      <c r="Y47" s="416">
        <f>X47/AY47-1</f>
      </c>
      <c r="Z47" s="170" t="n">
        <v>480.5361</v>
      </c>
      <c r="AA47" s="416">
        <f>Z47/BA47-1</f>
      </c>
      <c r="AB47" s="170" t="n">
        <v>438.3523</v>
      </c>
      <c r="AC47" s="416">
        <f>AB47/BC47-1</f>
      </c>
      <c r="AD47" s="170" t="n">
        <v>418.1857</v>
      </c>
      <c r="AE47" s="416">
        <f>AD47/BE47-1</f>
      </c>
      <c r="AF47" s="170" t="n">
        <v>427.0736</v>
      </c>
      <c r="AG47" s="416">
        <f>AF47/BG47-1</f>
      </c>
      <c r="AH47" s="170" t="n">
        <v>421.3619</v>
      </c>
      <c r="AI47" s="416">
        <f>AH47/BI47-1</f>
      </c>
      <c r="AJ47" s="170" t="n">
        <v>384.6699</v>
      </c>
      <c r="AK47" s="416">
        <f>AJ47/BK47-1</f>
      </c>
      <c r="AL47" s="170" t="n">
        <v>348.1606</v>
      </c>
      <c r="AM47" s="416">
        <f>AL47/BM47-1</f>
      </c>
      <c r="AN47" s="170" t="n">
        <v>363.2084</v>
      </c>
      <c r="AO47" s="416">
        <f>AN47/BO47-1</f>
      </c>
      <c r="AP47" s="170" t="n">
        <v>371.9696</v>
      </c>
      <c r="AQ47" s="416">
        <f>AP47/BQ47-1</f>
      </c>
      <c r="AR47" s="170" t="n">
        <v>371.9696</v>
      </c>
      <c r="AS47" s="416">
        <f>AR47/BS47-1</f>
      </c>
      <c r="AT47" s="170" t="n">
        <v>352.3733</v>
      </c>
      <c r="AU47" s="416">
        <f>AT47/BU47-1</f>
      </c>
      <c r="AV47" s="93">
        <f>AB47+X47+Z47+AD47+AF47+AH47+AJ47+AL47+AN47+AP47+AR47+AT47</f>
      </c>
      <c r="AW47" s="416">
        <f>AV47/(AY47+BA47+BC47+BE47+BG47+BI47+BK47+BM47+BO47+BQ47+BS47+BU47)-1</f>
      </c>
      <c r="AX47" s="373"/>
      <c r="AY47" s="93" t="n">
        <v>616.8981</v>
      </c>
      <c r="AZ47" s="416" t="n">
        <v>-0.157539620273027</v>
      </c>
      <c r="BA47" s="170" t="n">
        <v>647.9865</v>
      </c>
      <c r="BB47" s="416">
        <f>BA47/CB47-1</f>
      </c>
      <c r="BC47" s="93" t="n">
        <v>596.7038</v>
      </c>
      <c r="BD47" s="416">
        <f>BC47/CD47-1</f>
      </c>
      <c r="BE47" s="93" t="n">
        <v>568.9679</v>
      </c>
      <c r="BF47" s="416">
        <f>BE47/CF47-1</f>
      </c>
      <c r="BG47" s="93" t="n">
        <v>576.2995</v>
      </c>
      <c r="BH47" s="416">
        <f>BG47/CH47-1</f>
      </c>
      <c r="BI47" s="93" t="n">
        <v>578.371</v>
      </c>
      <c r="BJ47" s="416">
        <f>BI47/CJ47-1</f>
      </c>
      <c r="BK47" s="93" t="n">
        <v>543.3831</v>
      </c>
      <c r="BL47" s="416">
        <f>BK47/CL47-1</f>
      </c>
      <c r="BM47" s="93" t="n">
        <v>505.0317</v>
      </c>
      <c r="BN47" s="416">
        <f>BM47/CN47-1</f>
      </c>
      <c r="BO47" s="93" t="n">
        <v>526.0874</v>
      </c>
      <c r="BP47" s="416">
        <f>BO47/CP47-1</f>
      </c>
      <c r="BQ47" s="93" t="n">
        <v>485.7343</v>
      </c>
      <c r="BR47" s="416">
        <f>BQ47/CR47-1</f>
      </c>
      <c r="BS47" s="93" t="n">
        <v>493.7329</v>
      </c>
      <c r="BT47" s="416">
        <f>BS47/CT47-1</f>
      </c>
      <c r="BU47" s="93" t="n">
        <v>503.4972</v>
      </c>
      <c r="BV47" s="416">
        <f>BU47/CV47-1</f>
      </c>
      <c r="BW47" s="170">
        <f>AY47+BA47+BC47+BE47+BG47+BI47+BK47+BM47+BO47+BQ47+BS47+BU47</f>
      </c>
      <c r="BX47" s="416">
        <f>BW47/CX47-1</f>
      </c>
      <c r="BY47" s="443"/>
      <c r="BZ47" s="481" t="n">
        <v>732.2577</v>
      </c>
      <c r="CA47" s="483">
        <f>BZ47/DB47-1</f>
      </c>
      <c r="CB47" s="481" t="n">
        <v>868.8326</v>
      </c>
      <c r="CC47" s="483">
        <f>CB47/DC47-1</f>
      </c>
      <c r="CD47" s="452" t="n">
        <v>783.9606</v>
      </c>
      <c r="CE47" s="372">
        <f>CD47/DD47-1</f>
      </c>
      <c r="CF47" s="109" t="n">
        <v>755.675</v>
      </c>
      <c r="CG47" s="372" t="n">
        <v>0.3718184993403</v>
      </c>
      <c r="CH47" s="170" t="n">
        <v>717.9792</v>
      </c>
      <c r="CI47" s="372">
        <f>CH47/DF47-1</f>
      </c>
      <c r="CJ47" s="170" t="n">
        <v>721.4436</v>
      </c>
      <c r="CK47" s="372">
        <f>CJ47/DG47-1</f>
      </c>
      <c r="CL47" s="170" t="n">
        <v>683.654</v>
      </c>
      <c r="CM47" s="372">
        <f>CL47/DH47-1</f>
      </c>
      <c r="CN47" s="109" t="n">
        <v>641.6077</v>
      </c>
      <c r="CO47" s="372">
        <f>CN47/DI47-1</f>
      </c>
      <c r="CP47" s="109" t="n">
        <v>664.3022</v>
      </c>
      <c r="CQ47" s="372">
        <f>CP47/DJ47-1</f>
      </c>
      <c r="CR47" s="109" t="n">
        <v>700.4391</v>
      </c>
      <c r="CS47" s="372">
        <f>CR47/DK47-1</f>
      </c>
      <c r="CT47" s="109" t="n">
        <v>633.0182</v>
      </c>
      <c r="CU47" s="372">
        <f>CT47/DL47-1</f>
      </c>
      <c r="CV47" s="109" t="n">
        <v>582.614</v>
      </c>
      <c r="CW47" s="372">
        <f>CV47/DM47-1</f>
      </c>
      <c r="CX47" s="109">
        <f>BZ47+CB47+CD47+CF47+CH47+CJ47+CL47+CN47+CP47+CR47+CT47+CV47</f>
      </c>
      <c r="CY47" s="372">
        <f>CX47/SUM(DB47:DM47)-1</f>
      </c>
      <c r="CZ47" s="294"/>
      <c r="DA47" s="294"/>
      <c r="DB47" s="485" t="n">
        <v>699.9543</v>
      </c>
      <c r="DC47" s="481" t="n">
        <v>806.0577</v>
      </c>
      <c r="DD47" s="481" t="n">
        <v>707.7197</v>
      </c>
      <c r="DE47" s="481" t="n">
        <v>550.8564</v>
      </c>
      <c r="DF47" s="452" t="n">
        <v>663.0145</v>
      </c>
      <c r="DG47" s="452" t="n">
        <v>689.1167</v>
      </c>
      <c r="DH47" s="452" t="n">
        <v>665.9162</v>
      </c>
      <c r="DI47" s="452" t="n">
        <v>613.2469</v>
      </c>
      <c r="DJ47" s="452" t="n">
        <v>731.1976</v>
      </c>
      <c r="DK47" s="452" t="n">
        <v>850.8629</v>
      </c>
      <c r="DL47" s="452" t="n">
        <v>511.2026</v>
      </c>
      <c r="DM47" s="452" t="n">
        <v>589.3961</v>
      </c>
      <c r="DN47" s="452" t="n">
        <v>8078.5416</v>
      </c>
      <c r="DO47" s="453" t="n">
        <v>-0.201592446475862</v>
      </c>
      <c r="DP47" s="424"/>
      <c r="DQ47" s="425" t="n">
        <v>999.1175</v>
      </c>
      <c r="DR47" s="87"/>
      <c r="DS47" s="438" t="n">
        <v>1088.7391</v>
      </c>
      <c r="DT47" s="308"/>
      <c r="DU47" s="438" t="n">
        <v>902.4396</v>
      </c>
      <c r="DV47" s="104"/>
      <c r="DW47" s="103"/>
      <c r="DX47" s="438" t="n">
        <v>884.911</v>
      </c>
      <c r="DY47" s="104"/>
      <c r="DZ47" s="438" t="n">
        <v>929.1928</v>
      </c>
      <c r="EA47" s="104"/>
      <c r="EB47" s="438" t="n">
        <v>902.1794</v>
      </c>
      <c r="EC47" s="104"/>
      <c r="ED47" s="438" t="n">
        <v>898.243</v>
      </c>
      <c r="EE47" s="104"/>
      <c r="EF47" s="438" t="n">
        <v>636.279</v>
      </c>
      <c r="EG47" s="104"/>
      <c r="EH47" s="438" t="n">
        <v>786.1864</v>
      </c>
      <c r="EI47" s="104"/>
      <c r="EJ47" s="438" t="n">
        <v>748.9813</v>
      </c>
      <c r="EK47" s="104"/>
      <c r="EL47" s="438" t="n">
        <v>696.5487</v>
      </c>
      <c r="EM47" s="104"/>
      <c r="EN47" s="438" t="n">
        <v>645.5003</v>
      </c>
      <c r="EO47" s="104"/>
      <c r="EP47" s="93">
        <f>DQ47+DS47+DU47+DX47+DZ47+EB47+ED47+EF47+EH47+EJ47+EL47+EN47</f>
      </c>
      <c r="EQ47" s="104"/>
      <c r="ER47" s="104"/>
      <c r="FN47" s="95"/>
      <c r="FO47" s="454"/>
      <c r="FP47" s="95" t="n">
        <v>0.0</v>
      </c>
      <c r="FQ47" s="454"/>
      <c r="FR47" s="455"/>
      <c r="FS47" s="447"/>
      <c r="JM47" s="413"/>
      <c r="JN47" s="388"/>
      <c r="JO47" s="413" t="n">
        <v>0.0</v>
      </c>
      <c r="JP47" s="388"/>
      <c r="JQ47" s="414"/>
      <c r="JR47" s="315"/>
      <c r="JS47" s="150"/>
      <c r="JT47" s="150"/>
      <c r="JU47" s="150"/>
      <c r="JV47" s="150"/>
      <c r="JW47" s="150"/>
      <c r="JX47" s="150"/>
      <c r="JY47" s="150"/>
      <c r="JZ47" s="150"/>
      <c r="KA47" s="150"/>
      <c r="KB47" s="150"/>
      <c r="KC47" s="150"/>
      <c r="KD47" s="150"/>
    </row>
    <row r="48" s="288" customFormat="1" ht="28.8" customHeight="1" spans="1:288">
      <c r="A48" s="302" t="s">
        <v>105</v>
      </c>
      <c r="B48" s="171" t="s">
        <v>206</v>
      </c>
      <c r="C48" s="109" t="n">
        <v>146.7156</v>
      </c>
      <c r="D48" s="372" t="n">
        <f t="shared" si="74">C48/Z48-1</f>
        <v>-0.07241535188516113</v>
      </c>
      <c r="E48" s="170" t="n">
        <v>164.4126999999999</v>
      </c>
      <c r="F48" s="372" t="n">
        <f t="shared" si="75">E48/AB48-1</f>
        <v>5.933717635373537E-4</v>
      </c>
      <c r="G48" s="170" t="n">
        <v>162.09820000000002</v>
      </c>
      <c r="H48" s="372" t="n">
        <f t="shared" si="76">G48/AD48-1</f>
        <v>-0.05417297565387369</v>
      </c>
      <c r="I48" s="170" t="n">
        <v>182.7013</v>
      </c>
      <c r="J48" s="372" t="n">
        <f t="shared" si="77">I48/AF48-1</f>
        <v>-0.08152593300867739</v>
      </c>
      <c r="K48" s="170" t="n">
        <v>190.22390000000001</v>
      </c>
      <c r="L48" s="372" t="n">
        <f t="shared" si="78">K48/AH48-1</f>
        <v>-0.10259003754778395</v>
      </c>
      <c r="M48" s="170" t="n">
        <v>170.97109999999998</v>
      </c>
      <c r="N48" s="372" t="n">
        <f t="shared" si="79">M48/AJ48-1</f>
        <v>-0.08799799859069202</v>
      </c>
      <c r="O48" s="170" t="n">
        <v>194.40050000000005</v>
      </c>
      <c r="P48" s="372" t="n">
        <f t="shared" si="80">O48/AL48-1</f>
        <v>-0.12894923498729494</v>
      </c>
      <c r="Q48" s="109" t="n">
        <v>207.99569999999994</v>
      </c>
      <c r="R48" s="372" t="n">
        <f>Q48/AL48-1</f>
        <v>-0.10197035231985718</v>
      </c>
      <c r="S48" s="109"/>
      <c r="T48" s="372">
        <f>S48/AN48-1</f>
      </c>
      <c r="U48" s="109">
        <f>G48+E48+C48+I48+K48+M48+O48+Q48+S48</f>
      </c>
      <c r="V48" s="372">
        <f>U48/SUM(X48+Z48+AB48+AD48+AF48+AH48+AJ48+AL48+AN48)-1</f>
      </c>
      <c r="W48" s="372"/>
      <c r="X48" s="109" t="n">
        <v>158.1695</v>
      </c>
      <c r="Y48" s="372">
        <f>X48/AY48-1</f>
      </c>
      <c r="Z48" s="109" t="n">
        <v>164.3152</v>
      </c>
      <c r="AA48" s="372">
        <f>Z48/BA48-1</f>
      </c>
      <c r="AB48" s="109" t="n">
        <v>171.3825</v>
      </c>
      <c r="AC48" s="372">
        <f>AB48/BC48-1</f>
      </c>
      <c r="AD48" s="109" t="n">
        <v>198.9183</v>
      </c>
      <c r="AE48" s="372">
        <f>AD48/BE48-1</f>
      </c>
      <c r="AF48" s="109" t="n">
        <v>211.9699</v>
      </c>
      <c r="AG48" s="372">
        <f>AF48/BG48-1</f>
      </c>
      <c r="AH48" s="109" t="n">
        <v>187.4679</v>
      </c>
      <c r="AI48" s="372">
        <f>AH48/BI48-1</f>
      </c>
      <c r="AJ48" s="109" t="n">
        <v>223.1793</v>
      </c>
      <c r="AK48" s="372">
        <f>AJ48/BK48-1</f>
      </c>
      <c r="AL48" s="109" t="n">
        <v>231.6134</v>
      </c>
      <c r="AM48" s="372">
        <f>AL48/BM48-1</f>
      </c>
      <c r="AN48" s="109" t="n">
        <v>182.6086</v>
      </c>
      <c r="AO48" s="372">
        <f>AN48/BO48-1</f>
      </c>
      <c r="AP48" s="109" t="n">
        <v>185.0951</v>
      </c>
      <c r="AQ48" s="372">
        <f>AP48/BQ48-1</f>
      </c>
      <c r="AR48" s="109" t="n">
        <v>165.4614</v>
      </c>
      <c r="AS48" s="372">
        <f>AR48/BS48-1</f>
      </c>
      <c r="AT48" s="109" t="n">
        <v>150.5717</v>
      </c>
      <c r="AU48" s="372">
        <f>AT48/BU48-1</f>
      </c>
      <c r="AV48" s="107">
        <f>AB48+X48+Z48+AD48+AF48+AH48+AJ48+AL48+AN48+AP48+AR48+AT48</f>
      </c>
      <c r="AW48" s="372">
        <f>AV48/(AY48+BA48+BC48+BE48+BG48+BI48+BK48+BM48+BO48+BQ48+BS48+BU48)-1</f>
      </c>
      <c r="AX48" s="373"/>
      <c r="AY48" s="456" t="n">
        <v>158.9253</v>
      </c>
      <c r="AZ48" s="374" t="n">
        <v>0.0474893916564834</v>
      </c>
      <c r="BA48" s="108" t="n">
        <v>168.6599</v>
      </c>
      <c r="BB48" s="374">
        <f>BA48/CB48-1</f>
      </c>
      <c r="BC48" s="108" t="n">
        <v>170.0416</v>
      </c>
      <c r="BD48" s="374">
        <f>BC48/CD48-1</f>
      </c>
      <c r="BE48" s="108" t="n">
        <v>199.8638</v>
      </c>
      <c r="BF48" s="374">
        <f>BE48/CF48-1</f>
      </c>
      <c r="BG48" s="375" t="n">
        <v>221.0412</v>
      </c>
      <c r="BH48" s="374">
        <f>BG48/CH48-1</f>
      </c>
      <c r="BI48" s="108" t="n">
        <v>208.0404</v>
      </c>
      <c r="BJ48" s="374">
        <f>BI48/CJ48-1</f>
      </c>
      <c r="BK48" s="108" t="n">
        <v>234.585</v>
      </c>
      <c r="BL48" s="374">
        <f>BK48/CL48-1</f>
      </c>
      <c r="BM48" s="108" t="n">
        <v>247.6365</v>
      </c>
      <c r="BN48" s="374">
        <f>BM48/CN48-1</f>
      </c>
      <c r="BO48" s="108" t="n">
        <v>196.5308</v>
      </c>
      <c r="BP48" s="374">
        <f>BO48/CP48-1</f>
      </c>
      <c r="BQ48" s="108" t="n">
        <v>207.4029</v>
      </c>
      <c r="BR48" s="374">
        <f>BQ48/CR48-1</f>
      </c>
      <c r="BS48" s="108" t="n">
        <v>175.5545</v>
      </c>
      <c r="BT48" s="374">
        <f>BS48/CT48-1</f>
      </c>
      <c r="BU48" s="108" t="n">
        <v>156.2867</v>
      </c>
      <c r="BV48" s="374">
        <f>BU48/CV48-1</f>
      </c>
      <c r="BW48" s="108">
        <f>AY48+BA48+BC48+BE48+BG48+BI48+BK48+BM48+BO48+BQ48+BS48+BU48</f>
      </c>
      <c r="BX48" s="374">
        <f>BW48/CX48-1</f>
      </c>
      <c r="BY48" s="377"/>
      <c r="BZ48" s="456" t="n">
        <v>151.7202</v>
      </c>
      <c r="CA48" s="374">
        <f>BZ48/DB48-1</f>
      </c>
      <c r="CB48" s="456" t="n">
        <v>162.5232</v>
      </c>
      <c r="CC48" s="374">
        <f>CB48/DC48-1</f>
      </c>
      <c r="CD48" s="108" t="n">
        <v>183.106</v>
      </c>
      <c r="CE48" s="374">
        <f>CD48/DD48-1</f>
      </c>
      <c r="CF48" s="108" t="n">
        <v>208.2557</v>
      </c>
      <c r="CG48" s="374" t="n">
        <v>0.354335967577466</v>
      </c>
      <c r="CH48" s="376" t="n">
        <v>214.1804</v>
      </c>
      <c r="CI48" s="374">
        <f>CH48/DF48-1</f>
      </c>
      <c r="CJ48" s="376" t="n">
        <v>199.7152</v>
      </c>
      <c r="CK48" s="374">
        <f>CJ48/DG48-1</f>
      </c>
      <c r="CL48" s="376" t="n">
        <v>247.6741</v>
      </c>
      <c r="CM48" s="374">
        <f>CL48/DH48-1</f>
      </c>
      <c r="CN48" s="108" t="n">
        <v>255.3527</v>
      </c>
      <c r="CO48" s="374">
        <f>CN48/DI48-1</f>
      </c>
      <c r="CP48" s="108" t="n">
        <v>204.0776</v>
      </c>
      <c r="CQ48" s="374">
        <f>CP48/DJ48-1</f>
      </c>
      <c r="CR48" s="108" t="n">
        <v>210.8152</v>
      </c>
      <c r="CS48" s="374">
        <f>CR48/DK48-1</f>
      </c>
      <c r="CT48" s="108" t="n">
        <v>184.7701</v>
      </c>
      <c r="CU48" s="374">
        <f>CT48/DL48-1</f>
      </c>
      <c r="CV48" s="108" t="n">
        <v>163.4354</v>
      </c>
      <c r="CW48" s="374">
        <f>CV48/DM48-1</f>
      </c>
      <c r="CX48" s="108">
        <f>BZ48+CB48+CD48+CF48+CH48+CJ48+CL48+CN48+CP48+CR48+CT48+CV48</f>
      </c>
      <c r="CY48" s="374">
        <f>CX48/SUM(DB48:DM48)-1</f>
      </c>
      <c r="CZ48" s="378"/>
      <c r="DA48" s="378"/>
      <c r="DB48" s="459" t="n">
        <v>164.3733</v>
      </c>
      <c r="DC48" s="456" t="n">
        <v>169.7637</v>
      </c>
      <c r="DD48" s="456" t="n">
        <v>162.0903</v>
      </c>
      <c r="DE48" s="456" t="n">
        <v>153.7696</v>
      </c>
      <c r="DF48" s="108" t="n">
        <v>157.9244</v>
      </c>
      <c r="DG48" s="108" t="n">
        <v>172.5712</v>
      </c>
      <c r="DH48" s="108" t="n">
        <v>219.5821</v>
      </c>
      <c r="DI48" s="108" t="n">
        <v>219.5319</v>
      </c>
      <c r="DJ48" s="108" t="n">
        <v>120.6593</v>
      </c>
      <c r="DK48" s="108" t="n">
        <v>127.6432</v>
      </c>
      <c r="DL48" s="108" t="n">
        <v>129.5442</v>
      </c>
      <c r="DM48" s="108" t="n">
        <v>131.3878</v>
      </c>
      <c r="DN48" s="108" t="n">
        <v>1928.841</v>
      </c>
      <c r="DO48" s="381" t="n">
        <v>-0.0809386253205843</v>
      </c>
      <c r="DP48" s="382"/>
      <c r="DQ48" s="383" t="n">
        <v>157.1298</v>
      </c>
      <c r="DR48" s="384">
        <f>(DQ48-DZ48)/DZ48</f>
      </c>
      <c r="DS48" s="403" t="n">
        <v>156.0712</v>
      </c>
      <c r="DT48" s="528"/>
      <c r="DU48" s="403" t="n">
        <v>157.6955</v>
      </c>
      <c r="DV48" s="386"/>
      <c r="DW48" s="387"/>
      <c r="DX48" s="403" t="n">
        <v>181.933</v>
      </c>
      <c r="DY48" s="386">
        <f>(DX48-EX48)/EX48</f>
      </c>
      <c r="DZ48" s="403" t="n">
        <v>185.0666</v>
      </c>
      <c r="EA48" s="386">
        <f>(DZ48-EZ48)/EZ48</f>
      </c>
      <c r="EB48" s="403" t="n">
        <v>183.5163</v>
      </c>
      <c r="EC48" s="386">
        <f>(EB48-FB48)/FB48</f>
      </c>
      <c r="ED48" s="403" t="n">
        <v>217.4233</v>
      </c>
      <c r="EE48" s="386">
        <f>(ED48-FD48)/FD48</f>
      </c>
      <c r="EF48" s="403" t="n">
        <v>159.9243</v>
      </c>
      <c r="EG48" s="386">
        <f>(EF48-FF48)/FF48</f>
      </c>
      <c r="EH48" s="403" t="n">
        <v>169.5122</v>
      </c>
      <c r="EI48" s="386">
        <f>(EH48-FH48)/FH48</f>
      </c>
      <c r="EJ48" s="403" t="n">
        <v>192.7755</v>
      </c>
      <c r="EK48" s="386">
        <f>(EJ48-FJ48)/FJ48</f>
      </c>
      <c r="EL48" s="403" t="n">
        <v>167.3068</v>
      </c>
      <c r="EM48" s="386">
        <f>(EL48-FL48)/FL48</f>
      </c>
      <c r="EN48" s="403" t="n">
        <v>170.353</v>
      </c>
      <c r="EO48" s="386">
        <f>(EN48-FN48)/FN48</f>
      </c>
      <c r="EP48" s="385">
        <f>DQ48+DS48+DU48+DX48+DZ48+EB48+ED48+EF48+EH48+EJ48+EL48+EN48</f>
      </c>
      <c r="EQ48" s="386" t="n">
        <v>-0.104709152453063</v>
      </c>
      <c r="ER48" s="529" t="n">
        <v>357.6786</v>
      </c>
      <c r="ES48" s="386" t="n">
        <v>0.135515376090146</v>
      </c>
      <c r="ET48" s="403" t="n">
        <v>0.0</v>
      </c>
      <c r="EU48" s="386">
        <f>(ET48-FT48)/FT48</f>
      </c>
      <c r="EV48" s="403" t="n">
        <v>0.0</v>
      </c>
      <c r="EW48" s="386">
        <f>(EV48-FU48)/FU48</f>
      </c>
      <c r="EX48" s="403" t="n">
        <v>179.3779</v>
      </c>
      <c r="EY48" s="386">
        <f>(EX48-FV48)/FV48</f>
      </c>
      <c r="EZ48" s="403" t="n">
        <v>173.2148</v>
      </c>
      <c r="FA48" s="386">
        <f>(EZ48-FW48)/FW48</f>
      </c>
      <c r="FB48" s="403" t="n">
        <v>172.838</v>
      </c>
      <c r="FC48" s="386">
        <f>(FB48-FX48)/FX48</f>
      </c>
      <c r="FD48" s="403" t="n">
        <v>175.4574</v>
      </c>
      <c r="FE48" s="386">
        <f>(FD48-FY48)/FY48</f>
      </c>
      <c r="FF48" s="403" t="n">
        <v>180.893</v>
      </c>
      <c r="FG48" s="386">
        <f>(FF48-FZ48)/FZ48</f>
      </c>
      <c r="FH48" s="403" t="n">
        <v>318.5898</v>
      </c>
      <c r="FI48" s="386">
        <f>(FH48-GA48)/GA48</f>
      </c>
      <c r="FJ48" s="403" t="n">
        <v>217.8462</v>
      </c>
      <c r="FK48" s="386">
        <f>(FJ48-GB48)/GB48</f>
      </c>
      <c r="FL48" s="403" t="n">
        <v>283.0221</v>
      </c>
      <c r="FM48" s="386">
        <f>(FL48-GD48)/GD48</f>
      </c>
      <c r="FN48" s="403" t="n">
        <v>285.245</v>
      </c>
      <c r="FO48" s="381">
        <f>(FN48-GF48)/GF48</f>
      </c>
      <c r="FP48" s="461" t="n">
        <v>2344.1628</v>
      </c>
      <c r="FQ48" s="524">
        <f>(FP48-(FS48+FT48+FU48+FV48+FW48+FX48+FY48+FZ48+GA48+GB48+GD48+GF48))/(FS48+FT48+FU48+FV48+FW48+FX48+FY48+FZ48+GA48+GB48+GD48+GF48)</f>
      </c>
      <c r="FR48" s="585"/>
      <c r="FS48" s="586" t="n">
        <v>314.9923</v>
      </c>
      <c r="FT48" s="532" t="n">
        <v>349.3905</v>
      </c>
      <c r="FU48" s="532" t="n">
        <v>325.2512</v>
      </c>
      <c r="FV48" s="532" t="n">
        <v>312.2833</v>
      </c>
      <c r="FW48" s="532" t="n">
        <v>322.4967</v>
      </c>
      <c r="FX48" s="532" t="n">
        <v>326.1321</v>
      </c>
      <c r="FY48" s="902" t="n">
        <v>339.3471</v>
      </c>
      <c r="FZ48" s="903" t="n">
        <v>337.4522</v>
      </c>
      <c r="GA48" s="904" t="n">
        <v>323.5839</v>
      </c>
      <c r="GB48" s="905" t="n">
        <v>324.1455</v>
      </c>
      <c r="GC48" s="381">
        <f>(GB48-HD48)/HD48</f>
      </c>
      <c r="GD48" s="906" t="n">
        <v>312.8523</v>
      </c>
      <c r="GE48" s="381">
        <f>(GD48-HF48)/HF48</f>
      </c>
      <c r="GF48" s="907" t="n">
        <v>322.4966</v>
      </c>
      <c r="GG48" s="381">
        <f>(GF48-HH48)/HH48</f>
      </c>
      <c r="GH48" s="461">
        <f>FS48+FT48+FU48+FV48+FW48+FX48+FY48+FZ48+GA48+GB48+GD48+GF48</f>
      </c>
      <c r="GI48" s="468">
        <f>(GH48-HJ48)/HJ48</f>
      </c>
      <c r="GJ48" s="324"/>
      <c r="GK48" s="533"/>
      <c r="GL48" s="390" t="n">
        <v>314.189</v>
      </c>
      <c r="GM48" s="392">
        <f>(GL48-HO48)/HO48</f>
      </c>
      <c r="GN48" s="391" t="n">
        <v>354.9796</v>
      </c>
      <c r="GO48" s="392">
        <f>(GN48-HQ48)/HQ48</f>
      </c>
      <c r="GP48" s="529" t="n">
        <v>324.5382</v>
      </c>
      <c r="GQ48" s="392">
        <f>(GP48-HS48)/HS48</f>
      </c>
      <c r="GR48" s="529" t="n">
        <v>316.5763</v>
      </c>
      <c r="GS48" s="392">
        <f>(GR48-HU48)/HU48</f>
      </c>
      <c r="GT48" s="529" t="n">
        <v>316.8382</v>
      </c>
      <c r="GU48" s="392">
        <f>(GT48-HW48)/HW48</f>
      </c>
      <c r="GV48" s="391" t="n">
        <v>325.7154</v>
      </c>
      <c r="GW48" s="392">
        <f>(GV48-HZ48)/HZ48</f>
      </c>
      <c r="GX48" s="391" t="n">
        <v>330.9061</v>
      </c>
      <c r="GY48" s="392">
        <f>(GX48-IB48)/IB48</f>
      </c>
      <c r="GZ48" s="391" t="n">
        <v>326.806</v>
      </c>
      <c r="HA48" s="392">
        <f>(GZ48-ID48)/ID48</f>
      </c>
      <c r="HB48" s="391" t="n">
        <v>310.216</v>
      </c>
      <c r="HC48" s="392">
        <f>(HB48-IF48)/IF48</f>
      </c>
      <c r="HD48" s="391" t="n">
        <v>311.7439</v>
      </c>
      <c r="HE48" s="392">
        <f>(HD48-IH48)/IH48</f>
      </c>
      <c r="HF48" s="391" t="n">
        <v>300.2695</v>
      </c>
      <c r="HG48" s="392">
        <f>(HF48-IJ48)/IJ48</f>
      </c>
      <c r="HH48" s="391" t="n">
        <v>319.4944</v>
      </c>
      <c r="HI48" s="392">
        <f>(HH48-IL48)/IL48</f>
      </c>
      <c r="HJ48" s="391">
        <f>GL48+GN48+GP48+GR48+GT48+GV48+GX48+GZ48+HB48+HD48+HF48+HH48</f>
      </c>
      <c r="HK48" s="391">
        <f>HH48+HF48+HD48+HB48+GZ48+GX48+GV48+GT48+GR48+GP48+GN48+GL48</f>
      </c>
      <c r="HL48" s="393"/>
      <c r="HM48" s="382"/>
      <c r="HN48" s="497"/>
      <c r="HO48" s="390" t="n">
        <v>341.5318</v>
      </c>
      <c r="HP48" s="395">
        <f>(HO48-IQ48)/IQ48</f>
      </c>
      <c r="HQ48" s="470" t="n">
        <v>392.875</v>
      </c>
      <c r="HR48" s="395">
        <f>(HQ48-IS48)/IS48</f>
      </c>
      <c r="HS48" s="470" t="n">
        <v>313.71</v>
      </c>
      <c r="HT48" s="474">
        <f>(HS48-IU48)/IU48</f>
      </c>
      <c r="HU48" s="472" t="n">
        <v>303.0</v>
      </c>
      <c r="HV48" s="473">
        <f>(HU48-IW48)/IW48</f>
      </c>
      <c r="HW48" s="472" t="n">
        <v>306.3534</v>
      </c>
      <c r="HX48" s="473">
        <f>(HW48-IY48)/IY48</f>
      </c>
      <c r="HY48" s="474"/>
      <c r="HZ48" s="472" t="n">
        <v>325.3728</v>
      </c>
      <c r="IA48" s="473">
        <f>(HZ48-JA48)/JA48</f>
      </c>
      <c r="IB48" s="472" t="n">
        <v>326.7882</v>
      </c>
      <c r="IC48" s="473">
        <f>(IB48-JC48)/JC48</f>
      </c>
      <c r="ID48" s="472" t="n">
        <v>321.3418</v>
      </c>
      <c r="IE48" s="405">
        <f>(ID48-JE48)/JE48</f>
      </c>
      <c r="IF48" s="472" t="n">
        <v>296.6936</v>
      </c>
      <c r="IG48" s="405">
        <f>(IF48-JG48)/JG48</f>
      </c>
      <c r="IH48" s="559" t="n">
        <v>301.84</v>
      </c>
      <c r="II48" s="393">
        <f>(IH48-JI48)/JI48</f>
      </c>
      <c r="IJ48" s="559" t="n">
        <v>272.056</v>
      </c>
      <c r="IK48" s="405">
        <f>(IJ48-JK48)/JK48</f>
      </c>
      <c r="IL48" s="472" t="n">
        <v>313.9431</v>
      </c>
      <c r="IM48" s="313">
        <f>(IL48-JM48)/JM48</f>
      </c>
      <c r="IN48" s="406">
        <f>HO48+HQ48+HS48+HU48+HW48+HZ48+IB48+ID48+IF48+IH48+IJ48+IL48</f>
      </c>
      <c r="IO48" s="104">
        <f>IN48/JO48-1</f>
      </c>
      <c r="IP48" s="325"/>
      <c r="IQ48" s="534" t="n">
        <v>331.7492</v>
      </c>
      <c r="IR48" s="304">
        <f>IQ48/JS48-1</f>
      </c>
      <c r="IS48" s="430" t="n">
        <v>417.8111</v>
      </c>
      <c r="IT48" s="304">
        <f>IS48/JT48-1</f>
      </c>
      <c r="IU48" s="560" t="n">
        <v>343.2924</v>
      </c>
      <c r="IV48" s="409">
        <f>(IU48-JU48)/JU48</f>
      </c>
      <c r="IW48" s="511" t="n">
        <v>300.7663</v>
      </c>
      <c r="IX48" s="429">
        <f>(IW48-JV48)/JV48</f>
      </c>
      <c r="IY48" s="511" t="n">
        <v>301.2305</v>
      </c>
      <c r="IZ48" s="304">
        <f>(IY48-JW48)/JW48</f>
      </c>
      <c r="JA48" s="511" t="n">
        <v>319.6175</v>
      </c>
      <c r="JB48" s="429">
        <f>(JA48-JX48)/JX48</f>
      </c>
      <c r="JC48" s="511" t="n">
        <v>316.9763</v>
      </c>
      <c r="JD48" s="429">
        <f>(JC48-JY48)/JY48</f>
      </c>
      <c r="JE48" s="430" t="n">
        <v>308.6449</v>
      </c>
      <c r="JF48" s="429">
        <f>(JE48-JZ48)/JZ48</f>
      </c>
      <c r="JG48" s="430" t="n">
        <v>282.6099</v>
      </c>
      <c r="JH48" s="477">
        <f>(JG48-KA48)/KA48</f>
      </c>
      <c r="JI48" s="430" t="n">
        <v>288.5342</v>
      </c>
      <c r="JJ48" s="479">
        <f>(JI48-KB48)/KB48</f>
      </c>
      <c r="JK48" s="499" t="n">
        <v>254.6</v>
      </c>
      <c r="JL48" s="395">
        <f>(JK48-KC48)/KC48</f>
      </c>
      <c r="JM48" s="480" t="n">
        <v>299.4329</v>
      </c>
      <c r="JN48" s="395">
        <f>(JM48-KD48)/KD48</f>
      </c>
      <c r="JO48" s="413">
        <f>JM48+JK48+JI48+JG48+JE48+JC48+JA48+IY48+IW48+IU48+IS48+IQ48</f>
      </c>
      <c r="JP48" s="388">
        <f>JO48/JR48-1</f>
      </c>
      <c r="JQ48" s="414"/>
      <c r="JR48" s="525" t="n">
        <v>3523.96635570312</v>
      </c>
      <c r="JS48" s="403" t="n">
        <v>304.109180476201</v>
      </c>
      <c r="JT48" s="403" t="n">
        <v>417.292434869553</v>
      </c>
      <c r="JU48" s="403" t="n">
        <v>335.227072814591</v>
      </c>
      <c r="JV48" s="403" t="n">
        <v>265.168713789604</v>
      </c>
      <c r="JW48" s="403" t="n">
        <v>264.529855429299</v>
      </c>
      <c r="JX48" s="403" t="n">
        <v>281.493616371214</v>
      </c>
      <c r="JY48" s="403" t="n">
        <v>280.629551174497</v>
      </c>
      <c r="JZ48" s="403" t="n">
        <v>271.144766588184</v>
      </c>
      <c r="KA48" s="403" t="n">
        <v>272.394644084273</v>
      </c>
      <c r="KB48" s="403" t="n">
        <v>281.004131737682</v>
      </c>
      <c r="KC48" s="403" t="n">
        <v>251.951371447775</v>
      </c>
      <c r="KD48" s="403" t="n">
        <v>299.021016920246</v>
      </c>
    </row>
    <row r="49" ht="28.8" customHeight="1" spans="1:288">
      <c r="A49" s="28"/>
      <c r="B49" s="147" t="s">
        <v>209</v>
      </c>
      <c r="C49" s="170" t="n">
        <v>10684.800700000002</v>
      </c>
      <c r="D49" s="372" t="n">
        <f t="shared" si="74">C49/Z49-1</f>
        <v>0.08917945723763454</v>
      </c>
      <c r="E49" s="170" t="n">
        <v>13255.002600000002</v>
      </c>
      <c r="F49" s="372" t="n">
        <f t="shared" si="75">E49/AB49-1</f>
        <v>0.11791271206000875</v>
      </c>
      <c r="G49" s="170" t="n">
        <v>13786.117100000001</v>
      </c>
      <c r="H49" s="372" t="n">
        <f t="shared" si="76">G49/AD49-1</f>
        <v>0.17469214333525285</v>
      </c>
      <c r="I49" s="170" t="n">
        <v>14831.966300000006</v>
      </c>
      <c r="J49" s="372" t="n">
        <f t="shared" si="77">I49/AF49-1</f>
        <v>0.042073269903442734</v>
      </c>
      <c r="K49" s="170" t="n">
        <v>13914.455699999999</v>
      </c>
      <c r="L49" s="372" t="n">
        <f t="shared" si="78">K49/AH49-1</f>
        <v>-0.011366532330410295</v>
      </c>
      <c r="M49" s="170" t="n">
        <v>12216.167899999993</v>
      </c>
      <c r="N49" s="372" t="n">
        <f t="shared" si="79">M49/AJ49-1</f>
        <v>-0.014161970671528024</v>
      </c>
      <c r="O49" s="170" t="n">
        <v>14327.7602</v>
      </c>
      <c r="P49" s="372" t="n">
        <f t="shared" si="80">O49/AL49-1</f>
        <v>-0.029121851427854728</v>
      </c>
      <c r="Q49" s="170" t="n">
        <v>13743.887100000005</v>
      </c>
      <c r="R49" s="372" t="n">
        <f>Q49/AL49-1</f>
        <v>-0.04292404620720436</v>
      </c>
      <c r="S49" s="170"/>
      <c r="T49" s="372">
        <f>S49/AN49-1</f>
      </c>
      <c r="U49" s="109">
        <f>G49+E49+C49+I49+K49+M49+O49+Q49+S49</f>
      </c>
      <c r="V49" s="372">
        <f>U49/SUM(X49+Z49+AB49+AD49+AF49+AH49+AJ49+AL49+AN49)-1</f>
      </c>
      <c r="W49" s="372"/>
      <c r="X49" s="170" t="n">
        <v>9809.9543</v>
      </c>
      <c r="Y49" s="372">
        <f>X49/AY49-1</f>
      </c>
      <c r="Z49" s="93" t="n">
        <v>11856.9209</v>
      </c>
      <c r="AA49" s="416">
        <f>Z49/BA49-1</f>
      </c>
      <c r="AB49" s="93" t="n">
        <v>11735.9405</v>
      </c>
      <c r="AC49" s="416">
        <f>AB49/BC49-1</f>
      </c>
      <c r="AD49" s="93" t="n">
        <v>14233.1319</v>
      </c>
      <c r="AE49" s="416">
        <f>AD49/BE49-1</f>
      </c>
      <c r="AF49" s="93" t="n">
        <v>14074.4332</v>
      </c>
      <c r="AG49" s="416">
        <f>AF49/BG49-1</f>
      </c>
      <c r="AH49" s="93" t="n">
        <v>12391.6582</v>
      </c>
      <c r="AI49" s="416">
        <f>AH49/BI49-1</f>
      </c>
      <c r="AJ49" s="93" t="n">
        <v>14757.5267</v>
      </c>
      <c r="AK49" s="416">
        <f>AJ49/BK49-1</f>
      </c>
      <c r="AL49" s="93" t="n">
        <v>14360.2888</v>
      </c>
      <c r="AM49" s="416">
        <f>AL49/BM49-1</f>
      </c>
      <c r="AN49" s="93" t="n">
        <v>11934.8122</v>
      </c>
      <c r="AO49" s="416">
        <f>AN49/BO49-1</f>
      </c>
      <c r="AP49" s="93" t="n">
        <v>11428.8009</v>
      </c>
      <c r="AQ49" s="416">
        <f>AP49/BQ49-1</f>
      </c>
      <c r="AR49" s="93" t="n">
        <v>11283.7082</v>
      </c>
      <c r="AS49" s="416">
        <f>AR49/BS49-1</f>
      </c>
      <c r="AT49" s="93" t="n">
        <v>10386.9353</v>
      </c>
      <c r="AU49" s="416">
        <f>AT49/BU49-1</f>
      </c>
      <c r="AV49" s="107">
        <f>AB49+X49+Z49+AD49+AF49+AH49+AJ49+AL49+AN49+AP49+AR49+AT49</f>
      </c>
      <c r="AW49" s="372">
        <f>AV49/(AY49+BA49+BC49+BE49+BG49+BI49+BK49+BM49+BO49+BQ49+BS49+BU49)-1</f>
      </c>
      <c r="AX49" s="373"/>
      <c r="AY49" s="481" t="n">
        <v>10651.2763</v>
      </c>
      <c r="AZ49" s="482" t="n">
        <v>0.123244325076803</v>
      </c>
      <c r="BA49" s="452" t="n">
        <v>12831.9186</v>
      </c>
      <c r="BB49" s="483">
        <f>BA49/CB49-1</f>
      </c>
      <c r="BC49" s="452" t="n">
        <v>11927.3966</v>
      </c>
      <c r="BD49" s="483">
        <f>BC49/CD49-1</f>
      </c>
      <c r="BE49" s="452" t="n">
        <v>13740.3788</v>
      </c>
      <c r="BF49" s="483">
        <f>BE49/CF49-1</f>
      </c>
      <c r="BG49" s="484" t="n">
        <v>14673.0477</v>
      </c>
      <c r="BH49" s="483">
        <f>BG49/CH49-1</f>
      </c>
      <c r="BI49" s="170" t="n">
        <v>13984.3204</v>
      </c>
      <c r="BJ49" s="483">
        <f>BI49/CJ49-1</f>
      </c>
      <c r="BK49" s="170" t="n">
        <v>15494.0526</v>
      </c>
      <c r="BL49" s="483">
        <f>BK49/CL49-1</f>
      </c>
      <c r="BM49" s="170" t="n">
        <v>15198.8198</v>
      </c>
      <c r="BN49" s="483">
        <f>BM49/CN49-1</f>
      </c>
      <c r="BO49" s="170" t="n">
        <v>13182.4573</v>
      </c>
      <c r="BP49" s="483">
        <f>BO49/CP49-1</f>
      </c>
      <c r="BQ49" s="170" t="n">
        <v>12795.906</v>
      </c>
      <c r="BR49" s="483">
        <f>BQ49/CR49-1</f>
      </c>
      <c r="BS49" s="170" t="n">
        <v>11270.3966</v>
      </c>
      <c r="BT49" s="483">
        <f>BS49/CT49-1</f>
      </c>
      <c r="BU49" s="170" t="n">
        <v>9456.6697</v>
      </c>
      <c r="BV49" s="483">
        <f>BU49/CV49-1</f>
      </c>
      <c r="BW49" s="109">
        <f>AY49+BA49+BC49+BE49+BG49+BI49+BK49+BM49+BO49+BQ49+BS49+BU49</f>
      </c>
      <c r="BX49" s="372">
        <f>BW49/CX49-1</f>
      </c>
      <c r="BY49" s="443"/>
      <c r="BZ49" s="481" t="n">
        <v>9482.5997</v>
      </c>
      <c r="CA49" s="483">
        <f>BZ49/DB49-1</f>
      </c>
      <c r="CB49" s="481" t="n">
        <v>11155.1637</v>
      </c>
      <c r="CC49" s="483">
        <f>CB49/DC49-1</f>
      </c>
      <c r="CD49" s="452" t="n">
        <v>11790.0319</v>
      </c>
      <c r="CE49" s="372">
        <f>CD49/DD49-1</f>
      </c>
      <c r="CF49" s="109" t="n">
        <v>12151.0568</v>
      </c>
      <c r="CG49" s="372" t="n">
        <v>0.365284059442107</v>
      </c>
      <c r="CH49" s="170" t="n">
        <v>12218.4783</v>
      </c>
      <c r="CI49" s="372">
        <f>CH49/DF49-1</f>
      </c>
      <c r="CJ49" s="170" t="n">
        <v>12054.8498</v>
      </c>
      <c r="CK49" s="372">
        <f>CJ49/DG49-1</f>
      </c>
      <c r="CL49" s="170" t="n">
        <v>21575.6923</v>
      </c>
      <c r="CM49" s="372">
        <f>CL49/DH49-1</f>
      </c>
      <c r="CN49" s="109" t="n">
        <v>14612.1779</v>
      </c>
      <c r="CO49" s="372">
        <f>CN49/DI49-1</f>
      </c>
      <c r="CP49" s="109" t="n">
        <v>12957.3141</v>
      </c>
      <c r="CQ49" s="372">
        <f>CP49/DJ49-1</f>
      </c>
      <c r="CR49" s="109" t="n">
        <v>13127.5402</v>
      </c>
      <c r="CS49" s="372">
        <f>CR49/DK49-1</f>
      </c>
      <c r="CT49" s="109" t="n">
        <v>11846.3011</v>
      </c>
      <c r="CU49" s="372">
        <f>CT49/DL49-1</f>
      </c>
      <c r="CV49" s="109" t="n">
        <v>10665.3305</v>
      </c>
      <c r="CW49" s="372">
        <f>CV49/DM49-1</f>
      </c>
      <c r="CX49" s="109">
        <f>BZ49+CB49+CD49+CF49+CH49+CJ49+CL49+CN49+CP49+CR49+CT49+CV49</f>
      </c>
      <c r="CY49" s="372">
        <f>CX49/SUM(DB49:DM49)-1</f>
      </c>
      <c r="CZ49" s="294"/>
      <c r="DA49" s="294"/>
      <c r="DB49" s="485" t="n">
        <v>9981.6776</v>
      </c>
      <c r="DC49" s="481" t="n">
        <v>10819.7268</v>
      </c>
      <c r="DD49" s="481" t="n">
        <v>9576.8533</v>
      </c>
      <c r="DE49" s="481" t="n">
        <v>8900.021</v>
      </c>
      <c r="DF49" s="452" t="n">
        <v>9111.6569</v>
      </c>
      <c r="DG49" s="452" t="n">
        <v>9834.9627</v>
      </c>
      <c r="DH49" s="452" t="n">
        <v>12599.6631</v>
      </c>
      <c r="DI49" s="452" t="n">
        <v>12535.8394</v>
      </c>
      <c r="DJ49" s="452" t="n">
        <v>6951.6408</v>
      </c>
      <c r="DK49" s="452" t="n">
        <v>6798.192</v>
      </c>
      <c r="DL49" s="452" t="n">
        <v>6697.7516</v>
      </c>
      <c r="DM49" s="452" t="n">
        <v>7012.1952</v>
      </c>
      <c r="DN49" s="452" t="n">
        <v>110820.1804</v>
      </c>
      <c r="DO49" s="453" t="n">
        <v>-0.140202437803909</v>
      </c>
      <c r="DP49" s="424"/>
      <c r="DQ49" s="425" t="n">
        <v>10852.842</v>
      </c>
      <c r="DR49" s="87">
        <f>(DQ49-DZ49)/DZ49</f>
      </c>
      <c r="DS49" s="438" t="n">
        <v>11199.2777</v>
      </c>
      <c r="DT49" s="308"/>
      <c r="DU49" s="438" t="n">
        <v>10659.1566</v>
      </c>
      <c r="DV49" s="104"/>
      <c r="DW49" s="103"/>
      <c r="DX49" s="438" t="n">
        <v>11378.8182</v>
      </c>
      <c r="DY49" s="104">
        <f>(DX49-EX49)/EX49</f>
      </c>
      <c r="DZ49" s="438" t="n">
        <v>11625.5725</v>
      </c>
      <c r="EA49" s="104">
        <f>(DZ49-EZ49)/EZ49</f>
      </c>
      <c r="EB49" s="438" t="n">
        <v>10837.8957</v>
      </c>
      <c r="EC49" s="104">
        <f>(EB49-FB49)/FB49</f>
      </c>
      <c r="ED49" s="438" t="n">
        <v>13230.2389</v>
      </c>
      <c r="EE49" s="104">
        <f>(ED49-FD49)/FD49</f>
      </c>
      <c r="EF49" s="438" t="n">
        <v>9402.6116</v>
      </c>
      <c r="EG49" s="104">
        <f>(EF49-FF49)/FF49</f>
      </c>
      <c r="EH49" s="438" t="n">
        <v>9915.5849</v>
      </c>
      <c r="EI49" s="104">
        <f>(EH49-FH49)/FH49</f>
      </c>
      <c r="EJ49" s="438" t="n">
        <v>10886.9607</v>
      </c>
      <c r="EK49" s="104">
        <f>(EJ49-FJ49)/FJ49</f>
      </c>
      <c r="EL49" s="438" t="n">
        <v>9517.9172</v>
      </c>
      <c r="EM49" s="104">
        <f>(EL49-FL49)/FL49</f>
      </c>
      <c r="EN49" s="438" t="n">
        <v>9384.1389</v>
      </c>
      <c r="EO49" s="104">
        <f>(EN49-FN49)/FN49</f>
      </c>
      <c r="EP49" s="93">
        <f>DQ49+DS49+DU49+DX49+DZ49+EB49+ED49+EF49+EH49+EJ49+EL49+EN49</f>
      </c>
      <c r="EQ49" s="104" t="n">
        <v>0.0836957600365201</v>
      </c>
      <c r="ER49" s="513" t="n">
        <v>19674.5207</v>
      </c>
      <c r="ES49" s="104" t="n">
        <v>0.165406443132692</v>
      </c>
      <c r="ET49" s="438" t="n">
        <v>0.0</v>
      </c>
      <c r="EU49" s="104">
        <f>(ET49-FT49)/FT49</f>
      </c>
      <c r="EV49" s="438" t="n">
        <v>0.0</v>
      </c>
      <c r="EW49" s="104">
        <f>(EV49-FU49)/FU49</f>
      </c>
      <c r="EX49" s="438" t="n">
        <v>11315.3779</v>
      </c>
      <c r="EY49" s="104">
        <f>(EX49-FV49)/FV49</f>
      </c>
      <c r="EZ49" s="438" t="n">
        <v>10751.8501</v>
      </c>
      <c r="FA49" s="104">
        <f>(EZ49-FW49)/FW49</f>
      </c>
      <c r="FB49" s="438" t="n">
        <v>10734.1487</v>
      </c>
      <c r="FC49" s="104">
        <f>(FB49-FX49)/FX49</f>
      </c>
      <c r="FD49" s="438" t="n">
        <v>10849.7177</v>
      </c>
      <c r="FE49" s="104">
        <f>(FD49-FY49)/FY49</f>
      </c>
      <c r="FF49" s="438" t="n">
        <v>11242.8209</v>
      </c>
      <c r="FG49" s="104">
        <f>(FF49-FZ49)/FZ49</f>
      </c>
      <c r="FH49" s="438" t="n">
        <v>12356.2793</v>
      </c>
      <c r="FI49" s="104">
        <f>(FH49-GA49)/GA49</f>
      </c>
      <c r="FJ49" s="438" t="n">
        <v>10825.3674</v>
      </c>
      <c r="FK49" s="104">
        <f>(FJ49-GB49)/GB49</f>
      </c>
      <c r="FL49" s="438" t="n">
        <v>11268.6765</v>
      </c>
      <c r="FM49" s="104">
        <f>(FL49-GD49)/GD49</f>
      </c>
      <c r="FN49" s="438" t="n">
        <v>9917.7723</v>
      </c>
      <c r="FO49" s="104">
        <f>(FN49-GF49)/GF49</f>
      </c>
      <c r="FP49" s="103" t="n">
        <v>118936.5315</v>
      </c>
      <c r="FQ49" s="426">
        <f>(FP49-(FS49+FT49+FU49+FV49+FW49+FX49+FY49+FZ49+GA49+GB49+GD49+GF49))/(FS49+FT49+FU49+FV49+FW49+FX49+FY49+FZ49+GA49+GB49+GD49+GF49)</f>
      </c>
      <c r="FR49" s="587"/>
      <c r="FS49" s="588" t="n">
        <v>16882.1108</v>
      </c>
      <c r="FT49" s="513" t="n">
        <v>23465.9893</v>
      </c>
      <c r="FU49" s="513" t="n">
        <v>24788.5477</v>
      </c>
      <c r="FV49" s="513" t="n">
        <v>17255.8972</v>
      </c>
      <c r="FW49" s="513" t="n">
        <v>18005.7226</v>
      </c>
      <c r="FX49" s="513" t="n">
        <v>18054.4997</v>
      </c>
      <c r="FY49" s="583" t="n">
        <v>22562.9173</v>
      </c>
      <c r="FZ49" s="490" t="n">
        <v>20286.2209</v>
      </c>
      <c r="GA49" s="490" t="n">
        <v>20254.1227</v>
      </c>
      <c r="GB49" s="490" t="n">
        <v>19329.5673</v>
      </c>
      <c r="GC49" s="429">
        <f>(GB49-HD49)/HD49</f>
      </c>
      <c r="GD49" s="490" t="n">
        <v>17842.428</v>
      </c>
      <c r="GE49" s="429">
        <f>(GD49-HF49)/HF49</f>
      </c>
      <c r="GF49" s="490" t="n">
        <v>18078.4298</v>
      </c>
      <c r="GG49" s="429">
        <f>(GF49-HH49)/HH49</f>
      </c>
      <c r="GH49" s="430">
        <f>FS49+FT49+FU49+FV49+FW49+FX49+FY49+FZ49+GA49+GB49+GD49+GF49</f>
      </c>
      <c r="GI49" s="491">
        <f>(GH49-HJ49)/HJ49</f>
      </c>
      <c r="GJ49" s="431"/>
      <c r="GK49" s="325"/>
      <c r="GL49" s="428" t="n">
        <v>16419.1918</v>
      </c>
      <c r="GM49" s="104">
        <f>(GL49-HO49)/HO49</f>
      </c>
      <c r="GN49" s="103" t="n">
        <v>24425.7629</v>
      </c>
      <c r="GO49" s="104">
        <f>(GN49-HQ49)/HQ49</f>
      </c>
      <c r="GP49" s="438" t="n">
        <v>24618.8954</v>
      </c>
      <c r="GQ49" s="104">
        <f>(GP49-HS49)/HS49</f>
      </c>
      <c r="GR49" s="438" t="n">
        <v>17778.4208</v>
      </c>
      <c r="GS49" s="104">
        <f>(GR49-HU49)/HU49</f>
      </c>
      <c r="GT49" s="438" t="n">
        <v>17204.9674</v>
      </c>
      <c r="GU49" s="104">
        <f>(GT49-HW49)/HW49</f>
      </c>
      <c r="GV49" s="103" t="n">
        <v>17652.9108</v>
      </c>
      <c r="GW49" s="104">
        <f>(GV49-HZ49)/HZ49</f>
      </c>
      <c r="GX49" s="103" t="n">
        <v>21743.4582</v>
      </c>
      <c r="GY49" s="104">
        <f>(GX49-IB49)/IB49</f>
      </c>
      <c r="GZ49" s="103" t="n">
        <v>20890.9517</v>
      </c>
      <c r="HA49" s="104">
        <f>(GZ49-ID49)/ID49</f>
      </c>
      <c r="HB49" s="103" t="n">
        <v>19818.1488</v>
      </c>
      <c r="HC49" s="104">
        <f>(HB49-IF49)/IF49</f>
      </c>
      <c r="HD49" s="103" t="n">
        <v>19123.0715</v>
      </c>
      <c r="HE49" s="104">
        <f>(HD49-IH49)/IH49</f>
      </c>
      <c r="HF49" s="103" t="n">
        <v>16455.4721</v>
      </c>
      <c r="HG49" s="104">
        <f>(HF49-IJ49)/IJ49</f>
      </c>
      <c r="HH49" s="103" t="n">
        <v>16846.9883</v>
      </c>
      <c r="HI49" s="104">
        <f>(HH49-IL49)/IL49</f>
      </c>
      <c r="HJ49" s="430">
        <f>GL49+GN49+GP49+GR49+GT49+GV49+GX49+GZ49+HB49+HD49+HF49+HH49</f>
      </c>
      <c r="HK49" s="103">
        <f>HH49+HF49+HD49+HB49+GZ49+GX49+GV49+GT49+GR49+GP49+GN49+GL49</f>
      </c>
      <c r="HL49" s="409"/>
      <c r="HM49" s="424"/>
      <c r="HN49" s="505"/>
      <c r="HO49" s="428" t="n">
        <v>16911.3035</v>
      </c>
      <c r="HP49" s="426">
        <f>(HO49-IQ49)/IQ49</f>
      </c>
      <c r="HQ49" s="435" t="n">
        <v>29587.4006</v>
      </c>
      <c r="HR49" s="426">
        <f>(HQ49-IS49)/IS49</f>
      </c>
      <c r="HS49" s="435" t="n">
        <v>20721.93</v>
      </c>
      <c r="HT49" s="437">
        <f>(HS49-IU49)/IU49</f>
      </c>
      <c r="HU49" s="466" t="n">
        <v>17992.1272</v>
      </c>
      <c r="HV49" s="308">
        <f>(HU49-IW49)/IW49</f>
      </c>
      <c r="HW49" s="466" t="n">
        <v>18809.4205</v>
      </c>
      <c r="HX49" s="308">
        <f>(HW49-IY49)/IY49</f>
      </c>
      <c r="HY49" s="437"/>
      <c r="HZ49" s="466" t="n">
        <v>17651.7444</v>
      </c>
      <c r="IA49" s="308">
        <f>(HZ49-JA49)/JA49</f>
      </c>
      <c r="IB49" s="466" t="n">
        <v>21517.2525</v>
      </c>
      <c r="IC49" s="308">
        <f>(IB49-JC49)/JC49</f>
      </c>
      <c r="ID49" s="466" t="n">
        <v>20788.3044</v>
      </c>
      <c r="IE49" s="436">
        <f>(ID49-JE49)/JE49</f>
      </c>
      <c r="IF49" s="466" t="n">
        <v>20315.345</v>
      </c>
      <c r="IG49" s="439">
        <f>(IF49-JG49)/JG49</f>
      </c>
      <c r="IH49" s="566" t="n">
        <v>18915.02</v>
      </c>
      <c r="II49" s="522">
        <f>(IH49-JI49)/JI49</f>
      </c>
      <c r="IJ49" s="566" t="n">
        <v>16165.4954</v>
      </c>
      <c r="IK49" s="313">
        <f>(IJ49-JK49)/JK49</f>
      </c>
      <c r="IL49" s="466" t="n">
        <v>16480.9777</v>
      </c>
      <c r="IM49" s="313">
        <f>(IL49-JM49)/JM49</f>
      </c>
      <c r="IN49" s="406">
        <f>HO49+HQ49+HS49+HU49+HW49+HZ49+IB49+ID49+IF49+IH49+IJ49+IL49</f>
      </c>
      <c r="IO49" s="104">
        <f>IN49/JO49-1</f>
      </c>
      <c r="IP49" s="325"/>
      <c r="IQ49" s="515" t="n">
        <v>17848.3464</v>
      </c>
      <c r="IR49" s="104">
        <f>IQ49/JS49-1</f>
      </c>
      <c r="IS49" s="103" t="n">
        <v>29727.9899</v>
      </c>
      <c r="IT49" s="308">
        <f>IS49/JT49-1</f>
      </c>
      <c r="IU49" s="438" t="n">
        <v>22966.0957</v>
      </c>
      <c r="IV49" s="409">
        <f>(IU49-JU49)/JU49</f>
      </c>
      <c r="IW49" s="514" t="n">
        <v>17661.9685</v>
      </c>
      <c r="IX49" s="104">
        <f>(IW49-JV49)/JV49</f>
      </c>
      <c r="IY49" s="514" t="n">
        <v>18597.4394</v>
      </c>
      <c r="IZ49" s="308">
        <f>(IY49-JW49)/JW49</f>
      </c>
      <c r="JA49" s="514" t="n">
        <v>17160.0699</v>
      </c>
      <c r="JB49" s="104">
        <f>(JA49-JX49)/JX49</f>
      </c>
      <c r="JC49" s="514" t="n">
        <v>20799.0886</v>
      </c>
      <c r="JD49" s="104">
        <f>(JC49-JY49)/JY49</f>
      </c>
      <c r="JE49" s="103" t="n">
        <v>20179.6494</v>
      </c>
      <c r="JF49" s="104">
        <f>(JE49-JZ49)/JZ49</f>
      </c>
      <c r="JG49" s="103" t="n">
        <v>20398.3941</v>
      </c>
      <c r="JH49" s="409">
        <f>(JG49-KA49)/KA49</f>
      </c>
      <c r="JI49" s="103" t="n">
        <v>18184.1294</v>
      </c>
      <c r="JJ49" s="426">
        <f>(JI49-KB49)/KB49</f>
      </c>
      <c r="JK49" s="103" t="n">
        <v>15550.6312</v>
      </c>
      <c r="JL49" s="426">
        <f>(JK49-KC49)/KC49</f>
      </c>
      <c r="JM49" s="103" t="n">
        <v>16196.6104</v>
      </c>
      <c r="JN49" s="426">
        <f>(JM49-KD49)/KD49</f>
      </c>
      <c r="JO49" s="413">
        <f>JM49+JK49+JI49+JG49+JE49+JC49+JA49+IY49+IW49+IU49+IS49+IQ49</f>
      </c>
      <c r="JP49" s="388">
        <f>JO49/JR49-1</f>
      </c>
      <c r="JQ49" s="414"/>
      <c r="JR49" s="515" t="n">
        <v>266968.002009427</v>
      </c>
      <c r="JS49" s="438" t="n">
        <v>19095.5258451137</v>
      </c>
      <c r="JT49" s="438" t="n">
        <v>26275.3373181451</v>
      </c>
      <c r="JU49" s="438" t="n">
        <v>23152.3218860403</v>
      </c>
      <c r="JV49" s="438" t="n">
        <v>19090.9557717046</v>
      </c>
      <c r="JW49" s="438" t="n">
        <v>22704.3138368204</v>
      </c>
      <c r="JX49" s="438" t="n">
        <v>20585.5597809665</v>
      </c>
      <c r="JY49" s="438" t="n">
        <v>21793.1825399926</v>
      </c>
      <c r="JZ49" s="438" t="n">
        <v>21218.7833261072</v>
      </c>
      <c r="KA49" s="438" t="n">
        <v>23358.3607785191</v>
      </c>
      <c r="KB49" s="438" t="n">
        <v>20562.2775322786</v>
      </c>
      <c r="KC49" s="438" t="n">
        <v>18051.8209327104</v>
      </c>
      <c r="KD49" s="438" t="n">
        <v>31079.5624610289</v>
      </c>
    </row>
    <row r="50" s="288" customFormat="1" ht="28.8" customHeight="1" spans="1:288">
      <c r="A50" s="302" t="s">
        <v>106</v>
      </c>
      <c r="B50" s="171" t="s">
        <v>206</v>
      </c>
      <c r="C50" s="109" t="n">
        <v>9.2372</v>
      </c>
      <c r="D50" s="372" t="n">
        <f t="shared" si="74">C50/Z50-1</f>
        <v>0.26813195864966155</v>
      </c>
      <c r="E50" s="170" t="n">
        <v>9.1901</v>
      </c>
      <c r="F50" s="372" t="n">
        <f t="shared" si="75">E50/AB50-1</f>
        <v>0.273872725004505</v>
      </c>
      <c r="G50" s="170" t="n">
        <v>9.1723</v>
      </c>
      <c r="H50" s="372" t="n">
        <f t="shared" si="76">G50/AD50-1</f>
        <v>0.3213333909561058</v>
      </c>
      <c r="I50" s="170" t="n">
        <v>9.141300000000001</v>
      </c>
      <c r="J50" s="372" t="n">
        <f t="shared" si="77">I50/AF50-1</f>
        <v>0.3443681338882598</v>
      </c>
      <c r="K50" s="170" t="n">
        <v>9.3403</v>
      </c>
      <c r="L50" s="372" t="n">
        <f t="shared" si="78">K50/AH50-1</f>
        <v>0.34586455331412114</v>
      </c>
      <c r="M50" s="170" t="n">
        <v>9.9419</v>
      </c>
      <c r="N50" s="372" t="n">
        <f t="shared" si="79">M50/AJ50-1</f>
        <v>0.001591763129527246</v>
      </c>
      <c r="O50" s="170" t="n">
        <v>9.9314</v>
      </c>
      <c r="P50" s="372" t="n">
        <f t="shared" si="80">O50/AL50-1</f>
        <v>-0.014849569987402167</v>
      </c>
      <c r="Q50" s="109" t="n">
        <v>10.2989</v>
      </c>
      <c r="R50" s="372" t="n">
        <f>Q50/AL50-1</f>
        <v>0.0275779496133699</v>
      </c>
      <c r="S50" s="109"/>
      <c r="T50" s="372">
        <f>S50/AN50-1</f>
      </c>
      <c r="U50" s="109">
        <f>G50+E50+C50+I50+K50+M50+O50+Q50+S50</f>
      </c>
      <c r="V50" s="372">
        <f>U50/SUM(X50+Z50+AB50+AD50+AF50+AH50+AJ50+AL50+AN50)-1</f>
      </c>
      <c r="W50" s="372"/>
      <c r="X50" s="109" t="n">
        <v>7.2841</v>
      </c>
      <c r="Y50" s="372">
        <f>X50/AY50-1</f>
      </c>
      <c r="Z50" s="109" t="n">
        <v>7.2143</v>
      </c>
      <c r="AA50" s="372">
        <f>Z50/BA50-1</f>
      </c>
      <c r="AB50" s="109" t="n">
        <v>6.9417</v>
      </c>
      <c r="AC50" s="372">
        <f>AB50/BC50-1</f>
      </c>
      <c r="AD50" s="109" t="n">
        <v>6.7997</v>
      </c>
      <c r="AE50" s="372">
        <f>AD50/BE50-1</f>
      </c>
      <c r="AF50" s="109" t="n">
        <v>6.94</v>
      </c>
      <c r="AG50" s="372">
        <f>AF50/BG50-1</f>
      </c>
      <c r="AH50" s="109" t="n">
        <v>9.9261</v>
      </c>
      <c r="AI50" s="372">
        <f>AH50/BI50-1</f>
      </c>
      <c r="AJ50" s="109" t="n">
        <v>10.0811</v>
      </c>
      <c r="AK50" s="372">
        <f>AJ50/BK50-1</f>
      </c>
      <c r="AL50" s="109" t="n">
        <v>10.0225</v>
      </c>
      <c r="AM50" s="372">
        <f>AL50/BM50-1</f>
      </c>
      <c r="AN50" s="109" t="n">
        <v>10.8021</v>
      </c>
      <c r="AO50" s="372">
        <f>AN50/BO50-1</f>
      </c>
      <c r="AP50" s="109" t="n">
        <v>9.6101</v>
      </c>
      <c r="AQ50" s="372">
        <f>AP50/BQ50-1</f>
      </c>
      <c r="AR50" s="109" t="n">
        <v>9.3551</v>
      </c>
      <c r="AS50" s="372">
        <f>AR50/BS50-1</f>
      </c>
      <c r="AT50" s="109" t="n">
        <v>9.2859</v>
      </c>
      <c r="AU50" s="372">
        <f>AT50/BU50-1</f>
      </c>
      <c r="AV50" s="107">
        <f>AB50+X50+Z50+AD50+AF50+AH50+AJ50+AL50+AN50+AP50+AR50+AT50</f>
      </c>
      <c r="AW50" s="372">
        <f>AV50/(AY50+BA50+BC50+BE50+BG50+BI50+BK50+BM50+BO50+BQ50+BS50+BU50)-1</f>
      </c>
      <c r="AX50" s="373"/>
      <c r="AY50" s="456" t="n">
        <v>9.0667</v>
      </c>
      <c r="AZ50" s="374" t="n">
        <v>-0.0920952495393734</v>
      </c>
      <c r="BA50" s="108" t="n">
        <v>8.319</v>
      </c>
      <c r="BB50" s="374">
        <f>BA50/CB50-1</f>
      </c>
      <c r="BC50" s="108" t="n">
        <v>7.9629</v>
      </c>
      <c r="BD50" s="374">
        <f>BC50/CD50-1</f>
      </c>
      <c r="BE50" s="108" t="n">
        <v>7.9306</v>
      </c>
      <c r="BF50" s="374">
        <f>BE50/CF50-1</f>
      </c>
      <c r="BG50" s="493" t="n">
        <v>7.9936</v>
      </c>
      <c r="BH50" s="374">
        <f>BG50/CH50-1</f>
      </c>
      <c r="BI50" s="376" t="n">
        <v>8.1417</v>
      </c>
      <c r="BJ50" s="374">
        <f>BI50/CJ50-1</f>
      </c>
      <c r="BK50" s="376" t="n">
        <v>7.8768</v>
      </c>
      <c r="BL50" s="374">
        <f>BK50/CL50-1</f>
      </c>
      <c r="BM50" s="376" t="n">
        <v>7.7343</v>
      </c>
      <c r="BN50" s="374">
        <f>BM50/CN50-1</f>
      </c>
      <c r="BO50" s="376" t="n">
        <v>7.7094</v>
      </c>
      <c r="BP50" s="374">
        <f>BO50/CP50-1</f>
      </c>
      <c r="BQ50" s="376" t="n">
        <v>8.0259</v>
      </c>
      <c r="BR50" s="374">
        <f>BQ50/CR50-1</f>
      </c>
      <c r="BS50" s="376" t="n">
        <v>8.1262</v>
      </c>
      <c r="BT50" s="374">
        <f>BS50/CT50-1</f>
      </c>
      <c r="BU50" s="376" t="n">
        <v>8.2232</v>
      </c>
      <c r="BV50" s="374">
        <f>BU50/CV50-1</f>
      </c>
      <c r="BW50" s="108">
        <f>AY50+BA50+BC50+BE50+BG50+BI50+BK50+BM50+BO50+BQ50+BS50+BU50</f>
      </c>
      <c r="BX50" s="374">
        <f>BW50/CX50-1</f>
      </c>
      <c r="BY50" s="377"/>
      <c r="BZ50" s="456" t="n">
        <v>9.9864</v>
      </c>
      <c r="CA50" s="374">
        <f>BZ50/DB50-1</f>
      </c>
      <c r="CB50" s="456" t="n">
        <v>9.4236</v>
      </c>
      <c r="CC50" s="374">
        <f>CB50/DC50-1</f>
      </c>
      <c r="CD50" s="108" t="n">
        <v>9.2882</v>
      </c>
      <c r="CE50" s="374">
        <f>CD50/DD50-1</f>
      </c>
      <c r="CF50" s="108" t="n">
        <v>9.388</v>
      </c>
      <c r="CG50" s="374" t="n">
        <v>-0.477797493561468</v>
      </c>
      <c r="CH50" s="376" t="n">
        <v>9.4815</v>
      </c>
      <c r="CI50" s="374">
        <f>CH50/DF50-1</f>
      </c>
      <c r="CJ50" s="376" t="n">
        <v>9.4618</v>
      </c>
      <c r="CK50" s="374">
        <f>CJ50/DG50-1</f>
      </c>
      <c r="CL50" s="376" t="n">
        <v>9.3617</v>
      </c>
      <c r="CM50" s="374">
        <f>CL50/DH50-1</f>
      </c>
      <c r="CN50" s="108" t="n">
        <v>9.7061</v>
      </c>
      <c r="CO50" s="374">
        <f>CN50/DI50-1</f>
      </c>
      <c r="CP50" s="108" t="n">
        <v>9.2056</v>
      </c>
      <c r="CQ50" s="374">
        <f>CP50/DJ50-1</f>
      </c>
      <c r="CR50" s="108" t="n">
        <v>9.0564</v>
      </c>
      <c r="CS50" s="374">
        <f>CR50/DK50-1</f>
      </c>
      <c r="CT50" s="108" t="n">
        <v>8.8754</v>
      </c>
      <c r="CU50" s="374">
        <f>CT50/DL50-1</f>
      </c>
      <c r="CV50" s="108" t="n">
        <v>8.8126</v>
      </c>
      <c r="CW50" s="374">
        <f>CV50/DM50-1</f>
      </c>
      <c r="CX50" s="108">
        <f>BZ50+CB50+CD50+CF50+CH50+CJ50+CL50+CN50+CP50+CR50+CT50+CV50</f>
      </c>
      <c r="CY50" s="374">
        <f>CX50/SUM(DB50:DM50)-1</f>
      </c>
      <c r="CZ50" s="378"/>
      <c r="DA50" s="378"/>
      <c r="DB50" s="459" t="n">
        <v>17.2258</v>
      </c>
      <c r="DC50" s="456" t="n">
        <v>18.5085</v>
      </c>
      <c r="DD50" s="456" t="n">
        <v>18.0778</v>
      </c>
      <c r="DE50" s="456" t="n">
        <v>17.9777</v>
      </c>
      <c r="DF50" s="108" t="n">
        <v>18.2407</v>
      </c>
      <c r="DG50" s="108" t="n">
        <v>18.0886</v>
      </c>
      <c r="DH50" s="108" t="n">
        <v>17.9388</v>
      </c>
      <c r="DI50" s="108" t="n">
        <v>18.1106</v>
      </c>
      <c r="DJ50" s="108" t="n">
        <v>17.573</v>
      </c>
      <c r="DK50" s="108" t="n">
        <v>8.1466</v>
      </c>
      <c r="DL50" s="108" t="n">
        <v>8.3544</v>
      </c>
      <c r="DM50" s="108" t="n">
        <v>8.6736</v>
      </c>
      <c r="DN50" s="108" t="n">
        <v>186.9161</v>
      </c>
      <c r="DO50" s="381" t="n">
        <v>-0.240762697647704</v>
      </c>
      <c r="DP50" s="382"/>
      <c r="DQ50" s="383" t="n">
        <v>25.4</v>
      </c>
      <c r="DR50" s="384">
        <f>(DQ50-DZ50)/DZ50</f>
      </c>
      <c r="DS50" s="403" t="n">
        <v>26.72</v>
      </c>
      <c r="DT50" s="528"/>
      <c r="DU50" s="403" t="n">
        <v>25.83</v>
      </c>
      <c r="DV50" s="386">
        <f>(DU50-EV50)/EV50</f>
      </c>
      <c r="DW50" s="387"/>
      <c r="DX50" s="403" t="n">
        <v>26.35</v>
      </c>
      <c r="DY50" s="386">
        <f>(DX50-EX50)/EX50</f>
      </c>
      <c r="DZ50" s="403" t="n">
        <v>24.26</v>
      </c>
      <c r="EA50" s="386">
        <f>(DZ50-EZ50)/EZ50</f>
      </c>
      <c r="EB50" s="403" t="n">
        <v>22.4</v>
      </c>
      <c r="EC50" s="386">
        <f>(EB50-FB50)/FB50</f>
      </c>
      <c r="ED50" s="403" t="n">
        <v>19.86</v>
      </c>
      <c r="EE50" s="386">
        <f>(ED50-FD50)/FD50</f>
      </c>
      <c r="EF50" s="403" t="n">
        <v>8.5393</v>
      </c>
      <c r="EG50" s="386">
        <f>(EF50-FF50)/FF50</f>
      </c>
      <c r="EH50" s="403" t="n">
        <v>16.29</v>
      </c>
      <c r="EI50" s="386">
        <f>(EH50-FH50)/FH50</f>
      </c>
      <c r="EJ50" s="403" t="n">
        <v>16.93</v>
      </c>
      <c r="EK50" s="386">
        <f>(EJ50-FJ50)/FJ50</f>
      </c>
      <c r="EL50" s="403" t="n">
        <v>16.94</v>
      </c>
      <c r="EM50" s="386">
        <f>(EL50-FL50)/FL50</f>
      </c>
      <c r="EN50" s="403" t="n">
        <v>16.67</v>
      </c>
      <c r="EO50" s="386">
        <f>(EN50-FN50)/FN50</f>
      </c>
      <c r="EP50" s="385">
        <f>DQ50+DS50+DU50+DX50+DZ50+EB50+ED50+EF50+EH50+EJ50+EL50+EN50</f>
      </c>
      <c r="EQ50" s="386" t="n">
        <v>-0.333398407884761</v>
      </c>
      <c r="ER50" s="529" t="n">
        <v>162.0</v>
      </c>
      <c r="ES50" s="386" t="n">
        <v>-0.0795454545454545</v>
      </c>
      <c r="ET50" s="403" t="n">
        <v>0.0</v>
      </c>
      <c r="EU50" s="386">
        <f>(ET50-FT50)/FT50</f>
      </c>
      <c r="EV50" s="403" t="n">
        <v>9.3</v>
      </c>
      <c r="EW50" s="386">
        <f>(EV50-FU50)/FU50</f>
      </c>
      <c r="EX50" s="403" t="n">
        <v>17.3</v>
      </c>
      <c r="EY50" s="386">
        <f>(EX50-FV50)/FV50</f>
      </c>
      <c r="EZ50" s="403" t="n">
        <v>16.8</v>
      </c>
      <c r="FA50" s="386">
        <f>(EZ50-FW50)/FW50</f>
      </c>
      <c r="FB50" s="403" t="n">
        <v>18.18</v>
      </c>
      <c r="FC50" s="386">
        <f>(FB50-FX50)/FX50</f>
      </c>
      <c r="FD50" s="403" t="n">
        <v>21.06</v>
      </c>
      <c r="FE50" s="386">
        <f>(FD50-FY50)/FY50</f>
      </c>
      <c r="FF50" s="403" t="n">
        <v>22.3</v>
      </c>
      <c r="FG50" s="386">
        <f>(FF50-FZ50)/FZ50</f>
      </c>
      <c r="FH50" s="403" t="n">
        <v>23.08</v>
      </c>
      <c r="FI50" s="386">
        <f>(FH50-GA50)/GA50</f>
      </c>
      <c r="FJ50" s="403" t="n">
        <v>24.7</v>
      </c>
      <c r="FK50" s="386">
        <f>(FJ50-GB50)/GB50</f>
      </c>
      <c r="FL50" s="403" t="n">
        <v>26.9</v>
      </c>
      <c r="FM50" s="386">
        <f>(FL50-GD50)/GD50</f>
      </c>
      <c r="FN50" s="403" t="n">
        <v>27.7</v>
      </c>
      <c r="FO50" s="386">
        <f>(FN50-GF50)/GF50</f>
      </c>
      <c r="FP50" s="387" t="n">
        <v>369.32</v>
      </c>
      <c r="FQ50" s="388">
        <f>(FP50-(FS50+FT50+FU50+FV50+FW50+FX50+FY50+FZ50+GA50+GB50+GD50+GF50))/(FS50+FT50+FU50+FV50+FW50+FX50+FY50+FZ50+GA50+GB50+GD50+GF50)</f>
      </c>
      <c r="FR50" s="589"/>
      <c r="FS50" s="590" t="n">
        <v>176.0</v>
      </c>
      <c r="FT50" s="529" t="n">
        <v>243.0</v>
      </c>
      <c r="FU50" s="529" t="n">
        <v>182.0</v>
      </c>
      <c r="FV50" s="529" t="n">
        <v>146.0</v>
      </c>
      <c r="FW50" s="529" t="n">
        <v>145.0</v>
      </c>
      <c r="FX50" s="529" t="n">
        <v>153.0</v>
      </c>
      <c r="FY50" s="584" t="n">
        <v>148.0</v>
      </c>
      <c r="FZ50" s="496" t="n">
        <v>142.0</v>
      </c>
      <c r="GA50" s="496" t="n">
        <v>143.0</v>
      </c>
      <c r="GB50" s="496" t="n">
        <v>153.0</v>
      </c>
      <c r="GC50" s="392">
        <f>(GB50-HD50)/HD50</f>
      </c>
      <c r="GD50" s="496" t="n">
        <v>134.0</v>
      </c>
      <c r="GE50" s="392">
        <f>(GD50-HF50)/HF50</f>
      </c>
      <c r="GF50" s="496" t="n">
        <v>154.0</v>
      </c>
      <c r="GG50" s="392">
        <f>(GF50-HH50)/HH50</f>
      </c>
      <c r="GH50" s="391">
        <f>FS50+FT50+FU50+FV50+FW50+FX50+FY50+FZ50+GA50+GB50+GD50+GF50</f>
      </c>
      <c r="GI50" s="393">
        <f>(GH50-HJ50)/HJ50</f>
      </c>
      <c r="GJ50" s="324"/>
      <c r="GK50" s="533"/>
      <c r="GL50" s="390" t="n">
        <v>183.0</v>
      </c>
      <c r="GM50" s="392">
        <f>(GL50-HO50)/HO50</f>
      </c>
      <c r="GN50" s="391" t="n">
        <v>252.0</v>
      </c>
      <c r="GO50" s="392">
        <f>(GN50-HQ50)/HQ50</f>
      </c>
      <c r="GP50" s="529" t="n">
        <v>193.0</v>
      </c>
      <c r="GQ50" s="392">
        <f>(GP50-HS50)/HS50</f>
      </c>
      <c r="GR50" s="529" t="n">
        <v>154.0</v>
      </c>
      <c r="GS50" s="392">
        <f>(GR50-HU50)/HU50</f>
      </c>
      <c r="GT50" s="529" t="n">
        <v>154.0</v>
      </c>
      <c r="GU50" s="392">
        <f>(GT50-HW50)/HW50</f>
      </c>
      <c r="GV50" s="391" t="n">
        <v>163.0</v>
      </c>
      <c r="GW50" s="392">
        <f>(GV50-HZ50)/HZ50</f>
      </c>
      <c r="GX50" s="391" t="n">
        <v>158.0</v>
      </c>
      <c r="GY50" s="392">
        <f>(GX50-IB50)/IB50</f>
      </c>
      <c r="GZ50" s="391" t="n">
        <v>152.0</v>
      </c>
      <c r="HA50" s="392">
        <f>(GZ50-ID50)/ID50</f>
      </c>
      <c r="HB50" s="391" t="n">
        <v>150.5</v>
      </c>
      <c r="HC50" s="392">
        <f>(HB50-IF50)/IF50</f>
      </c>
      <c r="HD50" s="391" t="n">
        <v>162.0</v>
      </c>
      <c r="HE50" s="392">
        <f>(HD50-IH50)/IH50</f>
      </c>
      <c r="HF50" s="391" t="n">
        <v>143.0</v>
      </c>
      <c r="HG50" s="392">
        <f>(HF50-IJ50)/IJ50</f>
      </c>
      <c r="HH50" s="391" t="n">
        <v>168.0</v>
      </c>
      <c r="HI50" s="392">
        <f>(HH50-IL50)/IL50</f>
      </c>
      <c r="HJ50" s="391">
        <f>GL50+GN50+GP50+GR50+GT50+GV50+GX50+GZ50+HB50+HD50+HF50+HH50</f>
      </c>
      <c r="HK50" s="391">
        <f>HH50+HF50+HD50+HB50+GZ50+GX50+GV50+GT50+GR50+GP50+GN50+GL50</f>
      </c>
      <c r="HL50" s="393"/>
      <c r="HM50" s="382"/>
      <c r="HN50" s="497"/>
      <c r="HO50" s="591" t="n">
        <v>185.0</v>
      </c>
      <c r="HP50" s="524">
        <f>(HO50-IQ50)/IQ50</f>
      </c>
      <c r="HQ50" s="592" t="n">
        <v>254.0</v>
      </c>
      <c r="HR50" s="524">
        <f>(HQ50-IS50)/IS50</f>
      </c>
      <c r="HS50" s="592" t="n">
        <v>196.0</v>
      </c>
      <c r="HT50" s="471">
        <f>(HS50-IU50)/IU50</f>
      </c>
      <c r="HU50" s="542" t="n">
        <v>156.0</v>
      </c>
      <c r="HV50" s="593">
        <f>(HU50-IW50)/IW50</f>
      </c>
      <c r="HW50" s="542" t="n">
        <v>155.0</v>
      </c>
      <c r="HX50" s="593">
        <f>(HW50-IY50)/IY50</f>
      </c>
      <c r="HY50" s="471"/>
      <c r="HZ50" s="542" t="n">
        <v>165.0</v>
      </c>
      <c r="IA50" s="593">
        <f>(HZ50-JA50)/JA50</f>
      </c>
      <c r="IB50" s="542" t="n">
        <v>163.0</v>
      </c>
      <c r="IC50" s="593">
        <f>(IB50-JC50)/JC50</f>
      </c>
      <c r="ID50" s="542" t="n">
        <v>158.0</v>
      </c>
      <c r="IE50" s="404">
        <f>(ID50-JE50)/JE50</f>
      </c>
      <c r="IF50" s="542" t="n">
        <v>157.0</v>
      </c>
      <c r="IG50" s="404">
        <f>(IF50-JG50)/JG50</f>
      </c>
      <c r="IH50" s="542" t="n">
        <v>164.0</v>
      </c>
      <c r="II50" s="468">
        <f>(IH50-JI50)/JI50</f>
      </c>
      <c r="IJ50" s="542" t="n">
        <v>146.0</v>
      </c>
      <c r="IK50" s="405">
        <f>(IJ50-JK50)/JK50</f>
      </c>
      <c r="IL50" s="472" t="n">
        <v>172.0</v>
      </c>
      <c r="IM50" s="313">
        <f>(IL50-JM50)/JM50</f>
      </c>
      <c r="IN50" s="406">
        <f>HO50+HQ50+HS50+HU50+HW50+HZ50+IB50+ID50+IF50+IH50+IJ50+IL50</f>
      </c>
      <c r="IO50" s="104">
        <f>IN50/JO50-1</f>
      </c>
      <c r="IP50" s="325"/>
      <c r="IQ50" s="546" t="n">
        <v>182.0</v>
      </c>
      <c r="IR50" s="547">
        <f>IQ50/JS50-1</f>
      </c>
      <c r="IS50" s="520" t="n">
        <v>252.0</v>
      </c>
      <c r="IT50" s="547">
        <f>IS50/JT50-1</f>
      </c>
      <c r="IU50" s="568" t="n">
        <v>195.0</v>
      </c>
      <c r="IV50" s="409">
        <f>(IU50-JU50)/JU50</f>
      </c>
      <c r="IW50" s="521" t="n">
        <v>155.0</v>
      </c>
      <c r="IX50" s="547">
        <f>(IW50-JV50)/JV50</f>
      </c>
      <c r="IY50" s="521" t="n">
        <v>154.0</v>
      </c>
      <c r="IZ50" s="547">
        <f>(IY50-JW50)/JW50</f>
      </c>
      <c r="JA50" s="521" t="n">
        <v>164.0</v>
      </c>
      <c r="JB50" s="423">
        <f>(JA50-JX50)/JX50</f>
      </c>
      <c r="JC50" s="521" t="n">
        <v>162.0</v>
      </c>
      <c r="JD50" s="423">
        <f>(JC50-JY50)/JY50</f>
      </c>
      <c r="JE50" s="520" t="n">
        <v>156.0</v>
      </c>
      <c r="JF50" s="423">
        <f>(JE50-JZ50)/JZ50</f>
      </c>
      <c r="JG50" s="520" t="n">
        <v>156.0</v>
      </c>
      <c r="JH50" s="522">
        <f>(JG50-KA50)/KA50</f>
      </c>
      <c r="JI50" s="520" t="n">
        <v>163.0</v>
      </c>
      <c r="JJ50" s="523">
        <f>(JI50-KB50)/KB50</f>
      </c>
      <c r="JK50" s="461" t="n">
        <v>145.0</v>
      </c>
      <c r="JL50" s="524">
        <f>(JK50-KC50)/KC50</f>
      </c>
      <c r="JM50" s="480" t="n">
        <v>171.0</v>
      </c>
      <c r="JN50" s="524">
        <f>(JM50-KD50)/KD50</f>
      </c>
      <c r="JO50" s="413">
        <f>JM50+JK50+JI50+JG50+JE50+JC50+JA50+IY50+IW50+IU50+IS50+IQ50</f>
      </c>
      <c r="JP50" s="388">
        <f>JO50/JR50-1</f>
      </c>
      <c r="JQ50" s="414"/>
      <c r="JR50" s="525" t="n">
        <v>1999.31049605182</v>
      </c>
      <c r="JS50" s="403" t="n">
        <v>172.351339797184</v>
      </c>
      <c r="JT50" s="403" t="n">
        <v>236.546971098034</v>
      </c>
      <c r="JU50" s="403" t="n">
        <v>190.028190405094</v>
      </c>
      <c r="JV50" s="403" t="n">
        <v>150.541755614865</v>
      </c>
      <c r="JW50" s="403" t="n">
        <v>150.309591459957</v>
      </c>
      <c r="JX50" s="403" t="n">
        <v>159.628723307613</v>
      </c>
      <c r="JY50" s="403" t="n">
        <v>159.196092730556</v>
      </c>
      <c r="JZ50" s="403" t="n">
        <v>153.880231108869</v>
      </c>
      <c r="KA50" s="403" t="n">
        <v>154.602904742279</v>
      </c>
      <c r="KB50" s="403" t="n">
        <v>159.665885516775</v>
      </c>
      <c r="KC50" s="403" t="n">
        <v>143.023099058919</v>
      </c>
      <c r="KD50" s="403" t="n">
        <v>169.53571121167</v>
      </c>
    </row>
    <row r="51" ht="28.8" customHeight="1" spans="1:288">
      <c r="A51" s="28"/>
      <c r="B51" s="147" t="s">
        <v>209</v>
      </c>
      <c r="C51" s="170" t="n">
        <v>447.86430000000007</v>
      </c>
      <c r="D51" s="372" t="n">
        <f t="shared" si="74">C51/Z51-1</f>
        <v>0.3989743785172375</v>
      </c>
      <c r="E51" s="170" t="n">
        <v>448.4483</v>
      </c>
      <c r="F51" s="372" t="n">
        <f t="shared" si="75">E51/AB51-1</f>
        <v>0.3917819842612742</v>
      </c>
      <c r="G51" s="170" t="n">
        <v>460.931</v>
      </c>
      <c r="H51" s="372" t="n">
        <f t="shared" si="76">G51/AD51-1</f>
        <v>0.4576382030480899</v>
      </c>
      <c r="I51" s="170" t="n">
        <v>465.732</v>
      </c>
      <c r="J51" s="372" t="n">
        <f t="shared" si="77">I51/AF51-1</f>
        <v>0.47218017210396024</v>
      </c>
      <c r="K51" s="170" t="n">
        <v>484.54619999999994</v>
      </c>
      <c r="L51" s="372" t="n">
        <f t="shared" si="78">K51/AH51-1</f>
        <v>0.4895657338478223</v>
      </c>
      <c r="M51" s="170" t="n">
        <v>516.0527999999999</v>
      </c>
      <c r="N51" s="372" t="n">
        <f t="shared" si="79">M51/AJ51-1</f>
        <v>0.09145037644840315</v>
      </c>
      <c r="O51" s="170" t="n">
        <v>520.1979</v>
      </c>
      <c r="P51" s="372" t="n">
        <f t="shared" si="80">O51/AL51-1</f>
        <v>0.08459680753624776</v>
      </c>
      <c r="Q51" s="170" t="n">
        <v>544.6601</v>
      </c>
      <c r="R51" s="372" t="n">
        <f>Q51/AL51-1</f>
        <v>0.13167118336348516</v>
      </c>
      <c r="S51" s="170"/>
      <c r="T51" s="372">
        <f>S51/AN51-1</f>
      </c>
      <c r="U51" s="109">
        <f>G51+E51+C51+I51+K51+M51+O51+Q51+S51</f>
      </c>
      <c r="V51" s="372">
        <f>U51/SUM(X51+Z51+AB51+AD51+AF51+AH51+AJ51+AL51+AN51)-1</f>
      </c>
      <c r="W51" s="372"/>
      <c r="X51" s="170" t="n">
        <v>320.1376</v>
      </c>
      <c r="Y51" s="372">
        <f>X51/AY51-1</f>
      </c>
      <c r="Z51" s="93" t="n">
        <v>322.2116</v>
      </c>
      <c r="AA51" s="416">
        <f>Z51/BA51-1</f>
      </c>
      <c r="AB51" s="93" t="n">
        <v>316.2177</v>
      </c>
      <c r="AC51" s="416">
        <f>AB51/BC51-1</f>
      </c>
      <c r="AD51" s="93" t="n">
        <v>316.3553</v>
      </c>
      <c r="AE51" s="416">
        <f>AD51/BE51-1</f>
      </c>
      <c r="AF51" s="93" t="n">
        <v>325.2936</v>
      </c>
      <c r="AG51" s="416">
        <f>AF51/BG51-1</f>
      </c>
      <c r="AH51" s="93" t="n">
        <v>472.8138</v>
      </c>
      <c r="AI51" s="416">
        <f>AH51/BI51-1</f>
      </c>
      <c r="AJ51" s="93" t="n">
        <v>479.6233</v>
      </c>
      <c r="AK51" s="416">
        <f>AJ51/BK51-1</f>
      </c>
      <c r="AL51" s="93" t="n">
        <v>481.2883</v>
      </c>
      <c r="AM51" s="416">
        <f>AL51/BM51-1</f>
      </c>
      <c r="AN51" s="93" t="n">
        <v>526.2857</v>
      </c>
      <c r="AO51" s="416">
        <f>AN51/BO51-1</f>
      </c>
      <c r="AP51" s="93" t="n">
        <v>445.2084</v>
      </c>
      <c r="AQ51" s="416">
        <f>AP51/BQ51-1</f>
      </c>
      <c r="AR51" s="93" t="n">
        <v>440.1304</v>
      </c>
      <c r="AS51" s="416">
        <f>AR51/BS51-1</f>
      </c>
      <c r="AT51" s="93" t="n">
        <v>440.8022</v>
      </c>
      <c r="AU51" s="416">
        <f>AT51/BU51-1</f>
      </c>
      <c r="AV51" s="107">
        <f>AB51+X51+Z51+AD51+AF51+AH51+AJ51+AL51+AN51+AP51+AR51+AT51</f>
      </c>
      <c r="AW51" s="372">
        <f>AV51/(AY51+BA51+BC51+BE51+BG51+BI51+BK51+BM51+BO51+BQ51+BS51+BU51)-1</f>
      </c>
      <c r="AX51" s="373"/>
      <c r="AY51" s="481" t="n">
        <v>384.382</v>
      </c>
      <c r="AZ51" s="482" t="n">
        <v>0.0253421279299575</v>
      </c>
      <c r="BA51" s="452" t="n">
        <v>356.4048</v>
      </c>
      <c r="BB51" s="483">
        <f>BA51/CB51-1</f>
      </c>
      <c r="BC51" s="452" t="n">
        <v>345.5992</v>
      </c>
      <c r="BD51" s="483">
        <f>BC51/CD51-1</f>
      </c>
      <c r="BE51" s="452" t="n">
        <v>350.9865</v>
      </c>
      <c r="BF51" s="483">
        <f>BE51/CF51-1</f>
      </c>
      <c r="BG51" s="484" t="n">
        <v>354.199</v>
      </c>
      <c r="BH51" s="483">
        <f>BG51/CH51-1</f>
      </c>
      <c r="BI51" s="170" t="n">
        <v>369.3228</v>
      </c>
      <c r="BJ51" s="483">
        <f>BI51/CJ51-1</f>
      </c>
      <c r="BK51" s="170" t="n">
        <v>372.2134</v>
      </c>
      <c r="BL51" s="483">
        <f>BK51/CL51-1</f>
      </c>
      <c r="BM51" s="170" t="n">
        <v>371.4824</v>
      </c>
      <c r="BN51" s="483">
        <f>BM51/CN51-1</f>
      </c>
      <c r="BO51" s="170" t="n">
        <v>376.302</v>
      </c>
      <c r="BP51" s="483">
        <f>BO51/CP51-1</f>
      </c>
      <c r="BQ51" s="170" t="n">
        <v>391.2699</v>
      </c>
      <c r="BR51" s="483">
        <f>BQ51/CR51-1</f>
      </c>
      <c r="BS51" s="170" t="n">
        <v>397.5527</v>
      </c>
      <c r="BT51" s="483">
        <f>BS51/CT51-1</f>
      </c>
      <c r="BU51" s="170" t="n">
        <v>405.1991</v>
      </c>
      <c r="BV51" s="483">
        <f>BU51/CV51-1</f>
      </c>
      <c r="BW51" s="109">
        <f>AY51+BA51+BC51+BE51+BG51+BI51+BK51+BM51+BO51+BQ51+BS51+BU51</f>
      </c>
      <c r="BX51" s="372">
        <f>BW51/CX51-1</f>
      </c>
      <c r="BY51" s="443"/>
      <c r="BZ51" s="481" t="n">
        <v>374.8817</v>
      </c>
      <c r="CA51" s="483">
        <f>BZ51/DB51-1</f>
      </c>
      <c r="CB51" s="481" t="n">
        <v>362.451</v>
      </c>
      <c r="CC51" s="483">
        <f>CB51/DC51-1</f>
      </c>
      <c r="CD51" s="452" t="n">
        <v>361.2465</v>
      </c>
      <c r="CE51" s="372">
        <f>CD51/DD51-1</f>
      </c>
      <c r="CF51" s="109" t="n">
        <v>364.2234</v>
      </c>
      <c r="CG51" s="372" t="n">
        <v>-0.458372455800411</v>
      </c>
      <c r="CH51" s="170" t="n">
        <v>368.3674</v>
      </c>
      <c r="CI51" s="372">
        <f>CH51/DF51-1</f>
      </c>
      <c r="CJ51" s="170" t="n">
        <v>371.9877</v>
      </c>
      <c r="CK51" s="372">
        <f>CJ51/DG51-1</f>
      </c>
      <c r="CL51" s="170" t="n">
        <v>367.3688</v>
      </c>
      <c r="CM51" s="372">
        <f>CL51/DH51-1</f>
      </c>
      <c r="CN51" s="109" t="n">
        <v>383.294</v>
      </c>
      <c r="CO51" s="372">
        <f>CN51/DI51-1</f>
      </c>
      <c r="CP51" s="109" t="n">
        <v>366.3844</v>
      </c>
      <c r="CQ51" s="372">
        <f>CP51/DJ51-1</f>
      </c>
      <c r="CR51" s="109" t="n">
        <v>366.7887</v>
      </c>
      <c r="CS51" s="372">
        <f>CR51/DK51-1</f>
      </c>
      <c r="CT51" s="109" t="n">
        <v>366.3812</v>
      </c>
      <c r="CU51" s="372">
        <f>CT51/DL51-1</f>
      </c>
      <c r="CV51" s="109" t="n">
        <v>366.6608</v>
      </c>
      <c r="CW51" s="372">
        <f>CV51/DM51-1</f>
      </c>
      <c r="CX51" s="109">
        <f>BZ51+CB51+CD51+CF51+CH51+CJ51+CL51+CN51+CP51+CR51+CT51+CV51</f>
      </c>
      <c r="CY51" s="372">
        <f>CX51/SUM(DB51:DM51)-1</f>
      </c>
      <c r="CZ51" s="294"/>
      <c r="DA51" s="294"/>
      <c r="DB51" s="485" t="n">
        <v>649.2329</v>
      </c>
      <c r="DC51" s="481" t="n">
        <v>691.4449</v>
      </c>
      <c r="DD51" s="481" t="n">
        <v>680.0897</v>
      </c>
      <c r="DE51" s="481" t="n">
        <v>672.461</v>
      </c>
      <c r="DF51" s="452" t="n">
        <v>689.4844</v>
      </c>
      <c r="DG51" s="452" t="n">
        <v>691.8546</v>
      </c>
      <c r="DH51" s="452" t="n">
        <v>686.2644</v>
      </c>
      <c r="DI51" s="452" t="n">
        <v>693.5224</v>
      </c>
      <c r="DJ51" s="452" t="n">
        <v>670.9507</v>
      </c>
      <c r="DK51" s="452" t="n">
        <v>291.9889</v>
      </c>
      <c r="DL51" s="452" t="n">
        <v>296.2465</v>
      </c>
      <c r="DM51" s="452" t="n">
        <v>310.4594</v>
      </c>
      <c r="DN51" s="452" t="n">
        <v>7023.9998</v>
      </c>
      <c r="DO51" s="453" t="n">
        <v>-0.266504964980415</v>
      </c>
      <c r="DP51" s="424"/>
      <c r="DQ51" s="425" t="n">
        <v>999.09</v>
      </c>
      <c r="DR51" s="87">
        <f>(DQ51-DZ51)/DZ51</f>
      </c>
      <c r="DS51" s="438" t="n">
        <v>1048.0</v>
      </c>
      <c r="DT51" s="308"/>
      <c r="DU51" s="438" t="n">
        <v>1035.0</v>
      </c>
      <c r="DV51" s="104">
        <f>(DU51-EV51)/EV51</f>
      </c>
      <c r="DW51" s="103"/>
      <c r="DX51" s="438" t="n">
        <v>1055.3</v>
      </c>
      <c r="DY51" s="104">
        <f>(DX51-EX51)/EX51</f>
      </c>
      <c r="DZ51" s="438" t="n">
        <v>973.7</v>
      </c>
      <c r="EA51" s="104">
        <f>(DZ51-EZ51)/EZ51</f>
      </c>
      <c r="EB51" s="438" t="n">
        <v>901.6</v>
      </c>
      <c r="EC51" s="104">
        <f>(EB51-FB51)/FB51</f>
      </c>
      <c r="ED51" s="438" t="n">
        <v>805.9</v>
      </c>
      <c r="EE51" s="104">
        <f>(ED51-FD51)/FD51</f>
      </c>
      <c r="EF51" s="438" t="n">
        <v>296.58</v>
      </c>
      <c r="EG51" s="104">
        <f>(EF51-FF51)/FF51</f>
      </c>
      <c r="EH51" s="438" t="n">
        <v>596.82</v>
      </c>
      <c r="EI51" s="104">
        <f>(EH51-FH51)/FH51</f>
      </c>
      <c r="EJ51" s="438" t="n">
        <v>618.73</v>
      </c>
      <c r="EK51" s="104">
        <f>(EJ51-FJ51)/FJ51</f>
      </c>
      <c r="EL51" s="438" t="n">
        <v>624.55</v>
      </c>
      <c r="EM51" s="104">
        <f>(EL51-FL51)/FL51</f>
      </c>
      <c r="EN51" s="438" t="n">
        <v>620.8</v>
      </c>
      <c r="EO51" s="104">
        <f>(EN51-FN51)/FN51</f>
      </c>
      <c r="EP51" s="93">
        <f>DQ51+DS51+DU51+DX51+DZ51+EB51+ED51+EF51+EH51+EJ51+EL51+EN51</f>
      </c>
      <c r="EQ51" s="104" t="n">
        <v>-0.295649327723675</v>
      </c>
      <c r="ER51" s="513" t="n">
        <v>5233.0</v>
      </c>
      <c r="ES51" s="104" t="n">
        <v>-0.0827344434706398</v>
      </c>
      <c r="ET51" s="438" t="n">
        <v>0.0</v>
      </c>
      <c r="EU51" s="104">
        <f>(ET51-FT51)/FT51</f>
      </c>
      <c r="EV51" s="438" t="n">
        <v>547.0</v>
      </c>
      <c r="EW51" s="104">
        <f>(EV51-FU51)/FU51</f>
      </c>
      <c r="EX51" s="438" t="n">
        <v>678.0</v>
      </c>
      <c r="EY51" s="104">
        <f>(EX51-FV51)/FV51</f>
      </c>
      <c r="EZ51" s="438" t="n">
        <v>669.0</v>
      </c>
      <c r="FA51" s="104">
        <f>(EZ51-FW51)/FW51</f>
      </c>
      <c r="FB51" s="438" t="n">
        <v>716.0</v>
      </c>
      <c r="FC51" s="104">
        <f>(FB51-FX51)/FX51</f>
      </c>
      <c r="FD51" s="438" t="n">
        <v>830.0</v>
      </c>
      <c r="FE51" s="104">
        <f>(FD51-FY51)/FY51</f>
      </c>
      <c r="FF51" s="438" t="n">
        <v>888.0</v>
      </c>
      <c r="FG51" s="104">
        <f>(FF51-FZ51)/FZ51</f>
      </c>
      <c r="FH51" s="438" t="n">
        <v>914.6</v>
      </c>
      <c r="FI51" s="104">
        <f>(FH51-GA51)/GA51</f>
      </c>
      <c r="FJ51" s="438" t="n">
        <v>974.0</v>
      </c>
      <c r="FK51" s="104">
        <f>(FJ51-GB51)/GB51</f>
      </c>
      <c r="FL51" s="438" t="n">
        <v>1052.0</v>
      </c>
      <c r="FM51" s="104">
        <f>(FL51-GD51)/GD51</f>
      </c>
      <c r="FN51" s="438" t="n">
        <v>1094.0</v>
      </c>
      <c r="FO51" s="104">
        <f>(FN51-GF51)/GF51</f>
      </c>
      <c r="FP51" s="103" t="n">
        <v>13595.6</v>
      </c>
      <c r="FQ51" s="426">
        <f>(FP51-(FS51+FT51+FU51+FV51+FW51+FX51+FY51+FZ51+GA51+GB51+GD51+GF51))/(FS51+FT51+FU51+FV51+FW51+FX51+FY51+FZ51+GA51+GB51+GD51+GF51)</f>
      </c>
      <c r="FR51" s="587"/>
      <c r="FS51" s="588" t="n">
        <v>5705.0</v>
      </c>
      <c r="FT51" s="513" t="n">
        <v>7850.0</v>
      </c>
      <c r="FU51" s="513" t="n">
        <v>6597.0</v>
      </c>
      <c r="FV51" s="513" t="n">
        <v>5451.0</v>
      </c>
      <c r="FW51" s="513" t="n">
        <v>6500.0</v>
      </c>
      <c r="FX51" s="513" t="n">
        <v>5352.0</v>
      </c>
      <c r="FY51" s="583" t="n">
        <v>6054.0</v>
      </c>
      <c r="FZ51" s="490" t="n">
        <v>5836.0</v>
      </c>
      <c r="GA51" s="490" t="n">
        <v>6379.0</v>
      </c>
      <c r="GB51" s="490" t="n">
        <v>5736.0</v>
      </c>
      <c r="GC51" s="429">
        <f>(GB51-HD51)/HD51</f>
      </c>
      <c r="GD51" s="490" t="n">
        <v>5155.0</v>
      </c>
      <c r="GE51" s="429">
        <f>(GD51-HF51)/HF51</f>
      </c>
      <c r="GF51" s="490" t="n">
        <v>8348.0</v>
      </c>
      <c r="GG51" s="429">
        <f>(GF51-HH51)/HH51</f>
      </c>
      <c r="GH51" s="430">
        <f>FS51+FT51+FU51+FV51+FW51+FX51+FY51+FZ51+GA51+GB51+GD51+GF51</f>
      </c>
      <c r="GI51" s="491">
        <f>(GH51-HJ51)/HJ51</f>
      </c>
      <c r="GJ51" s="431"/>
      <c r="GK51" s="325"/>
      <c r="GL51" s="428" t="n">
        <v>5929.0</v>
      </c>
      <c r="GM51" s="104">
        <f>(GL51-HO51)/HO51</f>
      </c>
      <c r="GN51" s="103" t="n">
        <v>8150.0</v>
      </c>
      <c r="GO51" s="104">
        <f>(GN51-HQ51)/HQ51</f>
      </c>
      <c r="GP51" s="438" t="n">
        <v>6980.0</v>
      </c>
      <c r="GQ51" s="104">
        <f>(GP51-HS51)/HS51</f>
      </c>
      <c r="GR51" s="438" t="n">
        <v>5740.0</v>
      </c>
      <c r="GS51" s="104">
        <f>(GR51-HU51)/HU51</f>
      </c>
      <c r="GT51" s="438" t="n">
        <v>6858.0</v>
      </c>
      <c r="GU51" s="104">
        <f>(GT51-HW51)/HW51</f>
      </c>
      <c r="GV51" s="103" t="n">
        <v>5700.0</v>
      </c>
      <c r="GW51" s="104">
        <f>(GV51-HZ51)/HZ51</f>
      </c>
      <c r="GX51" s="103" t="n">
        <v>6418.0</v>
      </c>
      <c r="GY51" s="104">
        <f>(GX51-IB51)/IB51</f>
      </c>
      <c r="GZ51" s="103" t="n">
        <v>6245.0</v>
      </c>
      <c r="HA51" s="104">
        <f>(GZ51-ID51)/ID51</f>
      </c>
      <c r="HB51" s="103" t="n">
        <v>6730.0</v>
      </c>
      <c r="HC51" s="104">
        <f>(HB51-IF51)/IF51</f>
      </c>
      <c r="HD51" s="103" t="n">
        <v>6080.0</v>
      </c>
      <c r="HE51" s="104">
        <f>(HD51-IH51)/IH51</f>
      </c>
      <c r="HF51" s="103" t="n">
        <v>5265.0</v>
      </c>
      <c r="HG51" s="104">
        <f>(HF51-IJ51)/IJ51</f>
      </c>
      <c r="HH51" s="103" t="n">
        <v>9100.0</v>
      </c>
      <c r="HI51" s="104">
        <f>(HH51-IL51)/IL51</f>
      </c>
      <c r="HJ51" s="430">
        <f>GL51+GN51+GP51+GR51+GT51+GV51+GX51+GZ51+HB51+HD51+HF51+HH51</f>
      </c>
      <c r="HK51" s="103">
        <f>HH51+HF51+HD51+HB51+GZ51+GX51+GV51+GT51+GR51+GP51+GN51+GL51</f>
      </c>
      <c r="HL51" s="409"/>
      <c r="HM51" s="424"/>
      <c r="HN51" s="505"/>
      <c r="HO51" s="428" t="n">
        <v>6061.0</v>
      </c>
      <c r="HP51" s="426">
        <f>(HO51-IQ51)/IQ51</f>
      </c>
      <c r="HQ51" s="435" t="n">
        <v>8230.0</v>
      </c>
      <c r="HR51" s="426">
        <f>(HQ51-IS51)/IS51</f>
      </c>
      <c r="HS51" s="435" t="n">
        <v>7090.0</v>
      </c>
      <c r="HT51" s="437">
        <f>(HS51-IU51)/IU51</f>
      </c>
      <c r="HU51" s="466" t="n">
        <v>5807.0</v>
      </c>
      <c r="HV51" s="308">
        <f>(HU51-IW51)/IW51</f>
      </c>
      <c r="HW51" s="466" t="n">
        <v>6942.0</v>
      </c>
      <c r="HX51" s="308">
        <f>(HW51-IY51)/IY51</f>
      </c>
      <c r="HY51" s="437"/>
      <c r="HZ51" s="466" t="n">
        <v>6237.0</v>
      </c>
      <c r="IA51" s="308">
        <f>(HZ51-JA51)/JA51</f>
      </c>
      <c r="IB51" s="466" t="n">
        <v>6653.0</v>
      </c>
      <c r="IC51" s="308">
        <f>(IB51-JC51)/JC51</f>
      </c>
      <c r="ID51" s="466" t="n">
        <v>6489.0</v>
      </c>
      <c r="IE51" s="436">
        <f>(ID51-JE51)/JE51</f>
      </c>
      <c r="IF51" s="466" t="n">
        <v>7017.0</v>
      </c>
      <c r="IG51" s="439">
        <f>(IF51-JG51)/JG51</f>
      </c>
      <c r="IH51" s="466" t="n">
        <v>6183.0</v>
      </c>
      <c r="II51" s="522">
        <f>(IH51-JI51)/JI51</f>
      </c>
      <c r="IJ51" s="466" t="n">
        <v>5405.0</v>
      </c>
      <c r="IK51" s="313">
        <f>(IJ51-JK51)/JK51</f>
      </c>
      <c r="IL51" s="466" t="n">
        <v>9370.0</v>
      </c>
      <c r="IM51" s="313">
        <f>(IL51-JM51)/JM51</f>
      </c>
      <c r="IN51" s="406">
        <f>HO51+HQ51+HS51+HU51+HW51+HZ51+IB51+ID51+IF51+IH51+IJ51+IL51</f>
      </c>
      <c r="IO51" s="104">
        <f>IN51/JO51-1</f>
      </c>
      <c r="IP51" s="325"/>
      <c r="IQ51" s="515" t="n">
        <v>5943.0</v>
      </c>
      <c r="IR51" s="308">
        <f>IQ51/JS51-1</f>
      </c>
      <c r="IS51" s="103" t="n">
        <v>8150.0</v>
      </c>
      <c r="IT51" s="308">
        <f>IS51/JT51-1</f>
      </c>
      <c r="IU51" s="438" t="n">
        <v>7027.0</v>
      </c>
      <c r="IV51" s="409">
        <f>(IU51-JU51)/JU51</f>
      </c>
      <c r="IW51" s="514" t="n">
        <v>5773.0</v>
      </c>
      <c r="IX51" s="308">
        <f>(IW51-JV51)/JV51</f>
      </c>
      <c r="IY51" s="514" t="n">
        <v>6884.0</v>
      </c>
      <c r="IZ51" s="308">
        <f>(IY51-JW51)/JW51</f>
      </c>
      <c r="JA51" s="514" t="n">
        <v>6176.0</v>
      </c>
      <c r="JB51" s="104">
        <f>(JA51-JX51)/JX51</f>
      </c>
      <c r="JC51" s="514" t="n">
        <v>6601.0</v>
      </c>
      <c r="JD51" s="104">
        <f>(JC51-JY51)/JY51</f>
      </c>
      <c r="JE51" s="103" t="n">
        <v>6362.0</v>
      </c>
      <c r="JF51" s="104">
        <f>(JE51-JZ51)/JZ51</f>
      </c>
      <c r="JG51" s="103" t="n">
        <v>6948.0</v>
      </c>
      <c r="JH51" s="409">
        <f>(JG51-KA51)/KA51</f>
      </c>
      <c r="JI51" s="103" t="n">
        <v>6147.0</v>
      </c>
      <c r="JJ51" s="426">
        <f>(JI51-KB51)/KB51</f>
      </c>
      <c r="JK51" s="103" t="n">
        <v>5373.0</v>
      </c>
      <c r="JL51" s="426">
        <f>(JK51-KC51)/KC51</f>
      </c>
      <c r="JM51" s="103" t="n">
        <v>9277.0</v>
      </c>
      <c r="JN51" s="426">
        <f>(JM51-KD51)/KD51</f>
      </c>
      <c r="JO51" s="413">
        <f>JM51+JK51+JI51+JG51+JE51+JC51+JA51+IY51+IW51+IU51+IS51+IQ51</f>
      </c>
      <c r="JP51" s="388">
        <f>JO51/JR51-1</f>
      </c>
      <c r="JQ51" s="414"/>
      <c r="JR51" s="515" t="n">
        <v>78497.327248487</v>
      </c>
      <c r="JS51" s="438" t="n">
        <v>5607.49591618457</v>
      </c>
      <c r="JT51" s="438" t="n">
        <v>7689.43962129518</v>
      </c>
      <c r="JU51" s="438" t="n">
        <v>6822.70002522556</v>
      </c>
      <c r="JV51" s="438" t="n">
        <v>5605.08602321107</v>
      </c>
      <c r="JW51" s="438" t="n">
        <v>6683.90169743178</v>
      </c>
      <c r="JX51" s="438" t="n">
        <v>6055.47037509714</v>
      </c>
      <c r="JY51" s="438" t="n">
        <v>6409.08832764543</v>
      </c>
      <c r="JZ51" s="438" t="n">
        <v>6237.69933449297</v>
      </c>
      <c r="KA51" s="438" t="n">
        <v>6879.71086085326</v>
      </c>
      <c r="KB51" s="438" t="n">
        <v>6027.11781178081</v>
      </c>
      <c r="KC51" s="438" t="n">
        <v>5294.41018298568</v>
      </c>
      <c r="KD51" s="438" t="n">
        <v>9185.20707228354</v>
      </c>
    </row>
    <row r="52" s="286" customFormat="1" ht="28.8" customHeight="1" spans="1:288">
      <c r="A52" s="302" t="s">
        <v>108</v>
      </c>
      <c r="B52" s="171" t="s">
        <v>206</v>
      </c>
      <c r="C52" s="109" t="n">
        <v>2.2826</v>
      </c>
      <c r="D52" s="372" t="n">
        <f t="shared" si="74">C52/Z52-1</f>
        <v>-0.270525071106708</v>
      </c>
      <c r="E52" s="170" t="n">
        <v>2.1525</v>
      </c>
      <c r="F52" s="372" t="n">
        <f t="shared" si="75">E52/AB52-1</f>
        <v>-0.2024824008892182</v>
      </c>
      <c r="G52" s="170" t="n">
        <v>2.2929000000000004</v>
      </c>
      <c r="H52" s="372" t="n">
        <f t="shared" si="76">G52/AD52-1</f>
        <v>-0.11913177103342298</v>
      </c>
      <c r="I52" s="170" t="n">
        <v>2.26</v>
      </c>
      <c r="J52" s="372" t="n">
        <f t="shared" si="77">I52/AF52-1</f>
        <v>-0.012496722887354705</v>
      </c>
      <c r="K52" s="170" t="n">
        <v>2.0421</v>
      </c>
      <c r="L52" s="372" t="n">
        <f t="shared" si="78">K52/AH52-1</f>
        <v>-0.19140764205107896</v>
      </c>
      <c r="M52" s="170" t="n">
        <v>2.0576</v>
      </c>
      <c r="N52" s="372" t="n">
        <f t="shared" si="79">M52/AJ52-1</f>
        <v>-0.19489767969636496</v>
      </c>
      <c r="O52" s="170" t="n">
        <v>1.9483000000000001</v>
      </c>
      <c r="P52" s="372" t="n">
        <f t="shared" si="80">O52/AL52-1</f>
        <v>-0.19524989673688553</v>
      </c>
      <c r="Q52" s="109" t="n">
        <v>2.1922</v>
      </c>
      <c r="R52" s="372" t="n">
        <f>Q52/AL52-1</f>
        <v>-0.18292955646664177</v>
      </c>
      <c r="S52" s="109"/>
      <c r="T52" s="372">
        <f>S52/AN52-1</f>
      </c>
      <c r="U52" s="109">
        <f>G52+E52+C52+I52+K52+M52+O52+Q52+S52</f>
      </c>
      <c r="V52" s="372">
        <f>U52/SUM(X52+Z52+AB52+AD52+AF52+AH52+AJ52+AL52+AN52)-1</f>
      </c>
      <c r="W52" s="372"/>
      <c r="X52" s="109" t="n">
        <v>3.1291</v>
      </c>
      <c r="Y52" s="372">
        <f>X52/AY52-1</f>
      </c>
      <c r="Z52" s="109" t="n">
        <v>2.699</v>
      </c>
      <c r="AA52" s="372">
        <f>Z52/BA52-1</f>
      </c>
      <c r="AB52" s="109" t="n">
        <v>2.603</v>
      </c>
      <c r="AC52" s="372">
        <f>AB52/BC52-1</f>
      </c>
      <c r="AD52" s="109" t="n">
        <v>2.2886</v>
      </c>
      <c r="AE52" s="372">
        <f>AD52/BE52-1</f>
      </c>
      <c r="AF52" s="109" t="n">
        <v>2.5255</v>
      </c>
      <c r="AG52" s="372">
        <f>AF52/BG52-1</f>
      </c>
      <c r="AH52" s="109" t="n">
        <v>2.5557</v>
      </c>
      <c r="AI52" s="372">
        <f>AH52/BI52-1</f>
      </c>
      <c r="AJ52" s="109" t="n">
        <v>2.421</v>
      </c>
      <c r="AK52" s="372">
        <f>AJ52/BK52-1</f>
      </c>
      <c r="AL52" s="109" t="n">
        <v>2.683</v>
      </c>
      <c r="AM52" s="372">
        <f>AL52/BM52-1</f>
      </c>
      <c r="AN52" s="109" t="n">
        <v>2.4105</v>
      </c>
      <c r="AO52" s="372">
        <f>AN52/BO52-1</f>
      </c>
      <c r="AP52" s="109" t="n">
        <v>2.71</v>
      </c>
      <c r="AQ52" s="372">
        <f>AP52/BQ52-1</f>
      </c>
      <c r="AR52" s="109" t="n">
        <v>2.4835</v>
      </c>
      <c r="AS52" s="372">
        <f>AR52/BS52-1</f>
      </c>
      <c r="AT52" s="109" t="n">
        <v>2.3858</v>
      </c>
      <c r="AU52" s="372">
        <f>AT52/BU52-1</f>
      </c>
      <c r="AV52" s="107">
        <f>AB52+X52+Z52+AD52+AF52+AH52+AJ52+AL52+AN52+AP52+AR52+AT52</f>
      </c>
      <c r="AW52" s="372">
        <f>AV52/(AY52+BA52+BC52+BE52+BG52+BI52+BK52+BM52+BO52+BQ52+BS52+BU52)-1</f>
      </c>
      <c r="AX52" s="373"/>
      <c r="AY52" s="456" t="n">
        <v>4.0036</v>
      </c>
      <c r="AZ52" s="374" t="n">
        <v>1.25949545685422</v>
      </c>
      <c r="BA52" s="108" t="n">
        <v>2.2816</v>
      </c>
      <c r="BB52" s="374">
        <f>BA52/CB52-1</f>
      </c>
      <c r="BC52" s="108" t="n">
        <v>2.5646</v>
      </c>
      <c r="BD52" s="374">
        <f>BC52/CD52-1</f>
      </c>
      <c r="BE52" s="108" t="n">
        <v>3.0057</v>
      </c>
      <c r="BF52" s="374">
        <f>BE52/CF52-1</f>
      </c>
      <c r="BG52" s="493" t="n">
        <v>3.4293</v>
      </c>
      <c r="BH52" s="374">
        <f>BG52/CH52-1</f>
      </c>
      <c r="BI52" s="376" t="n">
        <v>3.3989</v>
      </c>
      <c r="BJ52" s="374">
        <f>BI52/CJ52-1</f>
      </c>
      <c r="BK52" s="376" t="n">
        <v>2.7349</v>
      </c>
      <c r="BL52" s="374">
        <f>BK52/CL52-1</f>
      </c>
      <c r="BM52" s="376" t="n">
        <v>2.63</v>
      </c>
      <c r="BN52" s="374">
        <f>BM52/CN52-1</f>
      </c>
      <c r="BO52" s="376" t="n">
        <v>2.5112</v>
      </c>
      <c r="BP52" s="374">
        <f>BO52/CP52-1</f>
      </c>
      <c r="BQ52" s="376" t="n">
        <v>2.9023</v>
      </c>
      <c r="BR52" s="374">
        <f>BQ52/CR52-1</f>
      </c>
      <c r="BS52" s="376" t="n">
        <v>3.1958</v>
      </c>
      <c r="BT52" s="374">
        <f>BS52/CT52-1</f>
      </c>
      <c r="BU52" s="376" t="n">
        <v>3.1447</v>
      </c>
      <c r="BV52" s="374">
        <f>BU52/CV52-1</f>
      </c>
      <c r="BW52" s="108">
        <f>AY52+BA52+BC52+BE52+BG52+BI52+BK52+BM52+BO52+BQ52+BS52+BU52</f>
      </c>
      <c r="BX52" s="374">
        <f>BW52/CX52-1</f>
      </c>
      <c r="BY52" s="377"/>
      <c r="BZ52" s="456" t="n">
        <v>1.7719</v>
      </c>
      <c r="CA52" s="374">
        <f>BZ52/DB52-1</f>
      </c>
      <c r="CB52" s="456" t="n">
        <v>2.2165</v>
      </c>
      <c r="CC52" s="374">
        <f>CB52/DC52-1</f>
      </c>
      <c r="CD52" s="108" t="n">
        <v>2.3895</v>
      </c>
      <c r="CE52" s="374">
        <f>CD52/DD52-1</f>
      </c>
      <c r="CF52" s="108" t="n">
        <v>2.8265</v>
      </c>
      <c r="CG52" s="374" t="n">
        <v>0.593022600462154</v>
      </c>
      <c r="CH52" s="376" t="n">
        <v>3.1607</v>
      </c>
      <c r="CI52" s="374">
        <f>CH52/DF52-1</f>
      </c>
      <c r="CJ52" s="376" t="n">
        <v>3.1571</v>
      </c>
      <c r="CK52" s="374">
        <f>CJ52/DG52-1</f>
      </c>
      <c r="CL52" s="376" t="n">
        <v>3.5003</v>
      </c>
      <c r="CM52" s="374">
        <f>CL52/DH52-1</f>
      </c>
      <c r="CN52" s="108" t="n">
        <v>3.3725</v>
      </c>
      <c r="CO52" s="374">
        <f>CN52/DI52-1</f>
      </c>
      <c r="CP52" s="108" t="n">
        <v>3.2064</v>
      </c>
      <c r="CQ52" s="374">
        <f>CP52/DJ52-1</f>
      </c>
      <c r="CR52" s="108" t="n">
        <v>3.7039</v>
      </c>
      <c r="CS52" s="374">
        <f>CR52/DK52-1</f>
      </c>
      <c r="CT52" s="108" t="n">
        <v>4.1212</v>
      </c>
      <c r="CU52" s="374">
        <f>CT52/DL52-1</f>
      </c>
      <c r="CV52" s="108" t="n">
        <v>4.0053</v>
      </c>
      <c r="CW52" s="374">
        <f>CV52/DM52-1</f>
      </c>
      <c r="CX52" s="108">
        <f>BZ52+CB52+CD52+CF52+CH52+CJ52+CL52+CN52+CP52+CR52+CT52+CV52</f>
      </c>
      <c r="CY52" s="374">
        <f>CX52/SUM(DB52:DM52)-1</f>
      </c>
      <c r="CZ52" s="378"/>
      <c r="DA52" s="378"/>
      <c r="DB52" s="459" t="n">
        <v>2.0124</v>
      </c>
      <c r="DC52" s="456" t="n">
        <v>2.1124</v>
      </c>
      <c r="DD52" s="456" t="n">
        <v>1.9445</v>
      </c>
      <c r="DE52" s="456" t="n">
        <v>1.7743</v>
      </c>
      <c r="DF52" s="108" t="n">
        <v>1.7983</v>
      </c>
      <c r="DG52" s="108" t="n">
        <v>1.8686</v>
      </c>
      <c r="DH52" s="108" t="n">
        <v>1.9924</v>
      </c>
      <c r="DI52" s="108" t="n">
        <v>1.5273</v>
      </c>
      <c r="DJ52" s="108" t="n">
        <v>1.3889</v>
      </c>
      <c r="DK52" s="108" t="n">
        <v>1.1709</v>
      </c>
      <c r="DL52" s="108" t="n">
        <v>1.3876</v>
      </c>
      <c r="DM52" s="108" t="n">
        <v>1.2538</v>
      </c>
      <c r="DN52" s="108" t="n">
        <v>20.2314</v>
      </c>
      <c r="DO52" s="381" t="n">
        <v>-0.401959827960803</v>
      </c>
      <c r="DP52" s="382"/>
      <c r="DQ52" s="383" t="n">
        <v>1.9768</v>
      </c>
      <c r="DR52" s="384">
        <f>(DQ52-DZ52)/DZ52</f>
      </c>
      <c r="DS52" s="387" t="n">
        <v>2.0862</v>
      </c>
      <c r="DT52" s="386"/>
      <c r="DU52" s="387" t="n">
        <v>3.5771</v>
      </c>
      <c r="DV52" s="386">
        <f>(DU52-EV52)/EV52</f>
      </c>
      <c r="DW52" s="387"/>
      <c r="DX52" s="387" t="n">
        <v>3.8622</v>
      </c>
      <c r="DY52" s="386">
        <f>(DX52-EX52)/EX52</f>
      </c>
      <c r="DZ52" s="387" t="n">
        <v>4.6016</v>
      </c>
      <c r="EA52" s="386">
        <f>(DZ52-EZ52)/EZ52</f>
      </c>
      <c r="EB52" s="387" t="n">
        <v>4.3907</v>
      </c>
      <c r="EC52" s="386">
        <f>(EB52-FB52)/FB52</f>
      </c>
      <c r="ED52" s="387" t="n">
        <v>3.7282</v>
      </c>
      <c r="EE52" s="386">
        <f>(ED52-FD52)/FD52</f>
      </c>
      <c r="EF52" s="387" t="n">
        <v>1.372</v>
      </c>
      <c r="EG52" s="386">
        <f>(EF52-FF52)/FF52</f>
      </c>
      <c r="EH52" s="387" t="n">
        <v>1.9414</v>
      </c>
      <c r="EI52" s="386">
        <f>(EH52-FH52)/FH52</f>
      </c>
      <c r="EJ52" s="387" t="n">
        <v>2.1796</v>
      </c>
      <c r="EK52" s="386">
        <f>(EJ52-FJ52)/FJ52</f>
      </c>
      <c r="EL52" s="387" t="n">
        <v>2.1142</v>
      </c>
      <c r="EM52" s="386">
        <f>(EL52-FL52)/FL52</f>
      </c>
      <c r="EN52" s="387" t="n">
        <v>1.9995</v>
      </c>
      <c r="EO52" s="386">
        <f>(EN52-FN52)/FN52</f>
      </c>
      <c r="EP52" s="385">
        <f>DQ52+DS52+DU52+DX52+DZ52+EB52+ED52+EF52+EH52+EJ52+EL52+EN52</f>
      </c>
      <c r="EQ52" s="386" t="n">
        <v>-0.779252854812398</v>
      </c>
      <c r="ER52" s="391" t="n">
        <v>105.6</v>
      </c>
      <c r="ES52" s="386" t="n">
        <v>-0.0989761092150171</v>
      </c>
      <c r="ET52" s="387" t="n">
        <v>0.0</v>
      </c>
      <c r="EU52" s="386">
        <f>(ET52-FT52)/FT52</f>
      </c>
      <c r="EV52" s="387" t="n">
        <v>4.08</v>
      </c>
      <c r="EW52" s="386">
        <f>(EV52-FU52)/FU52</f>
      </c>
      <c r="EX52" s="387" t="n">
        <v>4.04</v>
      </c>
      <c r="EY52" s="386">
        <f>(EX52-FV52)/FV52</f>
      </c>
      <c r="EZ52" s="387" t="n">
        <v>4.95</v>
      </c>
      <c r="FA52" s="386">
        <f>(EZ52-FW52)/FW52</f>
      </c>
      <c r="FB52" s="387" t="n">
        <v>4.55</v>
      </c>
      <c r="FC52" s="386">
        <f>(FB52-FX52)/FX52</f>
      </c>
      <c r="FD52" s="387" t="n">
        <v>4.78</v>
      </c>
      <c r="FE52" s="386">
        <f>(FD52-FY52)/FY52</f>
      </c>
      <c r="FF52" s="387" t="n">
        <v>6.08</v>
      </c>
      <c r="FG52" s="386">
        <f>(FF52-FZ52)/FZ52</f>
      </c>
      <c r="FH52" s="387" t="n">
        <v>4.46</v>
      </c>
      <c r="FI52" s="386">
        <f>(FH52-GA52)/GA52</f>
      </c>
      <c r="FJ52" s="387" t="n">
        <v>6.369</v>
      </c>
      <c r="FK52" s="386">
        <f>(FJ52-GB52)/GB52</f>
      </c>
      <c r="FL52" s="387" t="n">
        <v>5.675</v>
      </c>
      <c r="FM52" s="386">
        <f>(FL52-GD52)/GD52</f>
      </c>
      <c r="FN52" s="387" t="n">
        <v>2.666</v>
      </c>
      <c r="FO52" s="386">
        <f>(FN52-GF52)/GF52</f>
      </c>
      <c r="FP52" s="387" t="n">
        <v>153.25</v>
      </c>
      <c r="FQ52" s="388">
        <f>(FP52-(FS52+FT52+FU52+FV52+FW52+FX52+FY52+FZ52+GA52+GB52+GD52+GF52))/(FS52+FT52+FU52+FV52+FW52+FX52+FY52+FZ52+GA52+GB52+GD52+GF52)</f>
      </c>
      <c r="FR52" s="389"/>
      <c r="FS52" s="390" t="n">
        <v>117.2</v>
      </c>
      <c r="FT52" s="391" t="n">
        <v>170.2</v>
      </c>
      <c r="FU52" s="391" t="n">
        <v>125.3</v>
      </c>
      <c r="FV52" s="391" t="n">
        <v>100.0</v>
      </c>
      <c r="FW52" s="391" t="n">
        <v>99.2</v>
      </c>
      <c r="FX52" s="391" t="n">
        <v>105.5</v>
      </c>
      <c r="FY52" s="908" t="n">
        <v>104.6</v>
      </c>
      <c r="FZ52" s="909" t="n">
        <v>101.8</v>
      </c>
      <c r="GA52" s="496" t="n">
        <v>102.0</v>
      </c>
      <c r="GB52" s="910" t="n">
        <v>104.7</v>
      </c>
      <c r="GC52" s="392">
        <f>(GB52-HD52)/HD52</f>
      </c>
      <c r="GD52" s="496" t="n">
        <v>93.0</v>
      </c>
      <c r="GE52" s="392">
        <f>(GD52-HF52)/HF52</f>
      </c>
      <c r="GF52" s="496" t="n">
        <v>109.0</v>
      </c>
      <c r="GG52" s="392">
        <f>(GF52-HH52)/HH52</f>
      </c>
      <c r="GH52" s="391">
        <f>FS52+FT52+FU52+FV52+FW52+FX52+FY52+FZ52+GA52+GB52+GD52+GF52</f>
      </c>
      <c r="GI52" s="393">
        <f>(GH52-HJ52)/HJ52</f>
      </c>
      <c r="GJ52" s="324"/>
      <c r="GK52" s="394"/>
      <c r="GL52" s="390" t="n">
        <v>130.0</v>
      </c>
      <c r="GM52" s="392">
        <f>(GL52-HO52)/HO52</f>
      </c>
      <c r="GN52" s="391" t="n">
        <v>189.0</v>
      </c>
      <c r="GO52" s="392">
        <f>(GN52-HQ52)/HQ52</f>
      </c>
      <c r="GP52" s="391" t="n">
        <v>139.0</v>
      </c>
      <c r="GQ52" s="392">
        <f>(GP52-HS52)/HS52</f>
      </c>
      <c r="GR52" s="391" t="n">
        <v>111.0</v>
      </c>
      <c r="GS52" s="392">
        <f>(GR52-HU52)/HU52</f>
      </c>
      <c r="GT52" s="391" t="n">
        <v>110.0</v>
      </c>
      <c r="GU52" s="392">
        <f>(GT52-HW52)/HW52</f>
      </c>
      <c r="GV52" s="391" t="n">
        <v>117.2</v>
      </c>
      <c r="GW52" s="392">
        <f>(GV52-HZ52)/HZ52</f>
      </c>
      <c r="GX52" s="391" t="n">
        <v>116.2</v>
      </c>
      <c r="GY52" s="392">
        <f>(GX52-IB52)/IB52</f>
      </c>
      <c r="GZ52" s="391" t="n">
        <v>113.0</v>
      </c>
      <c r="HA52" s="392">
        <f>(GZ52-ID52)/ID52</f>
      </c>
      <c r="HB52" s="391" t="n">
        <v>113.2</v>
      </c>
      <c r="HC52" s="392">
        <f>(HB52-IF52)/IF52</f>
      </c>
      <c r="HD52" s="391" t="n">
        <v>116.3</v>
      </c>
      <c r="HE52" s="392">
        <f>(HD52-IH52)/IH52</f>
      </c>
      <c r="HF52" s="391" t="n">
        <v>103.3</v>
      </c>
      <c r="HG52" s="392">
        <f>(HF52-IJ52)/IJ52</f>
      </c>
      <c r="HH52" s="391" t="n">
        <v>121.0</v>
      </c>
      <c r="HI52" s="392">
        <f>(HH52-IL52)/IL52</f>
      </c>
      <c r="HJ52" s="391">
        <f>GL52+GN52+GP52+GR52+GT52+GV52+GX52+GZ52+HB52+HD52+HF52+HH52</f>
      </c>
      <c r="HK52" s="391">
        <f>HH52+HF52+HD52+HB52+GZ52+GX52+GV52+GT52+GR52+GP52+GN52+GL52</f>
      </c>
      <c r="HL52" s="393"/>
      <c r="HM52" s="382"/>
      <c r="HN52" s="497"/>
      <c r="HO52" s="390" t="n">
        <v>144.0</v>
      </c>
      <c r="HP52" s="395">
        <f>(HO52-IQ52)/IQ52</f>
      </c>
      <c r="HQ52" s="470" t="n">
        <v>209.0</v>
      </c>
      <c r="HR52" s="395">
        <f>(HQ52-IS52)/IS52</f>
      </c>
      <c r="HS52" s="470" t="n">
        <v>154.0</v>
      </c>
      <c r="HT52" s="474">
        <f>(HS52-IU52)/IU52</f>
      </c>
      <c r="HU52" s="472" t="n">
        <v>123.0</v>
      </c>
      <c r="HV52" s="473">
        <f>(HU52-IW52)/IW52</f>
      </c>
      <c r="HW52" s="472" t="n">
        <v>122.0</v>
      </c>
      <c r="HX52" s="473">
        <f>(HW52-IY52)/IY52</f>
      </c>
      <c r="HY52" s="474"/>
      <c r="HZ52" s="472" t="n">
        <v>130.0</v>
      </c>
      <c r="IA52" s="473">
        <f>(HZ52-JA52)/JA52</f>
      </c>
      <c r="IB52" s="472" t="n">
        <v>129.0</v>
      </c>
      <c r="IC52" s="473">
        <f>(IB52-JC52)/JC52</f>
      </c>
      <c r="ID52" s="472" t="n">
        <v>125.0</v>
      </c>
      <c r="IE52" s="405">
        <f>(ID52-JE52)/JE52</f>
      </c>
      <c r="IF52" s="472" t="n">
        <v>125.5</v>
      </c>
      <c r="IG52" s="405">
        <f>(IF52-JG52)/JG52</f>
      </c>
      <c r="IH52" s="472" t="n">
        <v>129.0</v>
      </c>
      <c r="II52" s="393">
        <f>(IH52-JI52)/JI52</f>
      </c>
      <c r="IJ52" s="472" t="n">
        <v>114.6</v>
      </c>
      <c r="IK52" s="405">
        <f>(IJ52-JK52)/JK52</f>
      </c>
      <c r="IL52" s="391" t="n">
        <v>134.2</v>
      </c>
      <c r="IM52" s="313">
        <f>(IL52-JM52)/JM52</f>
      </c>
      <c r="IN52" s="406">
        <f>HO52+HQ52+HS52+HU52+HW52+HZ52+IB52+ID52+IF52+IH52+IJ52+IL52</f>
      </c>
      <c r="IO52" s="104">
        <f>IN52/JO52-1</f>
      </c>
      <c r="IP52" s="407"/>
      <c r="IQ52" s="475" t="n">
        <v>159.5</v>
      </c>
      <c r="IR52" s="429">
        <f>IQ52/JS52-1</f>
      </c>
      <c r="IS52" s="430" t="n">
        <v>232.0</v>
      </c>
      <c r="IT52" s="429">
        <f>IS52/JT52-1</f>
      </c>
      <c r="IU52" s="430" t="n">
        <v>171.0</v>
      </c>
      <c r="IV52" s="409">
        <f>(IU52-JU52)/JU52</f>
      </c>
      <c r="IW52" s="511" t="n">
        <v>136.0</v>
      </c>
      <c r="IX52" s="429">
        <f>(IW52-JV52)/JV52</f>
      </c>
      <c r="IY52" s="511" t="n">
        <v>135.0</v>
      </c>
      <c r="IZ52" s="429">
        <f>(IY52-JW52)/JW52</f>
      </c>
      <c r="JA52" s="511" t="n">
        <v>144.0</v>
      </c>
      <c r="JB52" s="429">
        <f>(JA52-JX52)/JX52</f>
      </c>
      <c r="JC52" s="511" t="n">
        <v>143.0</v>
      </c>
      <c r="JD52" s="429">
        <f>(JC52-JY52)/JY52</f>
      </c>
      <c r="JE52" s="430" t="n">
        <v>138.0</v>
      </c>
      <c r="JF52" s="429">
        <f>(JE52-JZ52)/JZ52</f>
      </c>
      <c r="JG52" s="430" t="n">
        <v>139.0</v>
      </c>
      <c r="JH52" s="477">
        <f>(JG52-KA52)/KA52</f>
      </c>
      <c r="JI52" s="430" t="n">
        <v>143.0</v>
      </c>
      <c r="JJ52" s="426">
        <f>(JI52-KB52)/KB52</f>
      </c>
      <c r="JK52" s="391" t="n">
        <v>127.0</v>
      </c>
      <c r="JL52" s="388">
        <f>(JK52-KC52)/KC52</f>
      </c>
      <c r="JM52" s="480" t="n">
        <v>149.0</v>
      </c>
      <c r="JN52" s="388">
        <f>(JM52-KD52)/KD52</f>
      </c>
      <c r="JO52" s="413">
        <f>JM52+JK52+JI52+JG52+JE52+JC52+JA52+IY52+IW52+IU52+IS52+IQ52</f>
      </c>
      <c r="JP52" s="388">
        <f>JO52/JR52-1</f>
      </c>
      <c r="JQ52" s="414"/>
      <c r="JR52" s="398" t="n">
        <v>1986.68300663978</v>
      </c>
      <c r="JS52" s="387" t="n">
        <v>171.271409378303</v>
      </c>
      <c r="JT52" s="387" t="n">
        <v>235.062453958826</v>
      </c>
      <c r="JU52" s="387" t="n">
        <v>188.835572512733</v>
      </c>
      <c r="JV52" s="387" t="n">
        <v>149.586295181887</v>
      </c>
      <c r="JW52" s="387" t="n">
        <v>149.349487911341</v>
      </c>
      <c r="JX52" s="387" t="n">
        <v>158.624072072812</v>
      </c>
      <c r="JY52" s="387" t="n">
        <v>158.191473312444</v>
      </c>
      <c r="JZ52" s="387" t="n">
        <v>152.906124309064</v>
      </c>
      <c r="KA52" s="387" t="n">
        <v>153.623597756337</v>
      </c>
      <c r="KB52" s="387" t="n">
        <v>158.646234970291</v>
      </c>
      <c r="KC52" s="387" t="n">
        <v>142.116056275041</v>
      </c>
      <c r="KD52" s="387" t="n">
        <v>168.470229000703</v>
      </c>
    </row>
    <row r="53" s="287" customFormat="1" ht="28.8" customHeight="1" spans="1:288">
      <c r="A53" s="28"/>
      <c r="B53" s="147" t="s">
        <v>209</v>
      </c>
      <c r="C53" s="170" t="n">
        <v>237.4332</v>
      </c>
      <c r="D53" s="372" t="n">
        <f t="shared" si="74">C53/Z53-1</f>
        <v>-0.10698407050755254</v>
      </c>
      <c r="E53" s="170" t="n">
        <v>176.7706</v>
      </c>
      <c r="F53" s="372" t="n">
        <f t="shared" si="75">E53/AB53-1</f>
        <v>-0.10089686212696658</v>
      </c>
      <c r="G53" s="170" t="n">
        <v>172.2912</v>
      </c>
      <c r="H53" s="372" t="n">
        <f t="shared" si="76">G53/AD53-1</f>
        <v>0.069308110523572</v>
      </c>
      <c r="I53" s="170" t="n">
        <v>179.44910000000002</v>
      </c>
      <c r="J53" s="372" t="n">
        <f t="shared" si="77">I53/AF53-1</f>
        <v>0.2217245431360455</v>
      </c>
      <c r="K53" s="170" t="n">
        <v>154.2538</v>
      </c>
      <c r="L53" s="372" t="n">
        <f t="shared" si="78">K53/AH53-1</f>
        <v>-0.06523159263644862</v>
      </c>
      <c r="M53" s="170" t="n">
        <v>175.321</v>
      </c>
      <c r="N53" s="372" t="n">
        <f t="shared" si="79">M53/AJ53-1</f>
        <v>-0.027712152974190052</v>
      </c>
      <c r="O53" s="170" t="n">
        <v>169.98250000000002</v>
      </c>
      <c r="P53" s="372" t="n">
        <f t="shared" si="80">O53/AL53-1</f>
        <v>-0.10198534500520373</v>
      </c>
      <c r="Q53" s="170" t="n">
        <v>184.36960000000002</v>
      </c>
      <c r="R53" s="372" t="n">
        <f>Q53/AL53-1</f>
        <v>-0.16680404916847436</v>
      </c>
      <c r="S53" s="170"/>
      <c r="T53" s="372">
        <f>S53/AN53-1</f>
      </c>
      <c r="U53" s="109">
        <f>G53+E53+C53+I53+K53+M53+O53+Q53+S53</f>
      </c>
      <c r="V53" s="372">
        <f>U53/SUM(X53+Z53+AB53+AD53+AF53+AH53+AJ53+AL53+AN53)-1</f>
      </c>
      <c r="W53" s="372"/>
      <c r="X53" s="170" t="n">
        <v>265.8779</v>
      </c>
      <c r="Y53" s="372">
        <f>X53/AY53-1</f>
      </c>
      <c r="Z53" s="93" t="n">
        <v>196.6077</v>
      </c>
      <c r="AA53" s="416">
        <f>Z53/BA53-1</f>
      </c>
      <c r="AB53" s="93" t="n">
        <v>161.124</v>
      </c>
      <c r="AC53" s="416">
        <f>AB53/BC53-1</f>
      </c>
      <c r="AD53" s="93" t="n">
        <v>146.8818</v>
      </c>
      <c r="AE53" s="416">
        <f>AD53/BE53-1</f>
      </c>
      <c r="AF53" s="93" t="n">
        <v>165.0182</v>
      </c>
      <c r="AG53" s="416">
        <f>AF53/BG53-1</f>
      </c>
      <c r="AH53" s="93" t="n">
        <v>180.318</v>
      </c>
      <c r="AI53" s="416">
        <f>AH53/BI53-1</f>
      </c>
      <c r="AJ53" s="93" t="n">
        <v>189.287</v>
      </c>
      <c r="AK53" s="416">
        <f>AJ53/BK53-1</f>
      </c>
      <c r="AL53" s="93" t="n">
        <v>221.28</v>
      </c>
      <c r="AM53" s="416">
        <f>AL53/BM53-1</f>
      </c>
      <c r="AN53" s="93" t="n">
        <v>248.1032</v>
      </c>
      <c r="AO53" s="416">
        <f>AN53/BO53-1</f>
      </c>
      <c r="AP53" s="93" t="n">
        <v>208.8209</v>
      </c>
      <c r="AQ53" s="416">
        <f>AP53/BQ53-1</f>
      </c>
      <c r="AR53" s="93" t="n">
        <v>208.7586</v>
      </c>
      <c r="AS53" s="416">
        <f>AR53/BS53-1</f>
      </c>
      <c r="AT53" s="93" t="n">
        <v>205.6995</v>
      </c>
      <c r="AU53" s="416">
        <f>AT53/BU53-1</f>
      </c>
      <c r="AV53" s="107">
        <f>AB53+X53+Z53+AD53+AF53+AH53+AJ53+AL53+AN53+AP53+AR53+AT53</f>
      </c>
      <c r="AW53" s="372">
        <f>AV53/(AY53+BA53+BC53+BE53+BG53+BI53+BK53+BM53+BO53+BQ53+BS53+BU53)-1</f>
      </c>
      <c r="AX53" s="373"/>
      <c r="AY53" s="481" t="n">
        <v>246.9231</v>
      </c>
      <c r="AZ53" s="482" t="n">
        <v>1.90179932332939</v>
      </c>
      <c r="BA53" s="452" t="n">
        <v>126.232</v>
      </c>
      <c r="BB53" s="483">
        <f>BA53/CB53-1</f>
      </c>
      <c r="BC53" s="452" t="n">
        <v>134.7843</v>
      </c>
      <c r="BD53" s="483">
        <f>BC53/CD53-1</f>
      </c>
      <c r="BE53" s="452" t="n">
        <v>161.6837</v>
      </c>
      <c r="BF53" s="483">
        <f>BE53/CF53-1</f>
      </c>
      <c r="BG53" s="484" t="n">
        <v>187.8493</v>
      </c>
      <c r="BH53" s="483">
        <f>BG53/CH53-1</f>
      </c>
      <c r="BI53" s="170" t="n">
        <v>204.0684</v>
      </c>
      <c r="BJ53" s="483">
        <f>BI53/CJ53-1</f>
      </c>
      <c r="BK53" s="170" t="n">
        <v>261.7629</v>
      </c>
      <c r="BL53" s="483">
        <f>BK53/CL53-1</f>
      </c>
      <c r="BM53" s="170" t="n">
        <v>258.2252</v>
      </c>
      <c r="BN53" s="483">
        <f>BM53/CN53-1</f>
      </c>
      <c r="BO53" s="170" t="n">
        <v>249.8909</v>
      </c>
      <c r="BP53" s="483">
        <f>BO53/CP53-1</f>
      </c>
      <c r="BQ53" s="170" t="n">
        <v>220.6828</v>
      </c>
      <c r="BR53" s="483">
        <f>BQ53/CR53-1</f>
      </c>
      <c r="BS53" s="170" t="n">
        <v>228.0006</v>
      </c>
      <c r="BT53" s="483">
        <f>BS53/CT53-1</f>
      </c>
      <c r="BU53" s="170" t="n">
        <v>227.0501</v>
      </c>
      <c r="BV53" s="483">
        <f>BU53/CV53-1</f>
      </c>
      <c r="BW53" s="109">
        <f>AY53+BA53+BC53+BE53+BG53+BI53+BK53+BM53+BO53+BQ53+BS53+BU53</f>
      </c>
      <c r="BX53" s="372">
        <f>BW53/CX53-1</f>
      </c>
      <c r="BY53" s="443"/>
      <c r="BZ53" s="481" t="n">
        <v>85.0931</v>
      </c>
      <c r="CA53" s="483">
        <f>BZ53/DB53-1</f>
      </c>
      <c r="CB53" s="481" t="n">
        <v>106.2171</v>
      </c>
      <c r="CC53" s="483">
        <f>CB53/DC53-1</f>
      </c>
      <c r="CD53" s="452" t="n">
        <v>124.1423</v>
      </c>
      <c r="CE53" s="372">
        <f>CD53/DD53-1</f>
      </c>
      <c r="CF53" s="109" t="n">
        <v>151.3744</v>
      </c>
      <c r="CG53" s="372" t="n">
        <v>0.578785214480973</v>
      </c>
      <c r="CH53" s="170" t="n">
        <v>173.656</v>
      </c>
      <c r="CI53" s="372">
        <f>CH53/DF53-1</f>
      </c>
      <c r="CJ53" s="170" t="n">
        <v>171.7957</v>
      </c>
      <c r="CK53" s="372">
        <f>CJ53/DG53-1</f>
      </c>
      <c r="CL53" s="170" t="n">
        <v>214.4316</v>
      </c>
      <c r="CM53" s="372">
        <f>CL53/DH53-1</f>
      </c>
      <c r="CN53" s="109" t="n">
        <v>208.231</v>
      </c>
      <c r="CO53" s="372">
        <f>CN53/DI53-1</f>
      </c>
      <c r="CP53" s="109" t="n">
        <v>198.8695</v>
      </c>
      <c r="CQ53" s="372">
        <f>CP53/DJ53-1</f>
      </c>
      <c r="CR53" s="109" t="n">
        <v>232.8672</v>
      </c>
      <c r="CS53" s="372">
        <f>CR53/DK53-1</f>
      </c>
      <c r="CT53" s="109" t="n">
        <v>252.2261</v>
      </c>
      <c r="CU53" s="372">
        <f>CT53/DL53-1</f>
      </c>
      <c r="CV53" s="109" t="n">
        <v>251.1703</v>
      </c>
      <c r="CW53" s="372">
        <f>CV53/DM53-1</f>
      </c>
      <c r="CX53" s="109">
        <f>BZ53+CB53+CD53+CF53+CH53+CJ53+CL53+CN53+CP53+CR53+CT53+CV53</f>
      </c>
      <c r="CY53" s="372">
        <f>CX53/SUM(DB53:DM53)-1</f>
      </c>
      <c r="CZ53" s="294"/>
      <c r="DA53" s="294"/>
      <c r="DB53" s="485" t="n">
        <v>97.1792</v>
      </c>
      <c r="DC53" s="481" t="n">
        <v>114.2544</v>
      </c>
      <c r="DD53" s="481" t="n">
        <v>107.7127</v>
      </c>
      <c r="DE53" s="481" t="n">
        <v>95.8803</v>
      </c>
      <c r="DF53" s="452" t="n">
        <v>98.4672</v>
      </c>
      <c r="DG53" s="452" t="n">
        <v>104.9461</v>
      </c>
      <c r="DH53" s="452" t="n">
        <v>110.3853</v>
      </c>
      <c r="DI53" s="452" t="n">
        <v>77.4232</v>
      </c>
      <c r="DJ53" s="452" t="n">
        <v>72.5822</v>
      </c>
      <c r="DK53" s="452" t="n">
        <v>62.3713</v>
      </c>
      <c r="DL53" s="452" t="n">
        <v>76.6406</v>
      </c>
      <c r="DM53" s="452" t="n">
        <v>65.7088</v>
      </c>
      <c r="DN53" s="452" t="n">
        <v>1083.5513</v>
      </c>
      <c r="DO53" s="453" t="n">
        <v>-0.683534311901525</v>
      </c>
      <c r="DP53" s="424"/>
      <c r="DQ53" s="425" t="n">
        <v>93.5929</v>
      </c>
      <c r="DR53" s="87">
        <f>(DQ53-DZ53)/DZ53</f>
      </c>
      <c r="DS53" s="103" t="n">
        <v>113.7925</v>
      </c>
      <c r="DT53" s="104"/>
      <c r="DU53" s="103" t="n">
        <v>472.2256</v>
      </c>
      <c r="DV53" s="104">
        <f>(DU53-EV53)/EV53</f>
      </c>
      <c r="DW53" s="103"/>
      <c r="DX53" s="103" t="n">
        <v>475.2118</v>
      </c>
      <c r="DY53" s="104">
        <f>(DX53-EX53)/EX53</f>
      </c>
      <c r="DZ53" s="103" t="n">
        <v>597.6871</v>
      </c>
      <c r="EA53" s="104">
        <f>(DZ53-EZ53)/EZ53</f>
      </c>
      <c r="EB53" s="103" t="n">
        <v>637.152</v>
      </c>
      <c r="EC53" s="104">
        <f>(EB53-FB53)/FB53</f>
      </c>
      <c r="ED53" s="103" t="n">
        <v>442.6371</v>
      </c>
      <c r="EE53" s="104">
        <f>(ED53-FD53)/FD53</f>
      </c>
      <c r="EF53" s="103" t="n">
        <v>87.5883</v>
      </c>
      <c r="EG53" s="104">
        <f>(EF53-FF53)/FF53</f>
      </c>
      <c r="EH53" s="103" t="n">
        <v>126.9316</v>
      </c>
      <c r="EI53" s="104">
        <f>(EH53-FH53)/FH53</f>
      </c>
      <c r="EJ53" s="103" t="n">
        <v>131.9552</v>
      </c>
      <c r="EK53" s="104">
        <f>(EJ53-FJ53)/FJ53</f>
      </c>
      <c r="EL53" s="103" t="n">
        <v>128.7484</v>
      </c>
      <c r="EM53" s="104">
        <f>(EL53-FL53)/FL53</f>
      </c>
      <c r="EN53" s="103" t="n">
        <v>116.3915</v>
      </c>
      <c r="EO53" s="104">
        <f>(EN53-FN53)/FN53</f>
      </c>
      <c r="EP53" s="93">
        <f>DQ53+DS53+DU53+DX53+DZ53+EB53+ED53+EF53+EH53+EJ53+EL53+EN53</f>
      </c>
      <c r="EQ53" s="104" t="n">
        <v>-0.52586877313248</v>
      </c>
      <c r="ER53" s="486" t="n">
        <v>3902.0</v>
      </c>
      <c r="ES53" s="104" t="n">
        <v>-0.0988452655889145</v>
      </c>
      <c r="ET53" s="103" t="n">
        <v>0.0</v>
      </c>
      <c r="EU53" s="104">
        <f>(ET53-FT53)/FT53</f>
      </c>
      <c r="EV53" s="103" t="n">
        <v>188.45</v>
      </c>
      <c r="EW53" s="104">
        <f>(EV53-FU53)/FU53</f>
      </c>
      <c r="EX53" s="103" t="n">
        <v>216.79</v>
      </c>
      <c r="EY53" s="104">
        <f>(EX53-FV53)/FV53</f>
      </c>
      <c r="EZ53" s="103" t="n">
        <v>211.0</v>
      </c>
      <c r="FA53" s="104">
        <f>(EZ53-FW53)/FW53</f>
      </c>
      <c r="FB53" s="103" t="n">
        <v>326.0</v>
      </c>
      <c r="FC53" s="104">
        <f>(FB53-FX53)/FX53</f>
      </c>
      <c r="FD53" s="103" t="n">
        <v>241.5</v>
      </c>
      <c r="FE53" s="104">
        <f>(FD53-FY53)/FY53</f>
      </c>
      <c r="FF53" s="103" t="n">
        <v>416.5</v>
      </c>
      <c r="FG53" s="104">
        <f>(FF53-FZ53)/FZ53</f>
      </c>
      <c r="FH53" s="103" t="n">
        <v>343.0</v>
      </c>
      <c r="FI53" s="104">
        <f>(FH53-GA53)/GA53</f>
      </c>
      <c r="FJ53" s="103" t="n">
        <v>588.43</v>
      </c>
      <c r="FK53" s="104">
        <f>(FJ53-GB53)/GB53</f>
      </c>
      <c r="FL53" s="103" t="n">
        <v>438.83</v>
      </c>
      <c r="FM53" s="104">
        <f>(FL53-GD53)/GD53</f>
      </c>
      <c r="FN53" s="103" t="n">
        <v>348.948</v>
      </c>
      <c r="FO53" s="104">
        <f>(FN53-GF53)/GF53</f>
      </c>
      <c r="FP53" s="103" t="n">
        <v>7221.448</v>
      </c>
      <c r="FQ53" s="426">
        <f>(FP53-(FS53+FT53+FU53+FV53+FW53+FX53+FY53+FZ53+GA53+GB53+GD53+GF53))/(FS53+FT53+FU53+FV53+FW53+FX53+FY53+FZ53+GA53+GB53+GD53+GF53)</f>
      </c>
      <c r="FR53" s="594"/>
      <c r="FS53" s="595" t="n">
        <v>4330.0</v>
      </c>
      <c r="FT53" s="486" t="n">
        <v>6021.0</v>
      </c>
      <c r="FU53" s="486" t="n">
        <v>4885.0</v>
      </c>
      <c r="FV53" s="486" t="n">
        <v>4021.0</v>
      </c>
      <c r="FW53" s="486" t="n">
        <v>4794.0</v>
      </c>
      <c r="FX53" s="486" t="n">
        <v>4339.0</v>
      </c>
      <c r="FY53" s="490" t="n">
        <v>4571.0</v>
      </c>
      <c r="FZ53" s="490" t="n">
        <v>4471.0</v>
      </c>
      <c r="GA53" s="490" t="n">
        <v>4897.0</v>
      </c>
      <c r="GB53" s="490" t="n">
        <v>4280.0</v>
      </c>
      <c r="GC53" s="429">
        <f>(GB53-HD53)/HD53</f>
      </c>
      <c r="GD53" s="490" t="n">
        <v>3743.0</v>
      </c>
      <c r="GE53" s="429">
        <f>(GD53-HF53)/HF53</f>
      </c>
      <c r="GF53" s="490" t="n">
        <v>6379.0</v>
      </c>
      <c r="GG53" s="429">
        <f>(GF53-HH53)/HH53</f>
      </c>
      <c r="GH53" s="430">
        <f>FS53+FT53+FU53+FV53+FW53+FX53+FY53+FZ53+GA53+GB53+GD53+GF53</f>
      </c>
      <c r="GI53" s="491">
        <f>(GH53-HJ53)/HJ53</f>
      </c>
      <c r="GJ53" s="431"/>
      <c r="GK53" s="407"/>
      <c r="GL53" s="428" t="n">
        <v>4804.0</v>
      </c>
      <c r="GM53" s="104">
        <f>(GL53-HO53)/HO53</f>
      </c>
      <c r="GN53" s="103" t="n">
        <v>6684.0</v>
      </c>
      <c r="GO53" s="104">
        <f>(GN53-HQ53)/HQ53</f>
      </c>
      <c r="GP53" s="103" t="n">
        <v>5419.0</v>
      </c>
      <c r="GQ53" s="104">
        <f>(GP53-HS53)/HS53</f>
      </c>
      <c r="GR53" s="103" t="n">
        <v>4463.0</v>
      </c>
      <c r="GS53" s="104">
        <f>(GR53-HU53)/HU53</f>
      </c>
      <c r="GT53" s="103" t="n">
        <v>5318.0</v>
      </c>
      <c r="GU53" s="104">
        <f>(GT53-HW53)/HW53</f>
      </c>
      <c r="GV53" s="103" t="n">
        <v>4820.0</v>
      </c>
      <c r="GW53" s="104">
        <f>(GV53-HZ53)/HZ53</f>
      </c>
      <c r="GX53" s="103" t="n">
        <v>5077.0</v>
      </c>
      <c r="GY53" s="104">
        <f>(GX53-IB53)/IB53</f>
      </c>
      <c r="GZ53" s="103" t="n">
        <v>4962.0</v>
      </c>
      <c r="HA53" s="104">
        <f>(GZ53-ID53)/ID53</f>
      </c>
      <c r="HB53" s="103" t="n">
        <v>5432.0</v>
      </c>
      <c r="HC53" s="104">
        <f>(HB53-IF53)/IF53</f>
      </c>
      <c r="HD53" s="103" t="n">
        <v>4753.0</v>
      </c>
      <c r="HE53" s="104">
        <f>(HD53-IH53)/IH53</f>
      </c>
      <c r="HF53" s="103" t="n">
        <v>4157.0</v>
      </c>
      <c r="HG53" s="104">
        <f>(HF53-IJ53)/IJ53</f>
      </c>
      <c r="HH53" s="103" t="n">
        <v>7081.0</v>
      </c>
      <c r="HI53" s="104">
        <f>(HH53-IL53)/IL53</f>
      </c>
      <c r="HJ53" s="430">
        <f>GL53+GN53+GP53+GR53+GT53+GV53+GX53+GZ53+HB53+HD53+HF53+HH53</f>
      </c>
      <c r="HK53" s="103">
        <f>HH53+HF53+HD53+HB53+GZ53+GX53+GV53+GT53+GR53+GP53+GN53+GL53</f>
      </c>
      <c r="HL53" s="409"/>
      <c r="HM53" s="424"/>
      <c r="HN53" s="505"/>
      <c r="HO53" s="428" t="n">
        <v>5320.0</v>
      </c>
      <c r="HP53" s="426">
        <f>(HO53-IQ53)/IQ53</f>
      </c>
      <c r="HQ53" s="435" t="n">
        <v>7390.0</v>
      </c>
      <c r="HR53" s="426">
        <f>(HQ53-IS53)/IS53</f>
      </c>
      <c r="HS53" s="435" t="n">
        <v>6003.0</v>
      </c>
      <c r="HT53" s="437">
        <f>(HS53-IU53)/IU53</f>
      </c>
      <c r="HU53" s="466" t="n">
        <v>4945.0</v>
      </c>
      <c r="HV53" s="308">
        <f>(HU53-IW53)/IW53</f>
      </c>
      <c r="HW53" s="466" t="n">
        <v>5897.0</v>
      </c>
      <c r="HX53" s="308">
        <f>(HW53-IY53)/IY53</f>
      </c>
      <c r="HY53" s="437"/>
      <c r="HZ53" s="466" t="n">
        <v>5346.0</v>
      </c>
      <c r="IA53" s="308">
        <f>(HZ53-JA53)/JA53</f>
      </c>
      <c r="IB53" s="466" t="n">
        <v>5636.0</v>
      </c>
      <c r="IC53" s="308">
        <f>(IB53-JC53)/JC53</f>
      </c>
      <c r="ID53" s="466" t="n">
        <v>5488.0</v>
      </c>
      <c r="IE53" s="436">
        <f>(ID53-JE53)/JE53</f>
      </c>
      <c r="IF53" s="466" t="n">
        <v>6022.0</v>
      </c>
      <c r="IG53" s="439">
        <f>(IF53-JG53)/JG53</f>
      </c>
      <c r="IH53" s="466" t="n">
        <v>5271.0</v>
      </c>
      <c r="II53" s="522">
        <f>(IH53-JI53)/JI53</f>
      </c>
      <c r="IJ53" s="466" t="n">
        <v>4613.0</v>
      </c>
      <c r="IK53" s="313">
        <f>(IJ53-JK53)/JK53</f>
      </c>
      <c r="IL53" s="103" t="n">
        <v>7854.0</v>
      </c>
      <c r="IM53" s="313">
        <f>(IL53-JM53)/JM53</f>
      </c>
      <c r="IN53" s="406">
        <f>HO53+HQ53+HS53+HU53+HW53+HZ53+IB53+ID53+IF53+IH53+IJ53+IL53</f>
      </c>
      <c r="IO53" s="104">
        <f>IN53/JO53-1</f>
      </c>
      <c r="IP53" s="407"/>
      <c r="IQ53" s="428" t="n">
        <v>5906.3</v>
      </c>
      <c r="IR53" s="104">
        <f>IQ53/JS53-1</f>
      </c>
      <c r="IS53" s="103" t="n">
        <v>8203.0</v>
      </c>
      <c r="IT53" s="104">
        <f>IS53/JT53-1</f>
      </c>
      <c r="IU53" s="103" t="n">
        <v>6664.0</v>
      </c>
      <c r="IV53" s="409">
        <f>(IU53-JU53)/JU53</f>
      </c>
      <c r="IW53" s="514" t="n">
        <v>5474.0</v>
      </c>
      <c r="IX53" s="104">
        <f>(IW53-JV53)/JV53</f>
      </c>
      <c r="IY53" s="514" t="n">
        <v>6530.0</v>
      </c>
      <c r="IZ53" s="104">
        <f>(IY53-JW53)/JW53</f>
      </c>
      <c r="JA53" s="514" t="n">
        <v>5920.0</v>
      </c>
      <c r="JB53" s="104">
        <f>(JA53-JX53)/JX53</f>
      </c>
      <c r="JC53" s="514" t="n">
        <v>6245.0</v>
      </c>
      <c r="JD53" s="104">
        <f>(JC53-JY53)/JY53</f>
      </c>
      <c r="JE53" s="103" t="n">
        <v>6059.0</v>
      </c>
      <c r="JF53" s="104">
        <f>(JE53-JZ53)/JZ53</f>
      </c>
      <c r="JG53" s="103" t="n">
        <v>6669.0</v>
      </c>
      <c r="JH53" s="409">
        <f>(JG53-KA53)/KA53</f>
      </c>
      <c r="JI53" s="103" t="n">
        <v>5843.0</v>
      </c>
      <c r="JJ53" s="426">
        <f>(JI53-KB53)/KB53</f>
      </c>
      <c r="JK53" s="103" t="n">
        <v>5111.0</v>
      </c>
      <c r="JL53" s="426">
        <f>(JK53-KC53)/KC53</f>
      </c>
      <c r="JM53" s="103" t="n">
        <v>8712.0</v>
      </c>
      <c r="JN53" s="426">
        <f>(JM53-KD53)/KD53</f>
      </c>
      <c r="JO53" s="413">
        <f>JM53+JK53+JI53+JG53+JE53+JC53+JA53+IY53+IW53+IU53+IS53+IQ53</f>
      </c>
      <c r="JP53" s="388">
        <f>JO53/JR53-1</f>
      </c>
      <c r="JQ53" s="414"/>
      <c r="JR53" s="428" t="n">
        <v>84461.8981512021</v>
      </c>
      <c r="JS53" s="103" t="n">
        <v>6038.22689099671</v>
      </c>
      <c r="JT53" s="103" t="n">
        <v>8297.15586992923</v>
      </c>
      <c r="JU53" s="103" t="n">
        <v>7331.34855106402</v>
      </c>
      <c r="JV53" s="103" t="n">
        <v>6036.32098186592</v>
      </c>
      <c r="JW53" s="103" t="n">
        <v>7186.55968281865</v>
      </c>
      <c r="JX53" s="103" t="n">
        <v>6513.88867448743</v>
      </c>
      <c r="JY53" s="103" t="n">
        <v>6895.31870465102</v>
      </c>
      <c r="JZ53" s="103" t="n">
        <v>6712.51596128929</v>
      </c>
      <c r="KA53" s="103" t="n">
        <v>7394.99294669017</v>
      </c>
      <c r="KB53" s="103" t="n">
        <v>6497.24229245953</v>
      </c>
      <c r="KC53" s="103" t="n">
        <v>5705.348763987</v>
      </c>
      <c r="KD53" s="103" t="n">
        <v>9852.97883096313</v>
      </c>
    </row>
    <row r="54" s="286" customFormat="1" ht="28.8" customHeight="1" spans="1:288">
      <c r="A54" s="302" t="s">
        <v>110</v>
      </c>
      <c r="B54" s="171" t="s">
        <v>206</v>
      </c>
      <c r="C54" s="109" t="n">
        <v>3.0068</v>
      </c>
      <c r="D54" s="372" t="n">
        <f t="shared" si="74">C54/Z54-1</f>
        <v>-0.5023255044110102</v>
      </c>
      <c r="E54" s="170" t="n">
        <v>3.7154</v>
      </c>
      <c r="F54" s="372" t="n">
        <f t="shared" si="75">E54/AB54-1</f>
        <v>-0.38368389622453714</v>
      </c>
      <c r="G54" s="170" t="n">
        <v>3.4623</v>
      </c>
      <c r="H54" s="372" t="n">
        <f t="shared" si="76">G54/AD54-1</f>
        <v>-0.4435569412747903</v>
      </c>
      <c r="I54" s="170" t="n">
        <v>4.4253</v>
      </c>
      <c r="J54" s="372" t="n">
        <f t="shared" si="77">I54/AF54-1</f>
        <v>-0.3155623608017817</v>
      </c>
      <c r="K54" s="170" t="n">
        <v>4.3403</v>
      </c>
      <c r="L54" s="372" t="n">
        <f t="shared" si="78">K54/AH54-1</f>
        <v>-0.26135125936010895</v>
      </c>
      <c r="M54" s="170" t="n">
        <v>4.3662</v>
      </c>
      <c r="N54" s="372" t="n">
        <f t="shared" si="79">M54/AJ54-1</f>
        <v>-0.19506664454399647</v>
      </c>
      <c r="O54" s="170" t="n">
        <v>4.9799</v>
      </c>
      <c r="P54" s="372" t="n">
        <f t="shared" si="80">O54/AL54-1</f>
        <v>-0.07212595490963292</v>
      </c>
      <c r="Q54" s="109" t="n">
        <v>5.6362000000000005</v>
      </c>
      <c r="R54" s="372" t="n">
        <f>Q54/AL54-1</f>
        <v>0.054678143712574956</v>
      </c>
      <c r="S54" s="109"/>
      <c r="T54" s="372">
        <f>S54/AN54-1</f>
      </c>
      <c r="U54" s="109">
        <f>G54+E54+C54+I54+K54+M54+O54+Q54+S54</f>
      </c>
      <c r="V54" s="372">
        <f>U54/SUM(X54+Z54+AB54+AD54+AF54+AH54+AJ54+AL54+AN54)-1</f>
      </c>
      <c r="W54" s="372"/>
      <c r="X54" s="109" t="n">
        <v>6.0417</v>
      </c>
      <c r="Y54" s="372">
        <f>X54/AY54-1</f>
      </c>
      <c r="Z54" s="109" t="n">
        <v>6.0284</v>
      </c>
      <c r="AA54" s="372">
        <f>Z54/BA54-1</f>
      </c>
      <c r="AB54" s="109" t="n">
        <v>6.2222</v>
      </c>
      <c r="AC54" s="372">
        <f>AB54/BC54-1</f>
      </c>
      <c r="AD54" s="109" t="n">
        <v>6.4656</v>
      </c>
      <c r="AE54" s="372">
        <f>AD54/BE54-1</f>
      </c>
      <c r="AF54" s="109" t="n">
        <v>5.876</v>
      </c>
      <c r="AG54" s="372">
        <f>AF54/BG54-1</f>
      </c>
      <c r="AH54" s="109" t="n">
        <v>5.4243</v>
      </c>
      <c r="AI54" s="372">
        <f>AH54/BI54-1</f>
      </c>
      <c r="AJ54" s="109" t="n">
        <v>5.367</v>
      </c>
      <c r="AK54" s="372">
        <f>AJ54/BK54-1</f>
      </c>
      <c r="AL54" s="109" t="n">
        <v>5.344</v>
      </c>
      <c r="AM54" s="372">
        <f>AL54/BM54-1</f>
      </c>
      <c r="AN54" s="109" t="n">
        <v>5.0093</v>
      </c>
      <c r="AO54" s="372">
        <f>AN54/BO54-1</f>
      </c>
      <c r="AP54" s="109" t="n">
        <v>4.5789</v>
      </c>
      <c r="AQ54" s="372">
        <f>AP54/BQ54-1</f>
      </c>
      <c r="AR54" s="109" t="n">
        <v>4.2379</v>
      </c>
      <c r="AS54" s="372">
        <f>AR54/BS54-1</f>
      </c>
      <c r="AT54" s="109" t="n">
        <v>3.6481</v>
      </c>
      <c r="AU54" s="372">
        <f>AT54/BU54-1</f>
      </c>
      <c r="AV54" s="107">
        <f>AB54+X54+Z54+AD54+AF54+AH54+AJ54+AL54+AN54+AP54+AR54+AT54</f>
      </c>
      <c r="AW54" s="372">
        <f>AV54/(AY54+BA54+BC54+BE54+BG54+BI54+BK54+BM54+BO54+BQ54+BS54+BU54)-1</f>
      </c>
      <c r="AX54" s="373"/>
      <c r="AY54" s="456" t="n">
        <v>17.5175</v>
      </c>
      <c r="AZ54" s="374" t="n">
        <v>0.106776180698152</v>
      </c>
      <c r="BA54" s="108" t="n">
        <v>19.9483</v>
      </c>
      <c r="BB54" s="374">
        <f>BA54/CB54-1</f>
      </c>
      <c r="BC54" s="108" t="n">
        <v>16.9053</v>
      </c>
      <c r="BD54" s="374">
        <f>BC54/CD54-1</f>
      </c>
      <c r="BE54" s="108" t="n">
        <v>11.4741</v>
      </c>
      <c r="BF54" s="374">
        <f>BE54/CF54-1</f>
      </c>
      <c r="BG54" s="493" t="n">
        <v>11.5349</v>
      </c>
      <c r="BH54" s="374">
        <f>BG54/CH54-1</f>
      </c>
      <c r="BI54" s="376" t="n">
        <v>9.9927</v>
      </c>
      <c r="BJ54" s="374">
        <f>BI54/CJ54-1</f>
      </c>
      <c r="BK54" s="376" t="n">
        <v>10.0768</v>
      </c>
      <c r="BL54" s="374">
        <f>BK54/CL54-1</f>
      </c>
      <c r="BM54" s="376" t="n">
        <v>10.1093</v>
      </c>
      <c r="BN54" s="374">
        <f>BM54/CN54-1</f>
      </c>
      <c r="BO54" s="376" t="n">
        <v>9.0527</v>
      </c>
      <c r="BP54" s="374">
        <f>BO54/CP54-1</f>
      </c>
      <c r="BQ54" s="376" t="n">
        <v>8.9724</v>
      </c>
      <c r="BR54" s="374">
        <f>BQ54/CR54-1</f>
      </c>
      <c r="BS54" s="376" t="n">
        <v>8.7005</v>
      </c>
      <c r="BT54" s="374">
        <f>BS54/CT54-1</f>
      </c>
      <c r="BU54" s="376" t="n">
        <v>5.3617</v>
      </c>
      <c r="BV54" s="374">
        <f>BU54/CV54-1</f>
      </c>
      <c r="BW54" s="108">
        <f>AY54+BA54+BC54+BE54+BG54+BI54+BK54+BM54+BO54+BQ54+BS54+BU54</f>
      </c>
      <c r="BX54" s="374">
        <f>BW54/CX54-1</f>
      </c>
      <c r="BY54" s="377"/>
      <c r="BZ54" s="456" t="n">
        <v>15.8275</v>
      </c>
      <c r="CA54" s="374">
        <f>BZ54/DB54-1</f>
      </c>
      <c r="CB54" s="456" t="n">
        <v>16.2449</v>
      </c>
      <c r="CC54" s="374">
        <f>CB54/DC54-1</f>
      </c>
      <c r="CD54" s="108" t="n">
        <v>16.5493</v>
      </c>
      <c r="CE54" s="374">
        <f>CD54/DD54-1</f>
      </c>
      <c r="CF54" s="108" t="n">
        <v>16.5841</v>
      </c>
      <c r="CG54" s="374" t="n">
        <v>-0.262689672649349</v>
      </c>
      <c r="CH54" s="376" t="n">
        <v>17.7122</v>
      </c>
      <c r="CI54" s="374">
        <f>CH54/DF54-1</f>
      </c>
      <c r="CJ54" s="376" t="n">
        <v>19.6798</v>
      </c>
      <c r="CK54" s="374">
        <f>CJ54/DG54-1</f>
      </c>
      <c r="CL54" s="376" t="n">
        <v>21.0585</v>
      </c>
      <c r="CM54" s="374">
        <f>CL54/DH54-1</f>
      </c>
      <c r="CN54" s="108" t="n">
        <v>21.735</v>
      </c>
      <c r="CO54" s="374">
        <f>CN54/DI54-1</f>
      </c>
      <c r="CP54" s="108" t="n">
        <v>21.754</v>
      </c>
      <c r="CQ54" s="374">
        <f>CP54/DJ54-1</f>
      </c>
      <c r="CR54" s="108" t="n">
        <v>18.9445</v>
      </c>
      <c r="CS54" s="374">
        <f>CR54/DK54-1</f>
      </c>
      <c r="CT54" s="108" t="n">
        <v>18.6426</v>
      </c>
      <c r="CU54" s="374">
        <f>CT54/DL54-1</f>
      </c>
      <c r="CV54" s="108" t="n">
        <v>18.1296</v>
      </c>
      <c r="CW54" s="374">
        <f>CV54/DM54-1</f>
      </c>
      <c r="CX54" s="108">
        <f>BZ54+CB54+CD54+CF54+CH54+CJ54+CL54+CN54+CP54+CR54+CT54+CV54</f>
      </c>
      <c r="CY54" s="374">
        <f>CX54/SUM(DB54:DM54)-1</f>
      </c>
      <c r="CZ54" s="378"/>
      <c r="DA54" s="378"/>
      <c r="DB54" s="459" t="n">
        <v>31.7444</v>
      </c>
      <c r="DC54" s="456" t="n">
        <v>31.9743</v>
      </c>
      <c r="DD54" s="456" t="n">
        <v>25.8842</v>
      </c>
      <c r="DE54" s="456" t="n">
        <v>22.4927</v>
      </c>
      <c r="DF54" s="108" t="n">
        <v>25.0087</v>
      </c>
      <c r="DG54" s="108" t="n">
        <v>24.1559</v>
      </c>
      <c r="DH54" s="108" t="n">
        <v>23.5447</v>
      </c>
      <c r="DI54" s="108" t="n">
        <v>22.585</v>
      </c>
      <c r="DJ54" s="108" t="n">
        <v>24.4532</v>
      </c>
      <c r="DK54" s="108" t="n">
        <v>23.8934</v>
      </c>
      <c r="DL54" s="108" t="n">
        <v>19.9257</v>
      </c>
      <c r="DM54" s="108" t="n">
        <v>16.2807</v>
      </c>
      <c r="DN54" s="108" t="n">
        <v>291.9429</v>
      </c>
      <c r="DO54" s="381" t="n">
        <v>-0.314822972658671</v>
      </c>
      <c r="DP54" s="382"/>
      <c r="DQ54" s="383" t="n">
        <v>40.2019</v>
      </c>
      <c r="DR54" s="384">
        <f>(DQ54-DZ54)/DZ54</f>
      </c>
      <c r="DS54" s="387" t="n">
        <v>43.3684</v>
      </c>
      <c r="DT54" s="386"/>
      <c r="DU54" s="387" t="n">
        <v>40.1391</v>
      </c>
      <c r="DV54" s="386">
        <f>(DU54-EV54)/EV54</f>
      </c>
      <c r="DW54" s="387"/>
      <c r="DX54" s="387" t="n">
        <v>37.9314</v>
      </c>
      <c r="DY54" s="386">
        <f>(DX54-EX54)/EX54</f>
      </c>
      <c r="DZ54" s="387" t="n">
        <v>35.9593</v>
      </c>
      <c r="EA54" s="386">
        <f>(DZ54-EZ54)/EZ54</f>
      </c>
      <c r="EB54" s="387" t="n">
        <v>30.3841</v>
      </c>
      <c r="EC54" s="386">
        <f>(EB54-FB54)/FB54</f>
      </c>
      <c r="ED54" s="387" t="n">
        <v>32.6982</v>
      </c>
      <c r="EE54" s="386">
        <f>(ED54-FD54)/FD54</f>
      </c>
      <c r="EF54" s="387" t="n">
        <v>33.8099</v>
      </c>
      <c r="EG54" s="386">
        <f>(EF54-FF54)/FF54</f>
      </c>
      <c r="EH54" s="387" t="n">
        <v>34.4339</v>
      </c>
      <c r="EI54" s="386">
        <f>(EH54-FH54)/FH54</f>
      </c>
      <c r="EJ54" s="387" t="n">
        <v>35.5022</v>
      </c>
      <c r="EK54" s="386">
        <f>(EJ54-FJ54)/FJ54</f>
      </c>
      <c r="EL54" s="387" t="n">
        <v>31.218</v>
      </c>
      <c r="EM54" s="386">
        <f>(EL54-FL54)/FL54</f>
      </c>
      <c r="EN54" s="387" t="n">
        <v>30.4375</v>
      </c>
      <c r="EO54" s="386">
        <f>(EN54-FN54)/FN54</f>
      </c>
      <c r="EP54" s="385">
        <f>DQ54+DS54+DU54+DX54+DZ54+EB54+ED54+EF54+EH54+EJ54+EL54+EN54</f>
      </c>
      <c r="EQ54" s="386" t="n">
        <v>-0.221493404186627</v>
      </c>
      <c r="ER54" s="391" t="n">
        <v>194.0</v>
      </c>
      <c r="ES54" s="386" t="n">
        <v>-0.00512820512820513</v>
      </c>
      <c r="ET54" s="387" t="n">
        <v>0.0</v>
      </c>
      <c r="EU54" s="386">
        <f>(ET54-FT54)/FT54</f>
      </c>
      <c r="EV54" s="387" t="n">
        <v>0.7</v>
      </c>
      <c r="EW54" s="386">
        <f>(EV54-FU54)/FU54</f>
      </c>
      <c r="EX54" s="387" t="n">
        <v>33.0</v>
      </c>
      <c r="EY54" s="386">
        <f>(EX54-FV54)/FV54</f>
      </c>
      <c r="EZ54" s="387" t="n">
        <v>41.0</v>
      </c>
      <c r="FA54" s="386">
        <f>(EZ54-FW54)/FW54</f>
      </c>
      <c r="FB54" s="387" t="n">
        <v>39.0</v>
      </c>
      <c r="FC54" s="386">
        <f>(FB54-FX54)/FX54</f>
      </c>
      <c r="FD54" s="387" t="n">
        <v>36.0</v>
      </c>
      <c r="FE54" s="386">
        <f>(FD54-FY54)/FY54</f>
      </c>
      <c r="FF54" s="387" t="n">
        <v>40.0</v>
      </c>
      <c r="FG54" s="386">
        <f>(FF54-FZ54)/FZ54</f>
      </c>
      <c r="FH54" s="387" t="n">
        <v>39.0</v>
      </c>
      <c r="FI54" s="386">
        <f>(FH54-GA54)/GA54</f>
      </c>
      <c r="FJ54" s="387" t="n">
        <v>40.1699</v>
      </c>
      <c r="FK54" s="386">
        <f>(FJ54-GB54)/GB54</f>
      </c>
      <c r="FL54" s="387" t="n">
        <v>42.4303</v>
      </c>
      <c r="FM54" s="386">
        <f>(FL54-GD54)/GD54</f>
      </c>
      <c r="FN54" s="387" t="n">
        <v>42.0091</v>
      </c>
      <c r="FO54" s="386">
        <f>(FN54-GF54)/GF54</f>
      </c>
      <c r="FP54" s="387" t="n">
        <v>547.3093</v>
      </c>
      <c r="FQ54" s="388">
        <f>(FP54-(FS54+FT54+FU54+FV54+FW54+FX54+FY54+FZ54+GA54+GB54+GD54+GF54))/(FS54+FT54+FU54+FV54+FW54+FX54+FY54+FZ54+GA54+GB54+GD54+GF54)</f>
      </c>
      <c r="FR54" s="389"/>
      <c r="FS54" s="390" t="n">
        <v>195.0</v>
      </c>
      <c r="FT54" s="391" t="n">
        <v>265.0</v>
      </c>
      <c r="FU54" s="391" t="n">
        <v>201.0</v>
      </c>
      <c r="FV54" s="391" t="n">
        <v>162.0</v>
      </c>
      <c r="FW54" s="391" t="n">
        <v>162.0</v>
      </c>
      <c r="FX54" s="391" t="n">
        <v>165.0</v>
      </c>
      <c r="FY54" s="496" t="n">
        <v>161.0</v>
      </c>
      <c r="FZ54" s="496" t="n">
        <v>158.0</v>
      </c>
      <c r="GA54" s="496" t="n">
        <v>163.0</v>
      </c>
      <c r="GB54" s="496" t="n">
        <v>164.0</v>
      </c>
      <c r="GC54" s="392">
        <f>(GB54-HD54)/HD54</f>
      </c>
      <c r="GD54" s="496" t="n">
        <v>145.0</v>
      </c>
      <c r="GE54" s="392">
        <f>(GD54-HF54)/HF54</f>
      </c>
      <c r="GF54" s="496" t="n">
        <v>170.0</v>
      </c>
      <c r="GG54" s="392">
        <f>(GF54-HH54)/HH54</f>
      </c>
      <c r="GH54" s="391">
        <f>FS54+FT54+FU54+FV54+FW54+FX54+FY54+FZ54+GA54+GB54+GD54+GF54</f>
      </c>
      <c r="GI54" s="393">
        <f>(GH54-HJ54)/HJ54</f>
      </c>
      <c r="GJ54" s="324"/>
      <c r="GK54" s="394"/>
      <c r="GL54" s="390" t="n">
        <v>199.5</v>
      </c>
      <c r="GM54" s="392">
        <f>(GL54-HO54)/HO54</f>
      </c>
      <c r="GN54" s="391" t="n">
        <v>273.0</v>
      </c>
      <c r="GO54" s="392">
        <f>(GN54-HQ54)/HQ54</f>
      </c>
      <c r="GP54" s="391" t="n">
        <v>216.2</v>
      </c>
      <c r="GQ54" s="392">
        <f>(GP54-HS54)/HS54</f>
      </c>
      <c r="GR54" s="391" t="n">
        <v>172.0</v>
      </c>
      <c r="GS54" s="392">
        <f>(GR54-HU54)/HU54</f>
      </c>
      <c r="GT54" s="391" t="n">
        <v>172.0</v>
      </c>
      <c r="GU54" s="392">
        <f>(GT54-HW54)/HW54</f>
      </c>
      <c r="GV54" s="391" t="n">
        <v>177.0</v>
      </c>
      <c r="GW54" s="392">
        <f>(GV54-HZ54)/HZ54</f>
      </c>
      <c r="GX54" s="391" t="n">
        <v>173.0</v>
      </c>
      <c r="GY54" s="392">
        <f>(GX54-IB54)/IB54</f>
      </c>
      <c r="GZ54" s="391" t="n">
        <v>169.0</v>
      </c>
      <c r="HA54" s="392">
        <f>(GZ54-ID54)/ID54</f>
      </c>
      <c r="HB54" s="391" t="n">
        <v>168.0</v>
      </c>
      <c r="HC54" s="392">
        <f>(HB54-IF54)/IF54</f>
      </c>
      <c r="HD54" s="391" t="n">
        <v>171.0</v>
      </c>
      <c r="HE54" s="392">
        <f>(HD54-IH54)/IH54</f>
      </c>
      <c r="HF54" s="391" t="n">
        <v>155.0</v>
      </c>
      <c r="HG54" s="392">
        <f>(HF54-IJ54)/IJ54</f>
      </c>
      <c r="HH54" s="391" t="n">
        <v>182.0</v>
      </c>
      <c r="HI54" s="392">
        <f>(HH54-IL54)/IL54</f>
      </c>
      <c r="HJ54" s="391">
        <f>GL54+GN54+GP54+GR54+GT54+GV54+GX54+GZ54+HB54+HD54+HF54+HH54</f>
      </c>
      <c r="HK54" s="391">
        <f>HH54+HF54+HD54+HB54+GZ54+GX54+GV54+GT54+GR54+GP54+GN54+GL54</f>
      </c>
      <c r="HL54" s="393"/>
      <c r="HM54" s="382"/>
      <c r="HN54" s="497"/>
      <c r="HO54" s="390" t="n">
        <v>199.0</v>
      </c>
      <c r="HP54" s="395">
        <f>(HO54-IQ54)/IQ54</f>
      </c>
      <c r="HQ54" s="470" t="n">
        <v>272.0</v>
      </c>
      <c r="HR54" s="395">
        <f>(HQ54-IS54)/IS54</f>
      </c>
      <c r="HS54" s="470" t="n">
        <v>216.0</v>
      </c>
      <c r="HT54" s="474">
        <f>(HS54-IU54)/IU54</f>
      </c>
      <c r="HU54" s="472" t="n">
        <v>172.0</v>
      </c>
      <c r="HV54" s="473">
        <f>(HU54-IW54)/IW54</f>
      </c>
      <c r="HW54" s="472" t="n">
        <v>172.0</v>
      </c>
      <c r="HX54" s="473">
        <f>(HW54-IY54)/IY54</f>
      </c>
      <c r="HY54" s="474"/>
      <c r="HZ54" s="472" t="n">
        <v>181.0</v>
      </c>
      <c r="IA54" s="473">
        <f>(HZ54-JA54)/JA54</f>
      </c>
      <c r="IB54" s="472" t="n">
        <v>177.0</v>
      </c>
      <c r="IC54" s="473">
        <f>(IB54-JC54)/JC54</f>
      </c>
      <c r="ID54" s="472" t="n">
        <v>173.0</v>
      </c>
      <c r="IE54" s="405">
        <f>(ID54-JE54)/JE54</f>
      </c>
      <c r="IF54" s="472" t="n">
        <v>172.0</v>
      </c>
      <c r="IG54" s="405">
        <f>(IF54-JG54)/JG54</f>
      </c>
      <c r="IH54" s="472" t="n">
        <v>178.0</v>
      </c>
      <c r="II54" s="393">
        <f>(IH54-JI54)/JI54</f>
      </c>
      <c r="IJ54" s="472" t="n">
        <v>161.0</v>
      </c>
      <c r="IK54" s="405">
        <f>(IJ54-JK54)/JK54</f>
      </c>
      <c r="IL54" s="559" t="n">
        <v>189.0</v>
      </c>
      <c r="IM54" s="313">
        <f>(IL54-JM54)/JM54</f>
      </c>
      <c r="IN54" s="406">
        <f>HO54+HQ54+HS54+HU54+HW54+HZ54+IB54+ID54+IF54+IH54+IJ54+IL54</f>
      </c>
      <c r="IO54" s="104">
        <f>IN54/JO54-1</f>
      </c>
      <c r="IP54" s="407"/>
      <c r="IQ54" s="475" t="n">
        <v>195.0</v>
      </c>
      <c r="IR54" s="429">
        <f>IQ54/JS54-1</f>
      </c>
      <c r="IS54" s="430" t="n">
        <v>268.0</v>
      </c>
      <c r="IT54" s="429">
        <f>IS54/JT54-1</f>
      </c>
      <c r="IU54" s="430" t="n">
        <v>214.0</v>
      </c>
      <c r="IV54" s="409">
        <f>(IU54-JU54)/JU54</f>
      </c>
      <c r="IW54" s="511" t="n">
        <v>170.0</v>
      </c>
      <c r="IX54" s="429">
        <f>(IW54-JV54)/JV54</f>
      </c>
      <c r="IY54" s="511" t="n">
        <v>171.0</v>
      </c>
      <c r="IZ54" s="429">
        <f>(IY54-JW54)/JW54</f>
      </c>
      <c r="JA54" s="511" t="n">
        <v>180.0</v>
      </c>
      <c r="JB54" s="429">
        <f>(JA54-JX54)/JX54</f>
      </c>
      <c r="JC54" s="511" t="n">
        <v>176.0</v>
      </c>
      <c r="JD54" s="429">
        <f>(JC54-JY54)/JY54</f>
      </c>
      <c r="JE54" s="430" t="n">
        <v>172.0</v>
      </c>
      <c r="JF54" s="429">
        <f>(JE54-JZ54)/JZ54</f>
      </c>
      <c r="JG54" s="430" t="n">
        <v>171.0</v>
      </c>
      <c r="JH54" s="477">
        <f>(JG54-KA54)/KA54</f>
      </c>
      <c r="JI54" s="430" t="n">
        <v>177.0</v>
      </c>
      <c r="JJ54" s="479">
        <f>(JI54-KB54)/KB54</f>
      </c>
      <c r="JK54" s="391" t="n">
        <v>159.0</v>
      </c>
      <c r="JL54" s="395">
        <f>(JK54-KC54)/KC54</f>
      </c>
      <c r="JM54" s="480" t="n">
        <v>187.0</v>
      </c>
      <c r="JN54" s="393">
        <f>(JM54-KD54)/KD54</f>
      </c>
      <c r="JO54" s="413">
        <f>JM54+JK54+JI54+JG54+JE54+JC54+JA54+IY54+IW54+IU54+IS54+IQ54</f>
      </c>
      <c r="JP54" s="388">
        <f>JO54/JR54-1</f>
      </c>
      <c r="JQ54" s="414"/>
      <c r="JR54" s="398" t="n">
        <v>2190.45478715167</v>
      </c>
      <c r="JS54" s="387" t="n">
        <v>188.698416212672</v>
      </c>
      <c r="JT54" s="387" t="n">
        <v>259.018340262602</v>
      </c>
      <c r="JU54" s="387" t="n">
        <v>208.081034810653</v>
      </c>
      <c r="JV54" s="387" t="n">
        <v>165.004710298606</v>
      </c>
      <c r="JW54" s="387" t="n">
        <v>164.842829714567</v>
      </c>
      <c r="JX54" s="387" t="n">
        <v>174.83628688678</v>
      </c>
      <c r="JY54" s="387" t="n">
        <v>174.403174695489</v>
      </c>
      <c r="JZ54" s="387" t="n">
        <v>168.62543877673</v>
      </c>
      <c r="KA54" s="387" t="n">
        <v>169.426828444691</v>
      </c>
      <c r="KB54" s="387" t="n">
        <v>175.100496033373</v>
      </c>
      <c r="KC54" s="387" t="n">
        <v>156.75314818146</v>
      </c>
      <c r="KD54" s="387" t="n">
        <v>185.664082834045</v>
      </c>
    </row>
    <row r="55" s="287" customFormat="1" ht="28.8" customHeight="1" spans="1:288">
      <c r="A55" s="28"/>
      <c r="B55" s="147" t="s">
        <v>209</v>
      </c>
      <c r="C55" s="170" t="n">
        <v>524.6797</v>
      </c>
      <c r="D55" s="372" t="n">
        <f t="shared" si="74">C55/Z55-1</f>
        <v>-0.4348605542286119</v>
      </c>
      <c r="E55" s="170" t="n">
        <v>1354.6626</v>
      </c>
      <c r="F55" s="372" t="n">
        <f t="shared" si="75">E55/AB55-1</f>
        <v>0.1939983071850151</v>
      </c>
      <c r="G55" s="170" t="n">
        <v>1233.6732999999997</v>
      </c>
      <c r="H55" s="372" t="n">
        <f t="shared" si="76">G55/AD55-1</f>
        <v>0.8659930271427168</v>
      </c>
      <c r="I55" s="170" t="n">
        <v>2058.7247</v>
      </c>
      <c r="J55" s="372" t="n">
        <f t="shared" si="77">I55/AF55-1</f>
        <v>1.6303956994242639</v>
      </c>
      <c r="K55" s="170" t="n">
        <v>1725.1329</v>
      </c>
      <c r="L55" s="372" t="n">
        <f t="shared" si="78">K55/AH55-1</f>
        <v>1.8999201196591367</v>
      </c>
      <c r="M55" s="170" t="n">
        <v>2213.7637</v>
      </c>
      <c r="N55" s="372" t="n">
        <f t="shared" si="79">M55/AJ55-1</f>
        <v>3.435188745038179</v>
      </c>
      <c r="O55" s="170" t="n">
        <v>1713.2134999999998</v>
      </c>
      <c r="P55" s="372" t="n">
        <f t="shared" si="80">O55/AL55-1</f>
        <v>0.7523642974237523</v>
      </c>
      <c r="Q55" s="170" t="n">
        <v>3298.5663</v>
      </c>
      <c r="R55" s="372" t="n">
        <f>Q55/AL55-1</f>
        <v>2.3232912546051367</v>
      </c>
      <c r="S55" s="170"/>
      <c r="T55" s="372">
        <f>S55/AN55-1</f>
      </c>
      <c r="U55" s="109">
        <f>G55+E55+C55+I55+K55+M55+O55+Q55+S55</f>
      </c>
      <c r="V55" s="372">
        <f>U55/SUM(X55+Z55+AB55+AD55+AF55+AH55+AJ55+AL55+AN55)-1</f>
      </c>
      <c r="W55" s="372"/>
      <c r="X55" s="170" t="n">
        <v>928.4075</v>
      </c>
      <c r="Y55" s="482">
        <f>X55/AY55-1</f>
      </c>
      <c r="Z55" s="481" t="n">
        <v>1134.5599</v>
      </c>
      <c r="AA55" s="483">
        <f>Z55/BA55-1</f>
      </c>
      <c r="AB55" s="481" t="n">
        <v>661.135</v>
      </c>
      <c r="AC55" s="483">
        <f>AB55/BC55-1</f>
      </c>
      <c r="AD55" s="481" t="n">
        <v>782.6673</v>
      </c>
      <c r="AE55" s="483">
        <f>AD55/BE55-1</f>
      </c>
      <c r="AF55" s="481" t="n">
        <v>594.8898</v>
      </c>
      <c r="AG55" s="483">
        <f>AF55/BG55-1</f>
      </c>
      <c r="AH55" s="481" t="n">
        <v>499.1363</v>
      </c>
      <c r="AI55" s="483">
        <f>AH55/BI55-1</f>
      </c>
      <c r="AJ55" s="481" t="n">
        <v>977.6583</v>
      </c>
      <c r="AK55" s="483">
        <f>AJ55/BK55-1</f>
      </c>
      <c r="AL55" s="481" t="n">
        <v>992.5601</v>
      </c>
      <c r="AM55" s="483">
        <f>AL55/BM55-1</f>
      </c>
      <c r="AN55" s="481" t="n">
        <v>754.3291</v>
      </c>
      <c r="AO55" s="483">
        <f>AN55/BO55-1</f>
      </c>
      <c r="AP55" s="481" t="n">
        <v>935.997</v>
      </c>
      <c r="AQ55" s="483">
        <f>AP55/BQ55-1</f>
      </c>
      <c r="AR55" s="481" t="n">
        <v>601.1448</v>
      </c>
      <c r="AS55" s="483">
        <f>AR55/BS55-1</f>
      </c>
      <c r="AT55" s="481" t="n">
        <v>420.0929</v>
      </c>
      <c r="AU55" s="483">
        <f>AT55/BU55-1</f>
      </c>
      <c r="AV55" s="107">
        <f>AB55+X55+Z55+AD55+AF55+AH55+AJ55+AL55+AN55+AP55+AR55+AT55</f>
      </c>
      <c r="AW55" s="372">
        <f>AV55/(AY55+BA55+BC55+BE55+BG55+BI55+BK55+BM55+BO55+BQ55+BS55+BU55)-1</f>
      </c>
      <c r="AX55" s="373"/>
      <c r="AY55" s="481" t="n">
        <v>999.6922</v>
      </c>
      <c r="AZ55" s="482" t="n">
        <v>0.266144449248831</v>
      </c>
      <c r="BA55" s="452" t="n">
        <v>1182.9721</v>
      </c>
      <c r="BB55" s="483">
        <f>BA55/CB55-1</f>
      </c>
      <c r="BC55" s="452" t="n">
        <v>958.7643</v>
      </c>
      <c r="BD55" s="483">
        <f>BC55/CD55-1</f>
      </c>
      <c r="BE55" s="452" t="n">
        <v>777.1591</v>
      </c>
      <c r="BF55" s="483">
        <f>BE55/CF55-1</f>
      </c>
      <c r="BG55" s="484" t="n">
        <v>924.629</v>
      </c>
      <c r="BH55" s="483">
        <f>BG55/CH55-1</f>
      </c>
      <c r="BI55" s="170" t="n">
        <v>742.5202</v>
      </c>
      <c r="BJ55" s="483">
        <f>BI55/CJ55-1</f>
      </c>
      <c r="BK55" s="170" t="n">
        <v>670.8997</v>
      </c>
      <c r="BL55" s="483">
        <f>BK55/CL55-1</f>
      </c>
      <c r="BM55" s="170" t="n">
        <v>806.4305</v>
      </c>
      <c r="BN55" s="483">
        <f>BM55/CN55-1</f>
      </c>
      <c r="BO55" s="170" t="n">
        <v>742.2819</v>
      </c>
      <c r="BP55" s="483">
        <f>BO55/CP55-1</f>
      </c>
      <c r="BQ55" s="170" t="n">
        <v>765.7492</v>
      </c>
      <c r="BR55" s="483">
        <f>BQ55/CR55-1</f>
      </c>
      <c r="BS55" s="170" t="n">
        <v>737.2532</v>
      </c>
      <c r="BT55" s="483">
        <f>BS55/CT55-1</f>
      </c>
      <c r="BU55" s="170" t="n">
        <v>408.5583</v>
      </c>
      <c r="BV55" s="483">
        <f>BU55/CV55-1</f>
      </c>
      <c r="BW55" s="109">
        <f>AY55+BA55+BC55+BE55+BG55+BI55+BK55+BM55+BO55+BQ55+BS55+BU55</f>
      </c>
      <c r="BX55" s="372">
        <f>BW55/CX55-1</f>
      </c>
      <c r="BY55" s="443"/>
      <c r="BZ55" s="481" t="n">
        <v>789.5562</v>
      </c>
      <c r="CA55" s="483">
        <f>BZ55/DB55-1</f>
      </c>
      <c r="CB55" s="481" t="n">
        <v>815.3829</v>
      </c>
      <c r="CC55" s="483">
        <f>CB55/DC55-1</f>
      </c>
      <c r="CD55" s="452" t="n">
        <v>745.3254</v>
      </c>
      <c r="CE55" s="372">
        <f>CD55/DD55-1</f>
      </c>
      <c r="CF55" s="109" t="n">
        <v>746.3893</v>
      </c>
      <c r="CG55" s="372" t="n">
        <v>-0.281430270780672</v>
      </c>
      <c r="CH55" s="170" t="n">
        <v>803.0515</v>
      </c>
      <c r="CI55" s="372">
        <f>CH55/DF55-1</f>
      </c>
      <c r="CJ55" s="170" t="n">
        <v>880.8514</v>
      </c>
      <c r="CK55" s="372">
        <f>CJ55/DG55-1</f>
      </c>
      <c r="CL55" s="170" t="n">
        <v>981.6525</v>
      </c>
      <c r="CM55" s="372">
        <f>CL55/DH55-1</f>
      </c>
      <c r="CN55" s="109" t="n">
        <v>1007.2659</v>
      </c>
      <c r="CO55" s="372">
        <f>CN55/DI55-1</f>
      </c>
      <c r="CP55" s="109" t="n">
        <v>1037.3471</v>
      </c>
      <c r="CQ55" s="372">
        <f>CP55/DJ55-1</f>
      </c>
      <c r="CR55" s="109" t="n">
        <v>910.8361</v>
      </c>
      <c r="CS55" s="372">
        <f>CR55/DK55-1</f>
      </c>
      <c r="CT55" s="109" t="n">
        <v>937.8776</v>
      </c>
      <c r="CU55" s="372">
        <f>CT55/DL55-1</f>
      </c>
      <c r="CV55" s="109" t="n">
        <v>1021.4258</v>
      </c>
      <c r="CW55" s="372">
        <f>CV55/DM55-1</f>
      </c>
      <c r="CX55" s="109">
        <f>BZ55+CB55+CD55+CF55+CH55+CJ55+CL55+CN55+CP55+CR55+CT55+CV55</f>
      </c>
      <c r="CY55" s="372">
        <f>CX55/SUM(DB55:DM55)-1</f>
      </c>
      <c r="CZ55" s="294"/>
      <c r="DA55" s="294"/>
      <c r="DB55" s="485" t="n">
        <v>1589.5527</v>
      </c>
      <c r="DC55" s="481" t="n">
        <v>1697.5424</v>
      </c>
      <c r="DD55" s="481" t="n">
        <v>1189.8565</v>
      </c>
      <c r="DE55" s="481" t="n">
        <v>1038.7152</v>
      </c>
      <c r="DF55" s="452" t="n">
        <v>1103.5851</v>
      </c>
      <c r="DG55" s="452" t="n">
        <v>1055.7169</v>
      </c>
      <c r="DH55" s="452" t="n">
        <v>1030.547</v>
      </c>
      <c r="DI55" s="452" t="n">
        <v>978.5631</v>
      </c>
      <c r="DJ55" s="452" t="n">
        <v>1081.0034</v>
      </c>
      <c r="DK55" s="452" t="n">
        <v>1034.0007</v>
      </c>
      <c r="DL55" s="452" t="n">
        <v>847.9187</v>
      </c>
      <c r="DM55" s="452" t="n">
        <v>729.6945</v>
      </c>
      <c r="DN55" s="452" t="n">
        <v>13376.6962</v>
      </c>
      <c r="DO55" s="453" t="n">
        <v>-0.336901818145766</v>
      </c>
      <c r="DP55" s="424"/>
      <c r="DQ55" s="425" t="n">
        <v>1916.7306</v>
      </c>
      <c r="DR55" s="87">
        <f>(DQ55-DZ55)/DZ55</f>
      </c>
      <c r="DS55" s="103" t="n">
        <v>1957.7134</v>
      </c>
      <c r="DT55" s="104"/>
      <c r="DU55" s="103" t="n">
        <v>1901.5511</v>
      </c>
      <c r="DV55" s="104">
        <f>(DU55-EV55)/EV55</f>
      </c>
      <c r="DW55" s="103"/>
      <c r="DX55" s="103" t="n">
        <v>1796.9656</v>
      </c>
      <c r="DY55" s="104">
        <f>(DX55-EX55)/EX55</f>
      </c>
      <c r="DZ55" s="103" t="n">
        <v>1797.9837</v>
      </c>
      <c r="EA55" s="104">
        <f>(DZ55-EZ55)/EZ55</f>
      </c>
      <c r="EB55" s="103" t="n">
        <v>1367.7762</v>
      </c>
      <c r="EC55" s="104">
        <f>(EB55-FB55)/FB55</f>
      </c>
      <c r="ED55" s="103" t="n">
        <v>1497.037</v>
      </c>
      <c r="EE55" s="104">
        <f>(ED55-FD55)/FD55</f>
      </c>
      <c r="EF55" s="103" t="n">
        <v>1682.8486</v>
      </c>
      <c r="EG55" s="104">
        <f>(EF55-FF55)/FF55</f>
      </c>
      <c r="EH55" s="103" t="n">
        <v>1688.1874</v>
      </c>
      <c r="EI55" s="104">
        <f>(EH55-FH55)/FH55</f>
      </c>
      <c r="EJ55" s="103" t="n">
        <v>1722.4508</v>
      </c>
      <c r="EK55" s="104">
        <f>(EJ55-FJ55)/FJ55</f>
      </c>
      <c r="EL55" s="103" t="n">
        <v>1430.8218</v>
      </c>
      <c r="EM55" s="104">
        <f>(EL55-FL55)/FL55</f>
      </c>
      <c r="EN55" s="103" t="n">
        <v>1412.9588</v>
      </c>
      <c r="EO55" s="104">
        <f>(EN55-FN55)/FN55</f>
      </c>
      <c r="EP55" s="93">
        <f>DQ55+DS55+DU55+DX55+DZ55+EB55+ED55+EF55+EH55+EJ55+EL55+EN55</f>
      </c>
      <c r="EQ55" s="104" t="n">
        <v>-0.135706354642066</v>
      </c>
      <c r="ER55" s="486" t="n">
        <v>7280.0</v>
      </c>
      <c r="ES55" s="104" t="n">
        <v>-0.00137174211248285</v>
      </c>
      <c r="ET55" s="103" t="n">
        <v>0.0</v>
      </c>
      <c r="EU55" s="104">
        <f>(ET55-FT55)/FT55</f>
      </c>
      <c r="EV55" s="103" t="n">
        <v>355.0</v>
      </c>
      <c r="EW55" s="104">
        <f>(EV55-FU55)/FU55</f>
      </c>
      <c r="EX55" s="103" t="n">
        <v>1420.0</v>
      </c>
      <c r="EY55" s="104">
        <f>(EX55-FV55)/FV55</f>
      </c>
      <c r="EZ55" s="103" t="n">
        <v>1810.0</v>
      </c>
      <c r="FA55" s="104">
        <f>(EZ55-FW55)/FW55</f>
      </c>
      <c r="FB55" s="103" t="n">
        <v>1710.0</v>
      </c>
      <c r="FC55" s="104">
        <f>(FB55-FX55)/FX55</f>
      </c>
      <c r="FD55" s="103" t="n">
        <v>1650.0</v>
      </c>
      <c r="FE55" s="104">
        <f>(FD55-FY55)/FY55</f>
      </c>
      <c r="FF55" s="103" t="n">
        <v>1750.0</v>
      </c>
      <c r="FG55" s="104">
        <f>(FF55-FZ55)/FZ55</f>
      </c>
      <c r="FH55" s="103" t="n">
        <v>1720.0</v>
      </c>
      <c r="FI55" s="104">
        <f>(FH55-GA55)/GA55</f>
      </c>
      <c r="FJ55" s="103" t="n">
        <v>1793.2587</v>
      </c>
      <c r="FK55" s="104">
        <f>(FJ55-GB55)/GB55</f>
      </c>
      <c r="FL55" s="103" t="n">
        <v>1915.6807</v>
      </c>
      <c r="FM55" s="104">
        <f>(FL55-GD55)/GD55</f>
      </c>
      <c r="FN55" s="103" t="n">
        <v>1936.5365</v>
      </c>
      <c r="FO55" s="104">
        <f>(FN55-GF55)/GF55</f>
      </c>
      <c r="FP55" s="103" t="n">
        <v>23340.4759</v>
      </c>
      <c r="FQ55" s="426">
        <f>(FP55-(FS55+FT55+FU55+FV55+FW55+FX55+FY55+FZ55+GA55+GB55+GD55+GF55))/(FS55+FT55+FU55+FV55+FW55+FX55+FY55+FZ55+GA55+GB55+GD55+GF55)</f>
      </c>
      <c r="FR55" s="594"/>
      <c r="FS55" s="595" t="n">
        <v>7290.0</v>
      </c>
      <c r="FT55" s="486" t="n">
        <v>10250.0</v>
      </c>
      <c r="FU55" s="486" t="n">
        <v>8150.0</v>
      </c>
      <c r="FV55" s="486" t="n">
        <v>6804.0</v>
      </c>
      <c r="FW55" s="486" t="n">
        <v>7970.0</v>
      </c>
      <c r="FX55" s="486" t="n">
        <v>7120.0</v>
      </c>
      <c r="FY55" s="490" t="n">
        <v>7240.0</v>
      </c>
      <c r="FZ55" s="490" t="n">
        <v>7110.0</v>
      </c>
      <c r="GA55" s="490" t="n">
        <v>8100.0</v>
      </c>
      <c r="GB55" s="490" t="n">
        <v>7180.0</v>
      </c>
      <c r="GC55" s="429">
        <f>(GB55-HD55)/HD55</f>
      </c>
      <c r="GD55" s="490" t="n">
        <v>6205.0</v>
      </c>
      <c r="GE55" s="429">
        <f>(GD55-HF55)/HF55</f>
      </c>
      <c r="GF55" s="490" t="n">
        <v>7950.0</v>
      </c>
      <c r="GG55" s="429">
        <f>(GF55-HH55)/HH55</f>
      </c>
      <c r="GH55" s="430">
        <f>FS55+FT55+FU55+FV55+FW55+FX55+FY55+FZ55+GA55+GB55+GD55+GF55</f>
      </c>
      <c r="GI55" s="491">
        <f>(GH55-HJ55)/HJ55</f>
      </c>
      <c r="GJ55" s="431"/>
      <c r="GK55" s="407"/>
      <c r="GL55" s="428" t="n">
        <v>7461.0</v>
      </c>
      <c r="GM55" s="104">
        <f>(GL55-HO55)/HO55</f>
      </c>
      <c r="GN55" s="103" t="n">
        <v>10495.0</v>
      </c>
      <c r="GO55" s="104">
        <f>(GN55-HQ55)/HQ55</f>
      </c>
      <c r="GP55" s="103" t="n">
        <v>8640.0</v>
      </c>
      <c r="GQ55" s="104">
        <f>(GP55-HS55)/HS55</f>
      </c>
      <c r="GR55" s="103" t="n">
        <v>7375.0</v>
      </c>
      <c r="GS55" s="104">
        <f>(GR55-HU55)/HU55</f>
      </c>
      <c r="GT55" s="103" t="n">
        <v>8523.0</v>
      </c>
      <c r="GU55" s="104">
        <f>(GT55-HW55)/HW55</f>
      </c>
      <c r="GV55" s="103" t="n">
        <v>7495.0</v>
      </c>
      <c r="GW55" s="104">
        <f>(GV55-HZ55)/HZ55</f>
      </c>
      <c r="GX55" s="103" t="n">
        <v>7895.0</v>
      </c>
      <c r="GY55" s="104">
        <f>(GX55-IB55)/IB55</f>
      </c>
      <c r="GZ55" s="103" t="n">
        <v>7750.0</v>
      </c>
      <c r="HA55" s="104">
        <f>(GZ55-ID55)/ID55</f>
      </c>
      <c r="HB55" s="103" t="n">
        <v>8350.0</v>
      </c>
      <c r="HC55" s="104">
        <f>(HB55-IF55)/IF55</f>
      </c>
      <c r="HD55" s="103" t="n">
        <v>7526.0</v>
      </c>
      <c r="HE55" s="104">
        <f>(HD55-IH55)/IH55</f>
      </c>
      <c r="HF55" s="103" t="n">
        <v>6650.0</v>
      </c>
      <c r="HG55" s="104">
        <f>(HF55-IJ55)/IJ55</f>
      </c>
      <c r="HH55" s="103" t="n">
        <v>10650.0</v>
      </c>
      <c r="HI55" s="104">
        <f>(HH55-IL55)/IL55</f>
      </c>
      <c r="HJ55" s="430">
        <f>GL55+GN55+GP55+GR55+GT55+GV55+GX55+GZ55+HB55+HD55+HF55+HH55</f>
      </c>
      <c r="HK55" s="103">
        <f>HH55+HF55+HD55+HB55+GZ55+GX55+GV55+GT55+GR55+GP55+GN55+GL55</f>
      </c>
      <c r="HL55" s="409"/>
      <c r="HM55" s="424"/>
      <c r="HN55" s="505"/>
      <c r="HO55" s="428" t="n">
        <v>7388.0</v>
      </c>
      <c r="HP55" s="426">
        <f>(HO55-IQ55)/IQ55</f>
      </c>
      <c r="HQ55" s="435" t="n">
        <v>10453.0</v>
      </c>
      <c r="HR55" s="426">
        <f>(HQ55-IS55)/IS55</f>
      </c>
      <c r="HS55" s="435" t="n">
        <v>8639.0</v>
      </c>
      <c r="HT55" s="437">
        <f>(HS55-IU55)/IU55</f>
      </c>
      <c r="HU55" s="466" t="n">
        <v>7360.0</v>
      </c>
      <c r="HV55" s="308">
        <f>(HU55-IW55)/IW55</f>
      </c>
      <c r="HW55" s="466" t="n">
        <v>8507.0</v>
      </c>
      <c r="HX55" s="308">
        <f>(HW55-IY55)/IY55</f>
      </c>
      <c r="HY55" s="437"/>
      <c r="HZ55" s="466" t="n">
        <v>7780.0</v>
      </c>
      <c r="IA55" s="308">
        <f>(HZ55-JA55)/JA55</f>
      </c>
      <c r="IB55" s="466" t="n">
        <v>8144.0</v>
      </c>
      <c r="IC55" s="308">
        <f>(IB55-JC55)/JC55</f>
      </c>
      <c r="ID55" s="466" t="n">
        <v>7954.0</v>
      </c>
      <c r="IE55" s="436">
        <f>(ID55-JE55)/JE55</f>
      </c>
      <c r="IF55" s="466" t="n">
        <v>8573.0</v>
      </c>
      <c r="IG55" s="439">
        <f>(IF55-JG55)/JG55</f>
      </c>
      <c r="IH55" s="466" t="n">
        <v>7835.0</v>
      </c>
      <c r="II55" s="522">
        <f>(IH55-JI55)/JI55</f>
      </c>
      <c r="IJ55" s="466" t="n">
        <v>6905.0</v>
      </c>
      <c r="IK55" s="313">
        <f>(IJ55-JK55)/JK55</f>
      </c>
      <c r="IL55" s="566" t="n">
        <v>11115.0</v>
      </c>
      <c r="IM55" s="313">
        <f>(IL55-JM55)/JM55</f>
      </c>
      <c r="IN55" s="406">
        <f>HO55+HQ55+HS55+HU55+HW55+HZ55+IB55+ID55+IF55+IH55+IJ55+IL55</f>
      </c>
      <c r="IO55" s="104">
        <f>IN55/JO55-1</f>
      </c>
      <c r="IP55" s="407"/>
      <c r="IQ55" s="428" t="n">
        <v>7244.0</v>
      </c>
      <c r="IR55" s="104">
        <f>IQ55/JS55-1</f>
      </c>
      <c r="IS55" s="103" t="n">
        <v>10319.0</v>
      </c>
      <c r="IT55" s="104">
        <f>IS55/JT55-1</f>
      </c>
      <c r="IU55" s="103" t="n">
        <v>8554.0</v>
      </c>
      <c r="IV55" s="409">
        <f>(IU55-JU55)/JU55</f>
      </c>
      <c r="IW55" s="514" t="n">
        <v>7252.0</v>
      </c>
      <c r="IX55" s="104">
        <f>(IW55-JV55)/JV55</f>
      </c>
      <c r="IY55" s="514" t="n">
        <v>8458.0</v>
      </c>
      <c r="IZ55" s="104">
        <f>(IY55-JW55)/JW55</f>
      </c>
      <c r="JA55" s="514" t="n">
        <v>7710.0</v>
      </c>
      <c r="JB55" s="104">
        <f>(JA55-JX55)/JX55</f>
      </c>
      <c r="JC55" s="514" t="n">
        <v>8098.0</v>
      </c>
      <c r="JD55" s="104">
        <f>(JC55-JY55)/JY55</f>
      </c>
      <c r="JE55" s="103" t="n">
        <v>7908.0</v>
      </c>
      <c r="JF55" s="104">
        <f>(JE55-JZ55)/JZ55</f>
      </c>
      <c r="JG55" s="103" t="n">
        <v>8523.0</v>
      </c>
      <c r="JH55" s="409">
        <f>(JG55-KA55)/KA55</f>
      </c>
      <c r="JI55" s="103" t="n">
        <v>7791.0</v>
      </c>
      <c r="JJ55" s="426">
        <f>(JI55-KB55)/KB55</f>
      </c>
      <c r="JK55" s="103" t="n">
        <v>6820.0</v>
      </c>
      <c r="JL55" s="426">
        <f>(JK55-KC55)/KC55</f>
      </c>
      <c r="JM55" s="103" t="n">
        <v>10993.0</v>
      </c>
      <c r="JN55" s="409">
        <f>(JM55-KD55)/KD55</f>
      </c>
      <c r="JO55" s="413">
        <f>JM55+JK55+JI55+JG55+JE55+JC55+JA55+IY55+IW55+IU55+IS55+IQ55</f>
      </c>
      <c r="JP55" s="388">
        <f>JO55/JR55-1</f>
      </c>
      <c r="JQ55" s="414"/>
      <c r="JR55" s="428" t="n">
        <v>97389.298899373</v>
      </c>
      <c r="JS55" s="103" t="n">
        <v>7032.95984495752</v>
      </c>
      <c r="JT55" s="103" t="n">
        <v>9922.76902220841</v>
      </c>
      <c r="JU55" s="103" t="n">
        <v>8305.19481209581</v>
      </c>
      <c r="JV55" s="103" t="n">
        <v>7041.18887499153</v>
      </c>
      <c r="JW55" s="103" t="n">
        <v>8207.38148333771</v>
      </c>
      <c r="JX55" s="103" t="n">
        <v>7485.03748357497</v>
      </c>
      <c r="JY55" s="103" t="n">
        <v>7939.15208529031</v>
      </c>
      <c r="JZ55" s="103" t="n">
        <v>7752.78878291298</v>
      </c>
      <c r="KA55" s="103" t="n">
        <v>8413.50734085839</v>
      </c>
      <c r="KB55" s="103" t="n">
        <v>7676.17559008145</v>
      </c>
      <c r="KC55" s="103" t="n">
        <v>6709.79035159156</v>
      </c>
      <c r="KD55" s="103" t="n">
        <v>10903.3532274724</v>
      </c>
    </row>
    <row r="56" s="286" customFormat="1" ht="28.8" customHeight="1" spans="1:288">
      <c r="A56" s="302" t="s">
        <v>112</v>
      </c>
      <c r="B56" s="171" t="s">
        <v>206</v>
      </c>
      <c r="C56" s="109" t="n">
        <v>5.8705</v>
      </c>
      <c r="D56" s="372" t="n">
        <f t="shared" si="74">C56/Z56-1</f>
        <v>-0.36482260909081077</v>
      </c>
      <c r="E56" s="170" t="n">
        <v>15.4874</v>
      </c>
      <c r="F56" s="372" t="n">
        <f t="shared" si="75">E56/AB56-1</f>
        <v>1.0293778499921378</v>
      </c>
      <c r="G56" s="170" t="n">
        <v>2.543</v>
      </c>
      <c r="H56" s="372" t="n">
        <f t="shared" si="76">G56/AD56-1</f>
        <v>-0.23612988495389142</v>
      </c>
      <c r="I56" s="170" t="n">
        <v>4.9911</v>
      </c>
      <c r="J56" s="372" t="n">
        <f t="shared" si="77">I56/AF56-1</f>
        <v>-0.42527319415496934</v>
      </c>
      <c r="K56" s="170" t="n">
        <v>7.111200000000001</v>
      </c>
      <c r="L56" s="372" t="n">
        <f t="shared" si="78">K56/AH56-1</f>
        <v>-0.3031514581373471</v>
      </c>
      <c r="M56" s="170" t="n">
        <v>3.146</v>
      </c>
      <c r="N56" s="372" t="n">
        <f t="shared" si="79">M56/AJ56-1</f>
        <v>-0.5480859010270775</v>
      </c>
      <c r="O56" s="170" t="n">
        <v>4.3315</v>
      </c>
      <c r="P56" s="372" t="n">
        <f t="shared" si="80">O56/AL56-1</f>
        <v>-0.7910616950460663</v>
      </c>
      <c r="Q56" s="109" t="n">
        <v>4.9268</v>
      </c>
      <c r="R56" s="372" t="n">
        <f>Q56/AL56-1</f>
        <v>-0.810655526646503</v>
      </c>
      <c r="S56" s="109"/>
      <c r="T56" s="372">
        <f>S56/AN56-1</f>
      </c>
      <c r="U56" s="109">
        <f>G56+E56+C56+I56+K56+M56+O56+Q56+S56</f>
      </c>
      <c r="V56" s="372">
        <f>U56/SUM(X56+Z56+AB56+AD56+AF56+AH56+AJ56+AL56+AN56)-1</f>
      </c>
      <c r="W56" s="372"/>
      <c r="X56" s="109" t="n">
        <v>9.2423</v>
      </c>
      <c r="Y56" s="372">
        <f>X56/AY56-1</f>
      </c>
      <c r="Z56" s="109" t="n">
        <v>7.6316</v>
      </c>
      <c r="AA56" s="372">
        <f>Z56/BA56-1</f>
      </c>
      <c r="AB56" s="109" t="n">
        <v>3.3291</v>
      </c>
      <c r="AC56" s="372">
        <f>AB56/BC56-1</f>
      </c>
      <c r="AD56" s="109" t="n">
        <v>8.6843</v>
      </c>
      <c r="AE56" s="372">
        <f>AD56/BE56-1</f>
      </c>
      <c r="AF56" s="109" t="n">
        <v>10.2048</v>
      </c>
      <c r="AG56" s="372">
        <f>AF56/BG56-1</f>
      </c>
      <c r="AH56" s="109" t="n">
        <v>6.9615</v>
      </c>
      <c r="AI56" s="372">
        <f>AH56/BI56-1</f>
      </c>
      <c r="AJ56" s="109" t="n">
        <v>20.731</v>
      </c>
      <c r="AK56" s="372">
        <f>AJ56/BK56-1</f>
      </c>
      <c r="AL56" s="109" t="n">
        <v>26.0203</v>
      </c>
      <c r="AM56" s="372">
        <f>AL56/BM56-1</f>
      </c>
      <c r="AN56" s="109" t="n">
        <v>6.3018</v>
      </c>
      <c r="AO56" s="372">
        <f>AN56/BO56-1</f>
      </c>
      <c r="AP56" s="109" t="n">
        <v>6.5631</v>
      </c>
      <c r="AQ56" s="372">
        <f>AP56/BQ56-1</f>
      </c>
      <c r="AR56" s="109" t="n">
        <v>3.6566</v>
      </c>
      <c r="AS56" s="372">
        <f>AR56/BS56-1</f>
      </c>
      <c r="AT56" s="109" t="n">
        <v>2.5061</v>
      </c>
      <c r="AU56" s="372">
        <f>AT56/BU56-1</f>
      </c>
      <c r="AV56" s="107">
        <f>AB56+X56+Z56+AD56+AF56+AH56+AJ56+AL56+AN56+AP56+AR56+AT56</f>
      </c>
      <c r="AW56" s="372">
        <f>AV56/(AY56+BA56+BC56+BE56+BG56+BI56+BK56+BM56+BO56+BQ56+BS56+BU56)-1</f>
      </c>
      <c r="AX56" s="373"/>
      <c r="AY56" s="456" t="n">
        <v>5.9408</v>
      </c>
      <c r="AZ56" s="374" t="n">
        <v>1.01786624095649</v>
      </c>
      <c r="BA56" s="108" t="n">
        <v>7.824</v>
      </c>
      <c r="BB56" s="374">
        <f>BA56/CB56-1</f>
      </c>
      <c r="BC56" s="108" t="n">
        <v>2.4822</v>
      </c>
      <c r="BD56" s="374">
        <f>BC56/CD56-1</f>
      </c>
      <c r="BE56" s="108" t="n">
        <v>5.4197</v>
      </c>
      <c r="BF56" s="374">
        <f>BE56/CF56-1</f>
      </c>
      <c r="BG56" s="493" t="n">
        <v>8.1585</v>
      </c>
      <c r="BH56" s="374">
        <f>BG56/CH56-1</f>
      </c>
      <c r="BI56" s="376" t="n">
        <v>6.533</v>
      </c>
      <c r="BJ56" s="374">
        <f>BI56/CJ56-1</f>
      </c>
      <c r="BK56" s="376" t="n">
        <v>15.2163</v>
      </c>
      <c r="BL56" s="374">
        <f>BK56/CL56-1</f>
      </c>
      <c r="BM56" s="376" t="n">
        <v>31.0718</v>
      </c>
      <c r="BN56" s="374">
        <f>BM56/CN56-1</f>
      </c>
      <c r="BO56" s="376" t="n">
        <v>6.0916</v>
      </c>
      <c r="BP56" s="374">
        <f>BO56/CP56-1</f>
      </c>
      <c r="BQ56" s="376" t="n">
        <v>10.6439</v>
      </c>
      <c r="BR56" s="374">
        <f>BQ56/CR56-1</f>
      </c>
      <c r="BS56" s="376" t="n">
        <v>2.8397</v>
      </c>
      <c r="BT56" s="374">
        <f>BS56/CT56-1</f>
      </c>
      <c r="BU56" s="376" t="n">
        <v>2.8174</v>
      </c>
      <c r="BV56" s="374">
        <f>BU56/CV56-1</f>
      </c>
      <c r="BW56" s="108">
        <f>AY56+BA56+BC56+BE56+BG56+BI56+BK56+BM56+BO56+BQ56+BS56+BU56</f>
      </c>
      <c r="BX56" s="374">
        <f>BW56/CX56-1</f>
      </c>
      <c r="BY56" s="377"/>
      <c r="BZ56" s="456" t="n">
        <v>2.9441</v>
      </c>
      <c r="CA56" s="374">
        <f>BZ56/DB56-1</f>
      </c>
      <c r="CB56" s="456" t="n">
        <v>2.0995</v>
      </c>
      <c r="CC56" s="374">
        <f>CB56/DC56-1</f>
      </c>
      <c r="CD56" s="108" t="n">
        <v>2.8404</v>
      </c>
      <c r="CE56" s="374">
        <f>CD56/DD56-1</f>
      </c>
      <c r="CF56" s="108" t="n">
        <v>6.1145</v>
      </c>
      <c r="CG56" s="374" t="n">
        <v>8.87164998385534</v>
      </c>
      <c r="CH56" s="376" t="n">
        <v>8.563</v>
      </c>
      <c r="CI56" s="374">
        <f>CH56/DF56-1</f>
      </c>
      <c r="CJ56" s="376" t="n">
        <v>6.0228</v>
      </c>
      <c r="CK56" s="374">
        <f>CJ56/DG56-1</f>
      </c>
      <c r="CL56" s="376" t="n">
        <v>17.1432</v>
      </c>
      <c r="CM56" s="374">
        <f>CL56/DH56-1</f>
      </c>
      <c r="CN56" s="108" t="n">
        <v>26.148</v>
      </c>
      <c r="CO56" s="374">
        <f>CN56/DI56-1</f>
      </c>
      <c r="CP56" s="108" t="n">
        <v>5.7229</v>
      </c>
      <c r="CQ56" s="374">
        <f>CP56/DJ56-1</f>
      </c>
      <c r="CR56" s="108" t="n">
        <v>9.7346</v>
      </c>
      <c r="CS56" s="374">
        <f>CR56/DK56-1</f>
      </c>
      <c r="CT56" s="108" t="n">
        <v>5.9477</v>
      </c>
      <c r="CU56" s="374">
        <f>CT56/DL56-1</f>
      </c>
      <c r="CV56" s="108" t="n">
        <v>1.9531</v>
      </c>
      <c r="CW56" s="374">
        <f>CV56/DM56-1</f>
      </c>
      <c r="CX56" s="108">
        <f>BZ56+CB56+CD56+CF56+CH56+CJ56+CL56+CN56+CP56+CR56+CT56+CV56</f>
      </c>
      <c r="CY56" s="374">
        <f>CX56/SUM(DB56:DM56)-1</f>
      </c>
      <c r="CZ56" s="378"/>
      <c r="DA56" s="378"/>
      <c r="DB56" s="459" t="n">
        <v>1.7322</v>
      </c>
      <c r="DC56" s="456" t="n">
        <v>2.0174</v>
      </c>
      <c r="DD56" s="456" t="n">
        <v>1.0452</v>
      </c>
      <c r="DE56" s="456" t="n">
        <v>0.6194</v>
      </c>
      <c r="DF56" s="108" t="n">
        <v>1.4606</v>
      </c>
      <c r="DG56" s="108" t="n">
        <v>5.0156</v>
      </c>
      <c r="DH56" s="108" t="n">
        <v>31.9444</v>
      </c>
      <c r="DI56" s="108" t="n">
        <v>23.5965</v>
      </c>
      <c r="DJ56" s="108" t="n">
        <v>2.5834</v>
      </c>
      <c r="DK56" s="108" t="n">
        <v>2.0631</v>
      </c>
      <c r="DL56" s="108" t="n">
        <v>0.5505</v>
      </c>
      <c r="DM56" s="108" t="n">
        <v>0.5373</v>
      </c>
      <c r="DN56" s="108" t="n">
        <v>73.1656</v>
      </c>
      <c r="DO56" s="381" t="n">
        <v>0.127977750507212</v>
      </c>
      <c r="DP56" s="382"/>
      <c r="DQ56" s="383" t="n">
        <v>1.9553</v>
      </c>
      <c r="DR56" s="384">
        <f>(DQ56-DZ56)/DZ56</f>
      </c>
      <c r="DS56" s="387" t="n">
        <v>1.9</v>
      </c>
      <c r="DT56" s="386"/>
      <c r="DU56" s="387" t="n">
        <v>2.6359</v>
      </c>
      <c r="DV56" s="386">
        <f>(DU56-EV56)/EV56</f>
      </c>
      <c r="DW56" s="387"/>
      <c r="DX56" s="387" t="n">
        <v>6.22</v>
      </c>
      <c r="DY56" s="386">
        <f>(DX56-EX56)/EX56</f>
      </c>
      <c r="DZ56" s="387" t="n">
        <v>12.42</v>
      </c>
      <c r="EA56" s="386">
        <f>(DZ56-EZ56)/EZ56</f>
      </c>
      <c r="EB56" s="387" t="n">
        <v>7.0882</v>
      </c>
      <c r="EC56" s="386">
        <f>(EB56-FB56)/FB56</f>
      </c>
      <c r="ED56" s="387" t="n">
        <v>12.2885</v>
      </c>
      <c r="EE56" s="386">
        <f>(ED56-FD56)/FD56</f>
      </c>
      <c r="EF56" s="387" t="n">
        <v>2.9074</v>
      </c>
      <c r="EG56" s="386">
        <f>(EF56-FF56)/FF56</f>
      </c>
      <c r="EH56" s="387" t="n">
        <v>3.3063</v>
      </c>
      <c r="EI56" s="386">
        <f>(EH56-FH56)/FH56</f>
      </c>
      <c r="EJ56" s="387" t="n">
        <v>10.4172</v>
      </c>
      <c r="EK56" s="386">
        <f>(EJ56-FJ56)/FJ56</f>
      </c>
      <c r="EL56" s="387" t="n">
        <v>1.9171</v>
      </c>
      <c r="EM56" s="386">
        <f>(EL56-FL56)/FL56</f>
      </c>
      <c r="EN56" s="387" t="n">
        <v>1.8085</v>
      </c>
      <c r="EO56" s="386">
        <f>(EN56-FN56)/FN56</f>
      </c>
      <c r="EP56" s="385">
        <f>DQ56+DS56+DU56+DX56+DZ56+EB56+ED56+EF56+EH56+EJ56+EL56+EN56</f>
      </c>
      <c r="EQ56" s="386" t="n">
        <v>-0.420299750654643</v>
      </c>
      <c r="ER56" s="391" t="n">
        <v>49.0</v>
      </c>
      <c r="ES56" s="386" t="n">
        <v>0.0</v>
      </c>
      <c r="ET56" s="387" t="n">
        <v>0.0</v>
      </c>
      <c r="EU56" s="386">
        <f>(ET56-FT56)/FT56</f>
      </c>
      <c r="EV56" s="387" t="n">
        <v>0.034</v>
      </c>
      <c r="EW56" s="386">
        <f>(EV56-FU56)/FU56</f>
      </c>
      <c r="EX56" s="387" t="n">
        <v>1.41</v>
      </c>
      <c r="EY56" s="386">
        <f>(EX56-FV56)/FV56</f>
      </c>
      <c r="EZ56" s="387" t="n">
        <v>2.82</v>
      </c>
      <c r="FA56" s="386">
        <f>(EZ56-FW56)/FW56</f>
      </c>
      <c r="FB56" s="387" t="n">
        <v>2.9</v>
      </c>
      <c r="FC56" s="386">
        <f>(FB56-FX56)/FX56</f>
      </c>
      <c r="FD56" s="387" t="n">
        <v>1.6</v>
      </c>
      <c r="FE56" s="386">
        <f>(FD56-FY56)/FY56</f>
      </c>
      <c r="FF56" s="387" t="n">
        <v>16.98</v>
      </c>
      <c r="FG56" s="386">
        <f>(FF56-FZ56)/FZ56</f>
      </c>
      <c r="FH56" s="387" t="n">
        <v>13.99</v>
      </c>
      <c r="FI56" s="386">
        <f>(FH56-GA56)/GA56</f>
      </c>
      <c r="FJ56" s="387" t="n">
        <v>9.71</v>
      </c>
      <c r="FK56" s="386">
        <f>(FJ56-GB56)/GB56</f>
      </c>
      <c r="FL56" s="387" t="n">
        <v>9.25</v>
      </c>
      <c r="FM56" s="386">
        <f>(FL56-GD56)/GD56</f>
      </c>
      <c r="FN56" s="387" t="n">
        <v>4.199</v>
      </c>
      <c r="FO56" s="386">
        <f>(FN56-GF56)/GF56</f>
      </c>
      <c r="FP56" s="387" t="n">
        <v>111.893</v>
      </c>
      <c r="FQ56" s="388">
        <f>(FP56-(FS56+FT56+FU56+FV56+FW56+FX56+FY56+FZ56+GA56+GB56+GD56+GF56))/(FS56+FT56+FU56+FV56+FW56+FX56+FY56+FZ56+GA56+GB56+GD56+GF56)</f>
      </c>
      <c r="FR56" s="389"/>
      <c r="FS56" s="390" t="n">
        <v>49.0</v>
      </c>
      <c r="FT56" s="391" t="n">
        <v>60.0</v>
      </c>
      <c r="FU56" s="391" t="n">
        <v>53.0</v>
      </c>
      <c r="FV56" s="391" t="n">
        <v>45.0</v>
      </c>
      <c r="FW56" s="391" t="n">
        <v>45.0</v>
      </c>
      <c r="FX56" s="391" t="n">
        <v>47.0</v>
      </c>
      <c r="FY56" s="496" t="n">
        <v>46.0</v>
      </c>
      <c r="FZ56" s="496" t="n">
        <v>45.0</v>
      </c>
      <c r="GA56" s="911" t="n">
        <v>44.5</v>
      </c>
      <c r="GB56" s="496" t="n">
        <v>47.0</v>
      </c>
      <c r="GC56" s="392">
        <f>(GB56-HD56)/HD56</f>
      </c>
      <c r="GD56" s="496" t="n">
        <v>42.0</v>
      </c>
      <c r="GE56" s="392">
        <f>(GD56-HF56)/HF56</f>
      </c>
      <c r="GF56" s="496" t="n">
        <v>48.0</v>
      </c>
      <c r="GG56" s="392">
        <f>(GF56-HH56)/HH56</f>
      </c>
      <c r="GH56" s="391">
        <f>FS56+FT56+FU56+FV56+FW56+FX56+FY56+FZ56+GA56+GB56+GD56+GF56</f>
      </c>
      <c r="GI56" s="393">
        <f>(GH56-HJ56)/HJ56</f>
      </c>
      <c r="GJ56" s="324"/>
      <c r="GK56" s="394"/>
      <c r="GL56" s="390" t="n">
        <v>49.0</v>
      </c>
      <c r="GM56" s="392">
        <f>(GL56-HO56)/HO56</f>
      </c>
      <c r="GN56" s="391" t="n">
        <v>67.0</v>
      </c>
      <c r="GO56" s="392">
        <f>(GN56-HQ56)/HQ56</f>
      </c>
      <c r="GP56" s="391" t="n">
        <v>55.0</v>
      </c>
      <c r="GQ56" s="392">
        <f>(GP56-HS56)/HS56</f>
      </c>
      <c r="GR56" s="391" t="n">
        <v>45.0</v>
      </c>
      <c r="GS56" s="392">
        <f>(GR56-HU56)/HU56</f>
      </c>
      <c r="GT56" s="391" t="n">
        <v>45.0</v>
      </c>
      <c r="GU56" s="392">
        <f>(GT56-HW56)/HW56</f>
      </c>
      <c r="GV56" s="391" t="n">
        <v>47.0</v>
      </c>
      <c r="GW56" s="392">
        <f>(GV56-HZ56)/HZ56</f>
      </c>
      <c r="GX56" s="391" t="n">
        <v>46.0</v>
      </c>
      <c r="GY56" s="392">
        <f>(GX56-IB56)/IB56</f>
      </c>
      <c r="GZ56" s="391" t="n">
        <v>45.0</v>
      </c>
      <c r="HA56" s="392">
        <f>(GZ56-ID56)/ID56</f>
      </c>
      <c r="HB56" s="391" t="n">
        <v>45.0</v>
      </c>
      <c r="HC56" s="392">
        <f>(HB56-IF56)/IF56</f>
      </c>
      <c r="HD56" s="391" t="n">
        <v>47.0</v>
      </c>
      <c r="HE56" s="392">
        <f>(HD56-IH56)/IH56</f>
      </c>
      <c r="HF56" s="391" t="n">
        <v>42.0</v>
      </c>
      <c r="HG56" s="392">
        <f>(HF56-IJ56)/IJ56</f>
      </c>
      <c r="HH56" s="391" t="n">
        <v>49.0</v>
      </c>
      <c r="HI56" s="392">
        <f>(HH56-IL56)/IL56</f>
      </c>
      <c r="HJ56" s="391">
        <f>GL56+GN56+GP56+GR56+GT56+GV56+GX56+GZ56+HB56+HD56+HF56+HH56</f>
      </c>
      <c r="HK56" s="391">
        <f>HH56+HF56+HD56+HB56+GZ56+GX56+GV56+GT56+GR56+GP56+GN56+GL56</f>
      </c>
      <c r="HL56" s="393"/>
      <c r="HM56" s="382"/>
      <c r="HN56" s="497"/>
      <c r="HO56" s="390" t="n">
        <v>49.0</v>
      </c>
      <c r="HP56" s="395">
        <f>(HO56-IQ56)/IQ56</f>
      </c>
      <c r="HQ56" s="470" t="n">
        <v>68.0</v>
      </c>
      <c r="HR56" s="395">
        <f>(HQ56-IS56)/IS56</f>
      </c>
      <c r="HS56" s="470" t="n">
        <v>55.0</v>
      </c>
      <c r="HT56" s="474">
        <f>(HS56-IU56)/IU56</f>
      </c>
      <c r="HU56" s="472" t="n">
        <v>45.0</v>
      </c>
      <c r="HV56" s="473">
        <f>(HU56-IW56)/IW56</f>
      </c>
      <c r="HW56" s="472" t="n">
        <v>45.0</v>
      </c>
      <c r="HX56" s="473">
        <f>(HW56-IY56)/IY56</f>
      </c>
      <c r="HY56" s="474"/>
      <c r="HZ56" s="472" t="n">
        <v>47.0</v>
      </c>
      <c r="IA56" s="473">
        <f>(HZ56-JA56)/JA56</f>
      </c>
      <c r="IB56" s="472" t="n">
        <v>46.0</v>
      </c>
      <c r="IC56" s="473">
        <f>(IB56-JC56)/JC56</f>
      </c>
      <c r="ID56" s="472" t="n">
        <v>45.0</v>
      </c>
      <c r="IE56" s="405">
        <f>(ID56-JE56)/JE56</f>
      </c>
      <c r="IF56" s="472" t="n">
        <v>45.0</v>
      </c>
      <c r="IG56" s="405">
        <f>(IF56-JG56)/JG56</f>
      </c>
      <c r="IH56" s="472" t="n">
        <v>47.0</v>
      </c>
      <c r="II56" s="393">
        <f>(IH56-JI56)/JI56</f>
      </c>
      <c r="IJ56" s="472" t="n">
        <v>42.0</v>
      </c>
      <c r="IK56" s="405">
        <f>(IJ56-JK56)/JK56</f>
      </c>
      <c r="IL56" s="559" t="n">
        <v>49.0</v>
      </c>
      <c r="IM56" s="313">
        <f>(IL56-JM56)/JM56</f>
      </c>
      <c r="IN56" s="406">
        <f>HO56+HQ56+HS56+HU56+HW56+HZ56+IB56+ID56+IF56+IH56+IJ56+IL56</f>
      </c>
      <c r="IO56" s="104">
        <f>IN56/JO56-1</f>
      </c>
      <c r="IP56" s="407"/>
      <c r="IQ56" s="475" t="n">
        <v>48.5</v>
      </c>
      <c r="IR56" s="429">
        <f>IQ56/JS56-1</f>
      </c>
      <c r="IS56" s="430" t="n">
        <v>67.0</v>
      </c>
      <c r="IT56" s="429">
        <f>IS56/JT56-1</f>
      </c>
      <c r="IU56" s="430" t="n">
        <v>55.0</v>
      </c>
      <c r="IV56" s="409">
        <f>(IU56-JU56)/JU56</f>
      </c>
      <c r="IW56" s="511" t="n">
        <v>44.0</v>
      </c>
      <c r="IX56" s="429">
        <f>(IW56-JV56)/JV56</f>
      </c>
      <c r="IY56" s="511" t="n">
        <v>44.0</v>
      </c>
      <c r="IZ56" s="429">
        <f>(IY56-JW56)/JW56</f>
      </c>
      <c r="JA56" s="511" t="n">
        <v>46.0</v>
      </c>
      <c r="JB56" s="429">
        <f>(JA56-JX56)/JX56</f>
      </c>
      <c r="JC56" s="511" t="n">
        <v>46.0</v>
      </c>
      <c r="JD56" s="392">
        <f>(JC56-JY56)/JY56</f>
      </c>
      <c r="JE56" s="430" t="n">
        <v>45.0</v>
      </c>
      <c r="JF56" s="429">
        <f>(JE56-JZ56)/JZ56</f>
      </c>
      <c r="JG56" s="430" t="n">
        <v>45.0</v>
      </c>
      <c r="JH56" s="477">
        <f>(JG56-KA56)/KA56</f>
      </c>
      <c r="JI56" s="430" t="n">
        <v>47.0</v>
      </c>
      <c r="JJ56" s="479">
        <f>(JI56-KB56)/KB56</f>
      </c>
      <c r="JK56" s="391" t="n">
        <v>41.0</v>
      </c>
      <c r="JL56" s="395">
        <f>(JK56-KC56)/KC56</f>
      </c>
      <c r="JM56" s="480" t="n">
        <v>49.0</v>
      </c>
      <c r="JN56" s="393">
        <f>(JM56-KD56)/KD56</f>
      </c>
      <c r="JO56" s="413">
        <f>JM56+JK56+JI56+JG56+JE56+JC56+JA56+IY56+IW56+IU56+IS56+IQ56</f>
      </c>
      <c r="JP56" s="388">
        <f>JO56/JR56-1</f>
      </c>
      <c r="JQ56" s="414"/>
      <c r="JR56" s="398" t="n">
        <v>566.074710308839</v>
      </c>
      <c r="JS56" s="387" t="n">
        <v>48.4119431087776</v>
      </c>
      <c r="JT56" s="387" t="n">
        <v>66.5490646719382</v>
      </c>
      <c r="JU56" s="387" t="n">
        <v>53.4635829734964</v>
      </c>
      <c r="JV56" s="387" t="n">
        <v>42.8321078055704</v>
      </c>
      <c r="JW56" s="387" t="n">
        <v>43.0402529287684</v>
      </c>
      <c r="JX56" s="387" t="n">
        <v>45.0372705250342</v>
      </c>
      <c r="JY56" s="387" t="n">
        <v>45.0358442222336</v>
      </c>
      <c r="JZ56" s="387" t="n">
        <v>43.668001335536</v>
      </c>
      <c r="KA56" s="387" t="n">
        <v>43.9011192392833</v>
      </c>
      <c r="KB56" s="387" t="n">
        <v>45.7096710900403</v>
      </c>
      <c r="KC56" s="387" t="n">
        <v>40.66160456505</v>
      </c>
      <c r="KD56" s="387" t="n">
        <v>47.7642478431107</v>
      </c>
    </row>
    <row r="57" s="287" customFormat="1" ht="28.8" customHeight="1" spans="1:288">
      <c r="A57" s="28"/>
      <c r="B57" s="147" t="s">
        <v>209</v>
      </c>
      <c r="C57" s="170" t="n">
        <v>265.8931</v>
      </c>
      <c r="D57" s="372" t="n">
        <f t="shared" si="74">C57/Z57-1</f>
        <v>-0.3336690552289667</v>
      </c>
      <c r="E57" s="170" t="n">
        <v>624.3892000000001</v>
      </c>
      <c r="F57" s="372" t="n">
        <f t="shared" si="75">E57/AB57-1</f>
        <v>0.8430026231658574</v>
      </c>
      <c r="G57" s="170" t="n">
        <v>137.2869</v>
      </c>
      <c r="H57" s="372" t="n">
        <f t="shared" si="76">G57/AD57-1</f>
        <v>-0.15437019206190128</v>
      </c>
      <c r="I57" s="170" t="n">
        <v>237.1374</v>
      </c>
      <c r="J57" s="372" t="n">
        <f t="shared" si="77">I57/AF57-1</f>
        <v>-0.16431500672565702</v>
      </c>
      <c r="K57" s="170" t="n">
        <v>292.4533</v>
      </c>
      <c r="L57" s="372" t="n">
        <f t="shared" si="78">K57/AH57-1</f>
        <v>-0.22137718172337673</v>
      </c>
      <c r="M57" s="170" t="n">
        <v>196.87229999999997</v>
      </c>
      <c r="N57" s="372" t="n">
        <f t="shared" si="79">M57/AJ57-1</f>
        <v>-0.29589940495307365</v>
      </c>
      <c r="O57" s="170" t="n">
        <v>234.0598</v>
      </c>
      <c r="P57" s="372" t="n">
        <f t="shared" si="80">O57/AL57-1</f>
        <v>-0.6260645052859213</v>
      </c>
      <c r="Q57" s="170" t="n">
        <v>288.9019</v>
      </c>
      <c r="R57" s="372" t="n">
        <f>Q57/AL57-1</f>
        <v>-0.6369934763545337</v>
      </c>
      <c r="S57" s="170"/>
      <c r="T57" s="372">
        <f>S57/AN57-1</f>
      </c>
      <c r="U57" s="109">
        <f>G57+E57+C57+I57+K57+M57+O57+Q57+S57</f>
      </c>
      <c r="V57" s="372">
        <f>U57/SUM(X57+Z57+AB57+AD57+AF57+AH57+AJ57+AL57+AN57)-1</f>
      </c>
      <c r="W57" s="372"/>
      <c r="X57" s="170" t="n">
        <v>399.0406</v>
      </c>
      <c r="Y57" s="482">
        <f>X57/AY57-1</f>
      </c>
      <c r="Z57" s="481" t="n">
        <v>338.7891</v>
      </c>
      <c r="AA57" s="483">
        <f>Z57/BA57-1</f>
      </c>
      <c r="AB57" s="481" t="n">
        <v>162.3487</v>
      </c>
      <c r="AC57" s="483">
        <f>AB57/BC57-1</f>
      </c>
      <c r="AD57" s="481" t="n">
        <v>283.7641</v>
      </c>
      <c r="AE57" s="483">
        <f>AD57/BE57-1</f>
      </c>
      <c r="AF57" s="481" t="n">
        <v>375.6033</v>
      </c>
      <c r="AG57" s="483">
        <f>AF57/BG57-1</f>
      </c>
      <c r="AH57" s="481" t="n">
        <v>279.6082</v>
      </c>
      <c r="AI57" s="483">
        <f>AH57/BI57-1</f>
      </c>
      <c r="AJ57" s="481" t="n">
        <v>625.9363</v>
      </c>
      <c r="AK57" s="483">
        <f>AJ57/BK57-1</f>
      </c>
      <c r="AL57" s="481" t="n">
        <v>795.8587</v>
      </c>
      <c r="AM57" s="483">
        <f>AL57/BM57-1</f>
      </c>
      <c r="AN57" s="481" t="n">
        <v>275.5023</v>
      </c>
      <c r="AO57" s="483">
        <f>AN57/BO57-1</f>
      </c>
      <c r="AP57" s="481" t="n">
        <v>244.5013</v>
      </c>
      <c r="AQ57" s="483">
        <f>AP57/BQ57-1</f>
      </c>
      <c r="AR57" s="481" t="n">
        <v>179.5328</v>
      </c>
      <c r="AS57" s="483">
        <f>AR57/BS57-1</f>
      </c>
      <c r="AT57" s="481" t="n">
        <v>161.6252</v>
      </c>
      <c r="AU57" s="483">
        <f>AT57/BU57-1</f>
      </c>
      <c r="AV57" s="107">
        <f>AB57+X57+Z57+AD57+AF57+AH57+AJ57+AL57+AN57+AP57+AR57+AT57</f>
      </c>
      <c r="AW57" s="372">
        <f>AV57/(AY57+BA57+BC57+BE57+BG57+BI57+BK57+BM57+BO57+BQ57+BS57+BU57)-1</f>
      </c>
      <c r="AX57" s="373"/>
      <c r="AY57" s="500" t="n">
        <v>411.3596</v>
      </c>
      <c r="AZ57" s="418" t="n">
        <v>1.50896644095543</v>
      </c>
      <c r="BA57" s="417" t="n">
        <v>489.0293</v>
      </c>
      <c r="BB57" s="419">
        <f>BA57/CB57-1</f>
      </c>
      <c r="BC57" s="417" t="n">
        <v>150.514</v>
      </c>
      <c r="BD57" s="419">
        <f>BC57/CD57-1</f>
      </c>
      <c r="BE57" s="417" t="n">
        <v>232.9397</v>
      </c>
      <c r="BF57" s="419">
        <f>BE57/CF57-1</f>
      </c>
      <c r="BG57" s="420" t="n">
        <v>317.8922</v>
      </c>
      <c r="BH57" s="419">
        <f>BG57/CH57-1</f>
      </c>
      <c r="BI57" s="417" t="n">
        <v>286.1508</v>
      </c>
      <c r="BJ57" s="419">
        <f>BI57/CJ57-1</f>
      </c>
      <c r="BK57" s="417" t="n">
        <v>485.5888</v>
      </c>
      <c r="BL57" s="419">
        <f>BK57/CL57-1</f>
      </c>
      <c r="BM57" s="417" t="n">
        <v>771.7691</v>
      </c>
      <c r="BN57" s="483">
        <f>BM57/CN57-1</f>
      </c>
      <c r="BO57" s="170" t="n">
        <v>252.5915</v>
      </c>
      <c r="BP57" s="483">
        <f>BO57/CP57-1</f>
      </c>
      <c r="BQ57" s="170" t="n">
        <v>373.354</v>
      </c>
      <c r="BR57" s="483">
        <f>BQ57/CR57-1</f>
      </c>
      <c r="BS57" s="170" t="n">
        <v>150.3017</v>
      </c>
      <c r="BT57" s="483">
        <f>BS57/CT57-1</f>
      </c>
      <c r="BU57" s="170" t="n">
        <v>148.8149</v>
      </c>
      <c r="BV57" s="483">
        <f>BU57/CV57-1</f>
      </c>
      <c r="BW57" s="109">
        <f>AY57+BA57+BC57+BE57+BG57+BI57+BK57+BM57+BO57+BQ57+BS57+BU57</f>
      </c>
      <c r="BX57" s="372">
        <f>BW57/CX57-1</f>
      </c>
      <c r="BY57" s="443"/>
      <c r="BZ57" s="481" t="n">
        <v>163.9558</v>
      </c>
      <c r="CA57" s="483">
        <f>BZ57/DB57-1</f>
      </c>
      <c r="CB57" s="481" t="n">
        <v>145.8905</v>
      </c>
      <c r="CC57" s="483">
        <f>CB57/DC57-1</f>
      </c>
      <c r="CD57" s="452" t="n">
        <v>155.9148</v>
      </c>
      <c r="CE57" s="372">
        <f>CD57/DD57-1</f>
      </c>
      <c r="CF57" s="109" t="n">
        <v>245.4764</v>
      </c>
      <c r="CG57" s="372" t="n">
        <v>4.38282942574709</v>
      </c>
      <c r="CH57" s="170" t="n">
        <v>304.609</v>
      </c>
      <c r="CI57" s="372">
        <f>CH57/DF57-1</f>
      </c>
      <c r="CJ57" s="170" t="n">
        <v>238.263</v>
      </c>
      <c r="CK57" s="372">
        <f>CJ57/DG57-1</f>
      </c>
      <c r="CL57" s="170" t="n">
        <v>564.8661</v>
      </c>
      <c r="CM57" s="372">
        <f>CL57/DH57-1</f>
      </c>
      <c r="CN57" s="109" t="n">
        <v>793.6244</v>
      </c>
      <c r="CO57" s="372">
        <f>CN57/DI57-1</f>
      </c>
      <c r="CP57" s="109" t="n">
        <v>253.4989</v>
      </c>
      <c r="CQ57" s="372">
        <f>CP57/DJ57-1</f>
      </c>
      <c r="CR57" s="109" t="n">
        <v>367.7434</v>
      </c>
      <c r="CS57" s="372">
        <f>CR57/DK57-1</f>
      </c>
      <c r="CT57" s="109" t="n">
        <v>277.8089</v>
      </c>
      <c r="CU57" s="372">
        <f>CT57/DL57-1</f>
      </c>
      <c r="CV57" s="109" t="n">
        <v>120.8486</v>
      </c>
      <c r="CW57" s="372">
        <f>CV57/DM57-1</f>
      </c>
      <c r="CX57" s="109">
        <f>BZ57+CB57+CD57+CF57+CH57+CJ57+CL57+CN57+CP57+CR57+CT57+CV57</f>
      </c>
      <c r="CY57" s="372">
        <f>CX57/SUM(DB57:DM57)-1</f>
      </c>
      <c r="CZ57" s="294"/>
      <c r="DA57" s="294"/>
      <c r="DB57" s="485" t="n">
        <v>128.4105</v>
      </c>
      <c r="DC57" s="481" t="n">
        <v>156.4069</v>
      </c>
      <c r="DD57" s="481" t="n">
        <v>84.7512</v>
      </c>
      <c r="DE57" s="481" t="n">
        <v>45.6036</v>
      </c>
      <c r="DF57" s="481" t="n">
        <v>82.385</v>
      </c>
      <c r="DG57" s="452" t="n">
        <v>229.9378</v>
      </c>
      <c r="DH57" s="452" t="n">
        <v>1245.1452</v>
      </c>
      <c r="DI57" s="452" t="n">
        <v>777.3754</v>
      </c>
      <c r="DJ57" s="452" t="n">
        <v>149.6492</v>
      </c>
      <c r="DK57" s="452" t="n">
        <v>101.4923</v>
      </c>
      <c r="DL57" s="452" t="n">
        <v>43.7105</v>
      </c>
      <c r="DM57" s="452" t="n">
        <v>38.0596</v>
      </c>
      <c r="DN57" s="452" t="n">
        <v>3082.9272</v>
      </c>
      <c r="DO57" s="453" t="n">
        <v>0.0547923327274721</v>
      </c>
      <c r="DP57" s="424"/>
      <c r="DQ57" s="425" t="n">
        <v>167.7467</v>
      </c>
      <c r="DR57" s="87">
        <f>(DQ57-DZ57)/DZ57</f>
      </c>
      <c r="DS57" s="103" t="n">
        <v>115.94</v>
      </c>
      <c r="DT57" s="104"/>
      <c r="DU57" s="103" t="n">
        <v>162.652</v>
      </c>
      <c r="DV57" s="104">
        <f>(DU57-EV57)/EV57</f>
      </c>
      <c r="DW57" s="103"/>
      <c r="DX57" s="103" t="n">
        <v>312.87</v>
      </c>
      <c r="DY57" s="104">
        <f>(DX57-EX57)/EX57</f>
      </c>
      <c r="DZ57" s="103" t="n">
        <v>515.64</v>
      </c>
      <c r="EA57" s="104">
        <f>(DZ57-EZ57)/EZ57</f>
      </c>
      <c r="EB57" s="103" t="n">
        <v>300.7018</v>
      </c>
      <c r="EC57" s="104">
        <f>(EB57-FB57)/FB57</f>
      </c>
      <c r="ED57" s="103" t="n">
        <v>477.3823</v>
      </c>
      <c r="EE57" s="104">
        <f>(ED57-FD57)/FD57</f>
      </c>
      <c r="EF57" s="103" t="n">
        <v>105.3394</v>
      </c>
      <c r="EG57" s="104">
        <f>(EF57-FF57)/FF57</f>
      </c>
      <c r="EH57" s="103" t="n">
        <v>165.1512</v>
      </c>
      <c r="EI57" s="104">
        <f>(EH57-FH57)/FH57</f>
      </c>
      <c r="EJ57" s="103" t="n">
        <v>360.7186</v>
      </c>
      <c r="EK57" s="104">
        <f>(EJ57-FJ57)/FJ57</f>
      </c>
      <c r="EL57" s="103" t="n">
        <v>114.1667</v>
      </c>
      <c r="EM57" s="104">
        <f>(EL57-FL57)/FL57</f>
      </c>
      <c r="EN57" s="103" t="n">
        <v>124.4725</v>
      </c>
      <c r="EO57" s="104">
        <f>(EN57-FN57)/FN57</f>
      </c>
      <c r="EP57" s="93">
        <f>DQ57+DS57+DU57+DX57+DZ57+EB57+ED57+EF57+EH57+EJ57+EL57+EN57</f>
      </c>
      <c r="EQ57" s="104" t="n">
        <v>-0.12026506594894</v>
      </c>
      <c r="ER57" s="596" t="n">
        <v>1572.0</v>
      </c>
      <c r="ES57" s="104" t="n">
        <v>-0.00127064803049555</v>
      </c>
      <c r="ET57" s="103" t="n">
        <v>0.0</v>
      </c>
      <c r="EU57" s="104">
        <f>(ET57-FT57)/FT57</f>
      </c>
      <c r="EV57" s="103" t="n">
        <v>8.53</v>
      </c>
      <c r="EW57" s="104">
        <f>(EV57-FU57)/FU57</f>
      </c>
      <c r="EX57" s="103" t="n">
        <v>55.26</v>
      </c>
      <c r="EY57" s="104">
        <f>(EX57-FV57)/FV57</f>
      </c>
      <c r="EZ57" s="103" t="n">
        <v>87.5</v>
      </c>
      <c r="FA57" s="104">
        <f>(EZ57-FW57)/FW57</f>
      </c>
      <c r="FB57" s="103" t="n">
        <v>75.17</v>
      </c>
      <c r="FC57" s="104">
        <f>(FB57-FX57)/FX57</f>
      </c>
      <c r="FD57" s="103" t="n">
        <v>66.4</v>
      </c>
      <c r="FE57" s="104">
        <f>(FD57-FY57)/FY57</f>
      </c>
      <c r="FF57" s="103" t="n">
        <v>398.97</v>
      </c>
      <c r="FG57" s="104">
        <f>(FF57-FZ57)/FZ57</f>
      </c>
      <c r="FH57" s="103" t="n">
        <v>370.39</v>
      </c>
      <c r="FI57" s="104">
        <f>(FH57-GA57)/GA57</f>
      </c>
      <c r="FJ57" s="103" t="n">
        <v>268.1</v>
      </c>
      <c r="FK57" s="104">
        <f>(FJ57-GB57)/GB57</f>
      </c>
      <c r="FL57" s="103" t="n">
        <v>316.1</v>
      </c>
      <c r="FM57" s="104">
        <f>(FL57-GD57)/GD57</f>
      </c>
      <c r="FN57" s="103" t="n">
        <v>103.923</v>
      </c>
      <c r="FO57" s="104">
        <f>(FN57-GF57)/GF57</f>
      </c>
      <c r="FP57" s="103" t="n">
        <v>3322.343</v>
      </c>
      <c r="FQ57" s="426">
        <f>(FP57-(FS57+FT57+FU57+FV57+FW57+FX57+FY57+FZ57+GA57+GB57+GD57+GF57))/(FS57+FT57+FU57+FV57+FW57+FX57+FY57+FZ57+GA57+GB57+GD57+GF57)</f>
      </c>
      <c r="FR57" s="594"/>
      <c r="FS57" s="597" t="n">
        <v>1574.0</v>
      </c>
      <c r="FT57" s="596" t="n">
        <v>2220.0</v>
      </c>
      <c r="FU57" s="596" t="n">
        <v>1839.0</v>
      </c>
      <c r="FV57" s="596" t="n">
        <v>1605.0</v>
      </c>
      <c r="FW57" s="596" t="n">
        <v>1871.0</v>
      </c>
      <c r="FX57" s="596" t="n">
        <v>1705.0</v>
      </c>
      <c r="FY57" s="598" t="n">
        <v>1782.0</v>
      </c>
      <c r="FZ57" s="598" t="n">
        <v>1750.0</v>
      </c>
      <c r="GA57" s="598" t="n">
        <v>1880.0</v>
      </c>
      <c r="GB57" s="598" t="n">
        <v>1733.0</v>
      </c>
      <c r="GC57" s="429">
        <f>(GB57-HD57)/HD57</f>
      </c>
      <c r="GD57" s="598" t="n">
        <v>1515.0</v>
      </c>
      <c r="GE57" s="429">
        <f>(GD57-HF57)/HF57</f>
      </c>
      <c r="GF57" s="598" t="n">
        <v>2336.0</v>
      </c>
      <c r="GG57" s="429">
        <f>(GF57-HH57)/HH57</f>
      </c>
      <c r="GH57" s="430">
        <f>FS57+FT57+FU57+FV57+FW57+FX57+FY57+FZ57+GA57+GB57+GD57+GF57</f>
      </c>
      <c r="GI57" s="599">
        <f>(GH57-HJ57)/HJ57</f>
      </c>
      <c r="GJ57" s="431"/>
      <c r="GK57" s="407"/>
      <c r="GL57" s="428" t="n">
        <v>1572.0</v>
      </c>
      <c r="GM57" s="104">
        <f>(GL57-HO57)/HO57</f>
      </c>
      <c r="GN57" s="103" t="n">
        <v>2149.0</v>
      </c>
      <c r="GO57" s="104">
        <f>(GN57-HQ57)/HQ57</f>
      </c>
      <c r="GP57" s="103" t="n">
        <v>1875.0</v>
      </c>
      <c r="GQ57" s="104">
        <f>(GP57-HS57)/HS57</f>
      </c>
      <c r="GR57" s="103" t="n">
        <v>1605.0</v>
      </c>
      <c r="GS57" s="104">
        <f>(GR57-HU57)/HU57</f>
      </c>
      <c r="GT57" s="103" t="n">
        <v>1871.0</v>
      </c>
      <c r="GU57" s="104">
        <f>(GT57-HW57)/HW57</f>
      </c>
      <c r="GV57" s="103" t="n">
        <v>1705.0</v>
      </c>
      <c r="GW57" s="104">
        <f>(GV57-HZ57)/HZ57</f>
      </c>
      <c r="GX57" s="103" t="n">
        <v>1782.0</v>
      </c>
      <c r="GY57" s="104">
        <f>(GX57-IB57)/IB57</f>
      </c>
      <c r="GZ57" s="103" t="n">
        <v>1750.0</v>
      </c>
      <c r="HA57" s="104">
        <f>(GZ57-ID57)/ID57</f>
      </c>
      <c r="HB57" s="103" t="n">
        <v>1898.0</v>
      </c>
      <c r="HC57" s="104">
        <f>(HB57-IF57)/IF57</f>
      </c>
      <c r="HD57" s="103" t="n">
        <v>1731.0</v>
      </c>
      <c r="HE57" s="104">
        <f>(HD57-IH57)/IH57</f>
      </c>
      <c r="HF57" s="103" t="n">
        <v>1513.0</v>
      </c>
      <c r="HG57" s="104">
        <f>(HF57-IJ57)/IJ57</f>
      </c>
      <c r="HH57" s="103" t="n">
        <v>2459.0</v>
      </c>
      <c r="HI57" s="104">
        <f>(HH57-IL57)/IL57</f>
      </c>
      <c r="HJ57" s="430">
        <f>GL57+GN57+GP57+GR57+GT57+GV57+GX57+GZ57+HB57+HD57+HF57+HH57</f>
      </c>
      <c r="HK57" s="103">
        <f>HH57+HF57+HD57+HB57+GZ57+GX57+GV57+GT57+GR57+GP57+GN57+GL57</f>
      </c>
      <c r="HL57" s="409"/>
      <c r="HM57" s="424"/>
      <c r="HN57" s="505"/>
      <c r="HO57" s="428" t="n">
        <v>1571.0</v>
      </c>
      <c r="HP57" s="426">
        <f>(HO57-IQ57)/IQ57</f>
      </c>
      <c r="HQ57" s="435" t="n">
        <v>2216.0</v>
      </c>
      <c r="HR57" s="426">
        <f>(HQ57-IS57)/IS57</f>
      </c>
      <c r="HS57" s="435" t="n">
        <v>1873.0</v>
      </c>
      <c r="HT57" s="437">
        <f>(HS57-IU57)/IU57</f>
      </c>
      <c r="HU57" s="466" t="n">
        <v>1604.0</v>
      </c>
      <c r="HV57" s="308">
        <f>(HU57-IW57)/IW57</f>
      </c>
      <c r="HW57" s="466" t="n">
        <v>1604.0</v>
      </c>
      <c r="HX57" s="308">
        <f>(HW57-IY57)/IY57</f>
      </c>
      <c r="HY57" s="437"/>
      <c r="HZ57" s="466" t="n">
        <v>1705.0</v>
      </c>
      <c r="IA57" s="308">
        <f>(HZ57-JA57)/JA57</f>
      </c>
      <c r="IB57" s="466" t="n">
        <v>1780.0</v>
      </c>
      <c r="IC57" s="308">
        <f>(IB57-JC57)/JC57</f>
      </c>
      <c r="ID57" s="466" t="n">
        <v>1748.0</v>
      </c>
      <c r="IE57" s="436">
        <f>(ID57-JE57)/JE57</f>
      </c>
      <c r="IF57" s="466" t="n">
        <v>1898.0</v>
      </c>
      <c r="IG57" s="439">
        <f>(IF57-JG57)/JG57</f>
      </c>
      <c r="IH57" s="466" t="n">
        <v>1731.0</v>
      </c>
      <c r="II57" s="522">
        <f>(IH57-JI57)/JI57</f>
      </c>
      <c r="IJ57" s="466" t="n">
        <v>1513.0</v>
      </c>
      <c r="IK57" s="313">
        <f>(IJ57-JK57)/JK57</f>
      </c>
      <c r="IL57" s="566" t="n">
        <v>2459.0</v>
      </c>
      <c r="IM57" s="313">
        <f>(IL57-JM57)/JM57</f>
      </c>
      <c r="IN57" s="406">
        <f>HO57+HQ57+HS57+HU57+HW57+HZ57+IB57+ID57+IF57+IH57+IJ57+IL57</f>
      </c>
      <c r="IO57" s="104">
        <f>IN57/JO57-1</f>
      </c>
      <c r="IP57" s="407"/>
      <c r="IQ57" s="428" t="n">
        <v>1555.0</v>
      </c>
      <c r="IR57" s="104">
        <f>IQ57/JS57-1</f>
      </c>
      <c r="IS57" s="103" t="n">
        <v>2194.0</v>
      </c>
      <c r="IT57" s="104">
        <f>IS57/JT57-1</f>
      </c>
      <c r="IU57" s="103" t="n">
        <v>1855.0</v>
      </c>
      <c r="IV57" s="409">
        <f>(IU57-JU57)/JU57</f>
      </c>
      <c r="IW57" s="514" t="n">
        <v>1588.0</v>
      </c>
      <c r="IX57" s="104">
        <f>(IW57-JV57)/JV57</f>
      </c>
      <c r="IY57" s="514" t="n">
        <v>1588.0</v>
      </c>
      <c r="IZ57" s="104">
        <f>(IY57-JW57)/JW57</f>
      </c>
      <c r="JA57" s="514" t="n">
        <v>1688.0</v>
      </c>
      <c r="JB57" s="104">
        <f>(JA57-JX57)/JX57</f>
      </c>
      <c r="JC57" s="514" t="n">
        <v>1762.0</v>
      </c>
      <c r="JD57" s="386">
        <f>(JC57-JY57)/JY57</f>
      </c>
      <c r="JE57" s="103" t="n">
        <v>1731.0</v>
      </c>
      <c r="JF57" s="104">
        <f>(JE57-JZ57)/JZ57</f>
      </c>
      <c r="JG57" s="103" t="n">
        <v>1879.0</v>
      </c>
      <c r="JH57" s="409">
        <f>(JG57-KA57)/KA57</f>
      </c>
      <c r="JI57" s="103" t="n">
        <v>1714.0</v>
      </c>
      <c r="JJ57" s="426">
        <f>(JI57-KB57)/KB57</f>
      </c>
      <c r="JK57" s="103" t="n">
        <v>1498.0</v>
      </c>
      <c r="JL57" s="426">
        <f>(JK57-KC57)/KC57</f>
      </c>
      <c r="JM57" s="103" t="n">
        <v>2435.0</v>
      </c>
      <c r="JN57" s="409">
        <f>(JM57-KD57)/KD57</f>
      </c>
      <c r="JO57" s="413">
        <f>JM57+JK57+JI57+JG57+JE57+JC57+JA57+IY57+IW57+IU57+IS57+IQ57</f>
      </c>
      <c r="JP57" s="388">
        <f>JO57/JR57-1</f>
      </c>
      <c r="JQ57" s="414"/>
      <c r="JR57" s="428" t="n">
        <v>21320.443933902</v>
      </c>
      <c r="JS57" s="103" t="n">
        <v>1539.65402522028</v>
      </c>
      <c r="JT57" s="103" t="n">
        <v>2172.29041586638</v>
      </c>
      <c r="JU57" s="103" t="n">
        <v>1818.17142491578</v>
      </c>
      <c r="JV57" s="103" t="n">
        <v>1541.4555226687</v>
      </c>
      <c r="JW57" s="103" t="n">
        <v>1796.7581524583</v>
      </c>
      <c r="JX57" s="103" t="n">
        <v>1638.62276261589</v>
      </c>
      <c r="JY57" s="103" t="n">
        <v>1738.03743152568</v>
      </c>
      <c r="JZ57" s="103" t="n">
        <v>1697.23881828401</v>
      </c>
      <c r="KA57" s="103" t="n">
        <v>1841.88317993322</v>
      </c>
      <c r="KB57" s="103" t="n">
        <v>1680.46667492923</v>
      </c>
      <c r="KC57" s="103" t="n">
        <v>1468.90583068224</v>
      </c>
      <c r="KD57" s="103" t="n">
        <v>2386.95969480227</v>
      </c>
    </row>
    <row r="58" s="287" customFormat="1" spans="1:288">
      <c r="A58" s="296"/>
      <c r="B58" s="296"/>
      <c r="C58" s="600"/>
      <c r="D58" s="601"/>
      <c r="E58" s="600"/>
      <c r="F58" s="601"/>
      <c r="G58" s="600"/>
      <c r="H58" s="601"/>
      <c r="I58" s="600"/>
      <c r="J58" s="601"/>
      <c r="K58" s="600"/>
      <c r="L58" s="601"/>
      <c r="M58" s="600"/>
      <c r="N58" s="601"/>
      <c r="O58" s="600"/>
      <c r="P58" s="601"/>
      <c r="Q58" s="129"/>
      <c r="R58" s="129"/>
      <c r="S58" s="129"/>
      <c r="T58" s="129"/>
      <c r="U58" s="602"/>
      <c r="V58" s="601"/>
      <c r="W58" s="601"/>
      <c r="X58" s="600"/>
      <c r="Y58" s="601"/>
      <c r="Z58" s="600"/>
      <c r="AA58" s="601"/>
      <c r="AC58" s="601"/>
      <c r="AE58" s="601"/>
      <c r="AG58" s="601"/>
      <c r="AI58" s="601"/>
      <c r="AK58" s="601"/>
      <c r="AM58" s="601"/>
      <c r="AO58" s="601"/>
      <c r="AQ58" s="601"/>
      <c r="AS58" s="601"/>
      <c r="AT58" s="603"/>
      <c r="AU58" s="601"/>
      <c r="AV58" s="603"/>
      <c r="AW58" s="294"/>
      <c r="AX58" s="600"/>
      <c r="AY58" s="604"/>
      <c r="AZ58" s="605"/>
      <c r="BA58" s="604"/>
      <c r="BB58" s="605"/>
      <c r="BC58" s="604"/>
      <c r="BD58" s="605"/>
      <c r="BE58" s="604"/>
      <c r="BF58" s="605"/>
      <c r="BG58" s="604"/>
      <c r="BH58" s="605"/>
      <c r="BI58" s="604"/>
      <c r="BJ58" s="605"/>
      <c r="BK58" s="606"/>
      <c r="BL58" s="605"/>
      <c r="BM58" s="607"/>
      <c r="BN58" s="601"/>
      <c r="BO58" s="608"/>
      <c r="BP58" s="601"/>
      <c r="BQ58" s="601"/>
      <c r="BR58" s="601"/>
      <c r="BS58" s="601"/>
      <c r="BT58" s="601"/>
      <c r="BU58" s="601"/>
      <c r="BV58" s="601"/>
      <c r="BW58" s="600"/>
      <c r="BZ58" s="129"/>
      <c r="CB58" s="129"/>
      <c r="CD58" s="609"/>
      <c r="CF58" s="609"/>
      <c r="CH58" s="609"/>
      <c r="CJ58" s="609"/>
      <c r="CL58" s="129"/>
      <c r="CN58" s="129"/>
      <c r="CP58" s="608"/>
      <c r="CR58" s="608"/>
      <c r="CT58" s="610"/>
      <c r="DH58" s="129"/>
      <c r="DJ58" s="129"/>
      <c r="DK58" s="129"/>
      <c r="DL58" s="611"/>
      <c r="DM58" s="129"/>
      <c r="DO58" s="611"/>
      <c r="DQ58" s="611"/>
      <c r="DR58" s="129"/>
      <c r="DS58" s="611"/>
      <c r="DT58" s="129"/>
      <c r="DV58" s="611"/>
      <c r="DX58" s="611"/>
      <c r="DZ58" s="611"/>
      <c r="EB58" s="611"/>
      <c r="ED58" s="611"/>
      <c r="EF58" s="611"/>
      <c r="EH58" s="611"/>
      <c r="EJ58" s="611"/>
      <c r="EK58" s="158"/>
      <c r="EL58" s="129"/>
      <c r="EM58" s="158"/>
      <c r="EN58" s="611"/>
      <c r="EO58" s="601"/>
      <c r="EP58" s="611"/>
      <c r="EQ58" s="601"/>
      <c r="ER58" s="611"/>
      <c r="ES58" s="601"/>
      <c r="ET58" s="611"/>
      <c r="EU58" s="601"/>
      <c r="EV58" s="611"/>
      <c r="EW58" s="601"/>
      <c r="EX58" s="611"/>
      <c r="EY58" s="601"/>
      <c r="EZ58" s="611"/>
      <c r="FA58" s="601"/>
      <c r="FB58" s="611"/>
      <c r="FC58" s="601"/>
      <c r="FD58" s="601"/>
      <c r="FE58" s="601"/>
      <c r="FF58" s="601"/>
      <c r="FG58" s="601"/>
      <c r="FH58" s="601"/>
      <c r="FI58" s="601"/>
      <c r="FJ58" s="611"/>
      <c r="FK58" s="601"/>
      <c r="FM58" s="444"/>
      <c r="FN58" s="129"/>
      <c r="FO58" s="444"/>
      <c r="FP58" s="129"/>
      <c r="FQ58" s="158"/>
      <c r="FR58" s="612"/>
      <c r="FS58" s="612"/>
      <c r="FT58" s="612"/>
      <c r="FU58" s="612"/>
      <c r="FV58" s="612"/>
      <c r="FW58" s="612"/>
      <c r="FX58" s="612"/>
      <c r="FY58" s="612"/>
      <c r="FZ58" s="612"/>
      <c r="GA58" s="612"/>
      <c r="GS58" s="158"/>
      <c r="GT58" s="129"/>
      <c r="GU58" s="158"/>
      <c r="GV58" s="129"/>
      <c r="GW58" s="431"/>
      <c r="GX58" s="431"/>
      <c r="GY58" s="431"/>
      <c r="GZ58" s="431"/>
      <c r="HA58" s="431"/>
      <c r="HB58" s="431"/>
      <c r="HC58" s="431"/>
      <c r="JM58" s="129"/>
      <c r="JO58" s="129"/>
    </row>
    <row r="59" spans="1:288">
      <c r="AW59" s="613"/>
      <c r="AX59" s="613"/>
      <c r="AY59" s="613"/>
      <c r="AZ59" s="613"/>
      <c r="BA59" s="613"/>
      <c r="BB59" s="613"/>
      <c r="BC59" s="613"/>
      <c r="BD59" s="613"/>
      <c r="BE59" s="613"/>
      <c r="BF59" s="613"/>
      <c r="BG59" s="613"/>
      <c r="BH59" s="613"/>
      <c r="BI59" s="613"/>
      <c r="BJ59" s="613"/>
      <c r="BK59" s="613"/>
      <c r="BL59" s="613"/>
      <c r="BM59" s="613"/>
    </row>
  </sheetData>
  <mergeCells count="243">
    <mergeCell ref="A1:B1"/>
    <mergeCell ref="GL2:GM2"/>
    <mergeCell ref="GN2:GO2"/>
    <mergeCell ref="GP2:GQ2"/>
    <mergeCell ref="GR2:GS2"/>
    <mergeCell ref="GT2:GU2"/>
    <mergeCell ref="GV2:GW2"/>
    <mergeCell ref="GX2:GY2"/>
    <mergeCell ref="GZ2:HA2"/>
    <mergeCell ref="HB2:HC2"/>
    <mergeCell ref="HD2:HE2"/>
    <mergeCell ref="HF2:HG2"/>
    <mergeCell ref="HH2:HI2"/>
    <mergeCell ref="HK2:HL2"/>
    <mergeCell ref="HO2:HP2"/>
    <mergeCell ref="HQ2:HR2"/>
    <mergeCell ref="HS2:HT2"/>
    <mergeCell ref="HU2:HV2"/>
    <mergeCell ref="HW2:HX2"/>
    <mergeCell ref="HZ2:IA2"/>
    <mergeCell ref="IB2:IC2"/>
    <mergeCell ref="ID2:IE2"/>
    <mergeCell ref="IF2:IG2"/>
    <mergeCell ref="IH2:II2"/>
    <mergeCell ref="IJ2:IK2"/>
    <mergeCell ref="IL2:IM2"/>
    <mergeCell ref="IN2:IO2"/>
    <mergeCell ref="IQ2:IR2"/>
    <mergeCell ref="IS2:IT2"/>
    <mergeCell ref="IU2:IV2"/>
    <mergeCell ref="IW2:IX2"/>
    <mergeCell ref="IY2:IZ2"/>
    <mergeCell ref="JA2:JB2"/>
    <mergeCell ref="JC2:JD2"/>
    <mergeCell ref="JE2:JF2"/>
    <mergeCell ref="JG2:JH2"/>
    <mergeCell ref="JI2:JJ2"/>
    <mergeCell ref="JK2:JL2"/>
    <mergeCell ref="JM2:JN2"/>
    <mergeCell ref="A2:A3"/>
    <mergeCell ref="A4:A7"/>
    <mergeCell ref="A8:A9"/>
    <mergeCell ref="A10:A13"/>
    <mergeCell ref="A14:A17"/>
    <mergeCell ref="A18:A21"/>
    <mergeCell ref="A22:A25"/>
    <mergeCell ref="A26:A27"/>
    <mergeCell ref="A28:A31"/>
    <mergeCell ref="A32:A35"/>
    <mergeCell ref="A36:A37"/>
    <mergeCell ref="A38:A41"/>
    <mergeCell ref="A42:A43"/>
    <mergeCell ref="A44:A47"/>
    <mergeCell ref="A48:A49"/>
    <mergeCell ref="A50:A51"/>
    <mergeCell ref="A52:A53"/>
    <mergeCell ref="A54:A55"/>
    <mergeCell ref="A56:A57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U2:U3"/>
    <mergeCell ref="V2:V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A2:CA3"/>
    <mergeCell ref="CB2:CB3"/>
    <mergeCell ref="CC2:CC3"/>
    <mergeCell ref="CD2:CD3"/>
    <mergeCell ref="CE2:CE3"/>
    <mergeCell ref="CF2:CF3"/>
    <mergeCell ref="CG2:CG3"/>
    <mergeCell ref="CH2:CH3"/>
    <mergeCell ref="CI2:CI3"/>
    <mergeCell ref="CJ2:CJ3"/>
    <mergeCell ref="CK2:CK3"/>
    <mergeCell ref="CL2:CL3"/>
    <mergeCell ref="CM2:CM3"/>
    <mergeCell ref="CN2:CN3"/>
    <mergeCell ref="CO2:CO3"/>
    <mergeCell ref="CP2:CP3"/>
    <mergeCell ref="CQ2:CQ3"/>
    <mergeCell ref="CR2:CR3"/>
    <mergeCell ref="CS2:CS3"/>
    <mergeCell ref="CT2:CT3"/>
    <mergeCell ref="CU2:CU3"/>
    <mergeCell ref="CV2:CV3"/>
    <mergeCell ref="CW2:CW3"/>
    <mergeCell ref="CX2:CX3"/>
    <mergeCell ref="CY2:CY3"/>
    <mergeCell ref="DB2:DB3"/>
    <mergeCell ref="DC2:DC3"/>
    <mergeCell ref="DD2:DD3"/>
    <mergeCell ref="DE2:DE3"/>
    <mergeCell ref="DF2:DF3"/>
    <mergeCell ref="DG2:DG3"/>
    <mergeCell ref="DH2:DH3"/>
    <mergeCell ref="DI2:DI3"/>
    <mergeCell ref="DJ2:DJ3"/>
    <mergeCell ref="DK2:DK3"/>
    <mergeCell ref="DL2:DL3"/>
    <mergeCell ref="DM2:DM3"/>
    <mergeCell ref="DN2:DN3"/>
    <mergeCell ref="DO2:DO3"/>
    <mergeCell ref="DQ2:DQ3"/>
    <mergeCell ref="DR2:DR3"/>
    <mergeCell ref="DS2:DS3"/>
    <mergeCell ref="DT2:DT3"/>
    <mergeCell ref="DU2:DU3"/>
    <mergeCell ref="DV2:DV3"/>
    <mergeCell ref="DW2:DW3"/>
    <mergeCell ref="DX2:DX3"/>
    <mergeCell ref="DY2:DY3"/>
    <mergeCell ref="DZ2:DZ3"/>
    <mergeCell ref="EA2:EA3"/>
    <mergeCell ref="EB2:EB3"/>
    <mergeCell ref="EC2:EC3"/>
    <mergeCell ref="ED2:ED3"/>
    <mergeCell ref="EE2:EE3"/>
    <mergeCell ref="EF2:EF3"/>
    <mergeCell ref="EG2:EG3"/>
    <mergeCell ref="EH2:EH3"/>
    <mergeCell ref="EI2:EI3"/>
    <mergeCell ref="EJ2:EJ3"/>
    <mergeCell ref="EK2:EK3"/>
    <mergeCell ref="EL2:EL3"/>
    <mergeCell ref="EM2:EM3"/>
    <mergeCell ref="EN2:EN3"/>
    <mergeCell ref="EO2:EO3"/>
    <mergeCell ref="EP2:EP3"/>
    <mergeCell ref="EQ2:EQ3"/>
    <mergeCell ref="ER2:ER3"/>
    <mergeCell ref="ES2:ES3"/>
    <mergeCell ref="ET2:ET3"/>
    <mergeCell ref="EU2:EU3"/>
    <mergeCell ref="EV2:EV3"/>
    <mergeCell ref="EW2:EW3"/>
    <mergeCell ref="EX2:EX3"/>
    <mergeCell ref="EY2:EY3"/>
    <mergeCell ref="EZ2:EZ3"/>
    <mergeCell ref="FA2:FA3"/>
    <mergeCell ref="FB2:FB3"/>
    <mergeCell ref="FC2:FC3"/>
    <mergeCell ref="FD2:FD3"/>
    <mergeCell ref="FE2:FE3"/>
    <mergeCell ref="FF2:FF3"/>
    <mergeCell ref="FG2:FG3"/>
    <mergeCell ref="FH2:FH3"/>
    <mergeCell ref="FI2:FI3"/>
    <mergeCell ref="FJ2:FJ3"/>
    <mergeCell ref="FK2:FK3"/>
    <mergeCell ref="FL2:FL3"/>
    <mergeCell ref="FM2:FM3"/>
    <mergeCell ref="FN2:FN3"/>
    <mergeCell ref="FO2:FO3"/>
    <mergeCell ref="FP2:FP3"/>
    <mergeCell ref="FQ2:FQ3"/>
    <mergeCell ref="FS2:FS3"/>
    <mergeCell ref="FT2:FT3"/>
    <mergeCell ref="FU2:FU3"/>
    <mergeCell ref="FV2:FV3"/>
    <mergeCell ref="FW2:FW3"/>
    <mergeCell ref="FX2:FX3"/>
    <mergeCell ref="FY2:FY3"/>
    <mergeCell ref="FZ2:FZ3"/>
    <mergeCell ref="GA2:GA3"/>
    <mergeCell ref="GB2:GB3"/>
    <mergeCell ref="GC2:GC3"/>
    <mergeCell ref="GD2:GD3"/>
    <mergeCell ref="GE2:GE3"/>
    <mergeCell ref="GF2:GF3"/>
    <mergeCell ref="GG2:GG3"/>
    <mergeCell ref="GH2:GH3"/>
    <mergeCell ref="GI2:GI3"/>
    <mergeCell ref="GK38:GK39"/>
    <mergeCell ref="S2:S3"/>
    <mergeCell ref="T2:T3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W40"/>
  <sheetViews>
    <sheetView workbookViewId="0">
      <pane xSplit="2" ySplit="3" topLeftCell="BQ38" activePane="bottomRight" state="frozen"/>
      <selection/>
      <selection pane="topRight"/>
      <selection pane="bottomLeft"/>
      <selection pane="bottomRight" activeCell="C43" sqref="C43"/>
    </sheetView>
  </sheetViews>
  <sheetFormatPr defaultColWidth="8.88888888888889" defaultRowHeight="14.4"/>
  <cols>
    <col min="1" max="1" customWidth="true" style="16" width="7.77734375"/>
    <col min="2" max="2" customWidth="true" style="16" width="12.4453125"/>
    <col min="3" max="3" customWidth="true" style="16" width="12.0"/>
    <col min="4" max="4" customWidth="true" style="16" width="10.7777777777778"/>
    <col min="5" max="5" customWidth="true" style="16" width="12.0"/>
    <col min="6" max="6" customWidth="true" style="16" width="10.7777777777778"/>
    <col min="7" max="7" customWidth="true" style="16" width="13.0"/>
    <col min="9" max="9" customWidth="true" style="16" width="13.0"/>
    <col min="11" max="11" customWidth="true" style="16" width="13.0"/>
    <col min="13" max="13" customWidth="true" style="16" width="13.0"/>
    <col min="15" max="15" customWidth="true" style="16" width="13.0"/>
    <col min="17" max="17" customWidth="true" width="11.890625"/>
    <col min="19" max="19" customWidth="true" style="16" width="11.890625" hidden="false"/>
    <col min="20" max="20" customWidth="true" style="16" width="8.0" hidden="false"/>
    <col min="21" max="21" customWidth="true" style="16" width="13.6666666666667"/>
    <col min="22" max="22" customWidth="true" style="16" width="12.0"/>
    <col min="23" max="23" customWidth="true" style="16" width="9.33333333333333"/>
    <col min="24" max="24" customWidth="true" style="16" width="12.0"/>
    <col min="25" max="25" customWidth="true" style="16" width="10.6666666666667"/>
    <col min="26" max="26" customWidth="true" style="16" width="12.0"/>
    <col min="27" max="27" customWidth="true" style="16" width="9.44444444444444"/>
    <col min="28" max="28" customWidth="true" style="16" width="13.0"/>
    <col min="29" max="29" customWidth="true" style="16" width="9.77777777777778"/>
    <col min="30" max="30" customWidth="true" style="16" width="12.0"/>
    <col min="31" max="31" customWidth="true" style="16" width="9.55555555555556"/>
    <col min="32" max="32" customWidth="true" style="16" width="12.0"/>
    <col min="33" max="33" customWidth="true" style="16" width="8.88888888888889"/>
    <col min="34" max="34" customWidth="true" style="16" width="11.8888888888889"/>
    <col min="35" max="35" customWidth="true" style="16" width="8.77777777777778"/>
    <col min="36" max="36" customWidth="true" style="16" width="13.0"/>
    <col min="37" max="37" customWidth="true" style="16" width="8.77777777777778"/>
    <col min="38" max="38" customWidth="true" style="16" width="12.0"/>
    <col min="39" max="39" customWidth="true" style="16" width="8.77777777777778"/>
    <col min="40" max="40" customWidth="true" style="16" width="11.5555555555556"/>
    <col min="41" max="41" customWidth="true" style="16" width="8.77777777777778"/>
    <col min="42" max="42" customWidth="true" style="16" width="11.5555555555556"/>
    <col min="43" max="43" customWidth="true" style="16" width="8.77777777777778"/>
    <col min="44" max="44" customWidth="true" style="16" width="11.8888888888889"/>
    <col min="45" max="45" customWidth="true" style="16" width="8.77777777777778"/>
    <col min="46" max="46" customWidth="true" style="16" width="13.1111111111111"/>
    <col min="47" max="47" customWidth="true" style="16" width="9.11111111111111"/>
    <col min="48" max="48" customWidth="true" style="16" width="7.77777777777778"/>
    <col min="49" max="49" customWidth="true" style="16" width="12.1111111111111"/>
    <col min="50" max="50" customWidth="true" hidden="true" style="16" width="1.55555555555556"/>
    <col min="51" max="51" customWidth="true" style="16" width="13.1111111111111"/>
    <col min="52" max="52" customWidth="true" hidden="true" style="16" width="9.66666666666667"/>
    <col min="53" max="53" customWidth="true" style="16" width="13.6666666666667"/>
    <col min="54" max="54" customWidth="true" hidden="true" style="16" width="9.66666666666667"/>
    <col min="55" max="55" customWidth="true" style="16" width="13.5555555555556"/>
    <col min="56" max="56" customWidth="true" hidden="true" style="16" width="8.88888888888889"/>
    <col min="57" max="57" customWidth="true" style="16" width="13.8888888888889"/>
    <col min="58" max="58" customWidth="true" hidden="true" style="16" width="8.88888888888889"/>
    <col min="59" max="59" customWidth="true" style="16" width="13.0"/>
    <col min="60" max="60" customWidth="true" hidden="true" style="16" width="9.66666666666667"/>
    <col min="61" max="61" customWidth="true" style="16" width="13.7777777777778"/>
    <col min="62" max="62" customWidth="true" hidden="true" style="16" width="9.66666666666667"/>
    <col min="63" max="63" customWidth="true" style="16" width="12.4444444444444"/>
    <col min="64" max="64" customWidth="true" hidden="true" style="16" width="9.66666666666667"/>
    <col min="65" max="65" customWidth="true" style="16" width="12.2222222222222"/>
    <col min="66" max="66" customWidth="true" hidden="true" style="16" width="8.88888888888889"/>
    <col min="67" max="67" customWidth="true" style="16" width="12.4444444444444"/>
    <col min="68" max="68" customWidth="true" hidden="true" style="16" width="8.88888888888889"/>
    <col min="69" max="69" customWidth="true" style="16" width="12.3333333333333"/>
    <col min="70" max="70" customWidth="true" hidden="true" style="16" width="8.88888888888889"/>
    <col min="71" max="71" customWidth="true" style="16" width="12.6666666666667"/>
    <col min="72" max="72" customWidth="true" hidden="true" style="16" width="8.88888888888889"/>
    <col min="73" max="73" customWidth="true" style="16" width="13.6666666666667"/>
    <col min="74" max="74" customWidth="true" style="16" width="8.88888888888889"/>
  </cols>
  <sheetData>
    <row r="1" ht="21" customHeight="1" spans="1:73">
      <c r="A1" s="258" t="s">
        <v>214</v>
      </c>
      <c r="B1" s="259"/>
      <c r="C1" s="259"/>
      <c r="D1" s="260"/>
      <c r="E1" s="259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60"/>
      <c r="Q1" s="182"/>
      <c r="R1" s="129"/>
      <c r="S1" s="182"/>
      <c r="T1" s="129"/>
      <c r="U1" s="261">
        <f>U4-公交!U7-出租!U7-网约车!U7-轨道、轮渡!U4-轨道、轮渡!U13+S1</f>
      </c>
      <c r="V1" s="262">
        <f>U5-公交!U8-出租!U8-网约车!U8-轨道、轮渡!U5-轨道、轮渡!U14</f>
      </c>
      <c r="W1" s="260"/>
      <c r="X1" s="263"/>
      <c r="Y1" s="260"/>
      <c r="Z1" s="263"/>
      <c r="AA1" s="260"/>
      <c r="AB1" s="263"/>
      <c r="AC1" s="260"/>
      <c r="AD1" s="263"/>
      <c r="AE1" s="260"/>
      <c r="AF1" s="263"/>
      <c r="AG1" s="260"/>
      <c r="AH1" s="264"/>
      <c r="AI1" s="265"/>
      <c r="AJ1" s="266"/>
      <c r="AK1" s="265"/>
      <c r="AL1" s="266"/>
      <c r="AM1" s="265"/>
      <c r="AN1" s="266"/>
      <c r="AO1" s="265"/>
      <c r="AP1" s="266"/>
      <c r="AQ1" s="265"/>
      <c r="AR1" s="266"/>
      <c r="AS1" s="265"/>
      <c r="AT1" s="266"/>
      <c r="AU1" s="265"/>
      <c r="AV1" s="267"/>
      <c r="AW1" s="265"/>
      <c r="AX1" s="268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9"/>
      <c r="BS1" s="89"/>
      <c r="BT1" s="89"/>
      <c r="BU1" s="89"/>
      <c r="BV1" s="89"/>
      <c r="BW1" s="89"/>
    </row>
    <row r="2" s="255" customFormat="1" ht="24" customHeight="1" spans="1:73">
      <c r="A2" s="269" t="s">
        <v>1</v>
      </c>
      <c r="B2" s="270" t="s">
        <v>2</v>
      </c>
      <c r="C2" s="271" t="s">
        <v>151</v>
      </c>
      <c r="D2" s="272" t="s">
        <v>215</v>
      </c>
      <c r="E2" s="271" t="s">
        <v>197</v>
      </c>
      <c r="F2" s="272" t="s">
        <v>216</v>
      </c>
      <c r="G2" s="273">
        <v>46082</v>
      </c>
      <c r="H2" s="273" t="s">
        <v>217</v>
      </c>
      <c r="I2" s="273">
        <v>46113</v>
      </c>
      <c r="J2" s="273" t="s">
        <v>218</v>
      </c>
      <c r="K2" s="273">
        <v>46143</v>
      </c>
      <c r="L2" s="273" t="s">
        <v>219</v>
      </c>
      <c r="M2" s="273">
        <v>46174</v>
      </c>
      <c r="N2" s="273" t="s">
        <v>220</v>
      </c>
      <c r="O2" s="273">
        <v>46204</v>
      </c>
      <c r="P2" s="273" t="s">
        <v>221</v>
      </c>
      <c r="Q2" s="273">
        <v>46235</v>
      </c>
      <c r="R2" s="273" t="s">
        <v>222</v>
      </c>
      <c r="S2" s="273" t="n">
        <v>46266.0</v>
      </c>
      <c r="T2" s="273" t="s">
        <v>223</v>
      </c>
      <c r="U2" s="274" t="s">
        <v>51</v>
      </c>
      <c r="V2" s="275" t="s">
        <v>44</v>
      </c>
      <c r="W2" s="272"/>
      <c r="X2" s="276" t="s">
        <v>13</v>
      </c>
      <c r="Y2" s="272" t="s">
        <v>215</v>
      </c>
      <c r="Z2" s="276" t="s">
        <v>14</v>
      </c>
      <c r="AA2" s="272" t="s">
        <v>216</v>
      </c>
      <c r="AB2" s="276" t="s">
        <v>15</v>
      </c>
      <c r="AC2" s="272" t="s">
        <v>217</v>
      </c>
      <c r="AD2" s="276" t="s">
        <v>16</v>
      </c>
      <c r="AE2" s="272" t="s">
        <v>218</v>
      </c>
      <c r="AF2" s="273" t="n">
        <v>45778.0</v>
      </c>
      <c r="AG2" s="272" t="s">
        <v>219</v>
      </c>
      <c r="AH2" s="273" t="n">
        <v>45809.0</v>
      </c>
      <c r="AI2" s="272" t="s">
        <v>220</v>
      </c>
      <c r="AJ2" s="273" t="n">
        <v>45839.0</v>
      </c>
      <c r="AK2" s="272" t="s">
        <v>221</v>
      </c>
      <c r="AL2" s="273" t="n">
        <v>45870.0</v>
      </c>
      <c r="AM2" s="272" t="s">
        <v>222</v>
      </c>
      <c r="AN2" s="273" t="n">
        <v>45901.0</v>
      </c>
      <c r="AO2" s="272" t="s">
        <v>223</v>
      </c>
      <c r="AP2" s="273" t="n">
        <v>45931.0</v>
      </c>
      <c r="AQ2" s="272" t="s">
        <v>224</v>
      </c>
      <c r="AR2" s="273" t="n">
        <v>45962.0</v>
      </c>
      <c r="AS2" s="272" t="s">
        <v>225</v>
      </c>
      <c r="AT2" s="273" t="n">
        <v>45992.0</v>
      </c>
      <c r="AU2" s="272" t="s">
        <v>226</v>
      </c>
      <c r="AV2" s="276" t="s">
        <v>51</v>
      </c>
      <c r="AW2" s="272" t="s">
        <v>44</v>
      </c>
      <c r="AX2" s="272"/>
      <c r="AY2" s="271" t="s">
        <v>31</v>
      </c>
      <c r="AZ2" s="272" t="s">
        <v>3</v>
      </c>
      <c r="BA2" s="271" t="s">
        <v>32</v>
      </c>
      <c r="BB2" s="272" t="s">
        <v>4</v>
      </c>
      <c r="BC2" s="271" t="s">
        <v>33</v>
      </c>
      <c r="BD2" s="272" t="s">
        <v>5</v>
      </c>
      <c r="BE2" s="271" t="s">
        <v>34</v>
      </c>
      <c r="BF2" s="272" t="s">
        <v>6</v>
      </c>
      <c r="BG2" s="271" t="s">
        <v>35</v>
      </c>
      <c r="BH2" s="272" t="s">
        <v>7</v>
      </c>
      <c r="BI2" s="271" t="s">
        <v>36</v>
      </c>
      <c r="BJ2" s="272" t="s">
        <v>8</v>
      </c>
      <c r="BK2" s="271" t="s">
        <v>37</v>
      </c>
      <c r="BL2" s="272" t="s">
        <v>9</v>
      </c>
      <c r="BM2" s="271" t="s">
        <v>38</v>
      </c>
      <c r="BN2" s="272" t="s">
        <v>10</v>
      </c>
      <c r="BO2" s="271" t="s">
        <v>39</v>
      </c>
      <c r="BP2" s="272" t="s">
        <v>22</v>
      </c>
      <c r="BQ2" s="271" t="s">
        <v>40</v>
      </c>
      <c r="BR2" s="272" t="s">
        <v>24</v>
      </c>
      <c r="BS2" s="271" t="s">
        <v>41</v>
      </c>
      <c r="BT2" s="272" t="s">
        <v>26</v>
      </c>
      <c r="BU2" s="271" t="s">
        <v>42</v>
      </c>
      <c r="BV2" s="272" t="s">
        <v>28</v>
      </c>
      <c r="BW2" s="272" t="s">
        <v>51</v>
      </c>
    </row>
    <row r="3" s="256" customFormat="1" ht="19.05" customHeight="1" spans="1:73">
      <c r="A3" s="29"/>
      <c r="B3" s="29"/>
      <c r="C3" s="29"/>
      <c r="D3" s="55"/>
      <c r="E3" s="29"/>
      <c r="F3" s="55"/>
      <c r="G3" s="29"/>
      <c r="H3" s="55"/>
      <c r="I3" s="29"/>
      <c r="J3" s="55"/>
      <c r="K3" s="29"/>
      <c r="L3" s="55"/>
      <c r="M3" s="29"/>
      <c r="N3" s="55"/>
      <c r="O3" s="29"/>
      <c r="P3" s="55"/>
      <c r="Q3" s="277"/>
      <c r="R3" s="29"/>
      <c r="S3" s="277"/>
      <c r="T3" s="29"/>
      <c r="U3" s="29"/>
      <c r="V3" s="55"/>
      <c r="W3" s="29"/>
      <c r="X3" s="29"/>
      <c r="Y3" s="55"/>
      <c r="Z3" s="29"/>
      <c r="AA3" s="55"/>
      <c r="AB3" s="29"/>
      <c r="AC3" s="55"/>
      <c r="AD3" s="29"/>
      <c r="AE3" s="55"/>
      <c r="AF3" s="29"/>
      <c r="AG3" s="55"/>
      <c r="AH3" s="29"/>
      <c r="AI3" s="55"/>
      <c r="AJ3" s="29"/>
      <c r="AK3" s="55"/>
      <c r="AL3" s="29"/>
      <c r="AM3" s="55"/>
      <c r="AN3" s="29"/>
      <c r="AO3" s="55"/>
      <c r="AP3" s="29"/>
      <c r="AQ3" s="55"/>
      <c r="AR3" s="29"/>
      <c r="AS3" s="55"/>
      <c r="AT3" s="29"/>
      <c r="AU3" s="55"/>
      <c r="AV3" s="29"/>
      <c r="AW3" s="55"/>
      <c r="AX3" s="272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</row>
    <row r="4" s="257" customFormat="1" ht="31.2" customHeight="1" spans="1:73">
      <c r="A4" s="278" t="s">
        <v>80</v>
      </c>
      <c r="B4" s="279" t="s">
        <v>193</v>
      </c>
      <c r="C4" s="94" t="n">
        <f>C6+C8+C10+C12+C14+C16+C18+C20+C22+C24+C26+C28+C30+C32+C34+C36+C38</f>
        <v>34145.77</v>
      </c>
      <c r="D4" s="251" t="n">
        <f t="shared" ref="D4:D39" si="0">C4/X4-1</f>
        <v>0.009642317621668006</v>
      </c>
      <c r="E4" s="94" t="n">
        <f>E6+E8+E10+E12+E14+E16+E18+E20+E22+E24+E26+E28+E30+E32+E34+E36+E38</f>
        <v>28630.47</v>
      </c>
      <c r="F4" s="251" t="n">
        <f t="shared" ref="F4:F39" si="1">E4/Z4-1</f>
        <v>-0.09368393862096602</v>
      </c>
      <c r="G4" s="94" t="n">
        <f>G6+G8+G10+G12+G14+G16+G18+G20+G22+G24+G26+G28+G30+G32+G34+G36+G38</f>
        <v>35750.909999999996</v>
      </c>
      <c r="H4" s="251" t="n">
        <f t="shared" ref="H4:H39" si="2">G4/AB4-1</f>
        <v>-0.014975843414075651</v>
      </c>
      <c r="I4" s="94" t="n">
        <f>I6+I8+I10+I12+I14+I16+I18+I20+I22+I24+I26+I28+I30+I32+I34+I36+I38</f>
        <v>35892.74000000002</v>
      </c>
      <c r="J4" s="251" t="n">
        <f t="shared" ref="J4:J39" si="3">I4/AD4-1</f>
        <v>-0.006026250091732743</v>
      </c>
      <c r="K4" s="94" t="n">
        <f>K6+K8+K10+K12+K14+K16+K18+K20+K22+K24+K26+K28+K30+K32+K34+K36+K38</f>
        <v>35527.46</v>
      </c>
      <c r="L4" s="251" t="n">
        <f t="shared" ref="L4:L39" si="4">K4/AF4-1</f>
        <v>-9.150731158604763E-4</v>
      </c>
      <c r="M4" s="94" t="n">
        <f>M6+M8+M10+M12+M14+M16+M18+M20+M22+M24+M26+M28+M30+M32+M34+M36+M38</f>
        <v>34396.95000000001</v>
      </c>
      <c r="N4" s="251" t="n">
        <f t="shared" ref="N4:N39" si="5">M4/AH4-1</f>
        <v>0.03402017600343421</v>
      </c>
      <c r="O4" s="94" t="n">
        <f>O6+O8+O10+O12+O14+O16+O18+O20+O22+O24+O26+O28+O30+O32+O34+O36+O38</f>
        <v>33068.03</v>
      </c>
      <c r="P4" s="251" t="n">
        <f t="shared" ref="P4:P39" si="6">O4/AJ4-1</f>
        <v>0.0390093161359244</v>
      </c>
      <c r="Q4" s="94" t="n">
        <f>Q6+Q8+Q10+Q12+Q14+Q16+Q18+Q20+Q22+Q24+Q26+Q28+Q30+Q32+Q34+Q36+Q38</f>
        <v>32215.739999999994</v>
      </c>
      <c r="R4" s="251" t="n">
        <f>Q4/AL4-1</f>
        <v>0.04439526154019724</v>
      </c>
      <c r="S4" s="94">
        <f>S6+S8+S10+S12+S14+S16+S18+S20+S22+S24+S26+S28+S30+S32+S34+S36+S38</f>
      </c>
      <c r="T4" s="251">
        <f>S4/AN4-1</f>
      </c>
      <c r="U4" s="280">
        <f>E4+C4+G4+I4+K4+M4+O4+Q4+S4</f>
      </c>
      <c r="V4" s="281">
        <f>U4/(X4+Z4+AB4+AD4+AF4+AH4+AJ4+AL4+AN4)-1</f>
      </c>
      <c r="W4" s="94"/>
      <c r="X4" s="94">
        <f>X6+X8+X10+X12+X14+X16+X18+X20+X22+X24+X26+X28+X30+X32+X34+X36+X38</f>
      </c>
      <c r="Y4" s="251">
        <f>X4/AY4-1</f>
      </c>
      <c r="Z4" s="94">
        <f>Z6+Z8+Z10+Z12+Z14+Z16+Z18+Z20+Z22+Z24+Z26+Z28+Z30+Z32+Z34+Z36+Z38</f>
      </c>
      <c r="AA4" s="251">
        <f>Z4/BA4-1</f>
      </c>
      <c r="AB4" s="94">
        <f>AB6+AB8+AB10+AB12+AB14+AB16+AB18+AB20+AB22+AB24+AB26+AB28+AB30+AB32+AB34+AB36+AB38</f>
      </c>
      <c r="AC4" s="251">
        <f>AB4/BC4-1</f>
      </c>
      <c r="AD4" s="94">
        <f>AD6+AD8+AD10+AD12+AD14+AD16+AD18+AD20+AD22+AD24+AD26+AD28+AD30+AD32+AD34+AD36+AD38</f>
      </c>
      <c r="AE4" s="251">
        <f>AD4/BE4-1</f>
      </c>
      <c r="AF4" s="94">
        <f>AF6+AF8+AF10+AF12+AF14+AF16+AF18+AF20+AF22+AF24+AF26+AF28+AF30+AF32+AF34+AF36+AF38</f>
      </c>
      <c r="AG4" s="251">
        <f>AF4/BG4-1</f>
      </c>
      <c r="AH4" s="94">
        <f>AH6+AH8+AH10+AH12+AH14+AH16+AH18+AH20+AH22+AH24+AH26+AH28+AH30+AH32+AH34+AH36+AH38</f>
      </c>
      <c r="AI4" s="251">
        <f>AH4/BI4-1</f>
      </c>
      <c r="AJ4" s="94">
        <f>AJ6+AJ8+AJ10+AJ12+AJ14+AJ16+AJ18+AJ20+AJ22+AJ24+AJ26+AJ28+AJ30+AJ32+AJ34+AJ36+AJ38</f>
      </c>
      <c r="AK4" s="251">
        <f>AJ4/BK4-1</f>
      </c>
      <c r="AL4" s="94">
        <f>AL6+AL8+AL10+AL12+AL14+AL16+AL18+AL20+AL22+AL24+AL26+AL28+AL30+AL32+AL34+AL36+AL38</f>
      </c>
      <c r="AM4" s="251">
        <f>AL4/BM4-1</f>
      </c>
      <c r="AN4" s="94">
        <f>AN6+AN8+AN10+AN12+AN14+AN16+AN18+AN20+AN22+AN24+AN26+AN28+AN30+AN32+AN34+AN36+AN38</f>
      </c>
      <c r="AO4" s="251">
        <f>AN4/BO4-1</f>
      </c>
      <c r="AP4" s="94">
        <f>AP6+AP8+AP10+AP12+AP14+AP16+AP18+AP20+AP22+AP24+AP26+AP28+AP30+AP32+AP34+AP36+AP38</f>
      </c>
      <c r="AQ4" s="251">
        <f>AP4/BQ4-1</f>
      </c>
      <c r="AR4" s="94">
        <f>AR6+AR8+AR10+AR12+AR14+AR16+AR18+AR20+AR22+AR24+AR26+AR28+AR30+AR32+AR34+AR36+AR38</f>
      </c>
      <c r="AS4" s="251">
        <f>AR4/BS4-1</f>
      </c>
      <c r="AT4" s="94">
        <f>AT6+AT8+AT10+AT12+AT14+AT16+AT18+AT20+AT22+AT24+AT26+AT28+AT30+AT32+AT34+AT36+AT38</f>
      </c>
      <c r="AU4" s="251">
        <f>AT4/BU4-1</f>
      </c>
      <c r="AV4" s="94">
        <f>X4+Z4+AB4+AD4+AF4+AH4+AJ4+AL4+AN4+AP4+AR4+AT4</f>
      </c>
      <c r="AW4" s="251">
        <f>AV4/SUM(AY4,BA4,BC4,BE4,BG4,BI4,BK4,BM4,BO4,BQ4,BS4,BU4)-1</f>
      </c>
      <c r="AX4" s="282"/>
      <c r="AY4" s="94">
        <f>AY6+AY8+AY10+AY12+AY14+AY16+AY18+AY20+AY22+AY24+AY26+AY28+AY30+AY32+AY34+AY36+AY38</f>
      </c>
      <c r="AZ4" s="283"/>
      <c r="BA4" s="94">
        <f>BA6+BA8+BA10+BA12+BA14+BA16+BA18+BA20+BA22+BA24+BA26+BA28+BA30+BA32+BA34+BA36+BA38</f>
      </c>
      <c r="BB4" s="283"/>
      <c r="BC4" s="94">
        <f>BC6+BC8+BC10+BC12+BC14+BC16+BC18+BC20+BC22+BC24+BC26+BC28+BC30+BC32+BC34+BC36+BC38</f>
      </c>
      <c r="BD4" s="283"/>
      <c r="BE4" s="94">
        <f>BE6+BE8+BE10+BE12+BE14+BE16+BE18+BE20+BE22+BE24+BE26+BE28+BE30+BE32+BE34+BE36+BE38</f>
      </c>
      <c r="BF4" s="283"/>
      <c r="BG4" s="94">
        <f>BG6+BG8+BG10+BG12+BG14+BG16+BG18+BG20+BG22+BG24+BG26+BG28+BG30+BG32+BG34+BG36+BG38</f>
      </c>
      <c r="BH4" s="283"/>
      <c r="BI4" s="94">
        <f>BI6+BI8+BI10+BI12+BI14+BI16+BI18+BI20+BI22+BI24+BI26+BI28+BI30+BI32+BI34+BI36+BI38</f>
      </c>
      <c r="BJ4" s="283"/>
      <c r="BK4" s="94">
        <f>BK6+BK8+BK10+BK12+BK14+BK16+BK18+BK20+BK22+BK24+BK26+BK28+BK30+BK32+BK34+BK36+BK38</f>
      </c>
      <c r="BL4" s="283"/>
      <c r="BM4" s="94">
        <f>BM6+BM8+BM10+BM12+BM14+BM16+BM18+BM20+BM22+BM24+BM26+BM28+BM30+BM32+BM34+BM36+BM38</f>
      </c>
      <c r="BN4" s="283"/>
      <c r="BO4" s="94">
        <f>BO6+BO8+BO10+BO12+BO14+BO16+BO18+BO20+BO22+BO24+BO26+BO28+BO30+BO32+BO34+BO36+BO38</f>
      </c>
      <c r="BP4" s="283"/>
      <c r="BQ4" s="94">
        <f>BQ6+BQ8+BQ10+BQ12+BQ14+BQ16+BQ18+BQ20+BQ22+BQ24+BQ26+BQ28+BQ30+BQ32+BQ34+BQ36+BQ38</f>
      </c>
      <c r="BR4" s="283"/>
      <c r="BS4" s="94">
        <f>BS6+BS8+BS10+BS12+BS14+BS16+BS18+BS20+BS22+BS24+BS26+BS28+BS30+BS32+BS34+BS36+BS38</f>
      </c>
      <c r="BT4" s="283"/>
      <c r="BU4" s="94">
        <f>BU6+BU8+BU10+BU12+BU14+BU16+BU18+BU20+BU22+BU24+BU26+BU28+BU30+BU32+BU34+BU36+BU38</f>
      </c>
      <c r="BV4" s="283"/>
      <c r="BW4" s="284">
        <f>BU4+BS4+BQ4+BO4+BM4+BK4+BI4+BG4+BE4+BC4+BA4+AY4</f>
      </c>
    </row>
    <row r="5" s="257" customFormat="1" ht="31.2" customHeight="1" spans="1:73">
      <c r="A5" s="29"/>
      <c r="B5" s="279" t="s">
        <v>194</v>
      </c>
      <c r="C5" s="94" t="n">
        <f>C7+C9+C11+C13+C15+C17+C19+C21+C23+C25+C27+C29+C31+C33+C35+C37+C39</f>
        <v>209926.37</v>
      </c>
      <c r="D5" s="251" t="n">
        <f t="shared" si="0">C5/Z5-1</f>
        <v>0.017845896736868205</v>
      </c>
      <c r="E5" s="94" t="n">
        <f>E7+E9+E11+E13+E15+E17+E19+E21+E23+E25+E27+E29+E31+E33+E35+E37+E39</f>
        <v>174546.29999999996</v>
      </c>
      <c r="F5" s="251" t="n">
        <f t="shared" si="1">E5/AB5-1</f>
        <v>-0.10632495727113622</v>
      </c>
      <c r="G5" s="94" t="n">
        <f>G7+G9+G11+G13+G15+G17+G19+G21+G23+G25+G27+G29+G31+G33+G35+G37+G39</f>
        <v>223975.85999999993</v>
      </c>
      <c r="H5" s="251" t="n">
        <f t="shared" si="2">G5/AD5-1</f>
        <v>-0.004491914358587201</v>
      </c>
      <c r="I5" s="94" t="n">
        <f>I7+I9+I11+I13+I15+I17+I19+I21+I23+I25+I27+I29+I31+I33+I35+I37+I39</f>
        <v>226248.96000000005</v>
      </c>
      <c r="J5" s="251" t="n">
        <f t="shared" si="3">I5/AF5-1</f>
        <v>0.005578106288383289</v>
      </c>
      <c r="K5" s="94" t="n">
        <f>K7+K9+K11+K13+K15+K17+K19+K21+K23+K25+K27+K29+K31+K33+K35+K37+K39</f>
        <v>224048.89999999997</v>
      </c>
      <c r="L5" s="251" t="n">
        <f t="shared" si="4">K5/AH5-1</f>
        <v>0.012454768626626977</v>
      </c>
      <c r="M5" s="94" t="n">
        <f>M7+M9+M11+M13+M15+M17+M19+M21+M23+M25+M27+M29+M31+M33+M35+M37+M39</f>
        <v>214713.89</v>
      </c>
      <c r="N5" s="251" t="n">
        <f t="shared" si="5">M5/AJ5-1</f>
        <v>0.051226420844760145</v>
      </c>
      <c r="O5" s="94" t="n">
        <f>O7+O9+O11+O13+O15+O17+O19+O21+O23+O25+O27+O29+O31+O33+O35+O37+O39</f>
        <v>206194.82000000004</v>
      </c>
      <c r="P5" s="251" t="n">
        <f t="shared" si="6">O5/AL5-1</f>
        <v>0.04315760711441241</v>
      </c>
      <c r="Q5" s="94" t="n">
        <f>Q7+Q9+Q11+Q13+Q15+Q17+Q19+Q21+Q23+Q25+Q27+Q29+Q31+Q33+Q35+Q37+Q39</f>
        <v>201812.55000000002</v>
      </c>
      <c r="R5" s="251" t="n">
        <f>Q5/AL5-1</f>
        <v>0.04680493557025822</v>
      </c>
      <c r="S5" s="94">
        <f>S7+S9+S11+S13+S15+S17+S19+S21+S23+S25+S27+S29+S31+S33+S35+S37+S39</f>
      </c>
      <c r="T5" s="251">
        <f>S5/AN5-1</f>
      </c>
      <c r="U5" s="280">
        <f>E5+C5+G5+I5+K5+M5+O5+Q5+S5</f>
      </c>
      <c r="V5" s="281">
        <f>U5/(X5+Z5+AB5+AD5+AF5+AH5+AJ5+AL5+AN5)-1</f>
      </c>
      <c r="W5" s="94"/>
      <c r="X5" s="94">
        <f>X7+X9+X11+X13+X15+X17+X19+X21+X23+X25+X27+X29+X31+X33+X35+X37+X39</f>
      </c>
      <c r="Y5" s="251">
        <f>X5/AY5-1</f>
      </c>
      <c r="Z5" s="94">
        <f>Z7+Z9+Z11+Z13+Z15+Z17+Z19+Z21+Z23+Z25+Z27+Z29+Z31+Z33+Z35+Z37+Z39</f>
      </c>
      <c r="AA5" s="251">
        <f>Z5/BA5-1</f>
      </c>
      <c r="AB5" s="94">
        <f>AB7+AB9+AB11+AB13+AB15+AB17+AB19+AB21+AB23+AB25+AB27+AB29+AB31+AB33+AB35+AB37+AB39</f>
      </c>
      <c r="AC5" s="251">
        <f>AB5/BC5-1</f>
      </c>
      <c r="AD5" s="94">
        <f>AD7+AD9+AD11+AD13+AD15+AD17+AD19+AD21+AD23+AD25+AD27+AD29+AD31+AD33+AD35+AD37+AD39</f>
      </c>
      <c r="AE5" s="251">
        <f>AD5/BE5-1</f>
      </c>
      <c r="AF5" s="94">
        <f>AF7+AF9+AF11+AF13+AF15+AF17+AF19+AF21+AF23+AF25+AF27+AF29+AF31+AF33+AF35+AF37+AF39</f>
      </c>
      <c r="AG5" s="251">
        <f>AF5/BG5-1</f>
      </c>
      <c r="AH5" s="94">
        <f>AH7+AH9+AH11+AH13+AH15+AH17+AH19+AH21+AH23+AH25+AH27+AH29+AH31+AH33+AH35+AH37+AH39</f>
      </c>
      <c r="AI5" s="251">
        <f>AH5/BI5-1</f>
      </c>
      <c r="AJ5" s="94">
        <f>AJ7+AJ9+AJ11+AJ13+AJ15+AJ17+AJ19+AJ21+AJ23+AJ25+AJ27+AJ29+AJ31+AJ33+AJ35+AJ37+AJ39</f>
      </c>
      <c r="AK5" s="251">
        <f>AJ5/BK5-1</f>
      </c>
      <c r="AL5" s="94">
        <f>AL7+AL9+AL11+AL13+AL15+AL17+AL19+AL21+AL23+AL25+AL27+AL29+AL31+AL33+AL35+AL37+AL39</f>
      </c>
      <c r="AM5" s="251">
        <f>AL5/BM5-1</f>
      </c>
      <c r="AN5" s="94">
        <f>AN7+AN9+AN11+AN13+AN15+AN17+AN19+AN21+AN23+AN25+AN27+AN29+AN31+AN33+AN35+AN37+AN39</f>
      </c>
      <c r="AO5" s="251">
        <f>AN5/BO5-1</f>
      </c>
      <c r="AP5" s="94">
        <f>AP7+AP9+AP11+AP13+AP15+AP17+AP19+AP21+AP23+AP25+AP27+AP29+AP31+AP33+AP35+AP37+AP39</f>
      </c>
      <c r="AQ5" s="251">
        <f>AP5/BQ5-1</f>
      </c>
      <c r="AR5" s="94">
        <f>AR7+AR9+AR11+AR13+AR15+AR17+AR19+AR21+AR23+AR25+AR27+AR29+AR31+AR33+AR35+AR37+AR39</f>
      </c>
      <c r="AS5" s="251">
        <f>AR5/BS5-1</f>
      </c>
      <c r="AT5" s="94">
        <f>AT7+AT9+AT11+AT13+AT15+AT17+AT19+AT21+AT23+AT25+AT27+AT29+AT31+AT33+AT35+AT37+AT39</f>
      </c>
      <c r="AU5" s="251">
        <f>AT5/BU5-1</f>
      </c>
      <c r="AV5" s="94">
        <f>X5+Z5+AB5+AD5+AF5+AH5+AJ5+AL5+AN5+AP5+AR5+AS5+AT5</f>
      </c>
      <c r="AW5" s="251">
        <f>AV5/SUM(AY5,BA5,BC5,BE5,BG5,BI5,BK5,BM5,BO5,BQ5,BS5,BU5)-1</f>
      </c>
      <c r="AX5" s="282"/>
      <c r="AY5" s="94">
        <f>AY7+AY9+AY11+AY13+AY15+AY17+AY19+AY21+AY23+AY25+AY27+AY29+AY31+AY33+AY35+AY37+AY39</f>
      </c>
      <c r="AZ5" s="283"/>
      <c r="BA5" s="94">
        <f>BA7+BA9+BA11+BA13+BA15+BA17+BA19+BA21+BA23+BA25+BA27+BA29+BA31+BA33+BA35+BA37+BA39</f>
      </c>
      <c r="BB5" s="283"/>
      <c r="BC5" s="94">
        <f>BC7+BC9+BC11+BC13+BC15+BC17+BC19+BC21+BC23+BC25+BC27+BC29+BC31+BC33+BC35+BC37+BC39</f>
      </c>
      <c r="BD5" s="283"/>
      <c r="BE5" s="94">
        <f>BE7+BE9+BE11+BE13+BE15+BE17+BE19+BE21+BE23+BE25+BE27+BE29+BE31+BE33+BE35+BE37+BE39</f>
      </c>
      <c r="BF5" s="283"/>
      <c r="BG5" s="94">
        <f>BG7+BG9+BG11+BG13+BG15+BG17+BG19+BG21+BG23+BG25+BG27+BG29+BG31+BG33+BG35+BG37+BG39</f>
      </c>
      <c r="BH5" s="283"/>
      <c r="BI5" s="94">
        <f>BI7+BI9+BI11+BI13+BI15+BI17+BI19+BI21+BI23+BI25+BI27+BI29+BI31+BI33+BI35+BI37+BI39</f>
      </c>
      <c r="BJ5" s="283"/>
      <c r="BK5" s="94">
        <f>BK7+BK9+BK11+BK13+BK15+BK17+BK19+BK21+BK23+BK25+BK27+BK29+BK31+BK33+BK35+BK37+BK39</f>
      </c>
      <c r="BL5" s="283"/>
      <c r="BM5" s="94">
        <f>BM7+BM9+BM11+BM13+BM15+BM17+BM19+BM21+BM23+BM25+BM27+BM29+BM31+BM33+BM35+BM37+BM39</f>
      </c>
      <c r="BN5" s="283"/>
      <c r="BO5" s="94">
        <f>BO7+BO9+BO11+BO13+BO15+BO17+BO19+BO21+BO23+BO25+BO27+BO29+BO31+BO33+BO35+BO37+BO39</f>
      </c>
      <c r="BP5" s="283"/>
      <c r="BQ5" s="94">
        <f>BQ7+BQ9+BQ11+BQ13+BQ15+BQ17+BQ19+BQ21+BQ23+BQ25+BQ27+BQ29+BQ31+BQ33+BQ35+BQ37+BQ39</f>
      </c>
      <c r="BR5" s="283"/>
      <c r="BS5" s="94">
        <f>BS7+BS9+BS11+BS13+BS15+BS17+BS19+BS21+BS23+BS25+BS27+BS29+BS31+BS33+BS35+BS37+BS39</f>
      </c>
      <c r="BT5" s="283"/>
      <c r="BU5" s="94">
        <f>BU7+BU9+BU11+BU13+BU15+BU17+BU19+BU21+BU23+BU25+BU27+BU29+BU31+BU33+BU35+BU37+BU39</f>
      </c>
      <c r="BV5" s="283"/>
      <c r="BW5" s="284">
        <f>BU5+BS5+BQ5+BO5+BM5+BK5+BI5+BG5+BE5+BC5+BA5+AY5</f>
      </c>
    </row>
    <row r="6" s="257" customFormat="1" ht="31.2" customHeight="1" spans="1:73">
      <c r="A6" s="285" t="s">
        <v>87</v>
      </c>
      <c r="B6" s="279" t="s">
        <v>193</v>
      </c>
      <c r="C6" s="94" t="n">
        <f>公交!C11+出租!C11+网约车!C11+轨道、轮渡!C6+轨道、轮渡!C15</f>
        <v>19615.18990480898</v>
      </c>
      <c r="D6" s="251" t="n">
        <f t="shared" si="0">C6/Z6-1</f>
        <v>0.06404640673108197</v>
      </c>
      <c r="E6" s="94" t="n">
        <f>公交!E11+出租!E11+网约车!E11+轨道、轮渡!E6+轨道、轮渡!E15</f>
        <v>14935.10720546707</v>
      </c>
      <c r="F6" s="251" t="n">
        <f t="shared" si="1">E6/AB6-1</f>
        <v>-0.1583468870824225</v>
      </c>
      <c r="G6" s="94" t="n">
        <f>公交!G11+出租!G11+网约车!G11+轨道、轮渡!G6+轨道、轮渡!G15</f>
        <v>21116.40468399237</v>
      </c>
      <c r="H6" s="251" t="n">
        <f t="shared" si="2">G6/AD6-1</f>
        <v>-0.04359621119309243</v>
      </c>
      <c r="I6" s="94" t="n">
        <f>公交!I11+出租!I11+网约车!I11+轨道、轮渡!I6+轨道、轮渡!I15</f>
        <v>20953.624536468447</v>
      </c>
      <c r="J6" s="251" t="n">
        <f t="shared" si="3">I6/AF6-1</f>
        <v>-0.03601793953622334</v>
      </c>
      <c r="K6" s="94" t="n">
        <f>公交!K11+出租!K11+网约车!K11+轨道、轮渡!K6+轨道、轮渡!K15</f>
        <v>20457.63221061159</v>
      </c>
      <c r="L6" s="251" t="n">
        <f t="shared" si="4">K6/AH6-1</f>
        <v>-0.02708883768735504</v>
      </c>
      <c r="M6" s="94" t="n">
        <f>公交!M11+出租!M11+网约车!M11+轨道、轮渡!M6+轨道、轮渡!M15</f>
        <v>19531.593817493904</v>
      </c>
      <c r="N6" s="251" t="n">
        <f t="shared" si="5">M6/AJ6-1</f>
        <v>0.018840702352764804</v>
      </c>
      <c r="O6" s="94" t="n">
        <f>公交!O11+出租!O11+网约车!O11+轨道、轮渡!O6+轨道、轮渡!O15</f>
        <v>18865.227535581882</v>
      </c>
      <c r="P6" s="251" t="n">
        <f t="shared" si="6">O6/AL6-1</f>
        <v>0.014768056245406225</v>
      </c>
      <c r="Q6" s="94" t="n">
        <f>公交!Q11+出租!Q11+网约车!Q11+轨道、轮渡!Q6+轨道、轮渡!Q15</f>
        <v>18233.16032644707</v>
      </c>
      <c r="R6" s="251" t="n">
        <f>Q6/AL6-1</f>
        <v>0.022652645730459664</v>
      </c>
      <c r="S6" s="94">
        <f>公交!S11+出租!S11+网约车!S11+轨道、轮渡!S6+轨道、轮渡!S15</f>
      </c>
      <c r="T6" s="251">
        <f>S6/AN6-1</f>
      </c>
      <c r="U6" s="280">
        <f>E6+C6+G6+I6+K6+M6+O6+Q6+S6</f>
      </c>
      <c r="V6" s="281">
        <f>U6/(X6+Z6+AB6+AD6+AF6+AH6+AJ6+AL6+AN6)-1</f>
      </c>
      <c r="W6" s="94"/>
      <c r="X6" s="94">
        <f>公交!X11+出租!X11+网约车!X11+轨道、轮渡!X6+轨道、轮渡!X15</f>
      </c>
      <c r="Y6" s="251">
        <f>X6/AY6-1</f>
      </c>
      <c r="Z6" s="94">
        <f>公交!Z11+出租!Z11+网约车!Z11+轨道、轮渡!Z6+轨道、轮渡!Z15</f>
      </c>
      <c r="AA6" s="251">
        <f>Z6/BA6-1</f>
      </c>
      <c r="AB6" s="94">
        <f>公交!AB11+出租!AB11+网约车!AB11+轨道、轮渡!AB6+轨道、轮渡!AB15</f>
      </c>
      <c r="AC6" s="251">
        <f>AB6/BC6-1</f>
      </c>
      <c r="AD6" s="94">
        <f>公交!AD11+出租!AD11+网约车!AD11+轨道、轮渡!AD6+轨道、轮渡!AD15</f>
      </c>
      <c r="AE6" s="251">
        <f>AD6/BE6-1</f>
      </c>
      <c r="AF6" s="94">
        <f>公交!AF11+出租!AF11+网约车!AF11+轨道、轮渡!AF6+轨道、轮渡!AF15</f>
      </c>
      <c r="AG6" s="251">
        <f>AF6/BG6-1</f>
      </c>
      <c r="AH6" s="94">
        <f>公交!AH11+出租!AH11+网约车!AH11+轨道、轮渡!AH6+轨道、轮渡!AH15</f>
      </c>
      <c r="AI6" s="251">
        <f>AH6/BI6-1</f>
      </c>
      <c r="AJ6" s="94">
        <f>公交!AJ11+出租!AJ11+网约车!AJ11+轨道、轮渡!AJ6+轨道、轮渡!AJ15</f>
      </c>
      <c r="AK6" s="251">
        <f>AJ6/BK6-1</f>
      </c>
      <c r="AL6" s="94">
        <f>公交!AL11+出租!AL11+网约车!AL11+轨道、轮渡!AL6+轨道、轮渡!AL15</f>
      </c>
      <c r="AM6" s="251">
        <f>AL6/BM6-1</f>
      </c>
      <c r="AN6" s="94">
        <f>公交!AN11+出租!AN11+网约车!AN11+轨道、轮渡!AN6+轨道、轮渡!AN15</f>
      </c>
      <c r="AO6" s="251">
        <f>AN6/BO6-1</f>
      </c>
      <c r="AP6" s="94">
        <f>公交!AP11+出租!AP11+网约车!AP11+轨道、轮渡!AP6+轨道、轮渡!AP15</f>
      </c>
      <c r="AQ6" s="251">
        <f>AP6/BQ6-1</f>
      </c>
      <c r="AR6" s="94">
        <f>公交!AR11+出租!AR11+网约车!AR11+轨道、轮渡!AR6+轨道、轮渡!AR15</f>
      </c>
      <c r="AS6" s="251">
        <f>AR6/BS6-1</f>
      </c>
      <c r="AT6" s="94">
        <f>公交!AT11+出租!AT11+网约车!AT11+轨道、轮渡!AT6+轨道、轮渡!AT15</f>
      </c>
      <c r="AU6" s="251">
        <f>AT6/BU6-1</f>
      </c>
      <c r="AV6" s="94">
        <f>X6+Z6+AB6+AD6+AF6+AH6+AJ6+AL6+AN6+AP6+AR6+AT6</f>
      </c>
      <c r="AW6" s="251">
        <f>AV6/SUM(AY6,BA6,BC6,BE6,BG6,BI6,BK6,BM6,BO6,BQ6,BS6,BU6)-1</f>
      </c>
      <c r="AX6" s="282"/>
      <c r="AY6" s="94">
        <f>公交!AY11+出租!AY11+网约车!AY11+轨道、轮渡!AY6+轨道、轮渡!AY15</f>
      </c>
      <c r="AZ6" s="283"/>
      <c r="BA6" s="94">
        <f>公交!BA11+出租!BA11+网约车!BA11+轨道、轮渡!BA6+轨道、轮渡!BA15</f>
      </c>
      <c r="BB6" s="283"/>
      <c r="BC6" s="94">
        <f>公交!BC11+出租!BC11+网约车!BC11+轨道、轮渡!BC6+轨道、轮渡!BC15</f>
      </c>
      <c r="BD6" s="283"/>
      <c r="BE6" s="94">
        <f>公交!BE11+出租!BE11+网约车!BE11+轨道、轮渡!BE6+轨道、轮渡!BE15</f>
      </c>
      <c r="BF6" s="283"/>
      <c r="BG6" s="94">
        <f>公交!BG11+出租!BG11+网约车!BG11+轨道、轮渡!BG6+轨道、轮渡!BG15</f>
      </c>
      <c r="BH6" s="283"/>
      <c r="BI6" s="94">
        <f>公交!BI11+出租!BI11+网约车!BI11+轨道、轮渡!BI6+轨道、轮渡!BI15</f>
      </c>
      <c r="BJ6" s="283"/>
      <c r="BK6" s="94">
        <f>公交!BK11+出租!BK11+网约车!BK11+轨道、轮渡!BK6+轨道、轮渡!BK15</f>
      </c>
      <c r="BL6" s="283"/>
      <c r="BM6" s="94">
        <f>公交!BM11+出租!BM11+网约车!BM11+轨道、轮渡!BM6+轨道、轮渡!BM15</f>
      </c>
      <c r="BN6" s="283"/>
      <c r="BO6" s="94">
        <f>公交!BO11+出租!BO11+网约车!BO11+轨道、轮渡!BO6+轨道、轮渡!BO15</f>
      </c>
      <c r="BP6" s="283"/>
      <c r="BQ6" s="94">
        <f>公交!BQ11+出租!BQ11+网约车!BQ11+轨道、轮渡!BQ6+轨道、轮渡!BQ15</f>
      </c>
      <c r="BR6" s="283"/>
      <c r="BS6" s="94">
        <f>公交!BS11+出租!BS11+网约车!BS11+轨道、轮渡!BS6+轨道、轮渡!BS15</f>
      </c>
      <c r="BT6" s="283"/>
      <c r="BU6" s="94">
        <f>公交!BU11+出租!BU11+网约车!BU11+轨道、轮渡!BU6+轨道、轮渡!BU15</f>
      </c>
      <c r="BV6" s="283"/>
      <c r="BW6" s="284">
        <f>BU6+BS6+BQ6+BO6+BM6+BK6+BI6+BG6+BE6+BC6+BA6+AY6</f>
      </c>
    </row>
    <row r="7" s="257" customFormat="1" ht="31.2" customHeight="1" spans="1:73">
      <c r="A7" s="29"/>
      <c r="B7" s="279" t="s">
        <v>194</v>
      </c>
      <c r="C7" s="94" t="n">
        <f>公交!C12+出租!C12+网约车!C12+轨道、轮渡!C7+轨道、轮渡!C16</f>
        <v>142140.4621197779</v>
      </c>
      <c r="D7" s="251" t="n">
        <f t="shared" si="0">C7/Z7-1</f>
        <v>0.06271644872362026</v>
      </c>
      <c r="E7" s="94" t="n">
        <f>公交!E12+出租!E12+网约车!E12+轨道、轮渡!E7+轨道、轮渡!E16</f>
        <v>109745.29228960247</v>
      </c>
      <c r="F7" s="251" t="n">
        <f t="shared" si="1">E7/AB7-1</f>
        <v>-0.15286135470280227</v>
      </c>
      <c r="G7" s="94" t="n">
        <f>公交!G12+出租!G12+网约车!G12+轨道、轮渡!G7+轨道、轮渡!G16</f>
        <v>154885.4160516646</v>
      </c>
      <c r="H7" s="251" t="n">
        <f t="shared" si="2">G7/AD7-1</f>
        <v>-0.032508181617272425</v>
      </c>
      <c r="I7" s="94" t="n">
        <f>公交!I12+出租!I12+网约车!I12+轨道、轮渡!I7+轨道、轮渡!I16</f>
        <v>155605.1973849824</v>
      </c>
      <c r="J7" s="251" t="n">
        <f t="shared" si="3">I7/AF7-1</f>
        <v>-0.025239483128362772</v>
      </c>
      <c r="K7" s="94" t="n">
        <f>公交!K12+出租!K12+网约车!K12+轨道、轮渡!K7+轨道、轮渡!K16</f>
        <v>152547.8682444497</v>
      </c>
      <c r="L7" s="251" t="n">
        <f t="shared" si="4">K7/AH7-1</f>
        <v>-0.01831723836438426</v>
      </c>
      <c r="M7" s="94" t="n">
        <f>公交!M12+出租!M12+网约车!M12+轨道、轮渡!M7+轨道、轮渡!M16</f>
        <v>144906.7423802308</v>
      </c>
      <c r="N7" s="251" t="n">
        <f t="shared" si="5">M7/AJ7-1</f>
        <v>0.0307194805896287</v>
      </c>
      <c r="O7" s="94" t="n">
        <f>公交!O12+出租!O12+网约车!O12+轨道、轮渡!O7+轨道、轮渡!O16</f>
        <v>139878.8628683541</v>
      </c>
      <c r="P7" s="251" t="n">
        <f t="shared" si="6">O7/AL7-1</f>
        <v>0.02242094359622282</v>
      </c>
      <c r="Q7" s="94" t="n">
        <f>公交!Q12+出租!Q12+网约车!Q12+轨道、轮渡!Q7+轨道、轮渡!Q16</f>
        <v>136770.1233407094</v>
      </c>
      <c r="R7" s="251" t="n">
        <f>Q7/AL7-1</f>
        <v>0.033183125869217456</v>
      </c>
      <c r="S7" s="94">
        <f>公交!S12+出租!S12+网约车!S12+轨道、轮渡!S7+轨道、轮渡!S16</f>
      </c>
      <c r="T7" s="251">
        <f>S7/AN7-1</f>
      </c>
      <c r="U7" s="280">
        <f>E7+C7+G7+I7+K7+M7+O7+Q7+S7</f>
      </c>
      <c r="V7" s="281">
        <f>U7/(X7+Z7+AB7+AD7+AF7+AH7+AJ7+AL7+AN7)-1</f>
      </c>
      <c r="W7" s="94"/>
      <c r="X7" s="94">
        <f>公交!X12+出租!X12+网约车!X12+轨道、轮渡!X7+轨道、轮渡!X16</f>
      </c>
      <c r="Y7" s="251">
        <f>X7/AY7-1</f>
      </c>
      <c r="Z7" s="94">
        <f>公交!Z12+出租!Z12+网约车!Z12+轨道、轮渡!Z7+轨道、轮渡!Z16</f>
      </c>
      <c r="AA7" s="251">
        <f>Z7/BA7-1</f>
      </c>
      <c r="AB7" s="94">
        <f>公交!AB12+出租!AB12+网约车!AB12+轨道、轮渡!AB7+轨道、轮渡!AB16</f>
      </c>
      <c r="AC7" s="251">
        <f>AB7/BC7-1</f>
      </c>
      <c r="AD7" s="94">
        <f>公交!AD12+出租!AD12+网约车!AD12+轨道、轮渡!AD7+轨道、轮渡!AD16</f>
      </c>
      <c r="AE7" s="251">
        <f>AD7/BE7-1</f>
      </c>
      <c r="AF7" s="94">
        <f>公交!AF12+出租!AF12+网约车!AF12+轨道、轮渡!AF7+轨道、轮渡!AF16</f>
      </c>
      <c r="AG7" s="251">
        <f>AF7/BG7-1</f>
      </c>
      <c r="AH7" s="94">
        <f>公交!AH12+出租!AH12+网约车!AH12+轨道、轮渡!AH7+轨道、轮渡!AH16</f>
      </c>
      <c r="AI7" s="251">
        <f>AH7/BI7-1</f>
      </c>
      <c r="AJ7" s="94">
        <f>公交!AJ12+出租!AJ12+网约车!AJ12+轨道、轮渡!AJ7+轨道、轮渡!AJ16</f>
      </c>
      <c r="AK7" s="251">
        <f>AJ7/BK7-1</f>
      </c>
      <c r="AL7" s="94">
        <f>公交!AL12+出租!AL12+网约车!AL12+轨道、轮渡!AL7+轨道、轮渡!AL16</f>
      </c>
      <c r="AM7" s="251">
        <f>AL7/BM7-1</f>
      </c>
      <c r="AN7" s="94">
        <f>公交!AN12+出租!AN12+网约车!AN12+轨道、轮渡!AN7+轨道、轮渡!AN16</f>
      </c>
      <c r="AO7" s="251">
        <f>AN7/BO7-1</f>
      </c>
      <c r="AP7" s="94">
        <f>公交!AP12+出租!AP12+网约车!AP12+轨道、轮渡!AP7+轨道、轮渡!AP16</f>
      </c>
      <c r="AQ7" s="251">
        <f>AP7/BQ7-1</f>
      </c>
      <c r="AR7" s="94">
        <f>公交!AR12+出租!AR12+网约车!AR12+轨道、轮渡!AR7+轨道、轮渡!AR16</f>
      </c>
      <c r="AS7" s="251">
        <f>AR7/BS7-1</f>
      </c>
      <c r="AT7" s="94">
        <f>公交!AT12+出租!AT12+网约车!AT12+轨道、轮渡!AT7+轨道、轮渡!AT16</f>
      </c>
      <c r="AU7" s="251">
        <f>AT7/BU7-1</f>
      </c>
      <c r="AV7" s="94">
        <f>X7+Z7+AB7+AD7+AF7+AH7+AJ7+AL7+AN7+AP7+AR7+AT7</f>
      </c>
      <c r="AW7" s="251">
        <f>AV7/SUM(AY7,BA7,BC7,BE7,BG7,BI7,BK7,BM7,BO7,BQ7,BS7,BU7)-1</f>
      </c>
      <c r="AX7" s="282"/>
      <c r="AY7" s="94">
        <f>公交!AY12+出租!AY12+网约车!AY12+轨道、轮渡!AY7+轨道、轮渡!AY16</f>
      </c>
      <c r="AZ7" s="283"/>
      <c r="BA7" s="94">
        <f>公交!BA12+出租!BA12+网约车!BA12+轨道、轮渡!BA7+轨道、轮渡!BA16</f>
      </c>
      <c r="BB7" s="283"/>
      <c r="BC7" s="94">
        <f>公交!BC12+出租!BC12+网约车!BC12+轨道、轮渡!BC7+轨道、轮渡!BC16</f>
      </c>
      <c r="BD7" s="283"/>
      <c r="BE7" s="94">
        <f>公交!BE12+出租!BE12+网约车!BE12+轨道、轮渡!BE7+轨道、轮渡!BE16</f>
      </c>
      <c r="BF7" s="283"/>
      <c r="BG7" s="94">
        <f>公交!BG12+出租!BG12+网约车!BG12+轨道、轮渡!BG7+轨道、轮渡!BG16</f>
      </c>
      <c r="BH7" s="283"/>
      <c r="BI7" s="94">
        <f>公交!BI12+出租!BI12+网约车!BI12+轨道、轮渡!BI7+轨道、轮渡!BI16</f>
      </c>
      <c r="BJ7" s="283"/>
      <c r="BK7" s="94">
        <f>公交!BK12+出租!BK12+网约车!BK12+轨道、轮渡!BK7+轨道、轮渡!BK16</f>
      </c>
      <c r="BL7" s="283"/>
      <c r="BM7" s="94">
        <f>公交!BM12+出租!BM12+网约车!BM12+轨道、轮渡!BM7+轨道、轮渡!BM16</f>
      </c>
      <c r="BN7" s="283"/>
      <c r="BO7" s="94">
        <f>公交!BO12+出租!BO12+网约车!BO12+轨道、轮渡!BO7+轨道、轮渡!BO16</f>
      </c>
      <c r="BP7" s="283"/>
      <c r="BQ7" s="94">
        <f>公交!BQ12+出租!BQ12+网约车!BQ12+轨道、轮渡!BQ7+轨道、轮渡!BQ16</f>
      </c>
      <c r="BR7" s="283"/>
      <c r="BS7" s="94">
        <f>公交!BS12+出租!BS12+网约车!BS12+轨道、轮渡!BS7+轨道、轮渡!BS16</f>
      </c>
      <c r="BT7" s="283"/>
      <c r="BU7" s="94">
        <f>公交!BU12+出租!BU12+网约车!BU12+轨道、轮渡!BU7+轨道、轮渡!BU16</f>
      </c>
      <c r="BV7" s="283"/>
      <c r="BW7" s="284">
        <f>BU7+BS7+BQ7+BO7+BM7+BK7+BI7+BG7+BE7+BC7+BA7+AY7</f>
      </c>
    </row>
    <row r="8" s="257" customFormat="1" ht="31.2" customHeight="1" spans="1:73">
      <c r="A8" s="285" t="s">
        <v>94</v>
      </c>
      <c r="B8" s="279" t="s">
        <v>193</v>
      </c>
      <c r="C8" s="94" t="n">
        <f>公交!C15+出租!C15+网约车!C15+轨道、轮渡!C8</f>
        <v>1352.262236682962</v>
      </c>
      <c r="D8" s="251" t="n">
        <f t="shared" si="0">C8/Z8-1</f>
        <v>-0.07362795630708963</v>
      </c>
      <c r="E8" s="94" t="n">
        <f>公交!E15+出租!E15+网约车!E15+轨道、轮渡!E8</f>
        <v>1165.326642604965</v>
      </c>
      <c r="F8" s="251" t="n">
        <f t="shared" si="1">E8/AB8-1</f>
        <v>-0.18719718094735005</v>
      </c>
      <c r="G8" s="94" t="n">
        <f>公交!G15+出租!G15+网约车!G15+轨道、轮渡!G8</f>
        <v>1394.720997103955</v>
      </c>
      <c r="H8" s="251" t="n">
        <f t="shared" si="2">G8/AD8-1</f>
        <v>-0.055705290225648185</v>
      </c>
      <c r="I8" s="94" t="n">
        <f>公交!I15+出租!I15+网约车!I15+轨道、轮渡!I8</f>
        <v>1358.2956226975919</v>
      </c>
      <c r="J8" s="251" t="n">
        <f t="shared" si="3">I8/AF8-1</f>
        <v>-0.11162592283692163</v>
      </c>
      <c r="K8" s="94" t="n">
        <f>公交!K15+出租!K15+网约车!K15+轨道、轮渡!K8</f>
        <v>1337.251884738206</v>
      </c>
      <c r="L8" s="251" t="n">
        <f t="shared" si="4">K8/AH8-1</f>
        <v>-0.13358133135355532</v>
      </c>
      <c r="M8" s="94" t="n">
        <f>公交!M15+出租!M15+网约车!M15+轨道、轮渡!M8</f>
        <v>1292.3868756838528</v>
      </c>
      <c r="N8" s="251" t="n">
        <f t="shared" si="5">M8/AJ8-1</f>
        <v>-0.059541074573391195</v>
      </c>
      <c r="O8" s="94" t="n">
        <f>公交!O15+出租!O15+网约车!O15+轨道、轮渡!O8</f>
        <v>1235.394963641575</v>
      </c>
      <c r="P8" s="251" t="n">
        <f t="shared" si="6">O8/AL8-1</f>
        <v>-0.04031171103829634</v>
      </c>
      <c r="Q8" s="94" t="n">
        <f>公交!Q15+出租!Q15+网约车!Q15+轨道、轮渡!Q8</f>
        <v>1173.1497421160357</v>
      </c>
      <c r="R8" s="251" t="n">
        <f>Q8/AL8-1</f>
        <v>-0.07802875708901591</v>
      </c>
      <c r="S8" s="94">
        <f>公交!S15+出租!S15+网约车!S15+轨道、轮渡!S8</f>
      </c>
      <c r="T8" s="251">
        <f>S8/AN8-1</f>
      </c>
      <c r="U8" s="280">
        <f>E8+C8+G8+I8+K8+M8+O8+Q8+S8</f>
      </c>
      <c r="V8" s="281">
        <f>U8/(X8+Z8+AB8+AD8+AF8+AH8+AJ8+AL8+AN8)-1</f>
      </c>
      <c r="W8" s="94"/>
      <c r="X8" s="94">
        <f>公交!X15+出租!X15+网约车!X15+轨道、轮渡!X8</f>
      </c>
      <c r="Y8" s="251">
        <f>X8/AY8-1</f>
      </c>
      <c r="Z8" s="94">
        <f>公交!Z15+出租!Z15+网约车!Z15+轨道、轮渡!Z8</f>
      </c>
      <c r="AA8" s="251">
        <f>Z8/BA8-1</f>
      </c>
      <c r="AB8" s="94">
        <f>公交!AB15+出租!AB15+网约车!AB15+轨道、轮渡!AB8</f>
      </c>
      <c r="AC8" s="251">
        <f>AB8/BC8-1</f>
      </c>
      <c r="AD8" s="94">
        <f>公交!AD15+出租!AD15+网约车!AD15+轨道、轮渡!AD8</f>
      </c>
      <c r="AE8" s="251">
        <f>AD8/BE8-1</f>
      </c>
      <c r="AF8" s="94">
        <f>公交!AF15+出租!AF15+网约车!AF15+轨道、轮渡!AF8</f>
      </c>
      <c r="AG8" s="251">
        <f>AF8/BG8-1</f>
      </c>
      <c r="AH8" s="94">
        <f>公交!AH15+出租!AH15+网约车!AH15+轨道、轮渡!AH8</f>
      </c>
      <c r="AI8" s="251">
        <f>AH8/BI8-1</f>
      </c>
      <c r="AJ8" s="94">
        <f>公交!AJ15+出租!AJ15+网约车!AJ15+轨道、轮渡!AJ8</f>
      </c>
      <c r="AK8" s="251">
        <f>AJ8/BK8-1</f>
      </c>
      <c r="AL8" s="94">
        <f>公交!AL15+出租!AL15+网约车!AL15+轨道、轮渡!AL8</f>
      </c>
      <c r="AM8" s="251">
        <f>AL8/BM8-1</f>
      </c>
      <c r="AN8" s="94">
        <f>公交!AN15+出租!AN15+网约车!AN15+轨道、轮渡!AN8</f>
      </c>
      <c r="AO8" s="251">
        <f>AN8/BO8-1</f>
      </c>
      <c r="AP8" s="94">
        <f>公交!AP15+出租!AP15+网约车!AP15+轨道、轮渡!AP8</f>
      </c>
      <c r="AQ8" s="251">
        <f>AP8/BQ8-1</f>
      </c>
      <c r="AR8" s="94">
        <f>公交!AR15+出租!AR15+网约车!AR15+轨道、轮渡!AR8</f>
      </c>
      <c r="AS8" s="251">
        <f>AR8/BS8-1</f>
      </c>
      <c r="AT8" s="94">
        <f>公交!AT15+出租!AT15+网约车!AT15+轨道、轮渡!AT8</f>
      </c>
      <c r="AU8" s="251">
        <f>AT8/BU8-1</f>
      </c>
      <c r="AV8" s="94">
        <f>X8+Z8+AB8+AD8+AF8+AH8+AJ8+AL8+AN8+AP8+AR8+AT8</f>
      </c>
      <c r="AW8" s="251">
        <f>AV8/SUM(AY8,BA8,BC8,BE8,BG8,BI8,BK8,BM8,BO8,BQ8,BS8,BU8)-1</f>
      </c>
      <c r="AX8" s="282"/>
      <c r="AY8" s="94">
        <f>公交!AY15+出租!AY15+网约车!AY15+轨道、轮渡!AY8</f>
      </c>
      <c r="AZ8" s="283"/>
      <c r="BA8" s="94">
        <f>公交!BA15+出租!BA15+网约车!BA15+轨道、轮渡!BA8</f>
      </c>
      <c r="BB8" s="283"/>
      <c r="BC8" s="94">
        <f>公交!BC15+出租!BC15+网约车!BC15+轨道、轮渡!BC8</f>
      </c>
      <c r="BD8" s="283"/>
      <c r="BE8" s="94">
        <f>公交!BE15+出租!BE15+网约车!BE15+轨道、轮渡!BE8</f>
      </c>
      <c r="BF8" s="283"/>
      <c r="BG8" s="94">
        <f>公交!BG15+出租!BG15+网约车!BG15+轨道、轮渡!BG8</f>
      </c>
      <c r="BH8" s="283"/>
      <c r="BI8" s="94">
        <f>公交!BI15+出租!BI15+网约车!BI15+轨道、轮渡!BI8</f>
      </c>
      <c r="BJ8" s="283"/>
      <c r="BK8" s="94">
        <f>公交!BK15+出租!BK15+网约车!BK15+轨道、轮渡!BK8</f>
      </c>
      <c r="BL8" s="283"/>
      <c r="BM8" s="94">
        <f>公交!BM15+出租!BM15+网约车!BM15+轨道、轮渡!BM8</f>
      </c>
      <c r="BN8" s="283"/>
      <c r="BO8" s="94">
        <f>公交!BO15+出租!BO15+网约车!BO15+轨道、轮渡!BO8</f>
      </c>
      <c r="BP8" s="283"/>
      <c r="BQ8" s="94">
        <f>公交!BQ15+出租!BQ15+网约车!BQ15+轨道、轮渡!BQ8</f>
      </c>
      <c r="BR8" s="283"/>
      <c r="BS8" s="94">
        <f>公交!BS15+出租!BS15+网约车!BS15+轨道、轮渡!BS8</f>
      </c>
      <c r="BT8" s="283"/>
      <c r="BU8" s="94">
        <f>公交!BU15+出租!BU15+网约车!BU15+轨道、轮渡!BU8</f>
      </c>
      <c r="BV8" s="283"/>
      <c r="BW8" s="284">
        <f>BU8+BS8+BQ8+BO8+BM8+BK8+BI8+BG8+BE8+BC8+BA8+AY8</f>
      </c>
    </row>
    <row r="9" s="257" customFormat="1" ht="31.2" customHeight="1" spans="1:73">
      <c r="A9" s="29"/>
      <c r="B9" s="279" t="s">
        <v>194</v>
      </c>
      <c r="C9" s="94" t="n">
        <f>公交!C16+出租!C16+网约车!C16+轨道、轮渡!C9</f>
        <v>7301.413970318516</v>
      </c>
      <c r="D9" s="251" t="n">
        <f t="shared" si="0">C9/Z9-1</f>
        <v>0.03714000245085569</v>
      </c>
      <c r="E9" s="94" t="n">
        <f>公交!E16+出租!E16+网约车!E16+轨道、轮渡!E9</f>
        <v>6216.7115837960555</v>
      </c>
      <c r="F9" s="251" t="n">
        <f t="shared" si="1">E9/AB9-1</f>
        <v>-0.10147793403691152</v>
      </c>
      <c r="G9" s="94" t="n">
        <f>公交!G16+出租!G16+网约车!G16+轨道、轮渡!G9</f>
        <v>7592.28173749806</v>
      </c>
      <c r="H9" s="251" t="n">
        <f t="shared" si="2">G9/AD9-1</f>
        <v>0.06204978018286633</v>
      </c>
      <c r="I9" s="94" t="n">
        <f>公交!I16+出租!I16+网约车!I16+轨道、轮渡!I9</f>
        <v>7412.732119939367</v>
      </c>
      <c r="J9" s="251" t="n">
        <f t="shared" si="3">I9/AF9-1</f>
        <v>0.004666757421264656</v>
      </c>
      <c r="K9" s="94" t="n">
        <f>公交!K16+出租!K16+网约车!K16+轨道、轮渡!K9</f>
        <v>7290.889320538338</v>
      </c>
      <c r="L9" s="251" t="n">
        <f t="shared" si="4">K9/AH9-1</f>
        <v>-0.016075379952513735</v>
      </c>
      <c r="M9" s="94" t="n">
        <f>公交!M16+出租!M16+网约车!M16+轨道、轮渡!M9</f>
        <v>6972.1279522114855</v>
      </c>
      <c r="N9" s="251" t="n">
        <f t="shared" si="5">M9/AJ9-1</f>
        <v>0.05728428236691485</v>
      </c>
      <c r="O9" s="94" t="n">
        <f>公交!O16+出租!O16+网约车!O16+轨道、轮渡!O9</f>
        <v>6567.377330974407</v>
      </c>
      <c r="P9" s="251" t="n">
        <f t="shared" si="6">O9/AL9-1</f>
        <v>0.07071019787230459</v>
      </c>
      <c r="Q9" s="94" t="n">
        <f>公交!Q16+出租!Q16+网约车!Q16+轨道、轮渡!Q9</f>
        <v>6220.021846082906</v>
      </c>
      <c r="R9" s="251" t="n">
        <f>Q9/AL9-1</f>
        <v>0.029016455690383358</v>
      </c>
      <c r="S9" s="94">
        <f>公交!S16+出租!S16+网约车!S16+轨道、轮渡!S9</f>
      </c>
      <c r="T9" s="251">
        <f>S9/AN9-1</f>
      </c>
      <c r="U9" s="280">
        <f>E9+C9+G9+I9+K9+M9+O9+Q9+S9</f>
      </c>
      <c r="V9" s="281">
        <f>U9/(X9+Z9+AB9+AD9+AF9+AH9+AJ9+AL9+AN9)-1</f>
      </c>
      <c r="W9" s="94"/>
      <c r="X9" s="94">
        <f>公交!X16+出租!X16+网约车!X16+轨道、轮渡!X9</f>
      </c>
      <c r="Y9" s="251">
        <f>X9/AY9-1</f>
      </c>
      <c r="Z9" s="94">
        <f>公交!Z16+出租!Z16+网约车!Z16+轨道、轮渡!Z9</f>
      </c>
      <c r="AA9" s="251">
        <f>Z9/BA9-1</f>
      </c>
      <c r="AB9" s="94">
        <f>公交!AB16+出租!AB16+网约车!AB16+轨道、轮渡!AB9</f>
      </c>
      <c r="AC9" s="251">
        <f>AB9/BC9-1</f>
      </c>
      <c r="AD9" s="94">
        <f>公交!AD16+出租!AD16+网约车!AD16+轨道、轮渡!AD9</f>
      </c>
      <c r="AE9" s="251">
        <f>AD9/BE9-1</f>
      </c>
      <c r="AF9" s="94">
        <f>公交!AF16+出租!AF16+网约车!AF16+轨道、轮渡!AF9</f>
      </c>
      <c r="AG9" s="251">
        <f>AF9/BG9-1</f>
      </c>
      <c r="AH9" s="94">
        <f>公交!AH16+出租!AH16+网约车!AH16+轨道、轮渡!AH9</f>
      </c>
      <c r="AI9" s="251">
        <f>AH9/BI9-1</f>
      </c>
      <c r="AJ9" s="94">
        <f>公交!AJ16+出租!AJ16+网约车!AJ16+轨道、轮渡!AJ9</f>
      </c>
      <c r="AK9" s="251">
        <f>AJ9/BK9-1</f>
      </c>
      <c r="AL9" s="94">
        <f>公交!AL16+出租!AL16+网约车!AL16+轨道、轮渡!AL9</f>
      </c>
      <c r="AM9" s="251">
        <f>AL9/BM9-1</f>
      </c>
      <c r="AN9" s="94">
        <f>公交!AN16+出租!AN16+网约车!AN16+轨道、轮渡!AN9</f>
      </c>
      <c r="AO9" s="251">
        <f>AN9/BO9-1</f>
      </c>
      <c r="AP9" s="94">
        <f>公交!AP16+出租!AP16+网约车!AP16+轨道、轮渡!AP9</f>
      </c>
      <c r="AQ9" s="251">
        <f>AP9/BQ9-1</f>
      </c>
      <c r="AR9" s="94">
        <f>公交!AR16+出租!AR16+网约车!AR16+轨道、轮渡!AR9</f>
      </c>
      <c r="AS9" s="251">
        <f>AR9/BS9-1</f>
      </c>
      <c r="AT9" s="94">
        <f>公交!AT16+出租!AT16+网约车!AT16+轨道、轮渡!AT9</f>
      </c>
      <c r="AU9" s="251">
        <f>AT9/BU9-1</f>
      </c>
      <c r="AV9" s="94">
        <f>X9+Z9+AB9+AD9+AF9+AH9+AJ9+AL9+AN9+AP9+AR9+AT9</f>
      </c>
      <c r="AW9" s="251">
        <f>AV9/SUM(AY9,BA9,BC9,BE9,BG9,BI9,BK9,BM9,BO9,BQ9,BS9,BU9)-1</f>
      </c>
      <c r="AX9" s="282"/>
      <c r="AY9" s="94">
        <f>公交!AY16+出租!AY16+网约车!AY16+轨道、轮渡!AY9</f>
      </c>
      <c r="AZ9" s="283"/>
      <c r="BA9" s="94">
        <f>公交!BA16+出租!BA16+网约车!BA16+轨道、轮渡!BA9</f>
      </c>
      <c r="BB9" s="283"/>
      <c r="BC9" s="94">
        <f>公交!BC16+出租!BC16+网约车!BC16+轨道、轮渡!BC9</f>
      </c>
      <c r="BD9" s="283"/>
      <c r="BE9" s="94">
        <f>公交!BE16+出租!BE16+网约车!BE16+轨道、轮渡!BE9</f>
      </c>
      <c r="BF9" s="283"/>
      <c r="BG9" s="94">
        <f>公交!BG16+出租!BG16+网约车!BG16+轨道、轮渡!BG9</f>
      </c>
      <c r="BH9" s="283"/>
      <c r="BI9" s="94">
        <f>公交!BI16+出租!BI16+网约车!BI16+轨道、轮渡!BI9</f>
      </c>
      <c r="BJ9" s="283"/>
      <c r="BK9" s="94">
        <f>公交!BK16+出租!BK16+网约车!BK16+轨道、轮渡!BK9</f>
      </c>
      <c r="BL9" s="283"/>
      <c r="BM9" s="94">
        <f>公交!BM16+出租!BM16+网约车!BM16+轨道、轮渡!BM9</f>
      </c>
      <c r="BN9" s="283"/>
      <c r="BO9" s="94">
        <f>公交!BO16+出租!BO16+网约车!BO16+轨道、轮渡!BO9</f>
      </c>
      <c r="BP9" s="283"/>
      <c r="BQ9" s="94">
        <f>公交!BQ16+出租!BQ16+网约车!BQ16+轨道、轮渡!BQ9</f>
      </c>
      <c r="BR9" s="283"/>
      <c r="BS9" s="94">
        <f>公交!BS16+出租!BS16+网约车!BS16+轨道、轮渡!BS9</f>
      </c>
      <c r="BT9" s="283"/>
      <c r="BU9" s="94">
        <f>公交!BU16+出租!BU16+网约车!BU16+轨道、轮渡!BU9</f>
      </c>
      <c r="BV9" s="283"/>
      <c r="BW9" s="284">
        <f>BU9+BS9+BQ9+BO9+BM9+BK9+BI9+BG9+BE9+BC9+BA9+AY9</f>
      </c>
    </row>
    <row r="10" s="257" customFormat="1" ht="31.2" customHeight="1" spans="1:73">
      <c r="A10" s="285" t="s">
        <v>95</v>
      </c>
      <c r="B10" s="279" t="s">
        <v>193</v>
      </c>
      <c r="C10" s="94" t="n">
        <f>公交!C19+出租!C19+网约车!C19</f>
        <v>1785.545727401676</v>
      </c>
      <c r="D10" s="251" t="n">
        <f t="shared" si="0">C10/Z10-1</f>
        <v>-0.010913402013879137</v>
      </c>
      <c r="E10" s="94" t="n">
        <f>公交!E19+出租!E19+网约车!E19</f>
        <v>1644.207181727948</v>
      </c>
      <c r="F10" s="251" t="n">
        <f t="shared" si="1">E10/AB10-1</f>
        <v>0.055660881766660175</v>
      </c>
      <c r="G10" s="94" t="n">
        <f>公交!G19+出租!G19+网约车!G19</f>
        <v>1770.60220703224</v>
      </c>
      <c r="H10" s="251" t="n">
        <f t="shared" si="2">G10/AD10-1</f>
        <v>0.05509609863405962</v>
      </c>
      <c r="I10" s="94" t="n">
        <f>公交!I19+出租!I19+网约车!I19</f>
        <v>1910.0302080161011</v>
      </c>
      <c r="J10" s="251" t="n">
        <f t="shared" si="3">I10/AF10-1</f>
        <v>0.08075975675588043</v>
      </c>
      <c r="K10" s="94" t="n">
        <f>公交!K19+出租!K19+网约车!K19</f>
        <v>1857.0383343734723</v>
      </c>
      <c r="L10" s="251" t="n">
        <f t="shared" si="4">K10/AH10-1</f>
        <v>0.09258615346049326</v>
      </c>
      <c r="M10" s="94" t="n">
        <f>公交!M19+出租!M19+网约车!M19</f>
        <v>1869.7903464283372</v>
      </c>
      <c r="N10" s="251" t="n">
        <f t="shared" si="5">M10/AJ10-1</f>
        <v>0.08070012674487126</v>
      </c>
      <c r="O10" s="94" t="n">
        <f>公交!O19+出租!O19+网约车!O19</f>
        <v>1745.107675868343</v>
      </c>
      <c r="P10" s="251" t="n">
        <f t="shared" si="6">O10/AL10-1</f>
        <v>0.09971672333259551</v>
      </c>
      <c r="Q10" s="94" t="n">
        <f>公交!Q19+出租!Q19+网约车!Q19</f>
        <v>1707.9141458643307</v>
      </c>
      <c r="R10" s="251" t="n">
        <f>Q10/AL10-1</f>
        <v>0.10108424853572773</v>
      </c>
      <c r="S10" s="94">
        <f>公交!S19+出租!S19+网约车!S19</f>
      </c>
      <c r="T10" s="251">
        <f>S10/AN10-1</f>
      </c>
      <c r="U10" s="280">
        <f>E10+C10+G10+I10+K10+M10+O10+Q10+S10</f>
      </c>
      <c r="V10" s="281">
        <f>U10/(X10+Z10+AB10+AD10+AF10+AH10+AJ10+AL10+AN10)-1</f>
      </c>
      <c r="W10" s="94"/>
      <c r="X10" s="94">
        <f>公交!X19+出租!X19+网约车!X19</f>
      </c>
      <c r="Y10" s="251">
        <f>X10/AY10-1</f>
      </c>
      <c r="Z10" s="94">
        <f>公交!Z19+出租!Z19+网约车!Z19</f>
      </c>
      <c r="AA10" s="251">
        <f>Z10/BA10-1</f>
      </c>
      <c r="AB10" s="94">
        <f>公交!AB19+出租!AB19+网约车!AB19</f>
      </c>
      <c r="AC10" s="251">
        <f>AB10/BC10-1</f>
      </c>
      <c r="AD10" s="94">
        <f>公交!AD19+出租!AD19+网约车!AD19</f>
      </c>
      <c r="AE10" s="251">
        <f>AD10/BE10-1</f>
      </c>
      <c r="AF10" s="94">
        <f>公交!AF19+出租!AF19+网约车!AF19</f>
      </c>
      <c r="AG10" s="251">
        <f>AF10/BG10-1</f>
      </c>
      <c r="AH10" s="94">
        <f>公交!AH19+出租!AH19+网约车!AH19</f>
      </c>
      <c r="AI10" s="251">
        <f>AH10/BI10-1</f>
      </c>
      <c r="AJ10" s="94">
        <f>公交!AJ19+出租!AJ19+网约车!AJ19</f>
      </c>
      <c r="AK10" s="251">
        <f>AJ10/BK10-1</f>
      </c>
      <c r="AL10" s="94">
        <f>公交!AL19+出租!AL19+网约车!AL19</f>
      </c>
      <c r="AM10" s="251">
        <f>AL10/BM10-1</f>
      </c>
      <c r="AN10" s="94">
        <f>公交!AN19+出租!AN19+网约车!AN19</f>
      </c>
      <c r="AO10" s="251">
        <f>AN10/BO10-1</f>
      </c>
      <c r="AP10" s="94">
        <f>公交!AP19+出租!AP19+网约车!AP19</f>
      </c>
      <c r="AQ10" s="251">
        <f>AP10/BQ10-1</f>
      </c>
      <c r="AR10" s="94">
        <f>公交!AR19+出租!AR19+网约车!AR19</f>
      </c>
      <c r="AS10" s="251">
        <f>AR10/BS10-1</f>
      </c>
      <c r="AT10" s="94">
        <f>公交!AT19+出租!AT19+网约车!AT19</f>
      </c>
      <c r="AU10" s="251">
        <f>AT10/BU10-1</f>
      </c>
      <c r="AV10" s="94">
        <f>X10+Z10+AB10+AD10+AF10+AH10+AJ10+AL10+AN10+AP10+AR10+AT10</f>
      </c>
      <c r="AW10" s="251">
        <f>AV10/SUM(AY10,BA10,BC10,BE10,BG10,BI10,BK10,BM10,BO10,BQ10,BS10,BU10)-1</f>
      </c>
      <c r="AX10" s="282"/>
      <c r="AY10" s="94">
        <f>公交!AY19+出租!AY19+网约车!AY19</f>
      </c>
      <c r="AZ10" s="283"/>
      <c r="BA10" s="94">
        <f>公交!BA19+出租!BA19+网约车!BA19</f>
      </c>
      <c r="BB10" s="283"/>
      <c r="BC10" s="94">
        <f>公交!BC19+出租!BC19+网约车!BC19</f>
      </c>
      <c r="BD10" s="283"/>
      <c r="BE10" s="94">
        <f>公交!BE19+出租!BE19+网约车!BE19</f>
      </c>
      <c r="BF10" s="283"/>
      <c r="BG10" s="94">
        <f>公交!BG19+出租!BG19+网约车!BG19</f>
      </c>
      <c r="BH10" s="283"/>
      <c r="BI10" s="94">
        <f>公交!BI19+出租!BI19+网约车!BI19</f>
      </c>
      <c r="BJ10" s="283"/>
      <c r="BK10" s="94">
        <f>公交!BK19+出租!BK19+网约车!BK19</f>
      </c>
      <c r="BL10" s="283"/>
      <c r="BM10" s="94">
        <f>公交!BM19+出租!BM19+网约车!BM19</f>
      </c>
      <c r="BN10" s="283"/>
      <c r="BO10" s="94">
        <f>公交!BO19+出租!BO19+网约车!BO19</f>
      </c>
      <c r="BP10" s="283"/>
      <c r="BQ10" s="94">
        <f>公交!BQ19+出租!BQ19+网约车!BQ19</f>
      </c>
      <c r="BR10" s="283"/>
      <c r="BS10" s="94">
        <f>公交!BS19+出租!BS19+网约车!BS19</f>
      </c>
      <c r="BT10" s="283"/>
      <c r="BU10" s="94">
        <f>公交!BU19+出租!BU19+网约车!BU19</f>
      </c>
      <c r="BV10" s="283"/>
      <c r="BW10" s="284">
        <f>BU10+BS10+BQ10+BO10+BM10+BK10+BI10+BG10+BE10+BC10+BA10+AY10</f>
      </c>
    </row>
    <row r="11" s="257" customFormat="1" ht="31.2" customHeight="1" spans="1:73">
      <c r="A11" s="29"/>
      <c r="B11" s="279" t="s">
        <v>194</v>
      </c>
      <c r="C11" s="94" t="n">
        <f>公交!C20+出租!C20+网约车!C20</f>
        <v>8526.906994916451</v>
      </c>
      <c r="D11" s="251" t="n">
        <f t="shared" si="0">C11/Z11-1</f>
        <v>0.04305896282445443</v>
      </c>
      <c r="E11" s="94" t="n">
        <f>公交!E20+出租!E20+网约车!E20</f>
        <v>8518.91039668565</v>
      </c>
      <c r="F11" s="251" t="n">
        <f t="shared" si="1">E11/AB11-1</f>
        <v>0.1560013429703988</v>
      </c>
      <c r="G11" s="94" t="n">
        <f>公交!G20+出租!G20+网约车!G20</f>
        <v>8669.55532084738</v>
      </c>
      <c r="H11" s="251" t="n">
        <f t="shared" si="2">G11/AD11-1</f>
        <v>0.17415432435472677</v>
      </c>
      <c r="I11" s="94" t="n">
        <f>公交!I20+出租!I20+网约车!I20</f>
        <v>9305.16126550084</v>
      </c>
      <c r="J11" s="251" t="n">
        <f t="shared" si="3">I11/AF11-1</f>
        <v>0.18389477698860612</v>
      </c>
      <c r="K11" s="94" t="n">
        <f>公交!K20+出租!K20+网约车!K20</f>
        <v>9205.20597916513</v>
      </c>
      <c r="L11" s="251" t="n">
        <f t="shared" si="4">K11/AH11-1</f>
        <v>0.2235865436625768</v>
      </c>
      <c r="M11" s="94" t="n">
        <f>公交!M20+出租!M20+网约车!M20</f>
        <v>8987.68204983874</v>
      </c>
      <c r="N11" s="251" t="n">
        <f t="shared" si="5">M11/AJ11-1</f>
        <v>0.184884268258251</v>
      </c>
      <c r="O11" s="94" t="n">
        <f>公交!O20+出租!O20+网约车!O20</f>
        <v>8654.25894974321</v>
      </c>
      <c r="P11" s="251" t="n">
        <f t="shared" si="6">O11/AL11-1</f>
        <v>0.1677720722074758</v>
      </c>
      <c r="Q11" s="94" t="n">
        <f>公交!Q20+出租!Q20+网约车!Q20</f>
        <v>8589.54757268511</v>
      </c>
      <c r="R11" s="251" t="n">
        <f>Q11/AL11-1</f>
        <v>0.17247212565399583</v>
      </c>
      <c r="S11" s="94">
        <f>公交!S20+出租!S20+网约车!S20</f>
      </c>
      <c r="T11" s="251">
        <f>S11/AN11-1</f>
      </c>
      <c r="U11" s="280">
        <f>E11+C11+G11+I11+K11+M11+O11+Q11+S11</f>
      </c>
      <c r="V11" s="281">
        <f>U11/(X11+Z11+AB11+AD11+AF11+AH11+AJ11+AL11+AN11)-1</f>
      </c>
      <c r="W11" s="94"/>
      <c r="X11" s="94">
        <f>公交!X20+出租!X20+网约车!X20</f>
      </c>
      <c r="Y11" s="251">
        <f>X11/AY11-1</f>
      </c>
      <c r="Z11" s="94">
        <f>公交!Z20+出租!Z20+网约车!Z20</f>
      </c>
      <c r="AA11" s="251">
        <f>Z11/BA11-1</f>
      </c>
      <c r="AB11" s="94">
        <f>公交!AB20+出租!AB20+网约车!AB20</f>
      </c>
      <c r="AC11" s="251">
        <f>AB11/BC11-1</f>
      </c>
      <c r="AD11" s="94">
        <f>公交!AD20+出租!AD20+网约车!AD20</f>
      </c>
      <c r="AE11" s="251">
        <f>AD11/BE11-1</f>
      </c>
      <c r="AF11" s="94">
        <f>公交!AF20+出租!AF20+网约车!AF20</f>
      </c>
      <c r="AG11" s="251">
        <f>AF11/BG11-1</f>
      </c>
      <c r="AH11" s="94">
        <f>公交!AH20+出租!AH20+网约车!AH20</f>
      </c>
      <c r="AI11" s="251">
        <f>AH11/BI11-1</f>
      </c>
      <c r="AJ11" s="94">
        <f>公交!AJ20+出租!AJ20+网约车!AJ20</f>
      </c>
      <c r="AK11" s="251">
        <f>AJ11/BK11-1</f>
      </c>
      <c r="AL11" s="94">
        <f>公交!AL20+出租!AL20+网约车!AL20</f>
      </c>
      <c r="AM11" s="251">
        <f>AL11/BM11-1</f>
      </c>
      <c r="AN11" s="94">
        <f>公交!AN20+出租!AN20+网约车!AN20</f>
      </c>
      <c r="AO11" s="251">
        <f>AN11/BO11-1</f>
      </c>
      <c r="AP11" s="94">
        <f>公交!AP20+出租!AP20+网约车!AP20</f>
      </c>
      <c r="AQ11" s="251">
        <f>AP11/BQ11-1</f>
      </c>
      <c r="AR11" s="94">
        <f>公交!AR20+出租!AR20+网约车!AR20</f>
      </c>
      <c r="AS11" s="251">
        <f>AR11/BS11-1</f>
      </c>
      <c r="AT11" s="94">
        <f>公交!AT20+出租!AT20+网约车!AT20</f>
      </c>
      <c r="AU11" s="251">
        <f>AT11/BU11-1</f>
      </c>
      <c r="AV11" s="94">
        <f>X11+Z11+AB11+AD11+AF11+AH11+AJ11+AL11+AN11+AP11+AR11+AT11</f>
      </c>
      <c r="AW11" s="251">
        <f>AV11/SUM(AY11,BA11,BC11,BE11,BG11,BI11,BK11,BM11,BO11,BQ11,BS11,BU11)-1</f>
      </c>
      <c r="AX11" s="282"/>
      <c r="AY11" s="94">
        <f>公交!AY20+出租!AY20+网约车!AY20</f>
      </c>
      <c r="AZ11" s="283"/>
      <c r="BA11" s="94">
        <f>公交!BA20+出租!BA20+网约车!BA20</f>
      </c>
      <c r="BB11" s="283"/>
      <c r="BC11" s="94">
        <f>公交!BC20+出租!BC20+网约车!BC20</f>
      </c>
      <c r="BD11" s="283"/>
      <c r="BE11" s="94">
        <f>公交!BE20+出租!BE20+网约车!BE20</f>
      </c>
      <c r="BF11" s="283"/>
      <c r="BG11" s="94">
        <f>公交!BG20+出租!BG20+网约车!BG20</f>
      </c>
      <c r="BH11" s="283"/>
      <c r="BI11" s="94">
        <f>公交!BI20+出租!BI20+网约车!BI20</f>
      </c>
      <c r="BJ11" s="283"/>
      <c r="BK11" s="94">
        <f>公交!BK20+出租!BK20+网约车!BK20</f>
      </c>
      <c r="BL11" s="283"/>
      <c r="BM11" s="94">
        <f>公交!BM20+出租!BM20+网约车!BM20</f>
      </c>
      <c r="BN11" s="283"/>
      <c r="BO11" s="94">
        <f>公交!BO20+出租!BO20+网约车!BO20</f>
      </c>
      <c r="BP11" s="283"/>
      <c r="BQ11" s="94">
        <f>公交!BQ20+出租!BQ20+网约车!BQ20</f>
      </c>
      <c r="BR11" s="283"/>
      <c r="BS11" s="94">
        <f>公交!BS20+出租!BS20+网约车!BS20</f>
      </c>
      <c r="BT11" s="283"/>
      <c r="BU11" s="94">
        <f>公交!BU20+出租!BU20+网约车!BU20</f>
      </c>
      <c r="BV11" s="283"/>
      <c r="BW11" s="284">
        <f>BU11+BS11+BQ11+BO11+BM11+BK11+BI11+BG11+BE11+BC11+BA11+AY11</f>
      </c>
    </row>
    <row r="12" s="257" customFormat="1" ht="31.2" customHeight="1" spans="1:73">
      <c r="A12" s="285" t="s">
        <v>96</v>
      </c>
      <c r="B12" s="279" t="s">
        <v>193</v>
      </c>
      <c r="C12" s="94" t="n">
        <f>公交!C23+出租!C23+网约车!C23</f>
        <v>1964.455969724582</v>
      </c>
      <c r="D12" s="251" t="n">
        <f t="shared" si="0">C12/Z12-1</f>
        <v>-0.07987534592193057</v>
      </c>
      <c r="E12" s="94" t="n">
        <f>公交!E23+出租!E23+网约车!E23</f>
        <v>1894.423912055346</v>
      </c>
      <c r="F12" s="251" t="n">
        <f t="shared" si="1">E12/AB12-1</f>
        <v>0.09188362335463429</v>
      </c>
      <c r="G12" s="94" t="n">
        <f>公交!G23+出租!G23+网约车!G23</f>
        <v>2076.092237862163</v>
      </c>
      <c r="H12" s="251" t="n">
        <f t="shared" si="2">G12/AD12-1</f>
        <v>0.09862481619510355</v>
      </c>
      <c r="I12" s="94" t="n">
        <f>公交!I23+出租!I23+网约车!I23</f>
        <v>2241.3228548443462</v>
      </c>
      <c r="J12" s="251" t="n">
        <f t="shared" si="3">I12/AF12-1</f>
        <v>0.1049176589834464</v>
      </c>
      <c r="K12" s="94" t="n">
        <f>公交!K23+出租!K23+网约车!K23</f>
        <v>2267.8808743297823</v>
      </c>
      <c r="L12" s="251" t="n">
        <f t="shared" si="4">K12/AH12-1</f>
        <v>0.1483400113894775</v>
      </c>
      <c r="M12" s="94" t="n">
        <f>公交!M23+出租!M23+网约车!M23</f>
        <v>2266.995628565237</v>
      </c>
      <c r="N12" s="251" t="n">
        <f t="shared" si="5">M12/AJ12-1</f>
        <v>0.17384297592273557</v>
      </c>
      <c r="O12" s="94" t="n">
        <f>公交!O23+出租!O23+网约车!O23</f>
        <v>2164.994832602794</v>
      </c>
      <c r="P12" s="251" t="n">
        <f t="shared" si="6">O12/AL12-1</f>
        <v>0.18317878133966925</v>
      </c>
      <c r="Q12" s="94" t="n">
        <f>公交!Q23+出租!Q23+网约车!Q23</f>
        <v>2133.5844138635166</v>
      </c>
      <c r="R12" s="251" t="n">
        <f>Q12/AL12-1</f>
        <v>0.17943593314547912</v>
      </c>
      <c r="S12" s="94">
        <f>公交!S23+出租!S23+网约车!S23</f>
      </c>
      <c r="T12" s="251">
        <f>S12/AN12-1</f>
      </c>
      <c r="U12" s="280">
        <f>E12+C12+G12+I12+K12+M12+O12+Q12+S12</f>
      </c>
      <c r="V12" s="281">
        <f>U12/(X12+Z12+AB12+AD12+AF12+AH12+AJ12+AL12+AN12)-1</f>
      </c>
      <c r="W12" s="94"/>
      <c r="X12" s="94">
        <f>公交!X23+出租!X23+网约车!X23</f>
      </c>
      <c r="Y12" s="251">
        <f>X12/AY12-1</f>
      </c>
      <c r="Z12" s="94">
        <f>公交!Z23+出租!Z23+网约车!Z23</f>
      </c>
      <c r="AA12" s="251">
        <f>Z12/BA12-1</f>
      </c>
      <c r="AB12" s="94">
        <f>公交!AB23+出租!AB23+网约车!AB23</f>
      </c>
      <c r="AC12" s="251">
        <f>AB12/BC12-1</f>
      </c>
      <c r="AD12" s="94">
        <f>公交!AD23+出租!AD23+网约车!AD23</f>
      </c>
      <c r="AE12" s="251">
        <f>AD12/BE12-1</f>
      </c>
      <c r="AF12" s="94">
        <f>公交!AF23+出租!AF23+网约车!AF23</f>
      </c>
      <c r="AG12" s="251">
        <f>AF12/BG12-1</f>
      </c>
      <c r="AH12" s="94">
        <f>公交!AH23+出租!AH23+网约车!AH23</f>
      </c>
      <c r="AI12" s="251">
        <f>AH12/BI12-1</f>
      </c>
      <c r="AJ12" s="94">
        <f>公交!AJ23+出租!AJ23+网约车!AJ23</f>
      </c>
      <c r="AK12" s="251">
        <f>AJ12/BK12-1</f>
      </c>
      <c r="AL12" s="94">
        <f>公交!AL23+出租!AL23+网约车!AL23</f>
      </c>
      <c r="AM12" s="251">
        <f>AL12/BM12-1</f>
      </c>
      <c r="AN12" s="94">
        <f>公交!AN23+出租!AN23+网约车!AN23</f>
      </c>
      <c r="AO12" s="251">
        <f>AN12/BO12-1</f>
      </c>
      <c r="AP12" s="94">
        <f>公交!AP23+出租!AP23+网约车!AP23</f>
      </c>
      <c r="AQ12" s="251">
        <f>AP12/BQ12-1</f>
      </c>
      <c r="AR12" s="94">
        <f>公交!AR23+出租!AR23+网约车!AR23</f>
      </c>
      <c r="AS12" s="251">
        <f>AR12/BS12-1</f>
      </c>
      <c r="AT12" s="94">
        <f>公交!AT23+出租!AT23+网约车!AT23</f>
      </c>
      <c r="AU12" s="251">
        <f>AT12/BU12-1</f>
      </c>
      <c r="AV12" s="94">
        <f>X12+Z12+AB12+AD12+AF12+AH12+AJ12+AL12+AN12+AP12+AR12+AT12</f>
      </c>
      <c r="AW12" s="251">
        <f>AV12/SUM(AY12,BA12,BC12,BE12,BG12,BI12,BK12,BM12,BO12,BQ12,BS12,BU12)-1</f>
      </c>
      <c r="AX12" s="282"/>
      <c r="AY12" s="94">
        <f>公交!AY23+出租!AY23+网约车!AY23</f>
      </c>
      <c r="AZ12" s="283"/>
      <c r="BA12" s="94">
        <f>公交!BA23+出租!BA23+网约车!BA23</f>
      </c>
      <c r="BB12" s="283"/>
      <c r="BC12" s="94">
        <f>公交!BC23+出租!BC23+网约车!BC23</f>
      </c>
      <c r="BD12" s="283"/>
      <c r="BE12" s="94">
        <f>公交!BE23+出租!BE23+网约车!BE23</f>
      </c>
      <c r="BF12" s="283"/>
      <c r="BG12" s="94">
        <f>公交!BG23+出租!BG23+网约车!BG23</f>
      </c>
      <c r="BH12" s="283"/>
      <c r="BI12" s="94">
        <f>公交!BI23+出租!BI23+网约车!BI23</f>
      </c>
      <c r="BJ12" s="283"/>
      <c r="BK12" s="94">
        <f>公交!BK23+出租!BK23+网约车!BK23</f>
      </c>
      <c r="BL12" s="283"/>
      <c r="BM12" s="94">
        <f>公交!BM23+出租!BM23+网约车!BM23</f>
      </c>
      <c r="BN12" s="283"/>
      <c r="BO12" s="94">
        <f>公交!BO23+出租!BO23+网约车!BO23</f>
      </c>
      <c r="BP12" s="283"/>
      <c r="BQ12" s="94">
        <f>公交!BQ23+出租!BQ23+网约车!BQ23</f>
      </c>
      <c r="BR12" s="283"/>
      <c r="BS12" s="94">
        <f>公交!BS23+出租!BS23+网约车!BS23</f>
      </c>
      <c r="BT12" s="283"/>
      <c r="BU12" s="94">
        <f>公交!BU23+出租!BU23+网约车!BU23</f>
      </c>
      <c r="BV12" s="283"/>
      <c r="BW12" s="284">
        <f>BU12+BS12+BQ12+BO12+BM12+BK12+BI12+BG12+BE12+BC12+BA12+AY12</f>
      </c>
    </row>
    <row r="13" s="257" customFormat="1" ht="31.2" customHeight="1" spans="1:73">
      <c r="A13" s="29"/>
      <c r="B13" s="279" t="s">
        <v>194</v>
      </c>
      <c r="C13" s="94" t="n">
        <f>公交!C24+出租!C24+网约车!C24</f>
        <v>7407.574038120904</v>
      </c>
      <c r="D13" s="251" t="n">
        <f t="shared" si="0">C13/Z13-1</f>
        <v>-0.06532343262449147</v>
      </c>
      <c r="E13" s="94" t="n">
        <f>公交!E24+出租!E24+网约车!E24</f>
        <v>7346.199387809085</v>
      </c>
      <c r="F13" s="251" t="n">
        <f t="shared" si="1">E13/AB13-1</f>
        <v>0.12426124165834951</v>
      </c>
      <c r="G13" s="94" t="n">
        <f>公交!G24+出租!G24+网约车!G24</f>
        <v>7849.835627015749</v>
      </c>
      <c r="H13" s="251" t="n">
        <f t="shared" si="2">G13/AD13-1</f>
        <v>0.11698360216998305</v>
      </c>
      <c r="I13" s="94" t="n">
        <f>公交!I24+出租!I24+网约车!I24</f>
        <v>8312.99178122398</v>
      </c>
      <c r="J13" s="251" t="n">
        <f t="shared" si="3">I13/AF13-1</f>
        <v>0.1185447455848816</v>
      </c>
      <c r="K13" s="94" t="n">
        <f>公交!K24+出租!K24+网约车!K24</f>
        <v>8553.932501693</v>
      </c>
      <c r="L13" s="251" t="n">
        <f t="shared" si="4">K13/AH13-1</f>
        <v>0.1659458706935848</v>
      </c>
      <c r="M13" s="94" t="n">
        <f>公交!M24+出租!M24+网约车!M24</f>
        <v>8449.37349825151</v>
      </c>
      <c r="N13" s="251" t="n">
        <f t="shared" si="5">M13/AJ13-1</f>
        <v>0.17810763634024784</v>
      </c>
      <c r="O13" s="94" t="n">
        <f>公交!O24+出租!O24+网约车!O24</f>
        <v>8135.595769721829</v>
      </c>
      <c r="P13" s="251" t="n">
        <f t="shared" si="6">O13/AL13-1</f>
        <v>0.1892213378299219</v>
      </c>
      <c r="Q13" s="94" t="n">
        <f>公交!Q24+出租!Q24+网约车!Q24</f>
        <v>7992.41396647693</v>
      </c>
      <c r="R13" s="251" t="n">
        <f>Q13/AL13-1</f>
        <v>0.17012727412440598</v>
      </c>
      <c r="S13" s="94">
        <f>公交!S24+出租!S24+网约车!S24</f>
      </c>
      <c r="T13" s="251">
        <f>S13/AN13-1</f>
      </c>
      <c r="U13" s="280">
        <f>E13+C13+G13+I13+K13+M13+O13+Q13+S13</f>
      </c>
      <c r="V13" s="281">
        <f>U13/(X13+Z13+AB13+AD13+AF13+AH13+AJ13+AL13+AN13)-1</f>
      </c>
      <c r="W13" s="94"/>
      <c r="X13" s="94">
        <f>公交!X24+出租!X24+网约车!X24</f>
      </c>
      <c r="Y13" s="251">
        <f>X13/AY13-1</f>
      </c>
      <c r="Z13" s="94">
        <f>公交!Z24+出租!Z24+网约车!Z24</f>
      </c>
      <c r="AA13" s="251">
        <f>Z13/BA13-1</f>
      </c>
      <c r="AB13" s="94">
        <f>公交!AB24+出租!AB24+网约车!AB24</f>
      </c>
      <c r="AC13" s="251">
        <f>AB13/BC13-1</f>
      </c>
      <c r="AD13" s="94">
        <f>公交!AD24+出租!AD24+网约车!AD24</f>
      </c>
      <c r="AE13" s="251">
        <f>AD13/BE13-1</f>
      </c>
      <c r="AF13" s="94">
        <f>公交!AF24+出租!AF24+网约车!AF24</f>
      </c>
      <c r="AG13" s="251">
        <f>AF13/BG13-1</f>
      </c>
      <c r="AH13" s="94">
        <f>公交!AH24+出租!AH24+网约车!AH24</f>
      </c>
      <c r="AI13" s="251">
        <f>AH13/BI13-1</f>
      </c>
      <c r="AJ13" s="94">
        <f>公交!AJ24+出租!AJ24+网约车!AJ24</f>
      </c>
      <c r="AK13" s="251">
        <f>AJ13/BK13-1</f>
      </c>
      <c r="AL13" s="94">
        <f>公交!AL24+出租!AL24+网约车!AL24</f>
      </c>
      <c r="AM13" s="251">
        <f>AL13/BM13-1</f>
      </c>
      <c r="AN13" s="94">
        <f>公交!AN24+出租!AN24+网约车!AN24</f>
      </c>
      <c r="AO13" s="251">
        <f>AN13/BO13-1</f>
      </c>
      <c r="AP13" s="94">
        <f>公交!AP24+出租!AP24+网约车!AP24</f>
      </c>
      <c r="AQ13" s="251">
        <f>AP13/BQ13-1</f>
      </c>
      <c r="AR13" s="94">
        <f>公交!AR24+出租!AR24+网约车!AR24</f>
      </c>
      <c r="AS13" s="251">
        <f>AR13/BS13-1</f>
      </c>
      <c r="AT13" s="94">
        <f>公交!AT24+出租!AT24+网约车!AT24</f>
      </c>
      <c r="AU13" s="251">
        <f>AT13/BU13-1</f>
      </c>
      <c r="AV13" s="94">
        <f>X13+Z13+AB13+AD13+AF13+AH13+AJ13+AL13+AN13+AP13+AR13+AT13</f>
      </c>
      <c r="AW13" s="251">
        <f>AV13/SUM(AY13,BA13,BC13,BE13,BG13,BI13,BK13,BM13,BO13,BQ13,BS13,BU13)-1</f>
      </c>
      <c r="AX13" s="282"/>
      <c r="AY13" s="94">
        <f>公交!AY24+出租!AY24+网约车!AY24</f>
      </c>
      <c r="AZ13" s="283"/>
      <c r="BA13" s="94">
        <f>公交!BA24+出租!BA24+网约车!BA24</f>
      </c>
      <c r="BB13" s="283"/>
      <c r="BC13" s="94">
        <f>公交!BC24+出租!BC24+网约车!BC24</f>
      </c>
      <c r="BD13" s="283"/>
      <c r="BE13" s="94">
        <f>公交!BE24+出租!BE24+网约车!BE24</f>
      </c>
      <c r="BF13" s="283"/>
      <c r="BG13" s="94">
        <f>公交!BG24+出租!BG24+网约车!BG24</f>
      </c>
      <c r="BH13" s="283"/>
      <c r="BI13" s="94">
        <f>公交!BI24+出租!BI24+网约车!BI24</f>
      </c>
      <c r="BJ13" s="283"/>
      <c r="BK13" s="94">
        <f>公交!BK24+出租!BK24+网约车!BK24</f>
      </c>
      <c r="BL13" s="283"/>
      <c r="BM13" s="94">
        <f>公交!BM24+出租!BM24+网约车!BM24</f>
      </c>
      <c r="BN13" s="283"/>
      <c r="BO13" s="94">
        <f>公交!BO24+出租!BO24+网约车!BO24</f>
      </c>
      <c r="BP13" s="283"/>
      <c r="BQ13" s="94">
        <f>公交!BQ24+出租!BQ24+网约车!BQ24</f>
      </c>
      <c r="BR13" s="283"/>
      <c r="BS13" s="94">
        <f>公交!BS24+出租!BS24+网约车!BS24</f>
      </c>
      <c r="BT13" s="283"/>
      <c r="BU13" s="94">
        <f>公交!BU24+出租!BU24+网约车!BU24</f>
      </c>
      <c r="BV13" s="283"/>
      <c r="BW13" s="284">
        <f>BU13+BS13+BQ13+BO13+BM13+BK13+BI13+BG13+BE13+BC13+BA13+AY13</f>
      </c>
    </row>
    <row r="14" s="257" customFormat="1" ht="31.2" customHeight="1" spans="1:73">
      <c r="A14" s="285" t="s">
        <v>97</v>
      </c>
      <c r="B14" s="279" t="s">
        <v>193</v>
      </c>
      <c r="C14" s="94" t="n">
        <f>公交!C27+出租!C27+网约车!C27</f>
        <v>1877.9402572841107</v>
      </c>
      <c r="D14" s="251" t="n">
        <f t="shared" si="0">C14/Z14-1</f>
        <v>-0.24363290031467189</v>
      </c>
      <c r="E14" s="94" t="n">
        <f>公交!E27+出租!E27+网约车!E27</f>
        <v>1886.8503664842551</v>
      </c>
      <c r="F14" s="251" t="n">
        <f t="shared" si="1">E14/AB14-1</f>
        <v>-0.12566178947494266</v>
      </c>
      <c r="G14" s="94" t="n">
        <f>公交!G27+出租!G27+网约车!G27</f>
        <v>1881.059990958175</v>
      </c>
      <c r="H14" s="251" t="n">
        <f t="shared" si="2">G14/AD14-1</f>
        <v>-0.047795300764837845</v>
      </c>
      <c r="I14" s="94" t="n">
        <f>公交!I27+出租!I27+网约车!I27</f>
        <v>1863.197926834483</v>
      </c>
      <c r="J14" s="251" t="n">
        <f t="shared" si="3">I14/AF14-1</f>
        <v>0.019278842558186682</v>
      </c>
      <c r="K14" s="94" t="n">
        <f>公交!K27+出租!K27+网约车!K27</f>
        <v>1971.7419515015276</v>
      </c>
      <c r="L14" s="251" t="n">
        <f t="shared" si="4">K14/AH14-1</f>
        <v>0.03034769583209962</v>
      </c>
      <c r="M14" s="94" t="n">
        <f>公交!M27+出租!M27+网约车!M27</f>
        <v>1978.720221354638</v>
      </c>
      <c r="N14" s="251" t="n">
        <f t="shared" si="5">M14/AJ14-1</f>
        <v>0.11142354035854596</v>
      </c>
      <c r="O14" s="94" t="n">
        <f>公交!O27+出租!O27+网约车!O27</f>
        <v>1798.4607283292942</v>
      </c>
      <c r="P14" s="251" t="n">
        <f t="shared" si="6">O14/AL14-1</f>
        <v>0.028262973231380828</v>
      </c>
      <c r="Q14" s="94" t="n">
        <f>公交!Q27+出租!Q27+网约车!Q27</f>
        <v>1781.7603589881678</v>
      </c>
      <c r="R14" s="251" t="n">
        <f>Q14/AL14-1</f>
        <v>-0.015018638034974385</v>
      </c>
      <c r="S14" s="94">
        <f>公交!S27+出租!S27+网约车!S27</f>
      </c>
      <c r="T14" s="251">
        <f>S14/AN14-1</f>
      </c>
      <c r="U14" s="280">
        <f>E14+C14+G14+I14+K14+M14+O14+Q14+S14</f>
      </c>
      <c r="V14" s="281">
        <f>U14/(X14+Z14+AB14+AD14+AF14+AH14+AJ14+AL14+AN14)-1</f>
      </c>
      <c r="W14" s="94"/>
      <c r="X14" s="94">
        <f>公交!X27+出租!X27+网约车!X27</f>
      </c>
      <c r="Y14" s="251">
        <f>X14/AY14-1</f>
      </c>
      <c r="Z14" s="94">
        <f>公交!Z27+出租!Z27+网约车!Z27</f>
      </c>
      <c r="AA14" s="251">
        <f>Z14/BA14-1</f>
      </c>
      <c r="AB14" s="94">
        <f>公交!AB27+出租!AB27+网约车!AB27</f>
      </c>
      <c r="AC14" s="251">
        <f>AB14/BC14-1</f>
      </c>
      <c r="AD14" s="94">
        <f>公交!AD27+出租!AD27+网约车!AD27</f>
      </c>
      <c r="AE14" s="251">
        <f>AD14/BE14-1</f>
      </c>
      <c r="AF14" s="94">
        <f>公交!AF27+出租!AF27+网约车!AF27</f>
      </c>
      <c r="AG14" s="251">
        <f>AF14/BG14-1</f>
      </c>
      <c r="AH14" s="94">
        <f>公交!AH27+出租!AH27+网约车!AH27</f>
      </c>
      <c r="AI14" s="251">
        <f>AH14/BI14-1</f>
      </c>
      <c r="AJ14" s="94">
        <f>公交!AJ27+出租!AJ27+网约车!AJ27</f>
      </c>
      <c r="AK14" s="251">
        <f>AJ14/BK14-1</f>
      </c>
      <c r="AL14" s="94">
        <f>公交!AL27+出租!AL27+网约车!AL27</f>
      </c>
      <c r="AM14" s="251">
        <f>AL14/BM14-1</f>
      </c>
      <c r="AN14" s="94">
        <f>公交!AN27+出租!AN27+网约车!AN27</f>
      </c>
      <c r="AO14" s="251">
        <f>AN14/BO14-1</f>
      </c>
      <c r="AP14" s="94">
        <f>公交!AP27+出租!AP27+网约车!AP27</f>
      </c>
      <c r="AQ14" s="251">
        <f>AP14/BQ14-1</f>
      </c>
      <c r="AR14" s="94">
        <f>公交!AR27+出租!AR27+网约车!AR27</f>
      </c>
      <c r="AS14" s="251">
        <f>AR14/BS14-1</f>
      </c>
      <c r="AT14" s="94">
        <f>公交!AT27+出租!AT27+网约车!AT27</f>
      </c>
      <c r="AU14" s="251">
        <f>AT14/BU14-1</f>
      </c>
      <c r="AV14" s="94">
        <f>X14+Z14+AB14+AD14+AF14+AH14+AJ14+AL14+AN14+AP14+AR14+AT14</f>
      </c>
      <c r="AW14" s="251">
        <f>AV14/SUM(AY14,BA14,BC14,BE14,BG14,BI14,BK14,BM14,BO14,BQ14,BS14,BU14)-1</f>
      </c>
      <c r="AX14" s="282"/>
      <c r="AY14" s="94">
        <f>公交!AY27+出租!AY27+网约车!AY27</f>
      </c>
      <c r="AZ14" s="283"/>
      <c r="BA14" s="94">
        <f>公交!BA27+出租!BA27+网约车!BA27</f>
      </c>
      <c r="BB14" s="283"/>
      <c r="BC14" s="94">
        <f>公交!BC27+出租!BC27+网约车!BC27</f>
      </c>
      <c r="BD14" s="283"/>
      <c r="BE14" s="94">
        <f>公交!BE27+出租!BE27+网约车!BE27</f>
      </c>
      <c r="BF14" s="283"/>
      <c r="BG14" s="94">
        <f>公交!BG27+出租!BG27+网约车!BG27</f>
      </c>
      <c r="BH14" s="283"/>
      <c r="BI14" s="94">
        <f>公交!BI27+出租!BI27+网约车!BI27</f>
      </c>
      <c r="BJ14" s="283"/>
      <c r="BK14" s="94">
        <f>公交!BK27+出租!BK27+网约车!BK27</f>
      </c>
      <c r="BL14" s="283"/>
      <c r="BM14" s="94">
        <f>公交!BM27+出租!BM27+网约车!BM27</f>
      </c>
      <c r="BN14" s="283"/>
      <c r="BO14" s="94">
        <f>公交!BO27+出租!BO27+网约车!BO27</f>
      </c>
      <c r="BP14" s="283"/>
      <c r="BQ14" s="94">
        <f>公交!BQ27+出租!BQ27+网约车!BQ27</f>
      </c>
      <c r="BR14" s="283"/>
      <c r="BS14" s="94">
        <f>公交!BS27+出租!BS27+网约车!BS27</f>
      </c>
      <c r="BT14" s="283"/>
      <c r="BU14" s="94">
        <f>公交!BU27+出租!BU27+网约车!BU27</f>
      </c>
      <c r="BV14" s="283"/>
      <c r="BW14" s="284">
        <f>BU14+BS14+BQ14+BO14+BM14+BK14+BI14+BG14+BE14+BC14+BA14+AY14</f>
      </c>
    </row>
    <row r="15" s="257" customFormat="1" ht="31.2" customHeight="1" spans="1:73">
      <c r="A15" s="29"/>
      <c r="B15" s="279" t="s">
        <v>194</v>
      </c>
      <c r="C15" s="94" t="n">
        <f>公交!C28+出租!C28+网约车!C28</f>
        <v>9039.158400908542</v>
      </c>
      <c r="D15" s="251" t="n">
        <f t="shared" si="0">C15/Z15-1</f>
        <v>-0.363491315870317</v>
      </c>
      <c r="E15" s="94" t="n">
        <f>公交!E28+出租!E28+网约车!E28</f>
        <v>9221.288161058521</v>
      </c>
      <c r="F15" s="251" t="n">
        <f t="shared" si="1">E15/AB15-1</f>
        <v>-0.250194477710838</v>
      </c>
      <c r="G15" s="94" t="n">
        <f>公交!G28+出租!G28+网约车!G28</f>
        <v>9118.89144466427</v>
      </c>
      <c r="H15" s="251" t="n">
        <f t="shared" si="2">G15/AD15-1</f>
        <v>-0.05071853582091701</v>
      </c>
      <c r="I15" s="94" t="n">
        <f>公交!I28+出租!I28+网约车!I28</f>
        <v>9058.89276064865</v>
      </c>
      <c r="J15" s="251" t="n">
        <f t="shared" si="3">I15/AF15-1</f>
        <v>0.02268178014337696</v>
      </c>
      <c r="K15" s="94" t="n">
        <f>公交!K28+出租!K28+网约车!K28</f>
        <v>9610.51582027806</v>
      </c>
      <c r="L15" s="251" t="n">
        <f t="shared" si="4">K15/AH15-1</f>
        <v>0.03894893116503573</v>
      </c>
      <c r="M15" s="94" t="n">
        <f>公交!M28+出租!M28+网约车!M28</f>
        <v>9628.75088488899</v>
      </c>
      <c r="N15" s="251" t="n">
        <f t="shared" si="5">M15/AJ15-1</f>
        <v>0.1170355381856154</v>
      </c>
      <c r="O15" s="94" t="n">
        <f>公交!O28+出租!O28+网约车!O28</f>
        <v>8693.76796187168</v>
      </c>
      <c r="P15" s="251" t="n">
        <f t="shared" si="6">O15/AL15-1</f>
        <v>0.030066159302883033</v>
      </c>
      <c r="Q15" s="94" t="n">
        <f>公交!Q28+出租!Q28+网约车!Q28</f>
        <v>8597.247121255266</v>
      </c>
      <c r="R15" s="251" t="n">
        <f>Q15/AL15-1</f>
        <v>-0.014678954170003755</v>
      </c>
      <c r="S15" s="94">
        <f>公交!S28+出租!S28+网约车!S28</f>
      </c>
      <c r="T15" s="251">
        <f>S15/AN15-1</f>
      </c>
      <c r="U15" s="280">
        <f>E15+C15+G15+I15+K15+M15+O15+Q15+S15</f>
      </c>
      <c r="V15" s="281">
        <f>U15/(X15+Z15+AB15+AD15+AF15+AH15+AJ15+AL15+AN15)-1</f>
      </c>
      <c r="W15" s="94"/>
      <c r="X15" s="94">
        <f>公交!X28+出租!X28+网约车!X28</f>
      </c>
      <c r="Y15" s="251">
        <f>X15/AY15-1</f>
      </c>
      <c r="Z15" s="94">
        <f>公交!Z28+出租!Z28+网约车!Z28</f>
      </c>
      <c r="AA15" s="251">
        <f>Z15/BA15-1</f>
      </c>
      <c r="AB15" s="94">
        <f>公交!AB28+出租!AB28+网约车!AB28</f>
      </c>
      <c r="AC15" s="251">
        <f>AB15/BC15-1</f>
      </c>
      <c r="AD15" s="94">
        <f>公交!AD28+出租!AD28+网约车!AD28</f>
      </c>
      <c r="AE15" s="251">
        <f>AD15/BE15-1</f>
      </c>
      <c r="AF15" s="94">
        <f>公交!AF28+出租!AF28+网约车!AF28</f>
      </c>
      <c r="AG15" s="251">
        <f>AF15/BG15-1</f>
      </c>
      <c r="AH15" s="94">
        <f>公交!AH28+出租!AH28+网约车!AH28</f>
      </c>
      <c r="AI15" s="251">
        <f>AH15/BI15-1</f>
      </c>
      <c r="AJ15" s="94">
        <f>公交!AJ28+出租!AJ28+网约车!AJ28</f>
      </c>
      <c r="AK15" s="251">
        <f>AJ15/BK15-1</f>
      </c>
      <c r="AL15" s="94">
        <f>公交!AL28+出租!AL28+网约车!AL28</f>
      </c>
      <c r="AM15" s="251">
        <f>AL15/BM15-1</f>
      </c>
      <c r="AN15" s="94">
        <f>公交!AN28+出租!AN28+网约车!AN28</f>
      </c>
      <c r="AO15" s="251">
        <f>AN15/BO15-1</f>
      </c>
      <c r="AP15" s="94">
        <f>公交!AP28+出租!AP28+网约车!AP28</f>
      </c>
      <c r="AQ15" s="251">
        <f>AP15/BQ15-1</f>
      </c>
      <c r="AR15" s="94">
        <f>公交!AR28+出租!AR28+网约车!AR28</f>
      </c>
      <c r="AS15" s="251">
        <f>AR15/BS15-1</f>
      </c>
      <c r="AT15" s="94">
        <f>公交!AT28+出租!AT28+网约车!AT28</f>
      </c>
      <c r="AU15" s="251">
        <f>AT15/BU15-1</f>
      </c>
      <c r="AV15" s="94">
        <f>X15+Z15+AB15+AD15+AF15+AH15+AJ15+AL15+AN15+AP15+AR15+AT15</f>
      </c>
      <c r="AW15" s="251">
        <f>AV15/SUM(AY15,BA15,BC15,BE15,BG15,BI15,BK15,BM15,BO15,BQ15,BS15,BU15)-1</f>
      </c>
      <c r="AX15" s="282"/>
      <c r="AY15" s="94">
        <f>公交!AY28+出租!AY28+网约车!AY28</f>
      </c>
      <c r="AZ15" s="283"/>
      <c r="BA15" s="94">
        <f>公交!BA28+出租!BA28+网约车!BA28</f>
      </c>
      <c r="BB15" s="283"/>
      <c r="BC15" s="94">
        <f>公交!BC28+出租!BC28+网约车!BC28</f>
      </c>
      <c r="BD15" s="283"/>
      <c r="BE15" s="94">
        <f>公交!BE28+出租!BE28+网约车!BE28</f>
      </c>
      <c r="BF15" s="283"/>
      <c r="BG15" s="94">
        <f>公交!BG28+出租!BG28+网约车!BG28</f>
      </c>
      <c r="BH15" s="283"/>
      <c r="BI15" s="94">
        <f>公交!BI28+出租!BI28+网约车!BI28</f>
      </c>
      <c r="BJ15" s="283"/>
      <c r="BK15" s="94">
        <f>公交!BK28+出租!BK28+网约车!BK28</f>
      </c>
      <c r="BL15" s="283"/>
      <c r="BM15" s="94">
        <f>公交!BM28+出租!BM28+网约车!BM28</f>
      </c>
      <c r="BN15" s="283"/>
      <c r="BO15" s="94">
        <f>公交!BO28+出租!BO28+网约车!BO28</f>
      </c>
      <c r="BP15" s="283"/>
      <c r="BQ15" s="94">
        <f>公交!BQ28+出租!BQ28+网约车!BQ28</f>
      </c>
      <c r="BR15" s="283"/>
      <c r="BS15" s="94">
        <f>公交!BS28+出租!BS28+网约车!BS28</f>
      </c>
      <c r="BT15" s="283"/>
      <c r="BU15" s="94">
        <f>公交!BU28+出租!BU28+网约车!BU28</f>
      </c>
      <c r="BV15" s="283"/>
      <c r="BW15" s="284">
        <f>BU15+BS15+BQ15+BO15+BM15+BK15+BI15+BG15+BE15+BC15+BA15+AY15</f>
      </c>
    </row>
    <row r="16" s="257" customFormat="1" ht="31.2" customHeight="1" spans="1:73">
      <c r="A16" s="285" t="s">
        <v>98</v>
      </c>
      <c r="B16" s="279" t="s">
        <v>193</v>
      </c>
      <c r="C16" s="94" t="n">
        <f>公交!C31+出租!C31+网约车!C31</f>
        <v>363.8127657456325</v>
      </c>
      <c r="D16" s="251" t="n">
        <f t="shared" si="0">C16/Z16-1</f>
        <v>0.10118319768650852</v>
      </c>
      <c r="E16" s="94" t="n">
        <f>公交!E31+出租!E31+网约车!E31</f>
        <v>325.0225882416743</v>
      </c>
      <c r="F16" s="251" t="n">
        <f t="shared" si="1">E16/AB16-1</f>
        <v>-0.004926590385518792</v>
      </c>
      <c r="G16" s="94" t="n">
        <f>公交!G31+出租!G31+网约车!G31</f>
        <v>310.32134134414736</v>
      </c>
      <c r="H16" s="251" t="n">
        <f t="shared" si="2">G16/AD16-1</f>
        <v>-0.14717083043895862</v>
      </c>
      <c r="I16" s="94" t="n">
        <f>公交!I31+出租!I31+网约车!I31</f>
        <v>294.2991036268304</v>
      </c>
      <c r="J16" s="251" t="n">
        <f t="shared" si="3">I16/AF16-1</f>
        <v>-0.14836483232063946</v>
      </c>
      <c r="K16" s="94" t="n">
        <f>公交!K31+出租!K31+网约车!K31</f>
        <v>292.25204144790575</v>
      </c>
      <c r="L16" s="251" t="n">
        <f t="shared" si="4">K16/AH16-1</f>
        <v>-0.13036072202846705</v>
      </c>
      <c r="M16" s="94" t="n">
        <f>公交!M31+出租!M31+网约车!M31</f>
        <v>269.2826643360868</v>
      </c>
      <c r="N16" s="251" t="n">
        <f t="shared" si="5">M16/AJ16-1</f>
        <v>-0.21782336721601392</v>
      </c>
      <c r="O16" s="94" t="n">
        <f>公交!O31+出租!O31+网约车!O31</f>
        <v>257.3826226043308</v>
      </c>
      <c r="P16" s="251" t="n">
        <f t="shared" si="6">O16/AL16-1</f>
        <v>-0.1918636718364316</v>
      </c>
      <c r="Q16" s="94" t="n">
        <f>公交!Q31+出租!Q31+网约车!Q31</f>
        <v>248.55666988455087</v>
      </c>
      <c r="R16" s="251" t="n">
        <f>Q16/AL16-1</f>
        <v>-0.20560604922014258</v>
      </c>
      <c r="S16" s="94">
        <f>公交!S31+出租!S31+网约车!S31</f>
      </c>
      <c r="T16" s="251">
        <f>S16/AN16-1</f>
      </c>
      <c r="U16" s="280">
        <f>E16+C16+G16+I16+K16+M16+O16+Q16+S16</f>
      </c>
      <c r="V16" s="281">
        <f>U16/(X16+Z16+AB16+AD16+AF16+AH16+AJ16+AL16+AN16)-1</f>
      </c>
      <c r="W16" s="94"/>
      <c r="X16" s="94">
        <f>公交!X31+出租!X31+网约车!X31</f>
      </c>
      <c r="Y16" s="251">
        <f>X16/AY16-1</f>
      </c>
      <c r="Z16" s="94">
        <f>公交!Z31+出租!Z31+网约车!Z31</f>
      </c>
      <c r="AA16" s="251">
        <f>Z16/BA16-1</f>
      </c>
      <c r="AB16" s="94">
        <f>公交!AB31+出租!AB31+网约车!AB31</f>
      </c>
      <c r="AC16" s="251">
        <f>AB16/BC16-1</f>
      </c>
      <c r="AD16" s="94">
        <f>公交!AD31+出租!AD31+网约车!AD31</f>
      </c>
      <c r="AE16" s="251">
        <f>AD16/BE16-1</f>
      </c>
      <c r="AF16" s="94">
        <f>公交!AF31+出租!AF31+网约车!AF31</f>
      </c>
      <c r="AG16" s="251">
        <f>AF16/BG16-1</f>
      </c>
      <c r="AH16" s="94">
        <f>公交!AH31+出租!AH31+网约车!AH31</f>
      </c>
      <c r="AI16" s="251">
        <f>AH16/BI16-1</f>
      </c>
      <c r="AJ16" s="94">
        <f>公交!AJ31+出租!AJ31+网约车!AJ31</f>
      </c>
      <c r="AK16" s="251">
        <f>AJ16/BK16-1</f>
      </c>
      <c r="AL16" s="94">
        <f>公交!AL31+出租!AL31+网约车!AL31</f>
      </c>
      <c r="AM16" s="251">
        <f>AL16/BM16-1</f>
      </c>
      <c r="AN16" s="94">
        <f>公交!AN31+出租!AN31+网约车!AN31</f>
      </c>
      <c r="AO16" s="251">
        <f>AN16/BO16-1</f>
      </c>
      <c r="AP16" s="94">
        <f>公交!AP31+出租!AP31+网约车!AP31</f>
      </c>
      <c r="AQ16" s="251">
        <f>AP16/BQ16-1</f>
      </c>
      <c r="AR16" s="94">
        <f>公交!AR31+出租!AR31+网约车!AR31</f>
      </c>
      <c r="AS16" s="251">
        <f>AR16/BS16-1</f>
      </c>
      <c r="AT16" s="94">
        <f>公交!AT31+出租!AT31+网约车!AT31</f>
      </c>
      <c r="AU16" s="251">
        <f>AT16/BU16-1</f>
      </c>
      <c r="AV16" s="94">
        <f>X16+Z16+AB16+AD16+AF16+AH16+AJ16+AL16+AN16+AP16+AR16+AT16</f>
      </c>
      <c r="AW16" s="251">
        <f>AV16/SUM(AY16,BA16,BC16,BE16,BG16,BI16,BK16,BM16,BO16,BQ16,BS16,BU16)-1</f>
      </c>
      <c r="AX16" s="282"/>
      <c r="AY16" s="94">
        <f>公交!AY31+出租!AY31+网约车!AY31</f>
      </c>
      <c r="AZ16" s="283"/>
      <c r="BA16" s="94">
        <f>公交!BA31+出租!BA31+网约车!BA31</f>
      </c>
      <c r="BB16" s="283"/>
      <c r="BC16" s="94">
        <f>公交!BC31+出租!BC31+网约车!BC31</f>
      </c>
      <c r="BD16" s="283"/>
      <c r="BE16" s="94">
        <f>公交!BE31+出租!BE31+网约车!BE31</f>
      </c>
      <c r="BF16" s="283"/>
      <c r="BG16" s="94">
        <f>公交!BG31+出租!BG31+网约车!BG31</f>
      </c>
      <c r="BH16" s="283"/>
      <c r="BI16" s="94">
        <f>公交!BI31+出租!BI31+网约车!BI31</f>
      </c>
      <c r="BJ16" s="283"/>
      <c r="BK16" s="94">
        <f>公交!BK31+出租!BK31+网约车!BK31</f>
      </c>
      <c r="BL16" s="283"/>
      <c r="BM16" s="94">
        <f>公交!BM31+出租!BM31+网约车!BM31</f>
      </c>
      <c r="BN16" s="283"/>
      <c r="BO16" s="94">
        <f>公交!BO31+出租!BO31+网约车!BO31</f>
      </c>
      <c r="BP16" s="283"/>
      <c r="BQ16" s="94">
        <f>公交!BQ31+出租!BQ31+网约车!BQ31</f>
      </c>
      <c r="BR16" s="283"/>
      <c r="BS16" s="94">
        <f>公交!BS31+出租!BS31+网约车!BS31</f>
      </c>
      <c r="BT16" s="283"/>
      <c r="BU16" s="94">
        <f>公交!BU31+出租!BU31+网约车!BU31</f>
      </c>
      <c r="BV16" s="283"/>
      <c r="BW16" s="284">
        <f>BU16+BS16+BQ16+BO16+BM16+BK16+BI16+BG16+BE16+BC16+BA16+AY16</f>
      </c>
    </row>
    <row r="17" s="257" customFormat="1" ht="31.2" customHeight="1" spans="1:73">
      <c r="A17" s="29"/>
      <c r="B17" s="279" t="s">
        <v>194</v>
      </c>
      <c r="C17" s="94" t="n">
        <f>公交!C32+出租!C32+网约车!C32</f>
        <v>1846.9436820609897</v>
      </c>
      <c r="D17" s="251" t="n">
        <f t="shared" si="0">C17/Z17-1</f>
        <v>-0.003742933299576645</v>
      </c>
      <c r="E17" s="94" t="n">
        <f>公交!E32+出租!E32+网约车!E32</f>
        <v>1695.3548477439629</v>
      </c>
      <c r="F17" s="251" t="n">
        <f t="shared" si="1">E17/AB17-1</f>
        <v>-0.022761054580305418</v>
      </c>
      <c r="G17" s="94" t="n">
        <f>公交!G32+出租!G32+网约车!G32</f>
        <v>1627.7050882366927</v>
      </c>
      <c r="H17" s="251" t="n">
        <f t="shared" si="2">G17/AD17-1</f>
        <v>-0.13355778598636991</v>
      </c>
      <c r="I17" s="94" t="n">
        <f>公交!I32+出租!I32+网约车!I32</f>
        <v>1545.862197624507</v>
      </c>
      <c r="J17" s="251" t="n">
        <f t="shared" si="3">I17/AF17-1</f>
        <v>-0.10227816064659656</v>
      </c>
      <c r="K17" s="94" t="n">
        <f>公交!K32+出租!K32+网约车!K32</f>
        <v>1560.0875784819345</v>
      </c>
      <c r="L17" s="251" t="n">
        <f t="shared" si="4">K17/AH17-1</f>
        <v>-0.029029157767346936</v>
      </c>
      <c r="M17" s="94" t="n">
        <f>公交!M32+出租!M32+网约车!M32</f>
        <v>1426.3815476960322</v>
      </c>
      <c r="N17" s="251" t="n">
        <f t="shared" si="5">M17/AJ17-1</f>
        <v>-0.2038486166255915</v>
      </c>
      <c r="O17" s="94" t="n">
        <f>公交!O32+出租!O32+网约车!O32</f>
        <v>1355.927719835289</v>
      </c>
      <c r="P17" s="251" t="n">
        <f t="shared" si="6">O17/AL17-1</f>
        <v>-0.13849898459871024</v>
      </c>
      <c r="Q17" s="94" t="n">
        <f>公交!Q32+出租!Q32+网约车!Q32</f>
        <v>1307.3442580831488</v>
      </c>
      <c r="R17" s="251" t="n">
        <f>Q17/AL17-1</f>
        <v>-0.14901483967348284</v>
      </c>
      <c r="S17" s="94">
        <f>公交!S32+出租!S32+网约车!S32</f>
      </c>
      <c r="T17" s="251">
        <f>S17/AN17-1</f>
      </c>
      <c r="U17" s="280">
        <f>E17+C17+G17+I17+K17+M17+O17+Q17+S17</f>
      </c>
      <c r="V17" s="281">
        <f>U17/(X17+Z17+AB17+AD17+AF17+AH17+AJ17+AL17+AN17)-1</f>
      </c>
      <c r="W17" s="94"/>
      <c r="X17" s="94">
        <f>公交!X32+出租!X32+网约车!X32</f>
      </c>
      <c r="Y17" s="251">
        <f>X17/AY17-1</f>
      </c>
      <c r="Z17" s="94">
        <f>公交!Z32+出租!Z32+网约车!Z32</f>
      </c>
      <c r="AA17" s="251">
        <f>Z17/BA17-1</f>
      </c>
      <c r="AB17" s="94">
        <f>公交!AB32+出租!AB32+网约车!AB32</f>
      </c>
      <c r="AC17" s="251">
        <f>AB17/BC17-1</f>
      </c>
      <c r="AD17" s="94">
        <f>公交!AD32+出租!AD32+网约车!AD32</f>
      </c>
      <c r="AE17" s="251">
        <f>AD17/BE17-1</f>
      </c>
      <c r="AF17" s="94">
        <f>公交!AF32+出租!AF32+网约车!AF32</f>
      </c>
      <c r="AG17" s="251">
        <f>AF17/BG17-1</f>
      </c>
      <c r="AH17" s="94">
        <f>公交!AH32+出租!AH32+网约车!AH32</f>
      </c>
      <c r="AI17" s="251">
        <f>AH17/BI17-1</f>
      </c>
      <c r="AJ17" s="94">
        <f>公交!AJ32+出租!AJ32+网约车!AJ32</f>
      </c>
      <c r="AK17" s="251">
        <f>AJ17/BK17-1</f>
      </c>
      <c r="AL17" s="94">
        <f>公交!AL32+出租!AL32+网约车!AL32</f>
      </c>
      <c r="AM17" s="251">
        <f>AL17/BM17-1</f>
      </c>
      <c r="AN17" s="94">
        <f>公交!AN32+出租!AN32+网约车!AN32</f>
      </c>
      <c r="AO17" s="251">
        <f>AN17/BO17-1</f>
      </c>
      <c r="AP17" s="94">
        <f>公交!AP32+出租!AP32+网约车!AP32</f>
      </c>
      <c r="AQ17" s="251">
        <f>AP17/BQ17-1</f>
      </c>
      <c r="AR17" s="94">
        <f>公交!AR32+出租!AR32+网约车!AR32</f>
      </c>
      <c r="AS17" s="251">
        <f>AR17/BS17-1</f>
      </c>
      <c r="AT17" s="94">
        <f>公交!AT32+出租!AT32+网约车!AT32</f>
      </c>
      <c r="AU17" s="251">
        <f>AT17/BU17-1</f>
      </c>
      <c r="AV17" s="94">
        <f>X17+Z17+AB17+AD17+AF17+AH17+AJ17+AL17+AN17+AP17+AR17+AT17</f>
      </c>
      <c r="AW17" s="251">
        <f>AV17/SUM(AY17,BA17,BC17,BE17,BG17,BI17,BK17,BM17,BO17,BQ17,BS17,BU17)-1</f>
      </c>
      <c r="AX17" s="282"/>
      <c r="AY17" s="94">
        <f>公交!AY32+出租!AY32+网约车!AY32</f>
      </c>
      <c r="AZ17" s="283"/>
      <c r="BA17" s="94">
        <f>公交!BA32+出租!BA32+网约车!BA32</f>
      </c>
      <c r="BB17" s="283"/>
      <c r="BC17" s="94">
        <f>公交!BC32+出租!BC32+网约车!BC32</f>
      </c>
      <c r="BD17" s="283"/>
      <c r="BE17" s="94">
        <f>公交!BE32+出租!BE32+网约车!BE32</f>
      </c>
      <c r="BF17" s="283"/>
      <c r="BG17" s="94">
        <f>公交!BG32+出租!BG32+网约车!BG32</f>
      </c>
      <c r="BH17" s="283"/>
      <c r="BI17" s="94">
        <f>公交!BI32+出租!BI32+网约车!BI32</f>
      </c>
      <c r="BJ17" s="283"/>
      <c r="BK17" s="94">
        <f>公交!BK32+出租!BK32+网约车!BK32</f>
      </c>
      <c r="BL17" s="283"/>
      <c r="BM17" s="94">
        <f>公交!BM32+出租!BM32+网约车!BM32</f>
      </c>
      <c r="BN17" s="283"/>
      <c r="BO17" s="94">
        <f>公交!BO32+出租!BO32+网约车!BO32</f>
      </c>
      <c r="BP17" s="283"/>
      <c r="BQ17" s="94">
        <f>公交!BQ32+出租!BQ32+网约车!BQ32</f>
      </c>
      <c r="BR17" s="283"/>
      <c r="BS17" s="94">
        <f>公交!BS32+出租!BS32+网约车!BS32</f>
      </c>
      <c r="BT17" s="283"/>
      <c r="BU17" s="94">
        <f>公交!BU32+出租!BU32+网约车!BU32</f>
      </c>
      <c r="BV17" s="283"/>
      <c r="BW17" s="284">
        <f>BU17+BS17+BQ17+BO17+BM17+BK17+BI17+BG17+BE17+BC17+BA17+AY17</f>
      </c>
    </row>
    <row r="18" s="257" customFormat="1" ht="31.2" customHeight="1" spans="1:73">
      <c r="A18" s="285" t="s">
        <v>99</v>
      </c>
      <c r="B18" s="279" t="s">
        <v>193</v>
      </c>
      <c r="C18" s="94" t="n">
        <f>公交!C35+出租!C35+网约车!C35</f>
        <v>967.055440896573</v>
      </c>
      <c r="D18" s="251" t="n">
        <f t="shared" si="0">C18/Z18-1</f>
        <v>-0.009819005842672368</v>
      </c>
      <c r="E18" s="94" t="n">
        <f>公交!E35+出租!E35+网约车!E35</f>
        <v>896.029643513771</v>
      </c>
      <c r="F18" s="251" t="n">
        <f t="shared" si="1">E18/AB18-1</f>
        <v>-0.04456629036930693</v>
      </c>
      <c r="G18" s="94" t="n">
        <f>公交!G35+出租!G35+网约车!G35</f>
        <v>942.046302868706</v>
      </c>
      <c r="H18" s="251" t="n">
        <f t="shared" si="2">G18/AD18-1</f>
        <v>0.02364440234179943</v>
      </c>
      <c r="I18" s="94" t="n">
        <f>公交!I35+出租!I35+网约车!I35</f>
        <v>969.364184445751</v>
      </c>
      <c r="J18" s="251" t="n">
        <f t="shared" si="3">I18/AF18-1</f>
        <v>0.009957764794921387</v>
      </c>
      <c r="K18" s="94" t="n">
        <f>公交!K35+出租!K35+网约车!K35</f>
        <v>966.21488957963</v>
      </c>
      <c r="L18" s="251" t="n">
        <f t="shared" si="4">K18/AH18-1</f>
        <v>0.05954749187931907</v>
      </c>
      <c r="M18" s="94" t="n">
        <f>公交!M35+出租!M35+网约车!M35</f>
        <v>947.5434004647341</v>
      </c>
      <c r="N18" s="251" t="n">
        <f t="shared" si="5">M18/AJ18-1</f>
        <v>0.024332217841176895</v>
      </c>
      <c r="O18" s="94" t="n">
        <f>公交!O35+出租!O35+网约车!O35</f>
        <v>937.289360187212</v>
      </c>
      <c r="P18" s="251" t="n">
        <f t="shared" si="6">O18/AL18-1</f>
        <v>0.056535712591502696</v>
      </c>
      <c r="Q18" s="94" t="n">
        <f>公交!Q35+出租!Q35+网约车!Q35</f>
        <v>919.3960447164704</v>
      </c>
      <c r="R18" s="251" t="n">
        <f>Q18/AL18-1</f>
        <v>0.06429801919451195</v>
      </c>
      <c r="S18" s="94">
        <f>公交!S35+出租!S35+网约车!S35</f>
      </c>
      <c r="T18" s="251">
        <f>S18/AN18-1</f>
      </c>
      <c r="U18" s="280">
        <f>E18+C18+G18+I18+K18+M18+O18+Q18+S18</f>
      </c>
      <c r="V18" s="281">
        <f>U18/(X18+Z18+AB18+AD18+AF18+AH18+AJ18+AL18+AN18)-1</f>
      </c>
      <c r="W18" s="94"/>
      <c r="X18" s="94">
        <f>公交!X35+出租!X35+网约车!X35</f>
      </c>
      <c r="Y18" s="251">
        <f>X18/AY18-1</f>
      </c>
      <c r="Z18" s="94">
        <f>公交!Z35+出租!Z35+网约车!Z35</f>
      </c>
      <c r="AA18" s="251">
        <f>Z18/BA18-1</f>
      </c>
      <c r="AB18" s="94">
        <f>公交!AB35+出租!AB35+网约车!AB35</f>
      </c>
      <c r="AC18" s="251">
        <f>AB18/BC18-1</f>
      </c>
      <c r="AD18" s="94">
        <f>公交!AD35+出租!AD35+网约车!AD35</f>
      </c>
      <c r="AE18" s="251">
        <f>AD18/BE18-1</f>
      </c>
      <c r="AF18" s="94">
        <f>公交!AF35+出租!AF35+网约车!AF35</f>
      </c>
      <c r="AG18" s="251">
        <f>AF18/BG18-1</f>
      </c>
      <c r="AH18" s="94">
        <f>公交!AH35+出租!AH35+网约车!AH35</f>
      </c>
      <c r="AI18" s="251">
        <f>AH18/BI18-1</f>
      </c>
      <c r="AJ18" s="94">
        <f>公交!AJ35+出租!AJ35+网约车!AJ35</f>
      </c>
      <c r="AK18" s="251">
        <f>AJ18/BK18-1</f>
      </c>
      <c r="AL18" s="94">
        <f>公交!AL35+出租!AL35+网约车!AL35</f>
      </c>
      <c r="AM18" s="251">
        <f>AL18/BM18-1</f>
      </c>
      <c r="AN18" s="94">
        <f>公交!AN35+出租!AN35+网约车!AN35</f>
      </c>
      <c r="AO18" s="251">
        <f>AN18/BO18-1</f>
      </c>
      <c r="AP18" s="94">
        <f>公交!AP35+出租!AP35+网约车!AP35</f>
      </c>
      <c r="AQ18" s="251">
        <f>AP18/BQ18-1</f>
      </c>
      <c r="AR18" s="94">
        <f>公交!AR35+出租!AR35+网约车!AR35</f>
      </c>
      <c r="AS18" s="251">
        <f>AR18/BS18-1</f>
      </c>
      <c r="AT18" s="94">
        <f>公交!AT35+出租!AT35+网约车!AT35</f>
      </c>
      <c r="AU18" s="251">
        <f>AT18/BU18-1</f>
      </c>
      <c r="AV18" s="94">
        <f>X18+Z18+AB18+AD18+AF18+AH18+AJ18+AL18+AN18+AP18+AR18+AT18</f>
      </c>
      <c r="AW18" s="251">
        <f>AV18/SUM(AY18,BA18,BC18,BE18,BG18,BI18,BK18,BM18,BO18,BQ18,BS18,BU18)-1</f>
      </c>
      <c r="AX18" s="282"/>
      <c r="AY18" s="94">
        <f>公交!AY35+出租!AY35+网约车!AY35</f>
      </c>
      <c r="AZ18" s="283"/>
      <c r="BA18" s="94">
        <f>公交!BA35+出租!BA35+网约车!BA35</f>
      </c>
      <c r="BB18" s="283"/>
      <c r="BC18" s="94">
        <f>公交!BC35+出租!BC35+网约车!BC35</f>
      </c>
      <c r="BD18" s="283"/>
      <c r="BE18" s="94">
        <f>公交!BE35+出租!BE35+网约车!BE35</f>
      </c>
      <c r="BF18" s="283"/>
      <c r="BG18" s="94">
        <f>公交!BG35+出租!BG35+网约车!BG35</f>
      </c>
      <c r="BH18" s="283"/>
      <c r="BI18" s="94">
        <f>公交!BI35+出租!BI35+网约车!BI35</f>
      </c>
      <c r="BJ18" s="283"/>
      <c r="BK18" s="94">
        <f>公交!BK35+出租!BK35+网约车!BK35</f>
      </c>
      <c r="BL18" s="283"/>
      <c r="BM18" s="94">
        <f>公交!BM35+出租!BM35+网约车!BM35</f>
      </c>
      <c r="BN18" s="283"/>
      <c r="BO18" s="94">
        <f>公交!BO35+出租!BO35+网约车!BO35</f>
      </c>
      <c r="BP18" s="283"/>
      <c r="BQ18" s="94">
        <f>公交!BQ35+出租!BQ35+网约车!BQ35</f>
      </c>
      <c r="BR18" s="283"/>
      <c r="BS18" s="94">
        <f>公交!BS35+出租!BS35+网约车!BS35</f>
      </c>
      <c r="BT18" s="283"/>
      <c r="BU18" s="94">
        <f>公交!BU35+出租!BU35+网约车!BU35</f>
      </c>
      <c r="BV18" s="283"/>
      <c r="BW18" s="284">
        <f>BU18+BS18+BQ18+BO18+BM18+BK18+BI18+BG18+BE18+BC18+BA18+AY18</f>
      </c>
    </row>
    <row r="19" s="257" customFormat="1" ht="31.2" customHeight="1" spans="1:73">
      <c r="A19" s="29"/>
      <c r="B19" s="279" t="s">
        <v>194</v>
      </c>
      <c r="C19" s="94" t="n">
        <f>公交!C36+出租!C36+网约车!C36</f>
        <v>4389.7242681328535</v>
      </c>
      <c r="D19" s="251" t="n">
        <f t="shared" si="0">C19/Z19-1</f>
        <v>-0.02895518140428155</v>
      </c>
      <c r="E19" s="94" t="n">
        <f>公交!E36+出租!E36+网约车!E36</f>
        <v>4062.187100142946</v>
      </c>
      <c r="F19" s="251" t="n">
        <f t="shared" si="1">E19/AB19-1</f>
        <v>-0.06874840649484171</v>
      </c>
      <c r="G19" s="94" t="n">
        <f>公交!G36+出租!G36+网约车!G36</f>
        <v>4271.083214812601</v>
      </c>
      <c r="H19" s="251" t="n">
        <f t="shared" si="2">G19/AD19-1</f>
        <v>0.0032297886618517513</v>
      </c>
      <c r="I19" s="94" t="n">
        <f>公交!I36+出租!I36+网约车!I36</f>
        <v>4447.780182621843</v>
      </c>
      <c r="J19" s="251" t="n">
        <f t="shared" si="3">I19/AF19-1</f>
        <v>-0.0035546697510769887</v>
      </c>
      <c r="K19" s="94" t="n">
        <f>公交!K36+出租!K36+网约车!K36</f>
        <v>4400.941923637511</v>
      </c>
      <c r="L19" s="251" t="n">
        <f t="shared" si="4">K19/AH19-1</f>
        <v>0.04845157195211236</v>
      </c>
      <c r="M19" s="94" t="n">
        <f>公交!M36+出租!M36+网约车!M36</f>
        <v>4319.687628647174</v>
      </c>
      <c r="N19" s="251" t="n">
        <f t="shared" si="5">M19/AJ19-1</f>
        <v>0.013519608038091713</v>
      </c>
      <c r="O19" s="94" t="n">
        <f>公交!O36+出租!O36+网约车!O36</f>
        <v>4228.622057428882</v>
      </c>
      <c r="P19" s="251" t="n">
        <f t="shared" si="6">O19/AL19-1</f>
        <v>0.04083541356375431</v>
      </c>
      <c r="Q19" s="94" t="n">
        <f>公交!Q36+出租!Q36+网约车!Q36</f>
        <v>4115.979085085038</v>
      </c>
      <c r="R19" s="251" t="n">
        <f>Q19/AL19-1</f>
        <v>0.045302444685507925</v>
      </c>
      <c r="S19" s="94">
        <f>公交!S36+出租!S36+网约车!S36</f>
      </c>
      <c r="T19" s="251">
        <f>S19/AN19-1</f>
      </c>
      <c r="U19" s="280">
        <f>E19+C19+G19+I19+K19+M19+O19+Q19+S19</f>
      </c>
      <c r="V19" s="281">
        <f>U19/(X19+Z19+AB19+AD19+AF19+AH19+AJ19+AL19+AN19)-1</f>
      </c>
      <c r="W19" s="94"/>
      <c r="X19" s="94">
        <f>公交!X36+出租!X36+网约车!X36</f>
      </c>
      <c r="Y19" s="251">
        <f>X19/AY19-1</f>
      </c>
      <c r="Z19" s="94">
        <f>公交!Z36+出租!Z36+网约车!Z36</f>
      </c>
      <c r="AA19" s="251">
        <f>Z19/BA19-1</f>
      </c>
      <c r="AB19" s="94">
        <f>公交!AB36+出租!AB36+网约车!AB36</f>
      </c>
      <c r="AC19" s="251">
        <f>AB19/BC19-1</f>
      </c>
      <c r="AD19" s="94">
        <f>公交!AD36+出租!AD36+网约车!AD36</f>
      </c>
      <c r="AE19" s="251">
        <f>AD19/BE19-1</f>
      </c>
      <c r="AF19" s="94">
        <f>公交!AF36+出租!AF36+网约车!AF36</f>
      </c>
      <c r="AG19" s="251">
        <f>AF19/BG19-1</f>
      </c>
      <c r="AH19" s="94">
        <f>公交!AH36+出租!AH36+网约车!AH36</f>
      </c>
      <c r="AI19" s="251">
        <f>AH19/BI19-1</f>
      </c>
      <c r="AJ19" s="94">
        <f>公交!AJ36+出租!AJ36+网约车!AJ36</f>
      </c>
      <c r="AK19" s="251">
        <f>AJ19/BK19-1</f>
      </c>
      <c r="AL19" s="94">
        <f>公交!AL36+出租!AL36+网约车!AL36</f>
      </c>
      <c r="AM19" s="251">
        <f>AL19/BM19-1</f>
      </c>
      <c r="AN19" s="94">
        <f>公交!AN36+出租!AN36+网约车!AN36</f>
      </c>
      <c r="AO19" s="251">
        <f>AN19/BO19-1</f>
      </c>
      <c r="AP19" s="94">
        <f>公交!AP36+出租!AP36+网约车!AP36</f>
      </c>
      <c r="AQ19" s="251">
        <f>AP19/BQ19-1</f>
      </c>
      <c r="AR19" s="94">
        <f>公交!AR36+出租!AR36+网约车!AR36</f>
      </c>
      <c r="AS19" s="251">
        <f>AR19/BS19-1</f>
      </c>
      <c r="AT19" s="94">
        <f>公交!AT36+出租!AT36+网约车!AT36</f>
      </c>
      <c r="AU19" s="251">
        <f>AT19/BU19-1</f>
      </c>
      <c r="AV19" s="94">
        <f>X19+Z19+AB19+AD19+AF19+AH19+AJ19+AL19+AN19+AP19+AR19+AT19</f>
      </c>
      <c r="AW19" s="251">
        <f>AV19/SUM(AY19,BA19,BC19,BE19,BG19,BI19,BK19,BM19,BO19,BQ19,BS19,BU19)-1</f>
      </c>
      <c r="AX19" s="282"/>
      <c r="AY19" s="94">
        <f>公交!AY36+出租!AY36+网约车!AY36</f>
      </c>
      <c r="AZ19" s="283"/>
      <c r="BA19" s="94">
        <f>公交!BA36+出租!BA36+网约车!BA36</f>
      </c>
      <c r="BB19" s="283"/>
      <c r="BC19" s="94">
        <f>公交!BC36+出租!BC36+网约车!BC36</f>
      </c>
      <c r="BD19" s="283"/>
      <c r="BE19" s="94">
        <f>公交!BE36+出租!BE36+网约车!BE36</f>
      </c>
      <c r="BF19" s="283"/>
      <c r="BG19" s="94">
        <f>公交!BG36+出租!BG36+网约车!BG36</f>
      </c>
      <c r="BH19" s="283"/>
      <c r="BI19" s="94">
        <f>公交!BI36+出租!BI36+网约车!BI36</f>
      </c>
      <c r="BJ19" s="283"/>
      <c r="BK19" s="94">
        <f>公交!BK36+出租!BK36+网约车!BK36</f>
      </c>
      <c r="BL19" s="283"/>
      <c r="BM19" s="94">
        <f>公交!BM36+出租!BM36+网约车!BM36</f>
      </c>
      <c r="BN19" s="283"/>
      <c r="BO19" s="94">
        <f>公交!BO36+出租!BO36+网约车!BO36</f>
      </c>
      <c r="BP19" s="283"/>
      <c r="BQ19" s="94">
        <f>公交!BQ36+出租!BQ36+网约车!BQ36</f>
      </c>
      <c r="BR19" s="283"/>
      <c r="BS19" s="94">
        <f>公交!BS36+出租!BS36+网约车!BS36</f>
      </c>
      <c r="BT19" s="283"/>
      <c r="BU19" s="94">
        <f>公交!BU36+出租!BU36+网约车!BU36</f>
      </c>
      <c r="BV19" s="283"/>
      <c r="BW19" s="284">
        <f>BU19+BS19+BQ19+BO19+BM19+BK19+BI19+BG19+BE19+BC19+BA19+AY19</f>
      </c>
    </row>
    <row r="20" s="257" customFormat="1" ht="31.2" customHeight="1" spans="1:73">
      <c r="A20" s="285" t="s">
        <v>100</v>
      </c>
      <c r="B20" s="279" t="s">
        <v>193</v>
      </c>
      <c r="C20" s="94" t="n">
        <f>公交!C39+出租!C39+网约车!C39</f>
        <v>795.5576460994689</v>
      </c>
      <c r="D20" s="251" t="n">
        <f t="shared" si="0">C20/Z20-1</f>
        <v>0.21192310823516136</v>
      </c>
      <c r="E20" s="94" t="n">
        <f>公交!E39+出租!E39+网约车!E39</f>
        <v>781.414436080331</v>
      </c>
      <c r="F20" s="251" t="n">
        <f t="shared" si="1">E20/AB20-1</f>
        <v>0.2330020213619437</v>
      </c>
      <c r="G20" s="94" t="n">
        <f>公交!G39+出租!G39+网约车!G39</f>
        <v>784.170151644112</v>
      </c>
      <c r="H20" s="251" t="n">
        <f t="shared" si="2">G20/AD20-1</f>
        <v>0.2514508549080716</v>
      </c>
      <c r="I20" s="94" t="n">
        <f>公交!I39+出租!I39+网约车!I39</f>
        <v>790.858633029024</v>
      </c>
      <c r="J20" s="251" t="n">
        <f t="shared" si="3">I20/AF20-1</f>
        <v>0.2581907236591845</v>
      </c>
      <c r="K20" s="94" t="n">
        <f>公交!K39+出租!K39+网约车!K39</f>
        <v>807.725766044168</v>
      </c>
      <c r="L20" s="251" t="n">
        <f t="shared" si="4">K20/AH20-1</f>
        <v>-0.0034560275509244454</v>
      </c>
      <c r="M20" s="94" t="n">
        <f>公交!M39+出租!M39+网约车!M39</f>
        <v>828.916212664028</v>
      </c>
      <c r="N20" s="251" t="n">
        <f t="shared" si="5">M20/AJ20-1</f>
        <v>0.11770579578275808</v>
      </c>
      <c r="O20" s="94" t="n">
        <f>公交!O39+出租!O39+网约车!O39</f>
        <v>831.393177808734</v>
      </c>
      <c r="P20" s="251" t="n">
        <f t="shared" si="6">O20/AL20-1</f>
        <v>0.16826079306979125</v>
      </c>
      <c r="Q20" s="94" t="n">
        <f>公交!Q39+出租!Q39+网约车!Q39</f>
        <v>830.0641543585218</v>
      </c>
      <c r="R20" s="251" t="n">
        <f>Q20/AL20-1</f>
        <v>0.18588202360827055</v>
      </c>
      <c r="S20" s="94">
        <f>公交!S39+出租!S39+网约车!S39</f>
      </c>
      <c r="T20" s="251">
        <f>S20/AN20-1</f>
      </c>
      <c r="U20" s="280">
        <f>E20+C20+G20+I20+K20+M20+O20+Q20+S20</f>
      </c>
      <c r="V20" s="281">
        <f>U20/(X20+Z20+AB20+AD20+AF20+AH20+AJ20+AL20+AN20)-1</f>
      </c>
      <c r="W20" s="94"/>
      <c r="X20" s="94">
        <f>公交!X39+出租!X39+网约车!X39</f>
      </c>
      <c r="Y20" s="251">
        <f>X20/AY20-1</f>
      </c>
      <c r="Z20" s="94">
        <f>公交!Z39+出租!Z39+网约车!Z39</f>
      </c>
      <c r="AA20" s="251">
        <f>Z20/BA20-1</f>
      </c>
      <c r="AB20" s="94">
        <f>公交!AB39+出租!AB39+网约车!AB39</f>
      </c>
      <c r="AC20" s="251">
        <f>AB20/BC20-1</f>
      </c>
      <c r="AD20" s="94">
        <f>公交!AD39+出租!AD39+网约车!AD39</f>
      </c>
      <c r="AE20" s="251">
        <f>AD20/BE20-1</f>
      </c>
      <c r="AF20" s="94">
        <f>公交!AF39+出租!AF39+网约车!AF39</f>
      </c>
      <c r="AG20" s="251">
        <f>AF20/BG20-1</f>
      </c>
      <c r="AH20" s="94">
        <f>公交!AH39+出租!AH39+网约车!AH39</f>
      </c>
      <c r="AI20" s="251">
        <f>AH20/BI20-1</f>
      </c>
      <c r="AJ20" s="94">
        <f>公交!AJ39+出租!AJ39+网约车!AJ39</f>
      </c>
      <c r="AK20" s="251">
        <f>AJ20/BK20-1</f>
      </c>
      <c r="AL20" s="94">
        <f>公交!AL39+出租!AL39+网约车!AL39</f>
      </c>
      <c r="AM20" s="251">
        <f>AL20/BM20-1</f>
      </c>
      <c r="AN20" s="94">
        <f>公交!AN39+出租!AN39+网约车!AN39</f>
      </c>
      <c r="AO20" s="251">
        <f>AN20/BO20-1</f>
      </c>
      <c r="AP20" s="94">
        <f>公交!AP39+出租!AP39+网约车!AP39</f>
      </c>
      <c r="AQ20" s="251">
        <f>AP20/BQ20-1</f>
      </c>
      <c r="AR20" s="94">
        <f>公交!AR39+出租!AR39+网约车!AR39</f>
      </c>
      <c r="AS20" s="251">
        <f>AR20/BS20-1</f>
      </c>
      <c r="AT20" s="94">
        <f>公交!AT39+出租!AT39+网约车!AT39</f>
      </c>
      <c r="AU20" s="251">
        <f>AT20/BU20-1</f>
      </c>
      <c r="AV20" s="94">
        <f>X20+Z20+AB20+AD20+AF20+AH20+AJ20+AL20+AN20+AP20+AR20+AT20</f>
      </c>
      <c r="AW20" s="251">
        <f>AV20/SUM(AY20,BA20,BC20,BE20,BG20,BI20,BK20,BM20,BO20,BQ20,BS20,BU20)-1</f>
      </c>
      <c r="AX20" s="282"/>
      <c r="AY20" s="94">
        <f>公交!AY39+出租!AY39+网约车!AY39</f>
      </c>
      <c r="AZ20" s="283"/>
      <c r="BA20" s="94">
        <f>公交!BA39+出租!BA39+网约车!BA39</f>
      </c>
      <c r="BB20" s="283"/>
      <c r="BC20" s="94">
        <f>公交!BC39+出租!BC39+网约车!BC39</f>
      </c>
      <c r="BD20" s="283"/>
      <c r="BE20" s="94">
        <f>公交!BE39+出租!BE39+网约车!BE39</f>
      </c>
      <c r="BF20" s="283"/>
      <c r="BG20" s="94">
        <f>公交!BG39+出租!BG39+网约车!BG39</f>
      </c>
      <c r="BH20" s="283"/>
      <c r="BI20" s="94">
        <f>公交!BI39+出租!BI39+网约车!BI39</f>
      </c>
      <c r="BJ20" s="283"/>
      <c r="BK20" s="94">
        <f>公交!BK39+出租!BK39+网约车!BK39</f>
      </c>
      <c r="BL20" s="283"/>
      <c r="BM20" s="94">
        <f>公交!BM39+出租!BM39+网约车!BM39</f>
      </c>
      <c r="BN20" s="283"/>
      <c r="BO20" s="94">
        <f>公交!BO39+出租!BO39+网约车!BO39</f>
      </c>
      <c r="BP20" s="283"/>
      <c r="BQ20" s="94">
        <f>公交!BQ39+出租!BQ39+网约车!BQ39</f>
      </c>
      <c r="BR20" s="283"/>
      <c r="BS20" s="94">
        <f>公交!BS39+出租!BS39+网约车!BS39</f>
      </c>
      <c r="BT20" s="283"/>
      <c r="BU20" s="94">
        <f>公交!BU39+出租!BU39+网约车!BU39</f>
      </c>
      <c r="BV20" s="283"/>
      <c r="BW20" s="284">
        <f>BU20+BS20+BQ20+BO20+BM20+BK20+BI20+BG20+BE20+BC20+BA20+AY20</f>
      </c>
    </row>
    <row r="21" s="257" customFormat="1" ht="31.2" customHeight="1" spans="1:73">
      <c r="A21" s="29"/>
      <c r="B21" s="279" t="s">
        <v>194</v>
      </c>
      <c r="C21" s="94" t="n">
        <f>公交!C40+出租!C40+网约车!C40</f>
        <v>3352.2904471605807</v>
      </c>
      <c r="D21" s="251" t="n">
        <f t="shared" si="0">C21/Z21-1</f>
        <v>0.1698845758423475</v>
      </c>
      <c r="E21" s="94" t="n">
        <f>公交!E40+出租!E40+网约车!E40</f>
        <v>3373.708023871721</v>
      </c>
      <c r="F21" s="251" t="n">
        <f t="shared" si="1">E21/AB21-1</f>
        <v>0.22478620235643376</v>
      </c>
      <c r="G21" s="94" t="n">
        <f>公交!G40+出租!G40+网约车!G40</f>
        <v>3324.730619792229</v>
      </c>
      <c r="H21" s="251" t="n">
        <f t="shared" si="2">G21/AD21-1</f>
        <v>0.21177255839917852</v>
      </c>
      <c r="I21" s="94" t="n">
        <f>公交!I40+出租!I40+网约车!I40</f>
        <v>3347.6527324164044</v>
      </c>
      <c r="J21" s="251" t="n">
        <f t="shared" si="3">I21/AF21-1</f>
        <v>0.21694615547197493</v>
      </c>
      <c r="K21" s="94" t="n">
        <f>公交!K40+出租!K40+网约车!K40</f>
        <v>3427.9300008260093</v>
      </c>
      <c r="L21" s="251" t="n">
        <f t="shared" si="4">K21/AH21-1</f>
        <v>-0.0424096218285378</v>
      </c>
      <c r="M21" s="94" t="n">
        <f>公交!M40+出租!M40+网约车!M40</f>
        <v>3521.219240070287</v>
      </c>
      <c r="N21" s="251" t="n">
        <f t="shared" si="5">M21/AJ21-1</f>
        <v>0.08385822553979061</v>
      </c>
      <c r="O21" s="94" t="n">
        <f>公交!O40+出租!O40+网约车!O40</f>
        <v>3517.646470900875</v>
      </c>
      <c r="P21" s="251" t="n">
        <f t="shared" si="6">O21/AL21-1</f>
        <v>0.13416917962358865</v>
      </c>
      <c r="Q21" s="94" t="n">
        <f>公交!Q40+出租!Q40+网约车!Q40</f>
        <v>3501.601613835968</v>
      </c>
      <c r="R21" s="251" t="n">
        <f>Q21/AL21-1</f>
        <v>0.141612438193083</v>
      </c>
      <c r="S21" s="94">
        <f>公交!S40+出租!S40+网约车!S40</f>
      </c>
      <c r="T21" s="251">
        <f>S21/AN21-1</f>
      </c>
      <c r="U21" s="280">
        <f>E21+C21+G21+I21+K21+M21+O21+Q21+S21</f>
      </c>
      <c r="V21" s="281">
        <f>U21/(X21+Z21+AB21+AD21+AF21+AH21+AJ21+AL21+AN21)-1</f>
      </c>
      <c r="W21" s="94"/>
      <c r="X21" s="94">
        <f>公交!X40+出租!X40+网约车!X40</f>
      </c>
      <c r="Y21" s="251">
        <f>X21/AY21-1</f>
      </c>
      <c r="Z21" s="94">
        <f>公交!Z40+出租!Z40+网约车!Z40</f>
      </c>
      <c r="AA21" s="251">
        <f>Z21/BA21-1</f>
      </c>
      <c r="AB21" s="94">
        <f>公交!AB40+出租!AB40+网约车!AB40</f>
      </c>
      <c r="AC21" s="251">
        <f>AB21/BC21-1</f>
      </c>
      <c r="AD21" s="94">
        <f>公交!AD40+出租!AD40+网约车!AD40</f>
      </c>
      <c r="AE21" s="251">
        <f>AD21/BE21-1</f>
      </c>
      <c r="AF21" s="94">
        <f>公交!AF40+出租!AF40+网约车!AF40</f>
      </c>
      <c r="AG21" s="251">
        <f>AF21/BG21-1</f>
      </c>
      <c r="AH21" s="94">
        <f>公交!AH40+出租!AH40+网约车!AH40</f>
      </c>
      <c r="AI21" s="251">
        <f>AH21/BI21-1</f>
      </c>
      <c r="AJ21" s="94">
        <f>公交!AJ40+出租!AJ40+网约车!AJ40</f>
      </c>
      <c r="AK21" s="251">
        <f>AJ21/BK21-1</f>
      </c>
      <c r="AL21" s="94">
        <f>公交!AL40+出租!AL40+网约车!AL40</f>
      </c>
      <c r="AM21" s="251">
        <f>AL21/BM21-1</f>
      </c>
      <c r="AN21" s="94">
        <f>公交!AN40+出租!AN40+网约车!AN40</f>
      </c>
      <c r="AO21" s="251">
        <f>AN21/BO21-1</f>
      </c>
      <c r="AP21" s="94">
        <f>公交!AP40+出租!AP40+网约车!AP40</f>
      </c>
      <c r="AQ21" s="251">
        <f>AP21/BQ21-1</f>
      </c>
      <c r="AR21" s="94">
        <f>公交!AR40+出租!AR40+网约车!AR40</f>
      </c>
      <c r="AS21" s="251">
        <f>AR21/BS21-1</f>
      </c>
      <c r="AT21" s="94">
        <f>公交!AT40+出租!AT40+网约车!AT40</f>
      </c>
      <c r="AU21" s="251">
        <f>AT21/BU21-1</f>
      </c>
      <c r="AV21" s="94">
        <f>X21+Z21+AB21+AD21+AF21+AH21+AJ21+AL21+AN21+AP21+AR21+AT21</f>
      </c>
      <c r="AW21" s="251">
        <f>AV21/SUM(AY21,BA21,BC21,BE21,BG21,BI21,BK21,BM21,BO21,BQ21,BS21,BU21)-1</f>
      </c>
      <c r="AX21" s="282"/>
      <c r="AY21" s="94">
        <f>公交!AY40+出租!AY40+网约车!AY40</f>
      </c>
      <c r="AZ21" s="283"/>
      <c r="BA21" s="94">
        <f>公交!BA40+出租!BA40+网约车!BA40</f>
      </c>
      <c r="BB21" s="283"/>
      <c r="BC21" s="94">
        <f>公交!BC40+出租!BC40+网约车!BC40</f>
      </c>
      <c r="BD21" s="283"/>
      <c r="BE21" s="94">
        <f>公交!BE40+出租!BE40+网约车!BE40</f>
      </c>
      <c r="BF21" s="283"/>
      <c r="BG21" s="94">
        <f>公交!BG40+出租!BG40+网约车!BG40</f>
      </c>
      <c r="BH21" s="283"/>
      <c r="BI21" s="94">
        <f>公交!BI40+出租!BI40+网约车!BI40</f>
      </c>
      <c r="BJ21" s="283"/>
      <c r="BK21" s="94">
        <f>公交!BK40+出租!BK40+网约车!BK40</f>
      </c>
      <c r="BL21" s="283"/>
      <c r="BM21" s="94">
        <f>公交!BM40+出租!BM40+网约车!BM40</f>
      </c>
      <c r="BN21" s="283"/>
      <c r="BO21" s="94">
        <f>公交!BO40+出租!BO40+网约车!BO40</f>
      </c>
      <c r="BP21" s="283"/>
      <c r="BQ21" s="94">
        <f>公交!BQ40+出租!BQ40+网约车!BQ40</f>
      </c>
      <c r="BR21" s="283"/>
      <c r="BS21" s="94">
        <f>公交!BS40+出租!BS40+网约车!BS40</f>
      </c>
      <c r="BT21" s="283"/>
      <c r="BU21" s="94">
        <f>公交!BU40+出租!BU40+网约车!BU40</f>
      </c>
      <c r="BV21" s="283"/>
      <c r="BW21" s="284">
        <f>BU21+BS21+BQ21+BO21+BM21+BK21+BI21+BG21+BE21+BC21+BA21+AY21</f>
      </c>
    </row>
    <row r="22" s="257" customFormat="1" ht="31.2" customHeight="1" spans="1:73">
      <c r="A22" s="285" t="s">
        <v>101</v>
      </c>
      <c r="B22" s="279" t="s">
        <v>193</v>
      </c>
      <c r="C22" s="94" t="n">
        <f>公交!C43+出租!C43+网约车!C43</f>
        <v>1638.7271883363428</v>
      </c>
      <c r="D22" s="251" t="n">
        <f t="shared" si="0">C22/Z22-1</f>
        <v>-0.024802904057183217</v>
      </c>
      <c r="E22" s="94" t="n">
        <f>公交!E43+出租!E43+网约车!E43</f>
        <v>1529.9204647137128</v>
      </c>
      <c r="F22" s="251" t="n">
        <f t="shared" si="1">E22/AB22-1</f>
        <v>0.0035317972126553965</v>
      </c>
      <c r="G22" s="94" t="n">
        <f>公交!G43+出租!G43+网约车!G43</f>
        <v>1676.649714291107</v>
      </c>
      <c r="H22" s="251" t="n">
        <f t="shared" si="2">G22/AD22-1</f>
        <v>0.02144009649188927</v>
      </c>
      <c r="I22" s="94" t="n">
        <f>公交!I43+出租!I43+网约车!I43</f>
        <v>1661.9318138436931</v>
      </c>
      <c r="J22" s="251" t="n">
        <f t="shared" si="3">I22/AF22-1</f>
        <v>-0.008847368385002663</v>
      </c>
      <c r="K22" s="94" t="n">
        <f>公交!K43+出租!K43+网约车!K43</f>
        <v>1601.234373679325</v>
      </c>
      <c r="L22" s="251" t="n">
        <f t="shared" si="4">K22/AH22-1</f>
        <v>-0.045039379139714564</v>
      </c>
      <c r="M22" s="94" t="n">
        <f>公交!M43+出租!M43+网约车!M43</f>
        <v>1569.1177231628428</v>
      </c>
      <c r="N22" s="251" t="n">
        <f t="shared" si="5">M22/AJ22-1</f>
        <v>-0.026175422789968317</v>
      </c>
      <c r="O22" s="94" t="n">
        <f>公交!O43+出租!O43+网约车!O43</f>
        <v>1525.4948187444902</v>
      </c>
      <c r="P22" s="251" t="n">
        <f t="shared" si="6">O22/AL22-1</f>
        <v>0.028991062541766865</v>
      </c>
      <c r="Q22" s="94" t="n">
        <f>公交!Q43+出租!Q43+网约车!Q43</f>
        <v>1519.1459359804956</v>
      </c>
      <c r="R22" s="251" t="n">
        <f>Q22/AL22-1</f>
        <v>0.11406085829975843</v>
      </c>
      <c r="S22" s="94">
        <f>公交!S43+出租!S43+网约车!S43</f>
      </c>
      <c r="T22" s="251">
        <f>S22/AN22-1</f>
      </c>
      <c r="U22" s="280">
        <f>E22+C22+G22+I22+K22+M22+O22+Q22+S22</f>
      </c>
      <c r="V22" s="281">
        <f>U22/(X22+Z22+AB22+AD22+AF22+AH22+AJ22+AL22+AN22)-1</f>
      </c>
      <c r="W22" s="94"/>
      <c r="X22" s="94">
        <f>公交!X43+出租!X43+网约车!X43</f>
      </c>
      <c r="Y22" s="251">
        <f>X22/AY22-1</f>
      </c>
      <c r="Z22" s="94">
        <f>公交!Z43+出租!Z43+网约车!Z43</f>
      </c>
      <c r="AA22" s="251">
        <f>Z22/BA22-1</f>
      </c>
      <c r="AB22" s="94">
        <f>公交!AB43+出租!AB43+网约车!AB43</f>
      </c>
      <c r="AC22" s="251">
        <f>AB22/BC22-1</f>
      </c>
      <c r="AD22" s="94">
        <f>公交!AD43+出租!AD43+网约车!AD43</f>
      </c>
      <c r="AE22" s="251">
        <f>AD22/BE22-1</f>
      </c>
      <c r="AF22" s="94">
        <f>公交!AF43+出租!AF43+网约车!AF43</f>
      </c>
      <c r="AG22" s="251">
        <f>AF22/BG22-1</f>
      </c>
      <c r="AH22" s="94">
        <f>公交!AH43+出租!AH43+网约车!AH43</f>
      </c>
      <c r="AI22" s="251">
        <f>AH22/BI22-1</f>
      </c>
      <c r="AJ22" s="94">
        <f>公交!AJ43+出租!AJ43+网约车!AJ43</f>
      </c>
      <c r="AK22" s="251">
        <f>AJ22/BK22-1</f>
      </c>
      <c r="AL22" s="94">
        <f>公交!AL43+出租!AL43+网约车!AL43</f>
      </c>
      <c r="AM22" s="251">
        <f>AL22/BM22-1</f>
      </c>
      <c r="AN22" s="94">
        <f>公交!AN43+出租!AN43+网约车!AN43</f>
      </c>
      <c r="AO22" s="251">
        <f>AN22/BO22-1</f>
      </c>
      <c r="AP22" s="94">
        <f>公交!AP43+出租!AP43+网约车!AP43</f>
      </c>
      <c r="AQ22" s="251">
        <f>AP22/BQ22-1</f>
      </c>
      <c r="AR22" s="94">
        <f>公交!AR43+出租!AR43+网约车!AR43</f>
      </c>
      <c r="AS22" s="251">
        <f>AR22/BS22-1</f>
      </c>
      <c r="AT22" s="94">
        <f>公交!AT43+出租!AT43+网约车!AT43</f>
      </c>
      <c r="AU22" s="251">
        <f>AT22/BU22-1</f>
      </c>
      <c r="AV22" s="94">
        <f>X22+Z22+AB22+AD22+AF22+AH22+AJ22+AL22+AN22+AP22+AR22+AT22</f>
      </c>
      <c r="AW22" s="251">
        <f>AV22/SUM(AY22,BA22,BC22,BE22,BG22,BI22,BK22,BM22,BO22,BQ22,BS22,BU22)-1</f>
      </c>
      <c r="AX22" s="282"/>
      <c r="AY22" s="94">
        <f>公交!AY43+出租!AY43+网约车!AY43</f>
      </c>
      <c r="AZ22" s="283"/>
      <c r="BA22" s="94">
        <f>公交!BA43+出租!BA43+网约车!BA43</f>
      </c>
      <c r="BB22" s="283"/>
      <c r="BC22" s="94">
        <f>公交!BC43+出租!BC43+网约车!BC43</f>
      </c>
      <c r="BD22" s="283"/>
      <c r="BE22" s="94">
        <f>公交!BE43+出租!BE43+网约车!BE43</f>
      </c>
      <c r="BF22" s="283"/>
      <c r="BG22" s="94">
        <f>公交!BG43+出租!BG43+网约车!BG43</f>
      </c>
      <c r="BH22" s="283"/>
      <c r="BI22" s="94">
        <f>公交!BI43+出租!BI43+网约车!BI43</f>
      </c>
      <c r="BJ22" s="283"/>
      <c r="BK22" s="94">
        <f>公交!BK43+出租!BK43+网约车!BK43</f>
      </c>
      <c r="BL22" s="283"/>
      <c r="BM22" s="94">
        <f>公交!BM43+出租!BM43+网约车!BM43</f>
      </c>
      <c r="BN22" s="283"/>
      <c r="BO22" s="94">
        <f>公交!BO43+出租!BO43+网约车!BO43</f>
      </c>
      <c r="BP22" s="283"/>
      <c r="BQ22" s="94">
        <f>公交!BQ43+出租!BQ43+网约车!BQ43</f>
      </c>
      <c r="BR22" s="283"/>
      <c r="BS22" s="94">
        <f>公交!BS43+出租!BS43+网约车!BS43</f>
      </c>
      <c r="BT22" s="283"/>
      <c r="BU22" s="94">
        <f>公交!BU43+出租!BU43+网约车!BU43</f>
      </c>
      <c r="BV22" s="283"/>
      <c r="BW22" s="284">
        <f>BU22+BS22+BQ22+BO22+BM22+BK22+BI22+BG22+BE22+BC22+BA22+AY22</f>
      </c>
    </row>
    <row r="23" s="257" customFormat="1" ht="31.2" customHeight="1" spans="1:73">
      <c r="A23" s="29"/>
      <c r="B23" s="279" t="s">
        <v>194</v>
      </c>
      <c r="C23" s="94" t="n">
        <f>公交!C44+出租!C44+网约车!C44</f>
        <v>7255.434401240148</v>
      </c>
      <c r="D23" s="251" t="n">
        <f t="shared" si="0">C23/Z23-1</f>
        <v>-0.07037568392422422</v>
      </c>
      <c r="E23" s="94" t="n">
        <f>公交!E44+出租!E44+网约车!E44</f>
        <v>6682.415572335837</v>
      </c>
      <c r="F23" s="251" t="n">
        <f t="shared" si="1">E23/AB23-1</f>
        <v>-0.04139038386487892</v>
      </c>
      <c r="G23" s="94" t="n">
        <f>公交!G44+出租!G44+网约车!G44</f>
        <v>7474.455429334412</v>
      </c>
      <c r="H23" s="251" t="n">
        <f t="shared" si="2">G23/AD23-1</f>
        <v>-0.018802263717751733</v>
      </c>
      <c r="I23" s="94" t="n">
        <f>公交!I44+出租!I44+网约车!I44</f>
        <v>7690.07883705636</v>
      </c>
      <c r="J23" s="251" t="n">
        <f t="shared" si="3">I23/AF23-1</f>
        <v>-0.01138475573804576</v>
      </c>
      <c r="K23" s="94" t="n">
        <f>公交!K44+出租!K44+网约车!K44</f>
        <v>7418.476508261418</v>
      </c>
      <c r="L23" s="251" t="n">
        <f t="shared" si="4">K23/AH23-1</f>
        <v>-0.03946555273879293</v>
      </c>
      <c r="M23" s="94" t="n">
        <f>公交!M44+出租!M44+网约车!M44</f>
        <v>7117.262870375518</v>
      </c>
      <c r="N23" s="251" t="n">
        <f t="shared" si="5">M23/AJ23-1</f>
        <v>-0.04145791210675953</v>
      </c>
      <c r="O23" s="94" t="n">
        <f>公交!O44+出租!O44+网约车!O44</f>
        <v>6867.627629115882</v>
      </c>
      <c r="P23" s="251" t="n">
        <f t="shared" si="6">O23/AL23-1</f>
        <v>0.01000708457405497</v>
      </c>
      <c r="Q23" s="94" t="n">
        <f>公交!Q44+出租!Q44+网约车!Q44</f>
        <v>6822.759868639305</v>
      </c>
      <c r="R23" s="251" t="n">
        <f>Q23/AL23-1</f>
        <v>0.08903860579525236</v>
      </c>
      <c r="S23" s="94">
        <f>公交!S44+出租!S44+网约车!S44</f>
      </c>
      <c r="T23" s="251">
        <f>S23/AN23-1</f>
      </c>
      <c r="U23" s="280">
        <f>E23+C23+G23+I23+K23+M23+O23+Q23+S23</f>
      </c>
      <c r="V23" s="281">
        <f>U23/(X23+Z23+AB23+AD23+AF23+AH23+AJ23+AL23+AN23)-1</f>
      </c>
      <c r="W23" s="94"/>
      <c r="X23" s="94">
        <f>公交!X44+出租!X44+网约车!X44</f>
      </c>
      <c r="Y23" s="251">
        <f>X23/AY23-1</f>
      </c>
      <c r="Z23" s="94">
        <f>公交!Z44+出租!Z44+网约车!Z44</f>
      </c>
      <c r="AA23" s="251">
        <f>Z23/BA23-1</f>
      </c>
      <c r="AB23" s="94">
        <f>公交!AB44+出租!AB44+网约车!AB44</f>
      </c>
      <c r="AC23" s="251">
        <f>AB23/BC23-1</f>
      </c>
      <c r="AD23" s="94">
        <f>公交!AD44+出租!AD44+网约车!AD44</f>
      </c>
      <c r="AE23" s="251">
        <f>AD23/BE23-1</f>
      </c>
      <c r="AF23" s="94">
        <f>公交!AF44+出租!AF44+网约车!AF44</f>
      </c>
      <c r="AG23" s="251">
        <f>AF23/BG23-1</f>
      </c>
      <c r="AH23" s="94">
        <f>公交!AH44+出租!AH44+网约车!AH44</f>
      </c>
      <c r="AI23" s="251">
        <f>AH23/BI23-1</f>
      </c>
      <c r="AJ23" s="94">
        <f>公交!AJ44+出租!AJ44+网约车!AJ44</f>
      </c>
      <c r="AK23" s="251">
        <f>AJ23/BK23-1</f>
      </c>
      <c r="AL23" s="94">
        <f>公交!AL44+出租!AL44+网约车!AL44</f>
      </c>
      <c r="AM23" s="251">
        <f>AL23/BM23-1</f>
      </c>
      <c r="AN23" s="94">
        <f>公交!AN44+出租!AN44+网约车!AN44</f>
      </c>
      <c r="AO23" s="251">
        <f>AN23/BO23-1</f>
      </c>
      <c r="AP23" s="94">
        <f>公交!AP44+出租!AP44+网约车!AP44</f>
      </c>
      <c r="AQ23" s="251">
        <f>AP23/BQ23-1</f>
      </c>
      <c r="AR23" s="94">
        <f>公交!AR44+出租!AR44+网约车!AR44</f>
      </c>
      <c r="AS23" s="251">
        <f>AR23/BS23-1</f>
      </c>
      <c r="AT23" s="94">
        <f>公交!AT44+出租!AT44+网约车!AT44</f>
      </c>
      <c r="AU23" s="251">
        <f>AT23/BU23-1</f>
      </c>
      <c r="AV23" s="94">
        <f>X23+Z23+AB23+AD23+AF23+AH23+AJ23+AL23+AN23+AP23+AR23+AT23</f>
      </c>
      <c r="AW23" s="251">
        <f>AV23/SUM(AY23,BA23,BC23,BE23,BG23,BI23,BK23,BM23,BO23,BQ23,BS23,BU23)-1</f>
      </c>
      <c r="AX23" s="282"/>
      <c r="AY23" s="94">
        <f>公交!AY44+出租!AY44+网约车!AY44</f>
      </c>
      <c r="AZ23" s="283"/>
      <c r="BA23" s="94">
        <f>公交!BA44+出租!BA44+网约车!BA44</f>
      </c>
      <c r="BB23" s="283"/>
      <c r="BC23" s="94">
        <f>公交!BC44+出租!BC44+网约车!BC44</f>
      </c>
      <c r="BD23" s="283"/>
      <c r="BE23" s="94">
        <f>公交!BE44+出租!BE44+网约车!BE44</f>
      </c>
      <c r="BF23" s="283"/>
      <c r="BG23" s="94">
        <f>公交!BG44+出租!BG44+网约车!BG44</f>
      </c>
      <c r="BH23" s="283"/>
      <c r="BI23" s="94">
        <f>公交!BI44+出租!BI44+网约车!BI44</f>
      </c>
      <c r="BJ23" s="283"/>
      <c r="BK23" s="94">
        <f>公交!BK44+出租!BK44+网约车!BK44</f>
      </c>
      <c r="BL23" s="283"/>
      <c r="BM23" s="94">
        <f>公交!BM44+出租!BM44+网约车!BM44</f>
      </c>
      <c r="BN23" s="283"/>
      <c r="BO23" s="94">
        <f>公交!BO44+出租!BO44+网约车!BO44</f>
      </c>
      <c r="BP23" s="283"/>
      <c r="BQ23" s="94">
        <f>公交!BQ44+出租!BQ44+网约车!BQ44</f>
      </c>
      <c r="BR23" s="283"/>
      <c r="BS23" s="94">
        <f>公交!BS44+出租!BS44+网约车!BS44</f>
      </c>
      <c r="BT23" s="283"/>
      <c r="BU23" s="94">
        <f>公交!BU44+出租!BU44+网约车!BU44</f>
      </c>
      <c r="BV23" s="283"/>
      <c r="BW23" s="284">
        <f>BU23+BS23+BQ23+BO23+BM23+BK23+BI23+BG23+BE23+BC23+BA23+AY23</f>
      </c>
    </row>
    <row r="24" s="257" customFormat="1" ht="31.2" customHeight="1" spans="1:73">
      <c r="A24" s="285" t="s">
        <v>102</v>
      </c>
      <c r="B24" s="279" t="s">
        <v>193</v>
      </c>
      <c r="C24" s="94" t="n">
        <f>公交!C47+出租!C47+网约车!C47</f>
        <v>840.473342960254</v>
      </c>
      <c r="D24" s="251" t="n">
        <f t="shared" si="0">C24/Z24-1</f>
        <v>-0.10136981914333099</v>
      </c>
      <c r="E24" s="94" t="n">
        <f>公交!E47+出租!E47+网约车!E47</f>
        <v>844.531982883712</v>
      </c>
      <c r="F24" s="251" t="n">
        <f t="shared" si="1">E24/AB24-1</f>
        <v>-0.061088069308242066</v>
      </c>
      <c r="G24" s="94" t="n">
        <f>公交!G47+出租!G47+网约车!G47</f>
        <v>851.2888487531932</v>
      </c>
      <c r="H24" s="251" t="n">
        <f t="shared" si="2">G24/AD24-1</f>
        <v>-0.03827749201628694</v>
      </c>
      <c r="I24" s="94" t="n">
        <f>公交!I47+出租!I47+网约车!I47</f>
        <v>885.2755026202519</v>
      </c>
      <c r="J24" s="251" t="n">
        <f t="shared" si="3">I24/AF24-1</f>
        <v>0.022437224518516263</v>
      </c>
      <c r="K24" s="94" t="n">
        <f>公交!K47+出租!K47+网约车!K47</f>
        <v>881.1928701729919</v>
      </c>
      <c r="L24" s="251" t="n">
        <f t="shared" si="4">K24/AH24-1</f>
        <v>0.05512942082803596</v>
      </c>
      <c r="M24" s="94" t="n">
        <f>公交!M47+出租!M47+网约车!M47</f>
        <v>875.1344769513939</v>
      </c>
      <c r="N24" s="251" t="n">
        <f t="shared" si="5">M24/AJ24-1</f>
        <v>0.01419370760620331</v>
      </c>
      <c r="O24" s="94" t="n">
        <f>公交!O47+出租!O47+网约车!O47</f>
        <v>833.131153213417</v>
      </c>
      <c r="P24" s="251" t="n">
        <f t="shared" si="6">O24/AL24-1</f>
        <v>0.07735193771307647</v>
      </c>
      <c r="Q24" s="94" t="n">
        <f>公交!Q47+出租!Q47+网约车!Q47</f>
        <v>834.2910652628469</v>
      </c>
      <c r="R24" s="251" t="n">
        <f>Q24/AL24-1</f>
        <v>0.05557458486526268</v>
      </c>
      <c r="S24" s="94">
        <f>公交!S47+出租!S47+网约车!S47</f>
      </c>
      <c r="T24" s="251">
        <f>S24/AN24-1</f>
      </c>
      <c r="U24" s="280">
        <f>E24+C24+G24+I24+K24+M24+O24+Q24+S24</f>
      </c>
      <c r="V24" s="281">
        <f>U24/(X24+Z24+AB24+AD24+AF24+AH24+AJ24+AL24+AN24)-1</f>
      </c>
      <c r="W24" s="94"/>
      <c r="X24" s="94">
        <f>公交!X47+出租!X47+网约车!X47</f>
      </c>
      <c r="Y24" s="251">
        <f>X24/AY24-1</f>
      </c>
      <c r="Z24" s="94">
        <f>公交!Z47+出租!Z47+网约车!Z47</f>
      </c>
      <c r="AA24" s="251">
        <f>Z24/BA24-1</f>
      </c>
      <c r="AB24" s="94">
        <f>公交!AB47+出租!AB47+网约车!AB47</f>
      </c>
      <c r="AC24" s="251">
        <f>AB24/BC24-1</f>
      </c>
      <c r="AD24" s="94">
        <f>公交!AD47+出租!AD47+网约车!AD47</f>
      </c>
      <c r="AE24" s="251">
        <f>AD24/BE24-1</f>
      </c>
      <c r="AF24" s="94">
        <f>公交!AF47+出租!AF47+网约车!AF47</f>
      </c>
      <c r="AG24" s="251">
        <f>AF24/BG24-1</f>
      </c>
      <c r="AH24" s="94">
        <f>公交!AH47+出租!AH47+网约车!AH47</f>
      </c>
      <c r="AI24" s="251">
        <f>AH24/BI24-1</f>
      </c>
      <c r="AJ24" s="94">
        <f>公交!AJ47+出租!AJ47+网约车!AJ47</f>
      </c>
      <c r="AK24" s="251">
        <f>AJ24/BK24-1</f>
      </c>
      <c r="AL24" s="94">
        <f>公交!AL47+出租!AL47+网约车!AL47</f>
      </c>
      <c r="AM24" s="251">
        <f>AL24/BM24-1</f>
      </c>
      <c r="AN24" s="94">
        <f>公交!AN47+出租!AN47+网约车!AN47</f>
      </c>
      <c r="AO24" s="251">
        <f>AN24/BO24-1</f>
      </c>
      <c r="AP24" s="94">
        <f>公交!AP47+出租!AP47+网约车!AP47</f>
      </c>
      <c r="AQ24" s="251">
        <f>AP24/BQ24-1</f>
      </c>
      <c r="AR24" s="94">
        <f>公交!AR47+出租!AR47+网约车!AR47</f>
      </c>
      <c r="AS24" s="251">
        <f>AR24/BS24-1</f>
      </c>
      <c r="AT24" s="94">
        <f>公交!AT47+出租!AT47+网约车!AT47</f>
      </c>
      <c r="AU24" s="251">
        <f>AT24/BU24-1</f>
      </c>
      <c r="AV24" s="94">
        <f>X24+Z24+AB24+AD24+AF24+AH24+AJ24+AL24+AN24+AP24+AR24+AT24</f>
      </c>
      <c r="AW24" s="251">
        <f>AV24/SUM(AY24,BA24,BC24,BE24,BG24,BI24,BK24,BM24,BO24,BQ24,BS24,BU24)-1</f>
      </c>
      <c r="AX24" s="282"/>
      <c r="AY24" s="94">
        <f>公交!AY47+出租!AY47+网约车!AY47</f>
      </c>
      <c r="AZ24" s="283"/>
      <c r="BA24" s="94">
        <f>公交!BA47+出租!BA47+网约车!BA47</f>
      </c>
      <c r="BB24" s="283"/>
      <c r="BC24" s="94">
        <f>公交!BC47+出租!BC47+网约车!BC47</f>
      </c>
      <c r="BD24" s="283"/>
      <c r="BE24" s="94">
        <f>公交!BE47+出租!BE47+网约车!BE47</f>
      </c>
      <c r="BF24" s="283"/>
      <c r="BG24" s="94">
        <f>公交!BG47+出租!BG47+网约车!BG47</f>
      </c>
      <c r="BH24" s="283"/>
      <c r="BI24" s="94">
        <f>公交!BI47+出租!BI47+网约车!BI47</f>
      </c>
      <c r="BJ24" s="283"/>
      <c r="BK24" s="94">
        <f>公交!BK47+出租!BK47+网约车!BK47</f>
      </c>
      <c r="BL24" s="283"/>
      <c r="BM24" s="94">
        <f>公交!BM47+出租!BM47+网约车!BM47</f>
      </c>
      <c r="BN24" s="283"/>
      <c r="BO24" s="94">
        <f>公交!BO47+出租!BO47+网约车!BO47</f>
      </c>
      <c r="BP24" s="283"/>
      <c r="BQ24" s="94">
        <f>公交!BQ47+出租!BQ47+网约车!BQ47</f>
      </c>
      <c r="BR24" s="283"/>
      <c r="BS24" s="94">
        <f>公交!BS47+出租!BS47+网约车!BS47</f>
      </c>
      <c r="BT24" s="283"/>
      <c r="BU24" s="94">
        <f>公交!BU47+出租!BU47+网约车!BU47</f>
      </c>
      <c r="BV24" s="283"/>
      <c r="BW24" s="284">
        <f>BU24+BS24+BQ24+BO24+BM24+BK24+BI24+BG24+BE24+BC24+BA24+AY24</f>
      </c>
    </row>
    <row r="25" s="257" customFormat="1" ht="31.2" customHeight="1" spans="1:73">
      <c r="A25" s="29"/>
      <c r="B25" s="279" t="s">
        <v>194</v>
      </c>
      <c r="C25" s="94" t="n">
        <f>公交!C48+出租!C48+网约车!C48</f>
        <v>5268.942333892819</v>
      </c>
      <c r="D25" s="251" t="n">
        <f t="shared" si="0">C25/Z25-1</f>
        <v>0.10057541561589045</v>
      </c>
      <c r="E25" s="94" t="n">
        <f>公交!E48+出租!E48+网约车!E48</f>
        <v>5277.544806464499</v>
      </c>
      <c r="F25" s="251" t="n">
        <f t="shared" si="1">E25/AB25-1</f>
        <v>0.08100325390455354</v>
      </c>
      <c r="G25" s="94" t="n">
        <f>公交!G48+出租!G48+网约车!G48</f>
        <v>5416.759082698591</v>
      </c>
      <c r="H25" s="251" t="n">
        <f t="shared" si="2">G25/AD25-1</f>
        <v>0.13085344619245198</v>
      </c>
      <c r="I25" s="94" t="n">
        <f>公交!I48+出租!I48+网约车!I48</f>
        <v>5636.5542416548415</v>
      </c>
      <c r="J25" s="251" t="n">
        <f t="shared" si="3">I25/AF25-1</f>
        <v>0.22777136230775707</v>
      </c>
      <c r="K25" s="94" t="n">
        <f>公交!K48+出租!K48+网约车!K48</f>
        <v>5606.658328318979</v>
      </c>
      <c r="L25" s="251" t="n">
        <f t="shared" si="4">K25/AH25-1</f>
        <v>0.27080323565231024</v>
      </c>
      <c r="M25" s="94" t="n">
        <f>公交!M48+出租!M48+网约车!M48</f>
        <v>5577.591716398076</v>
      </c>
      <c r="N25" s="251" t="n">
        <f t="shared" si="5">M25/AJ25-1</f>
        <v>0.28504680880394107</v>
      </c>
      <c r="O25" s="94" t="n">
        <f>公交!O48+出租!O48+网约车!O48</f>
        <v>5039.482665084947</v>
      </c>
      <c r="P25" s="251" t="n">
        <f t="shared" si="6">O25/AL25-1</f>
        <v>0.09994186842794472</v>
      </c>
      <c r="Q25" s="94" t="n">
        <f>公交!Q48+出租!Q48+网约车!Q48</f>
        <v>4923.927071933196</v>
      </c>
      <c r="R25" s="251" t="n">
        <f>Q25/AL25-1</f>
        <v>0.03459416688389805</v>
      </c>
      <c r="S25" s="94">
        <f>公交!S48+出租!S48+网约车!S48</f>
      </c>
      <c r="T25" s="251">
        <f>S25/AN25-1</f>
      </c>
      <c r="U25" s="280">
        <f>E25+C25+G25+I25+K25+M25+O25+Q25+S25</f>
      </c>
      <c r="V25" s="281">
        <f>U25/(X25+Z25+AB25+AD25+AF25+AH25+AJ25+AL25+AN25)-1</f>
      </c>
      <c r="W25" s="94"/>
      <c r="X25" s="94">
        <f>公交!X48+出租!X48+网约车!X48</f>
      </c>
      <c r="Y25" s="251">
        <f>X25/AY25-1</f>
      </c>
      <c r="Z25" s="94">
        <f>公交!Z48+出租!Z48+网约车!Z48</f>
      </c>
      <c r="AA25" s="251">
        <f>Z25/BA25-1</f>
      </c>
      <c r="AB25" s="94">
        <f>公交!AB48+出租!AB48+网约车!AB48</f>
      </c>
      <c r="AC25" s="251">
        <f>AB25/BC25-1</f>
      </c>
      <c r="AD25" s="94">
        <f>公交!AD48+出租!AD48+网约车!AD48</f>
      </c>
      <c r="AE25" s="251">
        <f>AD25/BE25-1</f>
      </c>
      <c r="AF25" s="94">
        <f>公交!AF48+出租!AF48+网约车!AF48</f>
      </c>
      <c r="AG25" s="251">
        <f>AF25/BG25-1</f>
      </c>
      <c r="AH25" s="94">
        <f>公交!AH48+出租!AH48+网约车!AH48</f>
      </c>
      <c r="AI25" s="251">
        <f>AH25/BI25-1</f>
      </c>
      <c r="AJ25" s="94">
        <f>公交!AJ48+出租!AJ48+网约车!AJ48</f>
      </c>
      <c r="AK25" s="251">
        <f>AJ25/BK25-1</f>
      </c>
      <c r="AL25" s="94">
        <f>公交!AL48+出租!AL48+网约车!AL48</f>
      </c>
      <c r="AM25" s="251">
        <f>AL25/BM25-1</f>
      </c>
      <c r="AN25" s="94">
        <f>公交!AN48+出租!AN48+网约车!AN48</f>
      </c>
      <c r="AO25" s="251">
        <f>AN25/BO25-1</f>
      </c>
      <c r="AP25" s="94">
        <f>公交!AP48+出租!AP48+网约车!AP48</f>
      </c>
      <c r="AQ25" s="251">
        <f>AP25/BQ25-1</f>
      </c>
      <c r="AR25" s="94">
        <f>公交!AR48+出租!AR48+网约车!AR48</f>
      </c>
      <c r="AS25" s="251">
        <f>AR25/BS25-1</f>
      </c>
      <c r="AT25" s="94">
        <f>公交!AT48+出租!AT48+网约车!AT48</f>
      </c>
      <c r="AU25" s="251">
        <f>AT25/BU25-1</f>
      </c>
      <c r="AV25" s="94">
        <f>X25+Z25+AB25+AD25+AF25+AH25+AJ25+AL25+AN25+AP25+AR25+AT25</f>
      </c>
      <c r="AW25" s="251">
        <f>AV25/SUM(AY25,BA25,BC25,BE25,BG25,BI25,BK25,BM25,BO25,BQ25,BS25,BU25)-1</f>
      </c>
      <c r="AX25" s="282"/>
      <c r="AY25" s="94">
        <f>公交!AY48+出租!AY48+网约车!AY48</f>
      </c>
      <c r="AZ25" s="283"/>
      <c r="BA25" s="94">
        <f>公交!BA48+出租!BA48+网约车!BA48</f>
      </c>
      <c r="BB25" s="283"/>
      <c r="BC25" s="94">
        <f>公交!BC48+出租!BC48+网约车!BC48</f>
      </c>
      <c r="BD25" s="283"/>
      <c r="BE25" s="94">
        <f>公交!BE48+出租!BE48+网约车!BE48</f>
      </c>
      <c r="BF25" s="283"/>
      <c r="BG25" s="94">
        <f>公交!BG48+出租!BG48+网约车!BG48</f>
      </c>
      <c r="BH25" s="283"/>
      <c r="BI25" s="94">
        <f>公交!BI48+出租!BI48+网约车!BI48</f>
      </c>
      <c r="BJ25" s="283"/>
      <c r="BK25" s="94">
        <f>公交!BK48+出租!BK48+网约车!BK48</f>
      </c>
      <c r="BL25" s="283"/>
      <c r="BM25" s="94">
        <f>公交!BM48+出租!BM48+网约车!BM48</f>
      </c>
      <c r="BN25" s="283"/>
      <c r="BO25" s="94">
        <f>公交!BO48+出租!BO48+网约车!BO48</f>
      </c>
      <c r="BP25" s="283"/>
      <c r="BQ25" s="94">
        <f>公交!BQ48+出租!BQ48+网约车!BQ48</f>
      </c>
      <c r="BR25" s="283"/>
      <c r="BS25" s="94">
        <f>公交!BS48+出租!BS48+网约车!BS48</f>
      </c>
      <c r="BT25" s="283"/>
      <c r="BU25" s="94">
        <f>公交!BU48+出租!BU48+网约车!BU48</f>
      </c>
      <c r="BV25" s="283"/>
      <c r="BW25" s="284">
        <f>BU25+BS25+BQ25+BO25+BM25+BK25+BI25+BG25+BE25+BC25+BA25+AY25</f>
      </c>
    </row>
    <row r="26" s="257" customFormat="1" ht="31.2" customHeight="1" spans="1:73">
      <c r="A26" s="285" t="s">
        <v>103</v>
      </c>
      <c r="B26" s="279" t="s">
        <v>193</v>
      </c>
      <c r="C26" s="94" t="n">
        <f>公交!C51+出租!C51+网约车!C51</f>
        <v>817.7903620644731</v>
      </c>
      <c r="D26" s="251" t="n">
        <f t="shared" si="0">C26/Z26-1</f>
        <v>-0.1199136288473367</v>
      </c>
      <c r="E26" s="94" t="n">
        <f>公交!E51+出租!E51+网约车!E51</f>
        <v>743.7475392406717</v>
      </c>
      <c r="F26" s="251" t="n">
        <f t="shared" si="1">E26/AB26-1</f>
        <v>-0.039632089071581666</v>
      </c>
      <c r="G26" s="94" t="n">
        <f>公交!G51+出租!G51+网约车!G51</f>
        <v>855.695804734724</v>
      </c>
      <c r="H26" s="251" t="n">
        <f t="shared" si="2">G26/AD26-1</f>
        <v>0.024274964435524904</v>
      </c>
      <c r="I26" s="94" t="n">
        <f>公交!I51+出租!I51+网约车!I51</f>
        <v>865.744243492883</v>
      </c>
      <c r="J26" s="251" t="n">
        <f t="shared" si="3">I26/AF26-1</f>
        <v>0.0483744313618113</v>
      </c>
      <c r="K26" s="94" t="n">
        <f>公交!K51+出租!K51+网约车!K51</f>
        <v>884.2293208422</v>
      </c>
      <c r="L26" s="251" t="n">
        <f t="shared" si="4">K26/AH26-1</f>
        <v>0.07625732271056274</v>
      </c>
      <c r="M26" s="94" t="n">
        <f>公交!M51+出租!M51+网约车!M51</f>
        <v>855.839465701708</v>
      </c>
      <c r="N26" s="251" t="n">
        <f t="shared" si="5">M26/AJ26-1</f>
        <v>0.044321874112934756</v>
      </c>
      <c r="O26" s="94" t="n">
        <f>公交!O51+出租!O51+网约车!O51</f>
        <v>749.86003879499</v>
      </c>
      <c r="P26" s="251" t="n">
        <f t="shared" si="6">O26/AL26-1</f>
        <v>0.02144992392140388</v>
      </c>
      <c r="Q26" s="94" t="n">
        <f>公交!Q51+出租!Q51+网约车!Q51</f>
        <v>745.8110754035699</v>
      </c>
      <c r="R26" s="251" t="n">
        <f>Q26/AL26-1</f>
        <v>0.054436597796272856</v>
      </c>
      <c r="S26" s="94">
        <f>公交!S51+出租!S51+网约车!S51</f>
      </c>
      <c r="T26" s="251">
        <f>S26/AN26-1</f>
      </c>
      <c r="U26" s="280">
        <f>E26+C26+G26+I26+K26+M26+O26+Q26+S26</f>
      </c>
      <c r="V26" s="281">
        <f>U26/(X26+Z26+AB26+AD26+AF26+AH26+AJ26+AL26+AN26)-1</f>
      </c>
      <c r="W26" s="94"/>
      <c r="X26" s="94">
        <f>公交!X51+出租!X51+网约车!X51</f>
      </c>
      <c r="Y26" s="251">
        <f>X26/AY26-1</f>
      </c>
      <c r="Z26" s="94">
        <f>公交!Z51+出租!Z51+网约车!Z51</f>
      </c>
      <c r="AA26" s="251">
        <f>Z26/BA26-1</f>
      </c>
      <c r="AB26" s="94">
        <f>公交!AB51+出租!AB51+网约车!AB51</f>
      </c>
      <c r="AC26" s="251">
        <f>AB26/BC26-1</f>
      </c>
      <c r="AD26" s="94">
        <f>公交!AD51+出租!AD51+网约车!AD51</f>
      </c>
      <c r="AE26" s="251">
        <f>AD26/BE26-1</f>
      </c>
      <c r="AF26" s="94">
        <f>公交!AF51+出租!AF51+网约车!AF51</f>
      </c>
      <c r="AG26" s="251">
        <f>AF26/BG26-1</f>
      </c>
      <c r="AH26" s="94">
        <f>公交!AH51+出租!AH51+网约车!AH51</f>
      </c>
      <c r="AI26" s="251">
        <f>AH26/BI26-1</f>
      </c>
      <c r="AJ26" s="94">
        <f>公交!AJ51+出租!AJ51+网约车!AJ51</f>
      </c>
      <c r="AK26" s="251">
        <f>AJ26/BK26-1</f>
      </c>
      <c r="AL26" s="94">
        <f>公交!AL51+出租!AL51+网约车!AL51</f>
      </c>
      <c r="AM26" s="251">
        <f>AL26/BM26-1</f>
      </c>
      <c r="AN26" s="94">
        <f>公交!AN51+出租!AN51+网约车!AN51</f>
      </c>
      <c r="AO26" s="251">
        <f>AN26/BO26-1</f>
      </c>
      <c r="AP26" s="94">
        <f>公交!AP51+出租!AP51+网约车!AP51</f>
      </c>
      <c r="AQ26" s="251">
        <f>AP26/BQ26-1</f>
      </c>
      <c r="AR26" s="94">
        <f>公交!AR51+出租!AR51+网约车!AR51</f>
      </c>
      <c r="AS26" s="251">
        <f>AR26/BS26-1</f>
      </c>
      <c r="AT26" s="94">
        <f>公交!AT51+出租!AT51+网约车!AT51</f>
      </c>
      <c r="AU26" s="251">
        <f>AT26/BU26-1</f>
      </c>
      <c r="AV26" s="94">
        <f>X26+Z26+AB26+AD26+AF26+AH26+AJ26+AL26+AN26+AP26+AR26+AT26</f>
      </c>
      <c r="AW26" s="251">
        <f>AV26/SUM(AY26,BA26,BC26,BE26,BG26,BI26,BK26,BM26,BO26,BQ26,BS26,BU26)-1</f>
      </c>
      <c r="AX26" s="282"/>
      <c r="AY26" s="94">
        <f>公交!AY51+出租!AY51+网约车!AY51</f>
      </c>
      <c r="AZ26" s="283"/>
      <c r="BA26" s="94">
        <f>公交!BA51+出租!BA51+网约车!BA51</f>
      </c>
      <c r="BB26" s="283"/>
      <c r="BC26" s="94">
        <f>公交!BC51+出租!BC51+网约车!BC51</f>
      </c>
      <c r="BD26" s="283"/>
      <c r="BE26" s="94">
        <f>公交!BE51+出租!BE51+网约车!BE51</f>
      </c>
      <c r="BF26" s="283"/>
      <c r="BG26" s="94">
        <f>公交!BG51+出租!BG51+网约车!BG51</f>
      </c>
      <c r="BH26" s="283"/>
      <c r="BI26" s="94">
        <f>公交!BI51+出租!BI51+网约车!BI51</f>
      </c>
      <c r="BJ26" s="283"/>
      <c r="BK26" s="94">
        <f>公交!BK51+出租!BK51+网约车!BK51</f>
      </c>
      <c r="BL26" s="283"/>
      <c r="BM26" s="94">
        <f>公交!BM51+出租!BM51+网约车!BM51</f>
      </c>
      <c r="BN26" s="283"/>
      <c r="BO26" s="94">
        <f>公交!BO51+出租!BO51+网约车!BO51</f>
      </c>
      <c r="BP26" s="283"/>
      <c r="BQ26" s="94">
        <f>公交!BQ51+出租!BQ51+网约车!BQ51</f>
      </c>
      <c r="BR26" s="283"/>
      <c r="BS26" s="94">
        <f>公交!BS51+出租!BS51+网约车!BS51</f>
      </c>
      <c r="BT26" s="283"/>
      <c r="BU26" s="94">
        <f>公交!BU51+出租!BU51+网约车!BU51</f>
      </c>
      <c r="BV26" s="283"/>
      <c r="BW26" s="284">
        <f>BU26+BS26+BQ26+BO26+BM26+BK26+BI26+BG26+BE26+BC26+BA26+AY26</f>
      </c>
    </row>
    <row r="27" s="257" customFormat="1" ht="31.2" customHeight="1" spans="1:73">
      <c r="A27" s="29"/>
      <c r="B27" s="279" t="s">
        <v>194</v>
      </c>
      <c r="C27" s="94" t="n">
        <f>公交!C52+出租!C52+网约车!C52</f>
        <v>3839.119469546311</v>
      </c>
      <c r="D27" s="251" t="n">
        <f t="shared" si="0">C27/Z27-1</f>
        <v>-0.06887828334156199</v>
      </c>
      <c r="E27" s="94" t="n">
        <f>公交!E52+出租!E52+网约车!E52</f>
        <v>3330.8503930795423</v>
      </c>
      <c r="F27" s="251" t="n">
        <f t="shared" si="1">E27/AB27-1</f>
        <v>-0.035709036935566485</v>
      </c>
      <c r="G27" s="94" t="n">
        <f>公交!G52+出租!G52+网约车!G52</f>
        <v>4042.033646151633</v>
      </c>
      <c r="H27" s="251" t="n">
        <f t="shared" si="2">G27/AD27-1</f>
        <v>0.09306448732847383</v>
      </c>
      <c r="I27" s="94" t="n">
        <f>公交!I52+出租!I52+网约车!I52</f>
        <v>4100.761636350216</v>
      </c>
      <c r="J27" s="251" t="n">
        <f t="shared" si="3">I27/AF27-1</f>
        <v>0.1108726556295343</v>
      </c>
      <c r="K27" s="94" t="n">
        <f>公交!K52+出租!K52+网约车!K52</f>
        <v>4150.499798214699</v>
      </c>
      <c r="L27" s="251" t="n">
        <f t="shared" si="4">K27/AH27-1</f>
        <v>0.1309873830092596</v>
      </c>
      <c r="M27" s="94" t="n">
        <f>公交!M52+出租!M52+网约车!M52</f>
        <v>4024.800097171262</v>
      </c>
      <c r="N27" s="251" t="n">
        <f t="shared" si="5">M27/AJ27-1</f>
        <v>0.09195902549491963</v>
      </c>
      <c r="O27" s="94" t="n">
        <f>公交!O52+出租!O52+网约车!O52</f>
        <v>3528.2664546209407</v>
      </c>
      <c r="P27" s="251" t="n">
        <f t="shared" si="6">O27/AL27-1</f>
        <v>0.025746212114899913</v>
      </c>
      <c r="Q27" s="94" t="n">
        <f>公交!Q52+出租!Q52+网约车!Q52</f>
        <v>3506.886325329522</v>
      </c>
      <c r="R27" s="251" t="n">
        <f>Q27/AL27-1</f>
        <v>0.056815743085398385</v>
      </c>
      <c r="S27" s="94">
        <f>公交!S52+出租!S52+网约车!S52</f>
      </c>
      <c r="T27" s="251">
        <f>S27/AN27-1</f>
      </c>
      <c r="U27" s="280">
        <f>E27+C27+G27+I27+K27+M27+O27+Q27+S27</f>
      </c>
      <c r="V27" s="281">
        <f>U27/(X27+Z27+AB27+AD27+AF27+AH27+AJ27+AL27+AN27)-1</f>
      </c>
      <c r="W27" s="94"/>
      <c r="X27" s="94">
        <f>公交!X52+出租!X52+网约车!X52</f>
      </c>
      <c r="Y27" s="251">
        <f>X27/AY27-1</f>
      </c>
      <c r="Z27" s="94">
        <f>公交!Z52+出租!Z52+网约车!Z52</f>
      </c>
      <c r="AA27" s="251">
        <f>Z27/BA27-1</f>
      </c>
      <c r="AB27" s="94">
        <f>公交!AB52+出租!AB52+网约车!AB52</f>
      </c>
      <c r="AC27" s="251">
        <f>AB27/BC27-1</f>
      </c>
      <c r="AD27" s="94">
        <f>公交!AD52+出租!AD52+网约车!AD52</f>
      </c>
      <c r="AE27" s="251">
        <f>AD27/BE27-1</f>
      </c>
      <c r="AF27" s="94">
        <f>公交!AF52+出租!AF52+网约车!AF52</f>
      </c>
      <c r="AG27" s="251">
        <f>AF27/BG27-1</f>
      </c>
      <c r="AH27" s="94">
        <f>公交!AH52+出租!AH52+网约车!AH52</f>
      </c>
      <c r="AI27" s="251">
        <f>AH27/BI27-1</f>
      </c>
      <c r="AJ27" s="94">
        <f>公交!AJ52+出租!AJ52+网约车!AJ52</f>
      </c>
      <c r="AK27" s="251">
        <f>AJ27/BK27-1</f>
      </c>
      <c r="AL27" s="94">
        <f>公交!AL52+出租!AL52+网约车!AL52</f>
      </c>
      <c r="AM27" s="251">
        <f>AL27/BM27-1</f>
      </c>
      <c r="AN27" s="94">
        <f>公交!AN52+出租!AN52+网约车!AN52</f>
      </c>
      <c r="AO27" s="251">
        <f>AN27/BO27-1</f>
      </c>
      <c r="AP27" s="94">
        <f>公交!AP52+出租!AP52+网约车!AP52</f>
      </c>
      <c r="AQ27" s="251">
        <f>AP27/BQ27-1</f>
      </c>
      <c r="AR27" s="94">
        <f>公交!AR52+出租!AR52+网约车!AR52</f>
      </c>
      <c r="AS27" s="251">
        <f>AR27/BS27-1</f>
      </c>
      <c r="AT27" s="94">
        <f>公交!AT52+出租!AT52+网约车!AT52</f>
      </c>
      <c r="AU27" s="251">
        <f>AT27/BU27-1</f>
      </c>
      <c r="AV27" s="94">
        <f>X27+Z27+AB27+AD27+AF27+AH27+AJ27+AL27+AN27+AP27+AR27+AT27</f>
      </c>
      <c r="AW27" s="251">
        <f>AV27/SUM(AY27,BA27,BC27,BE27,BG27,BI27,BK27,BM27,BO27,BQ27,BS27,BU27)-1</f>
      </c>
      <c r="AX27" s="282"/>
      <c r="AY27" s="94">
        <f>公交!AY52+出租!AY52+网约车!AY52</f>
      </c>
      <c r="AZ27" s="283"/>
      <c r="BA27" s="94">
        <f>公交!BA52+出租!BA52+网约车!BA52</f>
      </c>
      <c r="BB27" s="283"/>
      <c r="BC27" s="94">
        <f>公交!BC52+出租!BC52+网约车!BC52</f>
      </c>
      <c r="BD27" s="283"/>
      <c r="BE27" s="94">
        <f>公交!BE52+出租!BE52+网约车!BE52</f>
      </c>
      <c r="BF27" s="283"/>
      <c r="BG27" s="94">
        <f>公交!BG52+出租!BG52+网约车!BG52</f>
      </c>
      <c r="BH27" s="283"/>
      <c r="BI27" s="94">
        <f>公交!BI52+出租!BI52+网约车!BI52</f>
      </c>
      <c r="BJ27" s="283"/>
      <c r="BK27" s="94">
        <f>公交!BK52+出租!BK52+网约车!BK52</f>
      </c>
      <c r="BL27" s="283"/>
      <c r="BM27" s="94">
        <f>公交!BM52+出租!BM52+网约车!BM52</f>
      </c>
      <c r="BN27" s="283"/>
      <c r="BO27" s="94">
        <f>公交!BO52+出租!BO52+网约车!BO52</f>
      </c>
      <c r="BP27" s="283"/>
      <c r="BQ27" s="94">
        <f>公交!BQ52+出租!BQ52+网约车!BQ52</f>
      </c>
      <c r="BR27" s="283"/>
      <c r="BS27" s="94">
        <f>公交!BS52+出租!BS52+网约车!BS52</f>
      </c>
      <c r="BT27" s="283"/>
      <c r="BU27" s="94">
        <f>公交!BU52+出租!BU52+网约车!BU52</f>
      </c>
      <c r="BV27" s="283"/>
      <c r="BW27" s="284">
        <f>BU27+BS27+BQ27+BO27+BM27+BK27+BI27+BG27+BE27+BC27+BA27+AY27</f>
      </c>
    </row>
    <row r="28" s="257" customFormat="1" ht="31.2" customHeight="1" spans="1:73">
      <c r="A28" s="285" t="s">
        <v>104</v>
      </c>
      <c r="B28" s="279" t="s">
        <v>193</v>
      </c>
      <c r="C28" s="94" t="n">
        <f>公交!C55+出租!C55+网约车!C55</f>
        <v>379.73686879759805</v>
      </c>
      <c r="D28" s="251" t="n">
        <f t="shared" si="0">C28/Z28-1</f>
        <v>0.1497808742218627</v>
      </c>
      <c r="E28" s="94" t="n">
        <f>公交!E55+出租!E55+网约车!E55</f>
        <v>401.33550157029765</v>
      </c>
      <c r="F28" s="251" t="n">
        <f t="shared" si="1">E28/AB28-1</f>
        <v>0.19794119411426436</v>
      </c>
      <c r="G28" s="94" t="n">
        <f>公交!G55+出租!G55+网约车!G55</f>
        <v>388.64611266776376</v>
      </c>
      <c r="H28" s="251" t="n">
        <f t="shared" si="2">G28/AD28-1</f>
        <v>0.22775489122994097</v>
      </c>
      <c r="I28" s="94" t="n">
        <f>公交!I55+出租!I55+网约车!I55</f>
        <v>382.23010787897977</v>
      </c>
      <c r="J28" s="251" t="n">
        <f t="shared" si="3">I28/AF28-1</f>
        <v>0.225160139638509</v>
      </c>
      <c r="K28" s="94" t="n">
        <f>公交!K55+出租!K55+网约车!K55</f>
        <v>384.1664674868134</v>
      </c>
      <c r="L28" s="251" t="n">
        <f t="shared" si="4">K28/AH28-1</f>
        <v>0.1840765649285523</v>
      </c>
      <c r="M28" s="94" t="n">
        <f>公交!M55+出租!M55+网约车!M55</f>
        <v>373.42904749597096</v>
      </c>
      <c r="N28" s="251" t="n">
        <f t="shared" si="5">M28/AJ28-1</f>
        <v>0.2069867432245176</v>
      </c>
      <c r="O28" s="94" t="n">
        <f>公交!O55+出租!O55+网约车!O55</f>
        <v>362.1607981137469</v>
      </c>
      <c r="P28" s="251" t="n">
        <f t="shared" si="6">O28/AL28-1</f>
        <v>0.21778389228722284</v>
      </c>
      <c r="Q28" s="94" t="n">
        <f>公交!Q55+出租!Q55+网约车!Q55</f>
        <v>363.82891542443144</v>
      </c>
      <c r="R28" s="251" t="n">
        <f>Q28/AL28-1</f>
        <v>0.2151723730736912</v>
      </c>
      <c r="S28" s="94">
        <f>公交!S55+出租!S55+网约车!S55</f>
      </c>
      <c r="T28" s="251">
        <f>S28/AN28-1</f>
      </c>
      <c r="U28" s="280">
        <f>E28+C28+G28+I28+K28+M28+O28+Q28+S28</f>
      </c>
      <c r="V28" s="281">
        <f>U28/(X28+Z28+AB28+AD28+AF28+AH28+AJ28+AL28+AN28)-1</f>
      </c>
      <c r="W28" s="94"/>
      <c r="X28" s="94">
        <f>公交!X55+出租!X55+网约车!X55</f>
      </c>
      <c r="Y28" s="251">
        <f>X28/AY28-1</f>
      </c>
      <c r="Z28" s="94">
        <f>公交!Z55+出租!Z55+网约车!Z55</f>
      </c>
      <c r="AA28" s="251">
        <f>Z28/BA28-1</f>
      </c>
      <c r="AB28" s="94">
        <f>公交!AB55+出租!AB55+网约车!AB55</f>
      </c>
      <c r="AC28" s="251">
        <f>AB28/BC28-1</f>
      </c>
      <c r="AD28" s="94">
        <f>公交!AD55+出租!AD55+网约车!AD55</f>
      </c>
      <c r="AE28" s="251">
        <f>AD28/BE28-1</f>
      </c>
      <c r="AF28" s="94">
        <f>公交!AF55+出租!AF55+网约车!AF55</f>
      </c>
      <c r="AG28" s="251">
        <f>AF28/BG28-1</f>
      </c>
      <c r="AH28" s="94">
        <f>公交!AH55+出租!AH55+网约车!AH55</f>
      </c>
      <c r="AI28" s="251">
        <f>AH28/BI28-1</f>
      </c>
      <c r="AJ28" s="94">
        <f>公交!AJ55+出租!AJ55+网约车!AJ55</f>
      </c>
      <c r="AK28" s="251">
        <f>AJ28/BK28-1</f>
      </c>
      <c r="AL28" s="94">
        <f>公交!AL55+出租!AL55+网约车!AL55</f>
      </c>
      <c r="AM28" s="251">
        <f>AL28/BM28-1</f>
      </c>
      <c r="AN28" s="94">
        <f>公交!AN55+出租!AN55+网约车!AN55</f>
      </c>
      <c r="AO28" s="251">
        <f>AN28/BO28-1</f>
      </c>
      <c r="AP28" s="94">
        <f>公交!AP55+出租!AP55+网约车!AP55</f>
      </c>
      <c r="AQ28" s="251">
        <f>AP28/BQ28-1</f>
      </c>
      <c r="AR28" s="94">
        <f>公交!AR55+出租!AR55+网约车!AR55</f>
      </c>
      <c r="AS28" s="251">
        <f>AR28/BS28-1</f>
      </c>
      <c r="AT28" s="94">
        <f>公交!AT55+出租!AT55+网约车!AT55</f>
      </c>
      <c r="AU28" s="251">
        <f>AT28/BU28-1</f>
      </c>
      <c r="AV28" s="94">
        <f>X28+Z28+AB28+AD28+AF28+AH28+AJ28+AL28+AN28+AP28+AR28+AT28</f>
      </c>
      <c r="AW28" s="251">
        <f>AV28/SUM(AY28,BA28,BC28,BE28,BG28,BI28,BK28,BM28,BO28,BQ28,BS28,BU28)-1</f>
      </c>
      <c r="AX28" s="282"/>
      <c r="AY28" s="94">
        <f>公交!AY55+出租!AY55+网约车!AY55</f>
      </c>
      <c r="AZ28" s="283"/>
      <c r="BA28" s="94">
        <f>公交!BA55+出租!BA55+网约车!BA55</f>
      </c>
      <c r="BB28" s="283"/>
      <c r="BC28" s="94">
        <f>公交!BC55+出租!BC55+网约车!BC55</f>
      </c>
      <c r="BD28" s="283"/>
      <c r="BE28" s="94">
        <f>公交!BE55+出租!BE55+网约车!BE55</f>
      </c>
      <c r="BF28" s="283"/>
      <c r="BG28" s="94">
        <f>公交!BG55+出租!BG55+网约车!BG55</f>
      </c>
      <c r="BH28" s="283"/>
      <c r="BI28" s="94">
        <f>公交!BI55+出租!BI55+网约车!BI55</f>
      </c>
      <c r="BJ28" s="283"/>
      <c r="BK28" s="94">
        <f>公交!BK55+出租!BK55+网约车!BK55</f>
      </c>
      <c r="BL28" s="283"/>
      <c r="BM28" s="94">
        <f>公交!BM55+出租!BM55+网约车!BM55</f>
      </c>
      <c r="BN28" s="283"/>
      <c r="BO28" s="94">
        <f>公交!BO55+出租!BO55+网约车!BO55</f>
      </c>
      <c r="BP28" s="283"/>
      <c r="BQ28" s="94">
        <f>公交!BQ55+出租!BQ55+网约车!BQ55</f>
      </c>
      <c r="BR28" s="283"/>
      <c r="BS28" s="94">
        <f>公交!BS55+出租!BS55+网约车!BS55</f>
      </c>
      <c r="BT28" s="283"/>
      <c r="BU28" s="94">
        <f>公交!BU55+出租!BU55+网约车!BU55</f>
      </c>
      <c r="BV28" s="283"/>
      <c r="BW28" s="284">
        <f>BU28+BS28+BQ28+BO28+BM28+BK28+BI28+BG28+BE28+BC28+BA28+AY28</f>
      </c>
    </row>
    <row r="29" s="257" customFormat="1" ht="31.2" customHeight="1" spans="1:73">
      <c r="A29" s="29"/>
      <c r="B29" s="279" t="s">
        <v>194</v>
      </c>
      <c r="C29" s="94" t="n">
        <f>公交!C56+出租!C56+网约车!C56</f>
        <v>1726.8031345844279</v>
      </c>
      <c r="D29" s="251" t="n">
        <f t="shared" si="0">C29/Z29-1</f>
        <v>0.09744878663590018</v>
      </c>
      <c r="E29" s="94" t="n">
        <f>公交!E56+出租!E56+网约车!E56</f>
        <v>1846.446275638949</v>
      </c>
      <c r="F29" s="251" t="n">
        <f t="shared" si="1">E29/AB29-1</f>
        <v>0.1566103091220552</v>
      </c>
      <c r="G29" s="94" t="n">
        <f>公交!G56+出租!G56+网约车!G56</f>
        <v>1785.246480591095</v>
      </c>
      <c r="H29" s="251" t="n">
        <f t="shared" si="2">G29/AD29-1</f>
        <v>0.18597202911099342</v>
      </c>
      <c r="I29" s="94" t="n">
        <f>公交!I56+出租!I56+网约车!I56</f>
        <v>1761.8633109289358</v>
      </c>
      <c r="J29" s="251" t="n">
        <f t="shared" si="3">I29/AF29-1</f>
        <v>0.1897668552318601</v>
      </c>
      <c r="K29" s="94" t="n">
        <f>公交!K56+出租!K56+网约车!K56</f>
        <v>1775.72165167796</v>
      </c>
      <c r="L29" s="251" t="n">
        <f t="shared" si="4">K29/AH29-1</f>
        <v>0.1568214060568116</v>
      </c>
      <c r="M29" s="94" t="n">
        <f>公交!M56+出租!M56+网约车!M56</f>
        <v>1716.881551448255</v>
      </c>
      <c r="N29" s="251" t="n">
        <f t="shared" si="5">M29/AJ29-1</f>
        <v>0.17539153964604837</v>
      </c>
      <c r="O29" s="94" t="n">
        <f>公交!O56+出租!O56+网约车!O56</f>
        <v>1655.902013217615</v>
      </c>
      <c r="P29" s="251" t="n">
        <f t="shared" si="6">O29/AL29-1</f>
        <v>0.18565559338735071</v>
      </c>
      <c r="Q29" s="94" t="n">
        <f>公交!Q56+出租!Q56+网约车!Q56</f>
        <v>1656.7901252005404</v>
      </c>
      <c r="R29" s="251" t="n">
        <f>Q29/AL29-1</f>
        <v>0.18006422874365247</v>
      </c>
      <c r="S29" s="94">
        <f>公交!S56+出租!S56+网约车!S56</f>
      </c>
      <c r="T29" s="251">
        <f>S29/AN29-1</f>
      </c>
      <c r="U29" s="280">
        <f>E29+C29+G29+I29+K29+M29+O29+Q29+S29</f>
      </c>
      <c r="V29" s="281">
        <f>U29/(X29+Z29+AB29+AD29+AF29+AH29+AJ29+AL29+AN29)-1</f>
      </c>
      <c r="W29" s="94"/>
      <c r="X29" s="94">
        <f>公交!X56+出租!X56+网约车!X56</f>
      </c>
      <c r="Y29" s="251">
        <f>X29/AY29-1</f>
      </c>
      <c r="Z29" s="94">
        <f>公交!Z56+出租!Z56+网约车!Z56</f>
      </c>
      <c r="AA29" s="251">
        <f>Z29/BA29-1</f>
      </c>
      <c r="AB29" s="94">
        <f>公交!AB56+出租!AB56+网约车!AB56</f>
      </c>
      <c r="AC29" s="251">
        <f>AB29/BC29-1</f>
      </c>
      <c r="AD29" s="94">
        <f>公交!AD56+出租!AD56+网约车!AD56</f>
      </c>
      <c r="AE29" s="251">
        <f>AD29/BE29-1</f>
      </c>
      <c r="AF29" s="94">
        <f>公交!AF56+出租!AF56+网约车!AF56</f>
      </c>
      <c r="AG29" s="251">
        <f>AF29/BG29-1</f>
      </c>
      <c r="AH29" s="94">
        <f>公交!AH56+出租!AH56+网约车!AH56</f>
      </c>
      <c r="AI29" s="251">
        <f>AH29/BI29-1</f>
      </c>
      <c r="AJ29" s="94">
        <f>公交!AJ56+出租!AJ56+网约车!AJ56</f>
      </c>
      <c r="AK29" s="251">
        <f>AJ29/BK29-1</f>
      </c>
      <c r="AL29" s="94">
        <f>公交!AL56+出租!AL56+网约车!AL56</f>
      </c>
      <c r="AM29" s="251">
        <f>AL29/BM29-1</f>
      </c>
      <c r="AN29" s="94">
        <f>公交!AN56+出租!AN56+网约车!AN56</f>
      </c>
      <c r="AO29" s="251">
        <f>AN29/BO29-1</f>
      </c>
      <c r="AP29" s="94">
        <f>公交!AP56+出租!AP56+网约车!AP56</f>
      </c>
      <c r="AQ29" s="251">
        <f>AP29/BQ29-1</f>
      </c>
      <c r="AR29" s="94">
        <f>公交!AR56+出租!AR56+网约车!AR56</f>
      </c>
      <c r="AS29" s="251">
        <f>AR29/BS29-1</f>
      </c>
      <c r="AT29" s="94">
        <f>公交!AT56+出租!AT56+网约车!AT56</f>
      </c>
      <c r="AU29" s="251">
        <f>AT29/BU29-1</f>
      </c>
      <c r="AV29" s="94">
        <f>X29+Z29+AB29+AD29+AF29+AH29+AJ29+AL29+AN29+AP29+AR29+AT29</f>
      </c>
      <c r="AW29" s="251">
        <f>AV29/SUM(AY29,BA29,BC29,BE29,BG29,BI29,BK29,BM29,BO29,BQ29,BS29,BU29)-1</f>
      </c>
      <c r="AX29" s="282"/>
      <c r="AY29" s="94">
        <f>公交!AY56+出租!AY56+网约车!AY56</f>
      </c>
      <c r="AZ29" s="283"/>
      <c r="BA29" s="94">
        <f>公交!BA56+出租!BA56+网约车!BA56</f>
      </c>
      <c r="BB29" s="283"/>
      <c r="BC29" s="94">
        <f>公交!BC56+出租!BC56+网约车!BC56</f>
      </c>
      <c r="BD29" s="283"/>
      <c r="BE29" s="94">
        <f>公交!BE56+出租!BE56+网约车!BE56</f>
      </c>
      <c r="BF29" s="283"/>
      <c r="BG29" s="94">
        <f>公交!BG56+出租!BG56+网约车!BG56</f>
      </c>
      <c r="BH29" s="283"/>
      <c r="BI29" s="94">
        <f>公交!BI56+出租!BI56+网约车!BI56</f>
      </c>
      <c r="BJ29" s="283"/>
      <c r="BK29" s="94">
        <f>公交!BK56+出租!BK56+网约车!BK56</f>
      </c>
      <c r="BL29" s="283"/>
      <c r="BM29" s="94">
        <f>公交!BM56+出租!BM56+网约车!BM56</f>
      </c>
      <c r="BN29" s="283"/>
      <c r="BO29" s="94">
        <f>公交!BO56+出租!BO56+网约车!BO56</f>
      </c>
      <c r="BP29" s="283"/>
      <c r="BQ29" s="94">
        <f>公交!BQ56+出租!BQ56+网约车!BQ56</f>
      </c>
      <c r="BR29" s="283"/>
      <c r="BS29" s="94">
        <f>公交!BS56+出租!BS56+网约车!BS56</f>
      </c>
      <c r="BT29" s="283"/>
      <c r="BU29" s="94">
        <f>公交!BU56+出租!BU56+网约车!BU56</f>
      </c>
      <c r="BV29" s="283"/>
      <c r="BW29" s="284">
        <f>BU29+BS29+BQ29+BO29+BM29+BK29+BI29+BG29+BE29+BC29+BA29+AY29</f>
      </c>
    </row>
    <row r="30" s="257" customFormat="1" ht="31.2" customHeight="1" spans="1:73">
      <c r="A30" s="285" t="s">
        <v>195</v>
      </c>
      <c r="B30" s="279" t="s">
        <v>193</v>
      </c>
      <c r="C30" s="94" t="n">
        <f>公交!C59+出租!C59+网约车!C59</f>
        <v>1099.9008691588372</v>
      </c>
      <c r="D30" s="251" t="n">
        <f t="shared" si="0">C30/Z30-1</f>
        <v>0.07658876056092057</v>
      </c>
      <c r="E30" s="94" t="n">
        <f>公交!E59+出租!E59+网约车!E59</f>
        <v>949.3696281759239</v>
      </c>
      <c r="F30" s="251" t="n">
        <f t="shared" si="1">E30/AB30-1</f>
        <v>0.031797604759586484</v>
      </c>
      <c r="G30" s="94" t="n">
        <f>公交!G59+出租!G59+网约车!G59</f>
        <v>1078.101262048566</v>
      </c>
      <c r="H30" s="251" t="n">
        <f t="shared" si="2">G30/AD30-1</f>
        <v>0.07940355904975416</v>
      </c>
      <c r="I30" s="94" t="n">
        <f>公交!I59+出租!I59+网约车!I59</f>
        <v>1092.8971696214041</v>
      </c>
      <c r="J30" s="251" t="n">
        <f t="shared" si="3">I30/AF30-1</f>
        <v>0.07376299108524353</v>
      </c>
      <c r="K30" s="94" t="n">
        <f>公交!K59+出租!K59+网约车!K59</f>
        <v>1156.295124276719</v>
      </c>
      <c r="L30" s="251" t="n">
        <f t="shared" si="4">K30/AH30-1</f>
        <v>0.12025981171341749</v>
      </c>
      <c r="M30" s="94" t="n">
        <f>公交!M59+出租!M59+网约车!M59</f>
        <v>1117.677494598095</v>
      </c>
      <c r="N30" s="251" t="n">
        <f t="shared" si="5">M30/AJ30-1</f>
        <v>0.06674394863682798</v>
      </c>
      <c r="O30" s="94" t="n">
        <f>公交!O59+出租!O59+网约车!O59</f>
        <v>1143.765204223548</v>
      </c>
      <c r="P30" s="251" t="n">
        <f t="shared" si="6">O30/AL30-1</f>
        <v>0.081224418846227</v>
      </c>
      <c r="Q30" s="94" t="n">
        <f>公交!Q59+出租!Q59+网约车!Q59</f>
        <v>1148.426948364121</v>
      </c>
      <c r="R30" s="251" t="n">
        <f>Q30/AL30-1</f>
        <v>0.08935798492391434</v>
      </c>
      <c r="S30" s="94">
        <f>公交!S59+出租!S59+网约车!S59</f>
      </c>
      <c r="T30" s="251">
        <f>S30/AN30-1</f>
      </c>
      <c r="U30" s="280">
        <f>E30+C30+G30+I30+K30+M30+O30+Q30+S30</f>
      </c>
      <c r="V30" s="281">
        <f>U30/(X30+Z30+AB30+AD30+AF30+AH30+AJ30+AL30+AN30)-1</f>
      </c>
      <c r="W30" s="94"/>
      <c r="X30" s="94">
        <f>公交!X59+出租!X59+网约车!X59</f>
      </c>
      <c r="Y30" s="251">
        <f>X30/AY30-1</f>
      </c>
      <c r="Z30" s="94">
        <f>公交!Z59+出租!Z59+网约车!Z59</f>
      </c>
      <c r="AA30" s="251">
        <f>Z30/BA30-1</f>
      </c>
      <c r="AB30" s="94">
        <f>公交!AB59+出租!AB59+网约车!AB59</f>
      </c>
      <c r="AC30" s="251">
        <f>AB30/BC30-1</f>
      </c>
      <c r="AD30" s="94">
        <f>公交!AD59+出租!AD59+网约车!AD59</f>
      </c>
      <c r="AE30" s="251">
        <f>AD30/BE30-1</f>
      </c>
      <c r="AF30" s="94">
        <f>公交!AF59+出租!AF59+网约车!AF59</f>
      </c>
      <c r="AG30" s="251">
        <f>AF30/BG30-1</f>
      </c>
      <c r="AH30" s="94">
        <f>公交!AH59+出租!AH59+网约车!AH59</f>
      </c>
      <c r="AI30" s="251">
        <f>AH30/BI30-1</f>
      </c>
      <c r="AJ30" s="94">
        <f>公交!AJ59+出租!AJ59+网约车!AJ59</f>
      </c>
      <c r="AK30" s="251">
        <f>AJ30/BK30-1</f>
      </c>
      <c r="AL30" s="94">
        <f>公交!AL59+出租!AL59+网约车!AL59</f>
      </c>
      <c r="AM30" s="251">
        <f>AL30/BM30-1</f>
      </c>
      <c r="AN30" s="94">
        <f>公交!AN59+出租!AN59+网约车!AN59</f>
      </c>
      <c r="AO30" s="251">
        <f>AN30/BO30-1</f>
      </c>
      <c r="AP30" s="94">
        <f>公交!AP59+出租!AP59+网约车!AP59</f>
      </c>
      <c r="AQ30" s="251">
        <f>AP30/BQ30-1</f>
      </c>
      <c r="AR30" s="94">
        <f>公交!AR59+出租!AR59+网约车!AR59</f>
      </c>
      <c r="AS30" s="251">
        <f>AR30/BS30-1</f>
      </c>
      <c r="AT30" s="94">
        <f>公交!AT59+出租!AT59+网约车!AT59</f>
      </c>
      <c r="AU30" s="251">
        <f>AT30/BU30-1</f>
      </c>
      <c r="AV30" s="94">
        <f>X30+Z30+AB30+AD30+AF30+AH30+AJ30+AL30+AN30+AP30+AR30+AT30</f>
      </c>
      <c r="AW30" s="251">
        <f>AV30/SUM(AY30,BA30,BC30,BE30,BG30,BI30,BK30,BM30,BO30,BQ30,BS30,BU30)-1</f>
      </c>
      <c r="AX30" s="282"/>
      <c r="AY30" s="94">
        <f>公交!AY59+出租!AY59+网约车!AY59</f>
      </c>
      <c r="AZ30" s="283"/>
      <c r="BA30" s="94">
        <f>公交!BA59+出租!BA59+网约车!BA59</f>
      </c>
      <c r="BB30" s="283"/>
      <c r="BC30" s="94">
        <f>公交!BC59+出租!BC59+网约车!BC59</f>
      </c>
      <c r="BD30" s="283"/>
      <c r="BE30" s="94">
        <f>公交!BE59+出租!BE59+网约车!BE59</f>
      </c>
      <c r="BF30" s="283"/>
      <c r="BG30" s="94">
        <f>公交!BG59+出租!BG59+网约车!BG59</f>
      </c>
      <c r="BH30" s="283"/>
      <c r="BI30" s="94">
        <f>公交!BI59+出租!BI59+网约车!BI59</f>
      </c>
      <c r="BJ30" s="283"/>
      <c r="BK30" s="94">
        <f>公交!BK59+出租!BK59+网约车!BK59</f>
      </c>
      <c r="BL30" s="283"/>
      <c r="BM30" s="94">
        <f>公交!BM59+出租!BM59+网约车!BM59</f>
      </c>
      <c r="BN30" s="283"/>
      <c r="BO30" s="94">
        <f>公交!BO59+出租!BO59+网约车!BO59</f>
      </c>
      <c r="BP30" s="283"/>
      <c r="BQ30" s="94">
        <f>公交!BQ59+出租!BQ59+网约车!BQ59</f>
      </c>
      <c r="BR30" s="283"/>
      <c r="BS30" s="94">
        <f>公交!BS59+出租!BS59+网约车!BS59</f>
      </c>
      <c r="BT30" s="283"/>
      <c r="BU30" s="94">
        <f>公交!BU59+出租!BU59+网约车!BU59</f>
      </c>
      <c r="BV30" s="283"/>
      <c r="BW30" s="284">
        <f>BU30+BS30+BQ30+BO30+BM30+BK30+BI30+BG30+BE30+BC30+BA30+AY30</f>
      </c>
    </row>
    <row r="31" s="257" customFormat="1" ht="31.2" customHeight="1" spans="1:73">
      <c r="A31" s="29"/>
      <c r="B31" s="279" t="s">
        <v>194</v>
      </c>
      <c r="C31" s="94" t="n">
        <f>公交!C60+出租!C60+网约车!C60</f>
        <v>5333.748012336828</v>
      </c>
      <c r="D31" s="251" t="n">
        <f t="shared" si="0">C31/Z31-1</f>
        <v>0.06362995094058088</v>
      </c>
      <c r="E31" s="94" t="n">
        <f>公交!E60+出租!E60+网约车!E60</f>
        <v>4602.783398590265</v>
      </c>
      <c r="F31" s="251" t="n">
        <f t="shared" si="1">E31/AB31-1</f>
        <v>0.054704356727493186</v>
      </c>
      <c r="G31" s="94" t="n">
        <f>公交!G60+出租!G60+网约车!G60</f>
        <v>5244.733593739542</v>
      </c>
      <c r="H31" s="251" t="n">
        <f t="shared" si="2">G31/AD31-1</f>
        <v>0.10461898837795025</v>
      </c>
      <c r="I31" s="94" t="n">
        <f>公交!I60+出租!I60+网约车!I60</f>
        <v>5319.829026367097</v>
      </c>
      <c r="J31" s="251" t="n">
        <f t="shared" si="3">I31/AF31-1</f>
        <v>0.1094744596648829</v>
      </c>
      <c r="K31" s="94" t="n">
        <f>公交!K60+出租!K60+网约车!K60</f>
        <v>5624.265670924331</v>
      </c>
      <c r="L31" s="251" t="n">
        <f t="shared" si="4">K31/AH31-1</f>
        <v>0.1648459366934354</v>
      </c>
      <c r="M31" s="94" t="n">
        <f>公交!M60+出租!M60+网约车!M60</f>
        <v>5384.828089527707</v>
      </c>
      <c r="N31" s="251" t="n">
        <f t="shared" si="5">M31/AJ31-1</f>
        <v>0.10061042309030932</v>
      </c>
      <c r="O31" s="94" t="n">
        <f>公交!O60+出租!O60+网约车!O60</f>
        <v>5448.62524238003</v>
      </c>
      <c r="P31" s="251" t="n">
        <f t="shared" si="6">O31/AL31-1</f>
        <v>0.1052872419136286</v>
      </c>
      <c r="Q31" s="94" t="n">
        <f>公交!Q60+出租!Q60+网约车!Q60</f>
        <v>5409.431445319035</v>
      </c>
      <c r="R31" s="251" t="n">
        <f>Q31/AL31-1</f>
        <v>0.012068733414561272</v>
      </c>
      <c r="S31" s="94">
        <f>公交!S60+出租!S60+网约车!S60</f>
      </c>
      <c r="T31" s="251">
        <f>S31/AN31-1</f>
      </c>
      <c r="U31" s="280">
        <f>E31+C31+G31+I31+K31+M31+O31+Q31+S31</f>
      </c>
      <c r="V31" s="281">
        <f>U31/(X31+Z31+AB31+AD31+AF31+AH31+AJ31+AL31+AN31)-1</f>
      </c>
      <c r="W31" s="94"/>
      <c r="X31" s="94">
        <f>公交!X60+出租!X60+网约车!X60</f>
      </c>
      <c r="Y31" s="251">
        <f>X31/AY31-1</f>
      </c>
      <c r="Z31" s="94">
        <f>公交!Z60+出租!Z60+网约车!Z60</f>
      </c>
      <c r="AA31" s="251">
        <f>Z31/BA31-1</f>
      </c>
      <c r="AB31" s="94">
        <f>公交!AB60+出租!AB60+网约车!AB60</f>
      </c>
      <c r="AC31" s="251">
        <f>AB31/BC31-1</f>
      </c>
      <c r="AD31" s="94">
        <f>公交!AD60+出租!AD60+网约车!AD60</f>
      </c>
      <c r="AE31" s="251">
        <f>AD31/BE31-1</f>
      </c>
      <c r="AF31" s="94">
        <f>公交!AF60+出租!AF60+网约车!AF60</f>
      </c>
      <c r="AG31" s="251">
        <f>AF31/BG31-1</f>
      </c>
      <c r="AH31" s="94">
        <f>公交!AH60+出租!AH60+网约车!AH60</f>
      </c>
      <c r="AI31" s="251">
        <f>AH31/BI31-1</f>
      </c>
      <c r="AJ31" s="94">
        <f>公交!AJ60+出租!AJ60+网约车!AJ60</f>
      </c>
      <c r="AK31" s="251">
        <f>AJ31/BK31-1</f>
      </c>
      <c r="AL31" s="94">
        <f>公交!AL60+出租!AL60+网约车!AL60</f>
      </c>
      <c r="AM31" s="251">
        <f>AL31/BM31-1</f>
      </c>
      <c r="AN31" s="94">
        <f>公交!AN60+出租!AN60+网约车!AN60</f>
      </c>
      <c r="AO31" s="251">
        <f>AN31/BO31-1</f>
      </c>
      <c r="AP31" s="94">
        <f>公交!AP60+出租!AP60+网约车!AP60</f>
      </c>
      <c r="AQ31" s="251">
        <f>AP31/BQ31-1</f>
      </c>
      <c r="AR31" s="94">
        <f>公交!AR60+出租!AR60+网约车!AR60</f>
      </c>
      <c r="AS31" s="251">
        <f>AR31/BS31-1</f>
      </c>
      <c r="AT31" s="94">
        <f>公交!AT60+出租!AT60+网约车!AT60</f>
      </c>
      <c r="AU31" s="251">
        <f>AT31/BU31-1</f>
      </c>
      <c r="AV31" s="94">
        <f>X31+Z31+AB31+AD31+AF31+AH31+AJ31+AL31+AN31+AP31+AR31+AT31</f>
      </c>
      <c r="AW31" s="251">
        <f>AV31/SUM(AY31,BA31,BC31,BE31,BG31,BI31,BK31,BM31,BO31,BQ31,BS31,BU31)-1</f>
      </c>
      <c r="AX31" s="282"/>
      <c r="AY31" s="94">
        <f>公交!AY60+出租!AY60+网约车!AY60</f>
      </c>
      <c r="AZ31" s="283"/>
      <c r="BA31" s="94">
        <f>公交!BA60+出租!BA60+网约车!BA60</f>
      </c>
      <c r="BB31" s="283"/>
      <c r="BC31" s="94">
        <f>公交!BC60+出租!BC60+网约车!BC60</f>
      </c>
      <c r="BD31" s="283"/>
      <c r="BE31" s="94">
        <f>公交!BE60+出租!BE60+网约车!BE60</f>
      </c>
      <c r="BF31" s="283"/>
      <c r="BG31" s="94">
        <f>公交!BG60+出租!BG60+网约车!BG60</f>
      </c>
      <c r="BH31" s="283"/>
      <c r="BI31" s="94">
        <f>公交!BI60+出租!BI60+网约车!BI60</f>
      </c>
      <c r="BJ31" s="283"/>
      <c r="BK31" s="94">
        <f>公交!BK60+出租!BK60+网约车!BK60</f>
      </c>
      <c r="BL31" s="283"/>
      <c r="BM31" s="94">
        <f>公交!BM60+出租!BM60+网约车!BM60</f>
      </c>
      <c r="BN31" s="283"/>
      <c r="BO31" s="94">
        <f>公交!BO60+出租!BO60+网约车!BO60</f>
      </c>
      <c r="BP31" s="283"/>
      <c r="BQ31" s="94">
        <f>公交!BQ60+出租!BQ60+网约车!BQ60</f>
      </c>
      <c r="BR31" s="283"/>
      <c r="BS31" s="94">
        <f>公交!BS60+出租!BS60+网约车!BS60</f>
      </c>
      <c r="BT31" s="283"/>
      <c r="BU31" s="94">
        <f>公交!BU60+出租!BU60+网约车!BU60</f>
      </c>
      <c r="BV31" s="283"/>
      <c r="BW31" s="284">
        <f>BU31+BS31+BQ31+BO31+BM31+BK31+BI31+BG31+BE31+BC31+BA31+AY31</f>
      </c>
    </row>
    <row r="32" s="257" customFormat="1" ht="31.2" customHeight="1" spans="1:73">
      <c r="A32" s="285" t="s">
        <v>106</v>
      </c>
      <c r="B32" s="279" t="s">
        <v>193</v>
      </c>
      <c r="C32" s="94" t="n">
        <f>公交!C63+出租!C63+网约车!C63</f>
        <v>246.3207581184983</v>
      </c>
      <c r="D32" s="251" t="n">
        <f t="shared" si="0">C32/Z32-1</f>
        <v>-0.10385020294761282</v>
      </c>
      <c r="E32" s="94" t="n">
        <f>公交!E63+出租!E63+网约车!E63</f>
        <v>241.5089993070496</v>
      </c>
      <c r="F32" s="251" t="n">
        <f t="shared" si="1">E32/AB32-1</f>
        <v>-0.14416046518750592</v>
      </c>
      <c r="G32" s="94" t="n">
        <f>公交!G63+出租!G63+网约车!G63</f>
        <v>254.88101783864698</v>
      </c>
      <c r="H32" s="251" t="n">
        <f t="shared" si="2">G32/AD32-1</f>
        <v>-0.10404947902490091</v>
      </c>
      <c r="I32" s="94" t="n">
        <f>公交!I63+出租!I63+网约车!I63</f>
        <v>259.9462297906568</v>
      </c>
      <c r="J32" s="251" t="n">
        <f t="shared" si="3">I32/AF32-1</f>
        <v>-0.10243940786984984</v>
      </c>
      <c r="K32" s="94" t="n">
        <f>公交!K63+出租!K63+网约车!K63</f>
        <v>273.1384291397603</v>
      </c>
      <c r="L32" s="251" t="n">
        <f t="shared" si="4">K32/AH32-1</f>
        <v>-0.13624793640648725</v>
      </c>
      <c r="M32" s="94" t="n">
        <f>公交!M63+出租!M63+网约车!M63</f>
        <v>257.9364259550324</v>
      </c>
      <c r="N32" s="251" t="n">
        <f t="shared" si="5">M32/AJ32-1</f>
        <v>-0.13821442769158387</v>
      </c>
      <c r="O32" s="94" t="n">
        <f>公交!O63+出租!O63+网约车!O63</f>
        <v>249.6415513388278</v>
      </c>
      <c r="P32" s="251" t="n">
        <f t="shared" si="6">O32/AL32-1</f>
        <v>0.3111675934049083</v>
      </c>
      <c r="Q32" s="94" t="n">
        <f>公交!Q63+出租!Q63+网约车!Q63</f>
        <v>225.7569368934436</v>
      </c>
      <c r="R32" s="251" t="n">
        <f>Q32/AL32-1</f>
        <v>0.3859490648163877</v>
      </c>
      <c r="S32" s="94">
        <f>公交!S63+出租!S63+网约车!S63</f>
      </c>
      <c r="T32" s="251">
        <f>S32/AN32-1</f>
      </c>
      <c r="U32" s="280">
        <f>E32+C32+G32+I32+K32+M32+O32+Q32+S32</f>
      </c>
      <c r="V32" s="281">
        <f>U32/(X32+Z32+AB32+AD32+AF32+AH32+AJ32+AL32+AN32)-1</f>
      </c>
      <c r="W32" s="94"/>
      <c r="X32" s="94">
        <f>公交!X63+出租!X63+网约车!X63</f>
      </c>
      <c r="Y32" s="251">
        <f>X32/AY32-1</f>
      </c>
      <c r="Z32" s="94">
        <f>公交!Z63+出租!Z63+网约车!Z63</f>
      </c>
      <c r="AA32" s="251">
        <f>Z32/BA32-1</f>
      </c>
      <c r="AB32" s="94">
        <f>公交!AB63+出租!AB63+网约车!AB63</f>
      </c>
      <c r="AC32" s="251">
        <f>AB32/BC32-1</f>
      </c>
      <c r="AD32" s="94">
        <f>公交!AD63+出租!AD63+网约车!AD63</f>
      </c>
      <c r="AE32" s="251">
        <f>AD32/BE32-1</f>
      </c>
      <c r="AF32" s="94">
        <f>公交!AF63+出租!AF63+网约车!AF63</f>
      </c>
      <c r="AG32" s="251">
        <f>AF32/BG32-1</f>
      </c>
      <c r="AH32" s="94">
        <f>公交!AH63+出租!AH63+网约车!AH63</f>
      </c>
      <c r="AI32" s="251">
        <f>AH32/BI32-1</f>
      </c>
      <c r="AJ32" s="94">
        <f>公交!AJ63+出租!AJ63+网约车!AJ63</f>
      </c>
      <c r="AK32" s="251">
        <f>AJ32/BK32-1</f>
      </c>
      <c r="AL32" s="94">
        <f>公交!AL63+出租!AL63+网约车!AL63</f>
      </c>
      <c r="AM32" s="251">
        <f>AL32/BM32-1</f>
      </c>
      <c r="AN32" s="94">
        <f>公交!AN63+出租!AN63+网约车!AN63</f>
      </c>
      <c r="AO32" s="251">
        <f>AN32/BO32-1</f>
      </c>
      <c r="AP32" s="94">
        <f>公交!AP63+出租!AP63+网约车!AP63</f>
      </c>
      <c r="AQ32" s="251">
        <f>AP32/BQ32-1</f>
      </c>
      <c r="AR32" s="94">
        <f>公交!AR63+出租!AR63+网约车!AR63</f>
      </c>
      <c r="AS32" s="251">
        <f>AR32/BS32-1</f>
      </c>
      <c r="AT32" s="94">
        <f>公交!AT63+出租!AT63+网约车!AT63</f>
      </c>
      <c r="AU32" s="251">
        <f>AT32/BU32-1</f>
      </c>
      <c r="AV32" s="94">
        <f>X32+Z32+AB32+AD32+AF32+AH32+AJ32+AL32+AN32+AP32+AR32+AT32</f>
      </c>
      <c r="AW32" s="251">
        <f>AV32/SUM(AY32,BA32,BC32,BE32,BG32,BI32,BK32,BM32,BO32,BQ32,BS32,BU32)-1</f>
      </c>
      <c r="AX32" s="282"/>
      <c r="AY32" s="94">
        <f>公交!AY63+出租!AY63+网约车!AY63</f>
      </c>
      <c r="AZ32" s="283"/>
      <c r="BA32" s="94">
        <f>公交!BA63+出租!BA63+网约车!BA63</f>
      </c>
      <c r="BB32" s="283"/>
      <c r="BC32" s="94">
        <f>公交!BC63+出租!BC63+网约车!BC63</f>
      </c>
      <c r="BD32" s="283"/>
      <c r="BE32" s="94">
        <f>公交!BE63+出租!BE63+网约车!BE63</f>
      </c>
      <c r="BF32" s="283"/>
      <c r="BG32" s="94">
        <f>公交!BG63+出租!BG63+网约车!BG63</f>
      </c>
      <c r="BH32" s="283"/>
      <c r="BI32" s="94">
        <f>公交!BI63+出租!BI63+网约车!BI63</f>
      </c>
      <c r="BJ32" s="283"/>
      <c r="BK32" s="94">
        <f>公交!BK63+出租!BK63+网约车!BK63</f>
      </c>
      <c r="BL32" s="283"/>
      <c r="BM32" s="94">
        <f>公交!BM63+出租!BM63+网约车!BM63</f>
      </c>
      <c r="BN32" s="283"/>
      <c r="BO32" s="94">
        <f>公交!BO63+出租!BO63+网约车!BO63</f>
      </c>
      <c r="BP32" s="283"/>
      <c r="BQ32" s="94">
        <f>公交!BQ63+出租!BQ63+网约车!BQ63</f>
      </c>
      <c r="BR32" s="283"/>
      <c r="BS32" s="94">
        <f>公交!BS63+出租!BS63+网约车!BS63</f>
      </c>
      <c r="BT32" s="283"/>
      <c r="BU32" s="94">
        <f>公交!BU63+出租!BU63+网约车!BU63</f>
      </c>
      <c r="BV32" s="283"/>
      <c r="BW32" s="284">
        <f>BU32+BS32+BQ32+BO32+BM32+BK32+BI32+BG32+BE32+BC32+BA32+AY32</f>
      </c>
    </row>
    <row r="33" s="257" customFormat="1" ht="31.2" customHeight="1" spans="1:73">
      <c r="A33" s="29"/>
      <c r="B33" s="279" t="s">
        <v>194</v>
      </c>
      <c r="C33" s="94" t="n">
        <f>公交!C64+出租!C64+网约车!C64</f>
        <v>1237.872394128701</v>
      </c>
      <c r="D33" s="251" t="n">
        <f t="shared" si="0">C33/Z33-1</f>
        <v>-0.10353147556562403</v>
      </c>
      <c r="E33" s="94" t="n">
        <f>公交!E64+出租!E64+网约车!E64</f>
        <v>1398.094704813594</v>
      </c>
      <c r="F33" s="251" t="n">
        <f t="shared" si="1">E33/AB33-1</f>
        <v>-0.030632466565955863</v>
      </c>
      <c r="G33" s="94" t="n">
        <f>公交!G64+出租!G64+网约车!G64</f>
        <v>1501.177613383723</v>
      </c>
      <c r="H33" s="251" t="n">
        <f t="shared" si="2">G33/AD33-1</f>
        <v>0.04645432448154341</v>
      </c>
      <c r="I33" s="94" t="n">
        <f>公交!I64+出租!I64+网约车!I64</f>
        <v>1549.992528384247</v>
      </c>
      <c r="J33" s="251" t="n">
        <f t="shared" si="3">I33/AF33-1</f>
        <v>-0.012695232524786437</v>
      </c>
      <c r="K33" s="94" t="n">
        <f>公交!K64+出租!K64+网约车!K64</f>
        <v>1646.3270750509462</v>
      </c>
      <c r="L33" s="251" t="n">
        <f t="shared" si="4">K33/AH33-1</f>
        <v>-0.04852304836889676</v>
      </c>
      <c r="M33" s="94" t="n">
        <f>公交!M64+出租!M64+网约车!M64</f>
        <v>1527.6943659711</v>
      </c>
      <c r="N33" s="251" t="n">
        <f t="shared" si="5">M33/AJ33-1</f>
        <v>-0.0038672971875360895</v>
      </c>
      <c r="O33" s="94" t="n">
        <f>公交!O64+出租!O64+网约车!O64</f>
        <v>1451.665147125271</v>
      </c>
      <c r="P33" s="251" t="n">
        <f t="shared" si="6">O33/AL33-1</f>
        <v>0.3855204828385801</v>
      </c>
      <c r="Q33" s="94" t="n">
        <f>公交!Q64+出租!Q64+网约车!Q64</f>
        <v>1287.335001634777</v>
      </c>
      <c r="R33" s="251" t="n">
        <f>Q33/AL33-1</f>
        <v>0.5341280077476562</v>
      </c>
      <c r="S33" s="94">
        <f>公交!S64+出租!S64+网约车!S64</f>
      </c>
      <c r="T33" s="251">
        <f>S33/AN33-1</f>
      </c>
      <c r="U33" s="280">
        <f>E33+C33+G33+I33+K33+M33+O33+Q33+S33</f>
      </c>
      <c r="V33" s="281">
        <f>U33/(X33+Z33+AB33+AD33+AF33+AH33+AJ33+AL33+AN33)-1</f>
      </c>
      <c r="W33" s="94"/>
      <c r="X33" s="94">
        <f>公交!X64+出租!X64+网约车!X64</f>
      </c>
      <c r="Y33" s="251">
        <f>X33/AY33-1</f>
      </c>
      <c r="Z33" s="94">
        <f>公交!Z64+出租!Z64+网约车!Z64</f>
      </c>
      <c r="AA33" s="251">
        <f>Z33/BA33-1</f>
      </c>
      <c r="AB33" s="94">
        <f>公交!AB64+出租!AB64+网约车!AB64</f>
      </c>
      <c r="AC33" s="251">
        <f>AB33/BC33-1</f>
      </c>
      <c r="AD33" s="94">
        <f>公交!AD64+出租!AD64+网约车!AD64</f>
      </c>
      <c r="AE33" s="251">
        <f>AD33/BE33-1</f>
      </c>
      <c r="AF33" s="94">
        <f>公交!AF64+出租!AF64+网约车!AF64</f>
      </c>
      <c r="AG33" s="251">
        <f>AF33/BG33-1</f>
      </c>
      <c r="AH33" s="94">
        <f>公交!AH64+出租!AH64+网约车!AH64</f>
      </c>
      <c r="AI33" s="251">
        <f>AH33/BI33-1</f>
      </c>
      <c r="AJ33" s="94">
        <f>公交!AJ64+出租!AJ64+网约车!AJ64</f>
      </c>
      <c r="AK33" s="251">
        <f>AJ33/BK33-1</f>
      </c>
      <c r="AL33" s="94">
        <f>公交!AL64+出租!AL64+网约车!AL64</f>
      </c>
      <c r="AM33" s="251">
        <f>AL33/BM33-1</f>
      </c>
      <c r="AN33" s="94">
        <f>公交!AN64+出租!AN64+网约车!AN64</f>
      </c>
      <c r="AO33" s="251">
        <f>AN33/BO33-1</f>
      </c>
      <c r="AP33" s="94">
        <f>公交!AP64+出租!AP64+网约车!AP64</f>
      </c>
      <c r="AQ33" s="251">
        <f>AP33/BQ33-1</f>
      </c>
      <c r="AR33" s="94">
        <f>公交!AR64+出租!AR64+网约车!AR64</f>
      </c>
      <c r="AS33" s="251">
        <f>AR33/BS33-1</f>
      </c>
      <c r="AT33" s="94">
        <f>公交!AT64+出租!AT64+网约车!AT64</f>
      </c>
      <c r="AU33" s="251">
        <f>AT33/BU33-1</f>
      </c>
      <c r="AV33" s="94">
        <f>X33+Z33+AB33+AD33+AF33+AH33+AJ33+AL33+AN33+AP33+AR33+AT33</f>
      </c>
      <c r="AW33" s="251">
        <f>AV33/SUM(AY33,BA33,BC33,BE33,BG33,BI33,BK33,BM33,BO33,BQ33,BS33,BU33)-1</f>
      </c>
      <c r="AX33" s="282"/>
      <c r="AY33" s="94">
        <f>公交!AY64+出租!AY64+网约车!AY64</f>
      </c>
      <c r="AZ33" s="283"/>
      <c r="BA33" s="94">
        <f>公交!BA64+出租!BA64+网约车!BA64</f>
      </c>
      <c r="BB33" s="283"/>
      <c r="BC33" s="94">
        <f>公交!BC64+出租!BC64+网约车!BC64</f>
      </c>
      <c r="BD33" s="283"/>
      <c r="BE33" s="94">
        <f>公交!BE64+出租!BE64+网约车!BE64</f>
      </c>
      <c r="BF33" s="283"/>
      <c r="BG33" s="94">
        <f>公交!BG64+出租!BG64+网约车!BG64</f>
      </c>
      <c r="BH33" s="283"/>
      <c r="BI33" s="94">
        <f>公交!BI64+出租!BI64+网约车!BI64</f>
      </c>
      <c r="BJ33" s="283"/>
      <c r="BK33" s="94">
        <f>公交!BK64+出租!BK64+网约车!BK64</f>
      </c>
      <c r="BL33" s="283"/>
      <c r="BM33" s="94">
        <f>公交!BM64+出租!BM64+网约车!BM64</f>
      </c>
      <c r="BN33" s="283"/>
      <c r="BO33" s="94">
        <f>公交!BO64+出租!BO64+网约车!BO64</f>
      </c>
      <c r="BP33" s="283"/>
      <c r="BQ33" s="94">
        <f>公交!BQ64+出租!BQ64+网约车!BQ64</f>
      </c>
      <c r="BR33" s="283"/>
      <c r="BS33" s="94">
        <f>公交!BS64+出租!BS64+网约车!BS64</f>
      </c>
      <c r="BT33" s="283"/>
      <c r="BU33" s="94">
        <f>公交!BU64+出租!BU64+网约车!BU64</f>
      </c>
      <c r="BV33" s="283"/>
      <c r="BW33" s="284">
        <f>BU33+BS33+BQ33+BO33+BM33+BK33+BI33+BG33+BE33+BC33+BA33+AY33</f>
      </c>
    </row>
    <row r="34" s="257" customFormat="1" ht="31.2" customHeight="1" spans="1:73">
      <c r="A34" s="285" t="s">
        <v>108</v>
      </c>
      <c r="B34" s="279" t="s">
        <v>193</v>
      </c>
      <c r="C34" s="94" t="n">
        <f>公交!C67+出租!C67+网约车!C67</f>
        <v>201.5305667332523</v>
      </c>
      <c r="D34" s="251" t="n">
        <f t="shared" si="0">C34/Z34-1</f>
        <v>0.0986747096465177</v>
      </c>
      <c r="E34" s="94" t="n">
        <f>公交!E67+出租!E67+网约车!E67</f>
        <v>196.9989759866394</v>
      </c>
      <c r="F34" s="251" t="n">
        <f t="shared" si="1">E34/AB34-1</f>
        <v>0.13664690707083404</v>
      </c>
      <c r="G34" s="94" t="n">
        <f>公交!G67+出租!G67+网约车!G67</f>
        <v>181.36973609315828</v>
      </c>
      <c r="H34" s="251" t="n">
        <f t="shared" si="2">G34/AD34-1</f>
        <v>0.08749313564796002</v>
      </c>
      <c r="I34" s="94" t="n">
        <f>公交!I67+出租!I67+网约车!I67</f>
        <v>177.38582761041158</v>
      </c>
      <c r="J34" s="251" t="n">
        <f t="shared" si="3">I34/AF34-1</f>
        <v>0.1853058539972683</v>
      </c>
      <c r="K34" s="94" t="n">
        <f>公交!K67+出租!K67+网约车!K67</f>
        <v>196.864099571316</v>
      </c>
      <c r="L34" s="251" t="n">
        <f t="shared" si="4">K34/AH34-1</f>
        <v>0.09563008669673412</v>
      </c>
      <c r="M34" s="94" t="n">
        <f>公交!M67+出租!M67+网约车!M67</f>
        <v>183.71704850534942</v>
      </c>
      <c r="N34" s="251" t="n">
        <f t="shared" si="5">M34/AJ34-1</f>
        <v>0.09199376175319518</v>
      </c>
      <c r="O34" s="94" t="n">
        <f>公交!O67+出租!O67+网约车!O67</f>
        <v>190.9989429257555</v>
      </c>
      <c r="P34" s="251" t="n">
        <f t="shared" si="6">O34/AL34-1</f>
        <v>0.0611520409713735</v>
      </c>
      <c r="Q34" s="94" t="n">
        <f>公交!Q67+出租!Q67+网约车!Q67</f>
        <v>183.33295152267016</v>
      </c>
      <c r="R34" s="251" t="n">
        <f>Q34/AL34-1</f>
        <v>0.046193743530597686</v>
      </c>
      <c r="S34" s="94">
        <f>公交!S67+出租!S67+网约车!S67</f>
      </c>
      <c r="T34" s="251">
        <f>S34/AN34-1</f>
      </c>
      <c r="U34" s="280">
        <f>E34+C34+G34+I34+K34+M34+O34+Q34+S34</f>
      </c>
      <c r="V34" s="281">
        <f>U34/(X34+Z34+AB34+AD34+AF34+AH34+AJ34+AL34+AN34)-1</f>
      </c>
      <c r="W34" s="94"/>
      <c r="X34" s="94">
        <f>公交!X67+出租!X67+网约车!X67</f>
      </c>
      <c r="Y34" s="251">
        <f>X34/AY34-1</f>
      </c>
      <c r="Z34" s="94">
        <f>公交!Z67+出租!Z67+网约车!Z67</f>
      </c>
      <c r="AA34" s="251">
        <f>Z34/BA34-1</f>
      </c>
      <c r="AB34" s="94">
        <f>公交!AB67+出租!AB67+网约车!AB67</f>
      </c>
      <c r="AC34" s="251">
        <f>AB34/BC34-1</f>
      </c>
      <c r="AD34" s="94">
        <f>公交!AD67+出租!AD67+网约车!AD67</f>
      </c>
      <c r="AE34" s="251">
        <f>AD34/BE34-1</f>
      </c>
      <c r="AF34" s="94">
        <f>公交!AF67+出租!AF67+网约车!AF67</f>
      </c>
      <c r="AG34" s="251">
        <f>AF34/BG34-1</f>
      </c>
      <c r="AH34" s="94">
        <f>公交!AH67+出租!AH67+网约车!AH67</f>
      </c>
      <c r="AI34" s="251">
        <f>AH34/BI34-1</f>
      </c>
      <c r="AJ34" s="94">
        <f>公交!AJ67+出租!AJ67+网约车!AJ67</f>
      </c>
      <c r="AK34" s="251">
        <f>AJ34/BK34-1</f>
      </c>
      <c r="AL34" s="94">
        <f>公交!AL67+出租!AL67+网约车!AL67</f>
      </c>
      <c r="AM34" s="251">
        <f>AL34/BM34-1</f>
      </c>
      <c r="AN34" s="94">
        <f>公交!AN67+出租!AN67+网约车!AN67</f>
      </c>
      <c r="AO34" s="251">
        <f>AN34/BO34-1</f>
      </c>
      <c r="AP34" s="94">
        <f>公交!AP67+出租!AP67+网约车!AP67</f>
      </c>
      <c r="AQ34" s="251">
        <f>AP34/BQ34-1</f>
      </c>
      <c r="AR34" s="94">
        <f>公交!AR67+出租!AR67+网约车!AR67</f>
      </c>
      <c r="AS34" s="251">
        <f>AR34/BS34-1</f>
      </c>
      <c r="AT34" s="94">
        <f>公交!AT67+出租!AT67+网约车!AT67</f>
      </c>
      <c r="AU34" s="251">
        <f>AT34/BU34-1</f>
      </c>
      <c r="AV34" s="94">
        <f>X34+Z34+AB34+AD34+AF34+AH34+AJ34+AL34+AN34+AP34+AR34+AT34</f>
      </c>
      <c r="AW34" s="251">
        <f>AV34/SUM(AY34,BA34,BC34,BE34,BG34,BI34,BK34,BM34,BO34,BQ34,BS34,BU34)-1</f>
      </c>
      <c r="AX34" s="282"/>
      <c r="AY34" s="94">
        <f>公交!AY67+出租!AY67+网约车!AY67</f>
      </c>
      <c r="AZ34" s="283"/>
      <c r="BA34" s="94">
        <f>公交!BA67+出租!BA67+网约车!BA67</f>
      </c>
      <c r="BB34" s="283"/>
      <c r="BC34" s="94">
        <f>公交!BC67+出租!BC67+网约车!BC67</f>
      </c>
      <c r="BD34" s="283"/>
      <c r="BE34" s="94">
        <f>公交!BE67+出租!BE67+网约车!BE67</f>
      </c>
      <c r="BF34" s="283"/>
      <c r="BG34" s="94">
        <f>公交!BG67+出租!BG67+网约车!BG67</f>
      </c>
      <c r="BH34" s="283"/>
      <c r="BI34" s="94">
        <f>公交!BI67+出租!BI67+网约车!BI67</f>
      </c>
      <c r="BJ34" s="283"/>
      <c r="BK34" s="94">
        <f>公交!BK67+出租!BK67+网约车!BK67</f>
      </c>
      <c r="BL34" s="283"/>
      <c r="BM34" s="94">
        <f>公交!BM67+出租!BM67+网约车!BM67</f>
      </c>
      <c r="BN34" s="283"/>
      <c r="BO34" s="94">
        <f>公交!BO67+出租!BO67+网约车!BO67</f>
      </c>
      <c r="BP34" s="283"/>
      <c r="BQ34" s="94">
        <f>公交!BQ67+出租!BQ67+网约车!BQ67</f>
      </c>
      <c r="BR34" s="283"/>
      <c r="BS34" s="94">
        <f>公交!BS67+出租!BS67+网约车!BS67</f>
      </c>
      <c r="BT34" s="283"/>
      <c r="BU34" s="94">
        <f>公交!BU67+出租!BU67+网约车!BU67</f>
      </c>
      <c r="BV34" s="283"/>
      <c r="BW34" s="284">
        <f>BU34+BS34+BQ34+BO34+BM34+BK34+BI34+BG34+BE34+BC34+BA34+AY34</f>
      </c>
    </row>
    <row r="35" s="257" customFormat="1" ht="31.2" customHeight="1" spans="1:73">
      <c r="A35" s="29"/>
      <c r="B35" s="279" t="s">
        <v>194</v>
      </c>
      <c r="C35" s="94" t="n">
        <f>公交!C68+出租!C68+网约车!C68</f>
        <v>574.8563847366812</v>
      </c>
      <c r="D35" s="251" t="n">
        <f t="shared" si="0">C35/Z35-1</f>
        <v>0.006520757133638977</v>
      </c>
      <c r="E35" s="94" t="n">
        <f>公交!E68+出租!E68+网约车!E68</f>
        <v>561.0180274507499</v>
      </c>
      <c r="F35" s="251" t="n">
        <f t="shared" si="1">E35/AB35-1</f>
        <v>0.04363565979220341</v>
      </c>
      <c r="G35" s="94" t="n">
        <f>公交!G68+出租!G68+网约车!G68</f>
        <v>513.5398483205286</v>
      </c>
      <c r="H35" s="251" t="n">
        <f t="shared" si="2">G35/AD35-1</f>
        <v>0.023262686310888236</v>
      </c>
      <c r="I35" s="94" t="n">
        <f>公交!I68+出租!I68+网约车!I68</f>
        <v>502.5842248193257</v>
      </c>
      <c r="J35" s="251" t="n">
        <f t="shared" si="3">I35/AF35-1</f>
        <v>0.12399036121027396</v>
      </c>
      <c r="K35" s="94" t="n">
        <f>公交!K68+出租!K68+网约车!K68</f>
        <v>558.4292128335632</v>
      </c>
      <c r="L35" s="251" t="n">
        <f t="shared" si="4">K35/AH35-1</f>
        <v>0.05055265361732686</v>
      </c>
      <c r="M35" s="94" t="n">
        <f>公交!M68+出租!M68+网约车!M68</f>
        <v>528.5700635364118</v>
      </c>
      <c r="N35" s="251" t="n">
        <f t="shared" si="5">M35/AJ35-1</f>
        <v>0.026951203116023725</v>
      </c>
      <c r="O35" s="94" t="n">
        <f>公交!O68+出租!O68+网约车!O68</f>
        <v>554.230591785527</v>
      </c>
      <c r="P35" s="251" t="n">
        <f t="shared" si="6">O35/AL35-1</f>
        <v>-0.006770505472897814</v>
      </c>
      <c r="Q35" s="94" t="n">
        <f>公交!Q68+出租!Q68+网约车!Q68</f>
        <v>531.2517181237642</v>
      </c>
      <c r="R35" s="251" t="n">
        <f>Q35/AL35-1</f>
        <v>0.07017376550100529</v>
      </c>
      <c r="S35" s="94">
        <f>公交!S68+出租!S68+网约车!S68</f>
      </c>
      <c r="T35" s="251">
        <f>S35/AN35-1</f>
      </c>
      <c r="U35" s="280">
        <f>E35+C35+G35+I35+K35+M35+O35+Q35+S35</f>
      </c>
      <c r="V35" s="281">
        <f>U35/(X35+Z35+AB35+AD35+AF35+AH35+AJ35+AL35+AN35)-1</f>
      </c>
      <c r="W35" s="94"/>
      <c r="X35" s="94">
        <f>公交!X68+出租!X68+网约车!X68</f>
      </c>
      <c r="Y35" s="251">
        <f>X35/AY35-1</f>
      </c>
      <c r="Z35" s="94">
        <f>公交!Z68+出租!Z68+网约车!Z68</f>
      </c>
      <c r="AA35" s="251">
        <f>Z35/BA35-1</f>
      </c>
      <c r="AB35" s="94">
        <f>公交!AB68+出租!AB68+网约车!AB68</f>
      </c>
      <c r="AC35" s="251">
        <f>AB35/BC35-1</f>
      </c>
      <c r="AD35" s="94">
        <f>公交!AD68+出租!AD68+网约车!AD68</f>
      </c>
      <c r="AE35" s="251">
        <f>AD35/BE35-1</f>
      </c>
      <c r="AF35" s="94">
        <f>公交!AF68+出租!AF68+网约车!AF68</f>
      </c>
      <c r="AG35" s="251">
        <f>AF35/BG35-1</f>
      </c>
      <c r="AH35" s="94">
        <f>公交!AH68+出租!AH68+网约车!AH68</f>
      </c>
      <c r="AI35" s="251">
        <f>AH35/BI35-1</f>
      </c>
      <c r="AJ35" s="94">
        <f>公交!AJ68+出租!AJ68+网约车!AJ68</f>
      </c>
      <c r="AK35" s="251">
        <f>AJ35/BK35-1</f>
      </c>
      <c r="AL35" s="94">
        <f>公交!AL68+出租!AL68+网约车!AL68</f>
      </c>
      <c r="AM35" s="251">
        <f>AL35/BM35-1</f>
      </c>
      <c r="AN35" s="94">
        <f>公交!AN68+出租!AN68+网约车!AN68</f>
      </c>
      <c r="AO35" s="251">
        <f>AN35/BO35-1</f>
      </c>
      <c r="AP35" s="94">
        <f>公交!AP68+出租!AP68+网约车!AP68</f>
      </c>
      <c r="AQ35" s="251">
        <f>AP35/BQ35-1</f>
      </c>
      <c r="AR35" s="94">
        <f>公交!AR68+出租!AR68+网约车!AR68</f>
      </c>
      <c r="AS35" s="251">
        <f>AR35/BS35-1</f>
      </c>
      <c r="AT35" s="94">
        <f>公交!AT68+出租!AT68+网约车!AT68</f>
      </c>
      <c r="AU35" s="251">
        <f>AT35/BU35-1</f>
      </c>
      <c r="AV35" s="94">
        <f>X35+Z35+AB35+AD35+AF35+AH35+AJ35+AL35+AN35+AP35+AR35+AT35</f>
      </c>
      <c r="AW35" s="251">
        <f>AV35/SUM(AY35,BA35,BC35,BE35,BG35,BI35,BK35,BM35,BO35,BQ35,BS35,BU35)-1</f>
      </c>
      <c r="AX35" s="282"/>
      <c r="AY35" s="94">
        <f>公交!AY68+出租!AY68+网约车!AY68</f>
      </c>
      <c r="AZ35" s="283"/>
      <c r="BA35" s="94">
        <f>公交!BA68+出租!BA68+网约车!BA68</f>
      </c>
      <c r="BB35" s="283"/>
      <c r="BC35" s="94">
        <f>公交!BC68+出租!BC68+网约车!BC68</f>
      </c>
      <c r="BD35" s="283"/>
      <c r="BE35" s="94">
        <f>公交!BE68+出租!BE68+网约车!BE68</f>
      </c>
      <c r="BF35" s="283"/>
      <c r="BG35" s="94">
        <f>公交!BG68+出租!BG68+网约车!BG68</f>
      </c>
      <c r="BH35" s="283"/>
      <c r="BI35" s="94">
        <f>公交!BI68+出租!BI68+网约车!BI68</f>
      </c>
      <c r="BJ35" s="283"/>
      <c r="BK35" s="94">
        <f>公交!BK68+出租!BK68+网约车!BK68</f>
      </c>
      <c r="BL35" s="283"/>
      <c r="BM35" s="94">
        <f>公交!BM68+出租!BM68+网约车!BM68</f>
      </c>
      <c r="BN35" s="283"/>
      <c r="BO35" s="94">
        <f>公交!BO68+出租!BO68+网约车!BO68</f>
      </c>
      <c r="BP35" s="283"/>
      <c r="BQ35" s="94">
        <f>公交!BQ68+出租!BQ68+网约车!BQ68</f>
      </c>
      <c r="BR35" s="283"/>
      <c r="BS35" s="94">
        <f>公交!BS68+出租!BS68+网约车!BS68</f>
      </c>
      <c r="BT35" s="283"/>
      <c r="BU35" s="94">
        <f>公交!BU68+出租!BU68+网约车!BU68</f>
      </c>
      <c r="BV35" s="283"/>
      <c r="BW35" s="284">
        <f>BU35+BS35+BQ35+BO35+BM35+BK35+BI35+BG35+BE35+BC35+BA35+AY35</f>
      </c>
    </row>
    <row r="36" s="257" customFormat="1" ht="31.2" customHeight="1" spans="1:73">
      <c r="A36" s="285" t="s">
        <v>111</v>
      </c>
      <c r="B36" s="279" t="s">
        <v>193</v>
      </c>
      <c r="C36" s="94" t="n">
        <f>公交!C71+出租!C71+网约车!C71</f>
        <v>176.7098818644246</v>
      </c>
      <c r="D36" s="251" t="n">
        <f t="shared" si="0">C36/Z36-1</f>
        <v>0.08982288331646404</v>
      </c>
      <c r="E36" s="94" t="n">
        <f>公交!E71+出租!E71+网约车!E71</f>
        <v>174.7863865106197</v>
      </c>
      <c r="F36" s="251" t="n">
        <f t="shared" si="1">E36/AB36-1</f>
        <v>0.3141274418104869</v>
      </c>
      <c r="G36" s="94" t="n">
        <f>公交!G71+出租!G71+网约车!G71</f>
        <v>165.8830567531785</v>
      </c>
      <c r="H36" s="251" t="n">
        <f t="shared" si="2">G36/AD36-1</f>
        <v>0.24863562268378958</v>
      </c>
      <c r="I36" s="94" t="n">
        <f>公交!I71+出租!I71+网约车!I71</f>
        <v>163.5451756039255</v>
      </c>
      <c r="J36" s="251" t="n">
        <f t="shared" si="3">I36/AF36-1</f>
        <v>0.2908219829551817</v>
      </c>
      <c r="K36" s="94" t="n">
        <f>公交!K71+出租!K71+网约车!K71</f>
        <v>169.5461039995644</v>
      </c>
      <c r="L36" s="251" t="n">
        <f t="shared" si="4">K36/AH36-1</f>
        <v>0.2740358098928741</v>
      </c>
      <c r="M36" s="94" t="n">
        <f>公交!M71+出租!M71+网约车!M71</f>
        <v>155.455113895736</v>
      </c>
      <c r="N36" s="251" t="n">
        <f t="shared" si="5">M36/AJ36-1</f>
        <v>0.23015053150981868</v>
      </c>
      <c r="O36" s="94" t="n">
        <f>公交!O71+出租!O71+网约车!O71</f>
        <v>153.8277406286033</v>
      </c>
      <c r="P36" s="251" t="n">
        <f t="shared" si="6">O36/AL36-1</f>
        <v>0.2174733547636909</v>
      </c>
      <c r="Q36" s="94" t="n">
        <f>公交!Q71+出租!Q71+网约车!Q71</f>
        <v>144.42509942184654</v>
      </c>
      <c r="R36" s="251" t="n">
        <f>Q36/AL36-1</f>
        <v>0.17127138185941404</v>
      </c>
      <c r="S36" s="94">
        <f>公交!S71+出租!S71+网约车!S71</f>
      </c>
      <c r="T36" s="251">
        <f>S36/AN36-1</f>
      </c>
      <c r="U36" s="280">
        <f>E36+C36+G36+I36+K36+M36+O36+Q36+S36</f>
      </c>
      <c r="V36" s="281">
        <f>U36/(X36+Z36+AB36+AD36+AF36+AH36+AJ36+AL36+AN36)-1</f>
      </c>
      <c r="W36" s="94"/>
      <c r="X36" s="94">
        <f>公交!X71+出租!X71+网约车!X71</f>
      </c>
      <c r="Y36" s="251">
        <f>X36/AY36-1</f>
      </c>
      <c r="Z36" s="94">
        <f>公交!Z71+出租!Z71+网约车!Z71</f>
      </c>
      <c r="AA36" s="251">
        <f>Z36/BA36-1</f>
      </c>
      <c r="AB36" s="94">
        <f>公交!AB71+出租!AB71+网约车!AB71</f>
      </c>
      <c r="AC36" s="251">
        <f>AB36/BC36-1</f>
      </c>
      <c r="AD36" s="94">
        <f>公交!AD71+出租!AD71+网约车!AD71</f>
      </c>
      <c r="AE36" s="251">
        <f>AD36/BE36-1</f>
      </c>
      <c r="AF36" s="94">
        <f>公交!AF71+出租!AF71+网约车!AF71</f>
      </c>
      <c r="AG36" s="251">
        <f>AF36/BG36-1</f>
      </c>
      <c r="AH36" s="94">
        <f>公交!AH71+出租!AH71+网约车!AH71</f>
      </c>
      <c r="AI36" s="251">
        <f>AH36/BI36-1</f>
      </c>
      <c r="AJ36" s="94">
        <f>公交!AJ71+出租!AJ71+网约车!AJ71</f>
      </c>
      <c r="AK36" s="251">
        <f>AJ36/BK36-1</f>
      </c>
      <c r="AL36" s="94">
        <f>公交!AL71+出租!AL71+网约车!AL71</f>
      </c>
      <c r="AM36" s="251">
        <f>AL36/BM36-1</f>
      </c>
      <c r="AN36" s="94">
        <f>公交!AN71+出租!AN71+网约车!AN71</f>
      </c>
      <c r="AO36" s="251">
        <f>AN36/BO36-1</f>
      </c>
      <c r="AP36" s="94">
        <f>公交!AP71+出租!AP71+网约车!AP71</f>
      </c>
      <c r="AQ36" s="251">
        <f>AP36/BQ36-1</f>
      </c>
      <c r="AR36" s="94">
        <f>公交!AR71+出租!AR71+网约车!AR71</f>
      </c>
      <c r="AS36" s="251">
        <f>AR36/BS36-1</f>
      </c>
      <c r="AT36" s="94">
        <f>公交!AT71+出租!AT71+网约车!AT71</f>
      </c>
      <c r="AU36" s="251">
        <f>AT36/BU36-1</f>
      </c>
      <c r="AV36" s="94">
        <f>X36+Z36+AB36+AD36+AF36+AH36+AJ36+AL36+AN36+AP36+AR36+AT36</f>
      </c>
      <c r="AW36" s="251">
        <f>AV36/SUM(AY36,BA36,BC36,BE36,BG36,BI36,BK36,BM36,BO36,BQ36,BS36,BU36)-1</f>
      </c>
      <c r="AX36" s="282"/>
      <c r="AY36" s="94">
        <f>公交!AY71+出租!AY71+网约车!AY71</f>
      </c>
      <c r="AZ36" s="283"/>
      <c r="BA36" s="94">
        <f>公交!BA71+出租!BA71+网约车!BA71</f>
      </c>
      <c r="BB36" s="283"/>
      <c r="BC36" s="94">
        <f>公交!BC71+出租!BC71+网约车!BC71</f>
      </c>
      <c r="BD36" s="283"/>
      <c r="BE36" s="94">
        <f>公交!BE71+出租!BE71+网约车!BE71</f>
      </c>
      <c r="BF36" s="283"/>
      <c r="BG36" s="94">
        <f>公交!BG71+出租!BG71+网约车!BG71</f>
      </c>
      <c r="BH36" s="283"/>
      <c r="BI36" s="94">
        <f>公交!BI71+出租!BI71+网约车!BI71</f>
      </c>
      <c r="BJ36" s="283"/>
      <c r="BK36" s="94">
        <f>公交!BK71+出租!BK71+网约车!BK71</f>
      </c>
      <c r="BL36" s="283"/>
      <c r="BM36" s="94">
        <f>公交!BM71+出租!BM71+网约车!BM71</f>
      </c>
      <c r="BN36" s="283"/>
      <c r="BO36" s="94">
        <f>公交!BO71+出租!BO71+网约车!BO71</f>
      </c>
      <c r="BP36" s="283"/>
      <c r="BQ36" s="94">
        <f>公交!BQ71+出租!BQ71+网约车!BQ71</f>
      </c>
      <c r="BR36" s="283"/>
      <c r="BS36" s="94">
        <f>公交!BS71+出租!BS71+网约车!BS71</f>
      </c>
      <c r="BT36" s="283"/>
      <c r="BU36" s="94">
        <f>公交!BU71+出租!BU71+网约车!BU71</f>
      </c>
      <c r="BV36" s="283"/>
      <c r="BW36" s="284">
        <f>BU36+BS36+BQ36+BO36+BM36+BK36+BI36+BG36+BE36+BC36+BA36+AY36</f>
      </c>
    </row>
    <row r="37" s="257" customFormat="1" ht="31.2" customHeight="1" spans="1:73">
      <c r="A37" s="29"/>
      <c r="B37" s="279" t="s">
        <v>194</v>
      </c>
      <c r="C37" s="94" t="n">
        <f>公交!C72+出租!C72+网约车!C72</f>
        <v>562.656529806498</v>
      </c>
      <c r="D37" s="251" t="n">
        <f t="shared" si="0">C37/Z37-1</f>
        <v>0.02323861557281348</v>
      </c>
      <c r="E37" s="94" t="n">
        <f>公交!E72+出租!E72+网约车!E72</f>
        <v>566.394541127931</v>
      </c>
      <c r="F37" s="251" t="n">
        <f t="shared" si="1">E37/AB37-1</f>
        <v>0.2677070552208334</v>
      </c>
      <c r="G37" s="94" t="n">
        <f>公交!G72+出租!G72+网约车!G72</f>
        <v>534.541967972244</v>
      </c>
      <c r="H37" s="251" t="n">
        <f t="shared" si="2">G37/AD37-1</f>
        <v>0.2166909761897282</v>
      </c>
      <c r="I37" s="94" t="n">
        <f>公交!I72+出租!I72+网约车!I72</f>
        <v>528.5781142592</v>
      </c>
      <c r="J37" s="251" t="n">
        <f t="shared" si="3">I37/AF37-1</f>
        <v>0.24716904058039812</v>
      </c>
      <c r="K37" s="94" t="n">
        <f>公交!K72+出租!K72+网约车!K72</f>
        <v>547.3293486436299</v>
      </c>
      <c r="L37" s="251" t="n">
        <f t="shared" si="4">K37/AH37-1</f>
        <v>0.23517216074510938</v>
      </c>
      <c r="M37" s="94" t="n">
        <f>公交!M72+出租!M72+网约车!M72</f>
        <v>498.135798382252</v>
      </c>
      <c r="N37" s="251" t="n">
        <f t="shared" si="5">M37/AJ37-1</f>
        <v>0.1945385277632885</v>
      </c>
      <c r="O37" s="94" t="n">
        <f>公交!O72+出租!O72+网约车!O72</f>
        <v>487.444902028657</v>
      </c>
      <c r="P37" s="251" t="n">
        <f t="shared" si="6">O37/AL37-1</f>
        <v>0.17651635676813116</v>
      </c>
      <c r="Q37" s="94" t="n">
        <f>公交!Q72+出租!Q72+网约车!Q72</f>
        <v>456.5042352174634</v>
      </c>
      <c r="R37" s="251" t="n">
        <f>Q37/AL37-1</f>
        <v>0.12974171004019097</v>
      </c>
      <c r="S37" s="94">
        <f>公交!S72+出租!S72+网约车!S72</f>
      </c>
      <c r="T37" s="251">
        <f>S37/AN37-1</f>
      </c>
      <c r="U37" s="280">
        <f>E37+C37+G37+I37+K37+M37+O37+Q37+S37</f>
      </c>
      <c r="V37" s="281">
        <f>U37/(X37+Z37+AB37+AD37+AF37+AH37+AJ37+AL37+AN37)-1</f>
      </c>
      <c r="W37" s="94"/>
      <c r="X37" s="94">
        <f>公交!X72+出租!X72+网约车!X72</f>
      </c>
      <c r="Y37" s="251">
        <f>X37/AY37-1</f>
      </c>
      <c r="Z37" s="94">
        <f>公交!Z72+出租!Z72+网约车!Z72</f>
      </c>
      <c r="AA37" s="251">
        <f>Z37/BA37-1</f>
      </c>
      <c r="AB37" s="94">
        <f>公交!AB72+出租!AB72+网约车!AB72</f>
      </c>
      <c r="AC37" s="251">
        <f>AB37/BC37-1</f>
      </c>
      <c r="AD37" s="94">
        <f>公交!AD72+出租!AD72+网约车!AD72</f>
      </c>
      <c r="AE37" s="251">
        <f>AD37/BE37-1</f>
      </c>
      <c r="AF37" s="94">
        <f>公交!AF72+出租!AF72+网约车!AF72</f>
      </c>
      <c r="AG37" s="251">
        <f>AF37/BG37-1</f>
      </c>
      <c r="AH37" s="94">
        <f>公交!AH72+出租!AH72+网约车!AH72</f>
      </c>
      <c r="AI37" s="251">
        <f>AH37/BI37-1</f>
      </c>
      <c r="AJ37" s="94">
        <f>公交!AJ72+出租!AJ72+网约车!AJ72</f>
      </c>
      <c r="AK37" s="251">
        <f>AJ37/BK37-1</f>
      </c>
      <c r="AL37" s="94">
        <f>公交!AL72+出租!AL72+网约车!AL72</f>
      </c>
      <c r="AM37" s="251">
        <f>AL37/BM37-1</f>
      </c>
      <c r="AN37" s="94">
        <f>公交!AN72+出租!AN72+网约车!AN72</f>
      </c>
      <c r="AO37" s="251">
        <f>AN37/BO37-1</f>
      </c>
      <c r="AP37" s="94">
        <f>公交!AP72+出租!AP72+网约车!AP72</f>
      </c>
      <c r="AQ37" s="251">
        <f>AP37/BQ37-1</f>
      </c>
      <c r="AR37" s="94">
        <f>公交!AR72+出租!AR72+网约车!AR72</f>
      </c>
      <c r="AS37" s="251">
        <f>AR37/BS37-1</f>
      </c>
      <c r="AT37" s="94">
        <f>公交!AT72+出租!AT72+网约车!AT72</f>
      </c>
      <c r="AU37" s="251">
        <f>AT37/BU37-1</f>
      </c>
      <c r="AV37" s="94">
        <f>X37+Z37+AB37+AD37+AF37+AH37+AJ37+AL37+AN37+AP37+AR37+AT37</f>
      </c>
      <c r="AW37" s="251">
        <f>AV37/SUM(AY37,BA37,BC37,BE37,BG37,BI37,BK37,BM37,BO37,BQ37,BS37,BU37)-1</f>
      </c>
      <c r="AX37" s="282"/>
      <c r="AY37" s="94">
        <f>公交!AY72+出租!AY72+网约车!AY72</f>
      </c>
      <c r="AZ37" s="283"/>
      <c r="BA37" s="94">
        <f>公交!BA72+出租!BA72+网约车!BA72</f>
      </c>
      <c r="BB37" s="283"/>
      <c r="BC37" s="94">
        <f>公交!BC72+出租!BC72+网约车!BC72</f>
      </c>
      <c r="BD37" s="283"/>
      <c r="BE37" s="94">
        <f>公交!BE72+出租!BE72+网约车!BE72</f>
      </c>
      <c r="BF37" s="283"/>
      <c r="BG37" s="94">
        <f>公交!BG72+出租!BG72+网约车!BG72</f>
      </c>
      <c r="BH37" s="283"/>
      <c r="BI37" s="94">
        <f>公交!BI72+出租!BI72+网约车!BI72</f>
      </c>
      <c r="BJ37" s="283"/>
      <c r="BK37" s="94">
        <f>公交!BK72+出租!BK72+网约车!BK72</f>
      </c>
      <c r="BL37" s="283"/>
      <c r="BM37" s="94">
        <f>公交!BM72+出租!BM72+网约车!BM72</f>
      </c>
      <c r="BN37" s="283"/>
      <c r="BO37" s="94">
        <f>公交!BO72+出租!BO72+网约车!BO72</f>
      </c>
      <c r="BP37" s="283"/>
      <c r="BQ37" s="94">
        <f>公交!BQ72+出租!BQ72+网约车!BQ72</f>
      </c>
      <c r="BR37" s="283"/>
      <c r="BS37" s="94">
        <f>公交!BS72+出租!BS72+网约车!BS72</f>
      </c>
      <c r="BT37" s="283"/>
      <c r="BU37" s="94">
        <f>公交!BU72+出租!BU72+网约车!BU72</f>
      </c>
      <c r="BV37" s="283"/>
      <c r="BW37" s="284">
        <f>BU37+BS37+BQ37+BO37+BM37+BK37+BI37+BG37+BE37+BC37+BA37+AY37</f>
      </c>
    </row>
    <row r="38" s="257" customFormat="1" ht="31.2" customHeight="1" spans="1:73">
      <c r="A38" s="285" t="s">
        <v>112</v>
      </c>
      <c r="B38" s="279" t="s">
        <v>193</v>
      </c>
      <c r="C38" s="94" t="n">
        <f>公交!C75+出租!C75+网约车!C75</f>
        <v>22.76021332233774</v>
      </c>
      <c r="D38" s="251" t="n">
        <f t="shared" si="0">C38/Z38-1</f>
        <v>0.05436620497686029</v>
      </c>
      <c r="E38" s="94" t="n">
        <f>公交!E75+出租!E75+网约车!E75</f>
        <v>19.888545436016315</v>
      </c>
      <c r="F38" s="251" t="n">
        <f t="shared" si="1">E38/AB38-1</f>
        <v>-0.025050722318356367</v>
      </c>
      <c r="G38" s="94" t="n">
        <f>公交!G75+出租!G75+网约车!G75</f>
        <v>22.976534013792868</v>
      </c>
      <c r="H38" s="251" t="n">
        <f t="shared" si="2">G38/AD38-1</f>
        <v>0.004148747729961322</v>
      </c>
      <c r="I38" s="94" t="n">
        <f>公交!I75+出租!I75+网约车!I75</f>
        <v>22.790859575220765</v>
      </c>
      <c r="J38" s="251" t="n">
        <f t="shared" si="3">I38/AF38-1</f>
        <v>-0.0077187322635224875</v>
      </c>
      <c r="K38" s="94" t="n">
        <f>公交!K75+出租!K75+网约车!K75</f>
        <v>23.055258205026767</v>
      </c>
      <c r="L38" s="251" t="n">
        <f t="shared" si="4">K38/AH38-1</f>
        <v>-0.01900895088208232</v>
      </c>
      <c r="M38" s="94" t="n">
        <f>公交!M75+出租!M75+网约车!M75</f>
        <v>23.414036743058155</v>
      </c>
      <c r="N38" s="251" t="n">
        <f t="shared" si="5">M38/AJ38-1</f>
        <v>0.00978394375365843</v>
      </c>
      <c r="O38" s="94" t="n">
        <f>公交!O75+出租!O75+网约车!O75</f>
        <v>23.89885539245578</v>
      </c>
      <c r="P38" s="251" t="n">
        <f t="shared" si="6">O38/AL38-1</f>
        <v>0.01129094414676457</v>
      </c>
      <c r="Q38" s="94" t="n">
        <f>公交!Q75+出租!Q75+网约车!Q75</f>
        <v>23.13521548791401</v>
      </c>
      <c r="R38" s="251" t="n">
        <f>Q38/AL38-1</f>
        <v>0.02759017718439649</v>
      </c>
      <c r="S38" s="94">
        <f>公交!S75+出租!S75+网约车!S75</f>
      </c>
      <c r="T38" s="251">
        <f>S38/AN38-1</f>
      </c>
      <c r="U38" s="280">
        <f>E38+C38+G38+I38+K38+M38+O38+Q38+S38</f>
      </c>
      <c r="V38" s="281">
        <f>U38/(X38+Z38+AB38+AD38+AF38+AH38+AJ38+AL38+AN38)-1</f>
      </c>
      <c r="W38" s="94"/>
      <c r="X38" s="94">
        <f>公交!X75+出租!X75+网约车!X75</f>
      </c>
      <c r="Y38" s="251">
        <f>X38/AY38-1</f>
      </c>
      <c r="Z38" s="94">
        <f>公交!Z75+出租!Z75+网约车!Z75</f>
      </c>
      <c r="AA38" s="251">
        <f>Z38/BA38-1</f>
      </c>
      <c r="AB38" s="94">
        <f>公交!AB75+出租!AB75+网约车!AB75</f>
      </c>
      <c r="AC38" s="251">
        <f>AB38/BC38-1</f>
      </c>
      <c r="AD38" s="94">
        <f>公交!AD75+出租!AD75+网约车!AD75</f>
      </c>
      <c r="AE38" s="251">
        <f>AD38/BE38-1</f>
      </c>
      <c r="AF38" s="94">
        <f>公交!AF75+出租!AF75+网约车!AF75</f>
      </c>
      <c r="AG38" s="251">
        <f>AF38/BG38-1</f>
      </c>
      <c r="AH38" s="94">
        <f>公交!AH75+出租!AH75+网约车!AH75</f>
      </c>
      <c r="AI38" s="251">
        <f>AH38/BI38-1</f>
      </c>
      <c r="AJ38" s="94">
        <f>公交!AJ75+出租!AJ75+网约车!AJ75</f>
      </c>
      <c r="AK38" s="251">
        <f>AJ38/BK38-1</f>
      </c>
      <c r="AL38" s="94">
        <f>公交!AL75+出租!AL75+网约车!AL75</f>
      </c>
      <c r="AM38" s="251">
        <f>AL38/BM38-1</f>
      </c>
      <c r="AN38" s="94">
        <f>公交!AN75+出租!AN75+网约车!AN75</f>
      </c>
      <c r="AO38" s="251">
        <f>AN38/BO38-1</f>
      </c>
      <c r="AP38" s="94">
        <f>公交!AP75+出租!AP75+网约车!AP75</f>
      </c>
      <c r="AQ38" s="251">
        <f>AP38/BQ38-1</f>
      </c>
      <c r="AR38" s="94">
        <f>公交!AR75+出租!AR75+网约车!AR75</f>
      </c>
      <c r="AS38" s="251">
        <f>AR38/BS38-1</f>
      </c>
      <c r="AT38" s="94">
        <f>公交!AT75+出租!AT75+网约车!AT75</f>
      </c>
      <c r="AU38" s="251">
        <f>AT38/BU38-1</f>
      </c>
      <c r="AV38" s="94">
        <f>X38+Z38+AB38+AD38+AF38+AH38+AJ38+AL38+AN38+AP38+AR38+AT38</f>
      </c>
      <c r="AW38" s="251">
        <f>AV38/SUM(AY38,BA38,BC38,BE38,BG38,BI38,BK38,BM38,BO38,BQ38,BS38,BU38)-1</f>
      </c>
      <c r="AX38" s="282"/>
      <c r="AY38" s="94">
        <f>公交!AY75+出租!AY75+网约车!AY75</f>
      </c>
      <c r="AZ38" s="283"/>
      <c r="BA38" s="94">
        <f>公交!BA75+出租!BA75+网约车!BA75</f>
      </c>
      <c r="BB38" s="283"/>
      <c r="BC38" s="94">
        <f>公交!BC75+出租!BC75+网约车!BC75</f>
      </c>
      <c r="BD38" s="283"/>
      <c r="BE38" s="94">
        <f>公交!BE75+出租!BE75+网约车!BE75</f>
      </c>
      <c r="BF38" s="283"/>
      <c r="BG38" s="94">
        <f>公交!BG75+出租!BG75+网约车!BG75</f>
      </c>
      <c r="BH38" s="283"/>
      <c r="BI38" s="94">
        <f>公交!BI75+出租!BI75+网约车!BI75</f>
      </c>
      <c r="BJ38" s="283"/>
      <c r="BK38" s="94">
        <f>公交!BK75+出租!BK75+网约车!BK75</f>
      </c>
      <c r="BL38" s="283"/>
      <c r="BM38" s="94">
        <f>公交!BM75+出租!BM75+网约车!BM75</f>
      </c>
      <c r="BN38" s="283"/>
      <c r="BO38" s="94">
        <f>公交!BO75+出租!BO75+网约车!BO75</f>
      </c>
      <c r="BP38" s="283"/>
      <c r="BQ38" s="94">
        <f>公交!BQ75+出租!BQ75+网约车!BQ75</f>
      </c>
      <c r="BR38" s="283"/>
      <c r="BS38" s="94">
        <f>公交!BS75+出租!BS75+网约车!BS75</f>
      </c>
      <c r="BT38" s="283"/>
      <c r="BU38" s="94">
        <f>公交!BU75+出租!BU75+网约车!BU75</f>
      </c>
      <c r="BV38" s="283"/>
      <c r="BW38" s="284">
        <f>BU38+BS38+BQ38+BO38+BM38+BK38+BI38+BG38+BE38+BC38+BA38+AY38</f>
      </c>
    </row>
    <row r="39" s="257" customFormat="1" ht="31.2" customHeight="1" spans="1:73">
      <c r="A39" s="29"/>
      <c r="B39" s="279" t="s">
        <v>194</v>
      </c>
      <c r="C39" s="94" t="n">
        <f>公交!C76+出租!C76+网约车!C76</f>
        <v>122.46341833087271</v>
      </c>
      <c r="D39" s="251" t="n">
        <f t="shared" si="0">C39/Z39-1</f>
        <v>0.14227294172101113</v>
      </c>
      <c r="E39" s="94" t="n">
        <f>公交!E76+出租!E76+网约车!E76</f>
        <v>101.10048978822063</v>
      </c>
      <c r="F39" s="251" t="n">
        <f t="shared" si="1">E39/AB39-1</f>
        <v>0.027760200903252708</v>
      </c>
      <c r="G39" s="94" t="n">
        <f>公交!G76+出租!G76+网约车!G76</f>
        <v>123.87323327663638</v>
      </c>
      <c r="H39" s="251" t="n">
        <f t="shared" si="2">G39/AD39-1</f>
        <v>0.06386779371424067</v>
      </c>
      <c r="I39" s="94" t="n">
        <f>公交!I76+出租!I76+网约车!I76</f>
        <v>122.4476552217976</v>
      </c>
      <c r="J39" s="251" t="n">
        <f t="shared" si="3">I39/AF39-1</f>
        <v>0.04242274446127792</v>
      </c>
      <c r="K39" s="94" t="n">
        <f>公交!K76+出租!K76+网约车!K76</f>
        <v>123.82103700478086</v>
      </c>
      <c r="L39" s="251" t="n">
        <f t="shared" si="4">K39/AH39-1</f>
        <v>0.020603933298487975</v>
      </c>
      <c r="M39" s="94" t="n">
        <f>公交!M76+出租!M76+网约车!M76</f>
        <v>126.16026535439926</v>
      </c>
      <c r="N39" s="251" t="n">
        <f t="shared" si="5">M39/AJ39-1</f>
        <v>0.060509709906537035</v>
      </c>
      <c r="O39" s="94" t="n">
        <f>公交!O76+出租!O76+网约车!O76</f>
        <v>129.5162258108784</v>
      </c>
      <c r="P39" s="251" t="n">
        <f t="shared" si="6">O39/AL39-1</f>
        <v>0.06437966406597906</v>
      </c>
      <c r="Q39" s="94" t="n">
        <f>公交!Q76+出租!Q76+网约车!Q76</f>
        <v>123.38540438864302</v>
      </c>
      <c r="R39" s="251" t="n">
        <f>Q39/AL39-1</f>
        <v>0.0911587739821127</v>
      </c>
      <c r="S39" s="94">
        <f>公交!S76+出租!S76+网约车!S76</f>
      </c>
      <c r="T39" s="251">
        <f>S39/AN39-1</f>
      </c>
      <c r="U39" s="280">
        <f>E39+C39+G39+I39+K39+M39+O39+Q39+S39</f>
      </c>
      <c r="V39" s="281">
        <f>U39/(X39+Z39+AB39+AD39+AF39+AH39+AJ39+AL39+AN39)-1</f>
      </c>
      <c r="W39" s="94"/>
      <c r="X39" s="94">
        <f>公交!X76+出租!X76+网约车!X76</f>
      </c>
      <c r="Y39" s="251">
        <f>X39/AY39-1</f>
      </c>
      <c r="Z39" s="94">
        <f>公交!Z76+出租!Z76+网约车!Z76</f>
      </c>
      <c r="AA39" s="251">
        <f>Z39/BA39-1</f>
      </c>
      <c r="AB39" s="94">
        <f>公交!AB76+出租!AB76+网约车!AB76</f>
      </c>
      <c r="AC39" s="251">
        <f>AB39/BC39-1</f>
      </c>
      <c r="AD39" s="94">
        <f>公交!AD76+出租!AD76+网约车!AD76</f>
      </c>
      <c r="AE39" s="251">
        <f>AD39/BE39-1</f>
      </c>
      <c r="AF39" s="94">
        <f>公交!AF76+出租!AF76+网约车!AF76</f>
      </c>
      <c r="AG39" s="251">
        <f>AF39/BG39-1</f>
      </c>
      <c r="AH39" s="94">
        <f>公交!AH76+出租!AH76+网约车!AH76</f>
      </c>
      <c r="AI39" s="251">
        <f>AH39/BI39-1</f>
      </c>
      <c r="AJ39" s="94">
        <f>公交!AJ76+出租!AJ76+网约车!AJ76</f>
      </c>
      <c r="AK39" s="251">
        <f>AJ39/BK39-1</f>
      </c>
      <c r="AL39" s="94">
        <f>公交!AL76+出租!AL76+网约车!AL76</f>
      </c>
      <c r="AM39" s="251">
        <f>AL39/BM39-1</f>
      </c>
      <c r="AN39" s="94">
        <f>公交!AN76+出租!AN76+网约车!AN76</f>
      </c>
      <c r="AO39" s="251">
        <f>AN39/BO39-1</f>
      </c>
      <c r="AP39" s="94">
        <f>公交!AP76+出租!AP76+网约车!AP76</f>
      </c>
      <c r="AQ39" s="251">
        <f>AP39/BQ39-1</f>
      </c>
      <c r="AR39" s="94">
        <f>公交!AR76+出租!AR76+网约车!AR76</f>
      </c>
      <c r="AS39" s="251">
        <f>AR39/BS39-1</f>
      </c>
      <c r="AT39" s="94">
        <f>公交!AT76+出租!AT76+网约车!AT76</f>
      </c>
      <c r="AU39" s="251">
        <f>AT39/BU39-1</f>
      </c>
      <c r="AV39" s="94">
        <f>X39+Z39+AB39+AD39+AF39+AH39+AJ39+AL39+AN39+AP39+AR39+AT39</f>
      </c>
      <c r="AW39" s="251">
        <f>AV39/SUM(AY39,BA39,BC39,BE39,BG39,BI39,BK39,BM39,BO39,BQ39,BS39,BU39)-1</f>
      </c>
      <c r="AX39" s="282"/>
      <c r="AY39" s="94">
        <f>公交!AY76+出租!AY76+网约车!AY76</f>
      </c>
      <c r="AZ39" s="283"/>
      <c r="BA39" s="94">
        <f>公交!BA76+出租!BA76+网约车!BA76</f>
      </c>
      <c r="BB39" s="283"/>
      <c r="BC39" s="94">
        <f>公交!BC76+出租!BC76+网约车!BC76</f>
      </c>
      <c r="BD39" s="283"/>
      <c r="BE39" s="94">
        <f>公交!BE76+出租!BE76+网约车!BE76</f>
      </c>
      <c r="BF39" s="283"/>
      <c r="BG39" s="94">
        <f>公交!BG76+出租!BG76+网约车!BG76</f>
      </c>
      <c r="BH39" s="283"/>
      <c r="BI39" s="94">
        <f>公交!BI76+出租!BI76+网约车!BI76</f>
      </c>
      <c r="BJ39" s="283"/>
      <c r="BK39" s="94">
        <f>公交!BK76+出租!BK76+网约车!BK76</f>
      </c>
      <c r="BL39" s="283"/>
      <c r="BM39" s="94">
        <f>公交!BM76+出租!BM76+网约车!BM76</f>
      </c>
      <c r="BN39" s="283"/>
      <c r="BO39" s="94">
        <f>公交!BO76+出租!BO76+网约车!BO76</f>
      </c>
      <c r="BP39" s="283"/>
      <c r="BQ39" s="94">
        <f>公交!BQ76+出租!BQ76+网约车!BQ76</f>
      </c>
      <c r="BR39" s="283"/>
      <c r="BS39" s="94">
        <f>公交!BS76+出租!BS76+网约车!BS76</f>
      </c>
      <c r="BT39" s="283"/>
      <c r="BU39" s="94">
        <f>公交!BU76+出租!BU76+网约车!BU76</f>
      </c>
      <c r="BV39" s="283"/>
      <c r="BW39" s="284">
        <f>BU39+BS39+BQ39+BO39+BM39+BK39+BI39+BG39+BE39+BC39+BA39+AY39</f>
      </c>
    </row>
    <row r="40" s="16" customFormat="1"/>
  </sheetData>
  <mergeCells count="92"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S2:S3"/>
    <mergeCell ref="T2:T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3"/>
  <sheetViews>
    <sheetView topLeftCell="A13" workbookViewId="0">
      <selection activeCell="A1" sqref="A1:E1"/>
    </sheetView>
  </sheetViews>
  <sheetFormatPr defaultColWidth="8.77777777777778" defaultRowHeight="14.4"/>
  <cols>
    <col min="1" max="1" customWidth="true" style="16" width="24.0"/>
    <col min="2" max="2" customWidth="true" style="16" width="18.77734375"/>
    <col min="3" max="3" customWidth="true" style="16" width="11.1111111111111"/>
    <col min="4" max="4" customWidth="true" style="16" width="20.66796875"/>
    <col min="5" max="5" customWidth="true" style="16" width="11.1111111111111"/>
    <col min="6" max="6" customWidth="true" style="16" width="10.1111111111111"/>
    <col min="7" max="7" customWidth="true" style="16" width="24.0"/>
    <col min="8" max="8" customWidth="true" style="16" width="18.66796875"/>
    <col min="9" max="9" customWidth="true" style="16" width="11.1111111111111"/>
    <col min="10" max="10" customWidth="true" style="16" width="22.22265625"/>
    <col min="11" max="11" customWidth="true" style="16" width="11.1111111111111"/>
    <col min="12" max="12" customWidth="true" style="16" width="14.1111111111111"/>
    <col min="13" max="13" customWidth="true" style="16" width="24.0"/>
    <col min="14" max="14" customWidth="true" style="16" width="20.4453125"/>
    <col min="15" max="15" customWidth="true" style="16" width="12.890625"/>
    <col min="16" max="16" customWidth="true" style="16" width="28.0"/>
    <col min="17" max="17" customWidth="true" style="16" width="10.77734375"/>
  </cols>
  <sheetData>
    <row r="1" ht="40.95" customHeight="1" spans="1:17">
      <c r="A1" s="95" t="s">
        <v>387</v>
      </c>
      <c r="G1" s="95" t="s">
        <v>228</v>
      </c>
      <c r="M1" s="95" t="s">
        <v>229</v>
      </c>
    </row>
    <row r="2" s="238" customFormat="1" ht="46.05" customHeight="1" spans="1:17">
      <c r="A2" s="82" t="s">
        <v>230</v>
      </c>
      <c r="B2" s="79" t="s">
        <v>231</v>
      </c>
      <c r="C2" s="82" t="s">
        <v>12</v>
      </c>
      <c r="D2" s="79" t="s">
        <v>232</v>
      </c>
      <c r="E2" s="82" t="s">
        <v>12</v>
      </c>
      <c r="G2" s="82" t="s">
        <v>230</v>
      </c>
      <c r="H2" s="79" t="s">
        <v>231</v>
      </c>
      <c r="I2" s="82" t="s">
        <v>12</v>
      </c>
      <c r="J2" s="79" t="s">
        <v>232</v>
      </c>
      <c r="K2" s="82" t="s">
        <v>12</v>
      </c>
      <c r="M2" s="82" t="s">
        <v>230</v>
      </c>
      <c r="N2" s="79" t="s">
        <v>231</v>
      </c>
      <c r="O2" s="82" t="s">
        <v>12</v>
      </c>
      <c r="P2" s="79" t="s">
        <v>232</v>
      </c>
      <c r="Q2" s="82" t="s">
        <v>12</v>
      </c>
    </row>
    <row r="3" s="238" customFormat="1" ht="30" customHeight="1" spans="1:17">
      <c r="A3" s="96" t="s">
        <v>233</v>
      </c>
      <c r="B3" s="97" t="n">
        <v>269628.06999999995</v>
      </c>
      <c r="C3" s="98" t="n">
        <v>0.0011718357797600362</v>
      </c>
      <c r="D3" s="97" t="n">
        <v>1681467.65</v>
      </c>
      <c r="E3" s="98" t="n">
        <v>0.008354722928445616</v>
      </c>
      <c r="G3" s="96" t="s">
        <v>233</v>
      </c>
      <c r="H3" s="97">
        <v>406134.84</v>
      </c>
      <c r="I3" s="98">
        <v>-0.0718166057807587</v>
      </c>
      <c r="J3" s="97">
        <v>2523638.75</v>
      </c>
      <c r="K3" s="98">
        <v>-0.0582211922473912</v>
      </c>
      <c r="M3" s="96" t="s">
        <v>233</v>
      </c>
      <c r="N3" s="97">
        <v>434582.04</v>
      </c>
      <c r="O3" s="98"/>
      <c r="P3" s="97" t="n">
        <f>P4+P5+P8+P9</f>
        <v>2664244.7</v>
      </c>
      <c r="Q3" s="98"/>
    </row>
    <row r="4" s="238" customFormat="1" ht="27" customHeight="1" spans="1:17">
      <c r="A4" s="96" t="s">
        <v>234</v>
      </c>
      <c r="B4" s="97" t="n">
        <v>99145.62</v>
      </c>
      <c r="C4" s="98" t="n">
        <v>-0.046740250865976066</v>
      </c>
      <c r="D4" s="97" t="n">
        <v>511127.89999999997</v>
      </c>
      <c r="E4" s="98" t="n">
        <v>-0.022253583046071834</v>
      </c>
      <c r="G4" s="96" t="s">
        <v>234</v>
      </c>
      <c r="H4" s="97">
        <v>157305.77</v>
      </c>
      <c r="I4" s="98">
        <v>-0.102153029976829</v>
      </c>
      <c r="J4" s="97">
        <v>796652.14</v>
      </c>
      <c r="K4" s="98">
        <v>-0.100759611989284</v>
      </c>
      <c r="M4" s="96" t="s">
        <v>234</v>
      </c>
      <c r="N4" s="97">
        <v>175203.32</v>
      </c>
      <c r="O4" s="98"/>
      <c r="P4" s="97">
        <v>885916.77</v>
      </c>
      <c r="Q4" s="98"/>
    </row>
    <row r="5" s="238" customFormat="1" ht="34.05" customHeight="1" spans="1:17">
      <c r="A5" s="96" t="s">
        <v>235</v>
      </c>
      <c r="B5" s="101" t="n">
        <v>74887.63999999998</v>
      </c>
      <c r="C5" s="102" t="n">
        <v>0.07800983526039561</v>
      </c>
      <c r="D5" s="101" t="n">
        <v>382539.36000000004</v>
      </c>
      <c r="E5" s="98" t="n">
        <v>0.059623138724551106</v>
      </c>
      <c r="G5" s="96" t="s">
        <v>235</v>
      </c>
      <c r="H5" s="101">
        <v>103446.69</v>
      </c>
      <c r="I5" s="98">
        <v>-0.096434527490014</v>
      </c>
      <c r="J5" s="101">
        <v>534518.27</v>
      </c>
      <c r="K5" s="98">
        <v>-0.0945315232352549</v>
      </c>
      <c r="M5" s="96" t="s">
        <v>235</v>
      </c>
      <c r="N5" s="101" t="n">
        <f>N6+N7</f>
        <v>111510.42000000001</v>
      </c>
      <c r="O5" s="102"/>
      <c r="P5" s="101" t="n">
        <f>SUM(P6:P7)</f>
        <v>574915.8</v>
      </c>
      <c r="Q5" s="98"/>
    </row>
    <row r="6" s="238" customFormat="1" ht="36" customHeight="1" spans="1:17">
      <c r="A6" s="96" t="s">
        <v>236</v>
      </c>
      <c r="B6" s="97" t="n">
        <v>43934.169999999984</v>
      </c>
      <c r="C6" s="98" t="n">
        <v>-0.09696611056459675</v>
      </c>
      <c r="D6" s="97" t="n">
        <v>224393.91</v>
      </c>
      <c r="E6" s="98" t="n">
        <v>-0.1127082488541307</v>
      </c>
      <c r="G6" s="96" t="s">
        <v>236</v>
      </c>
      <c r="H6" s="97">
        <v>71065.37</v>
      </c>
      <c r="I6" s="98">
        <v>-0.0912891313298707</v>
      </c>
      <c r="J6" s="97">
        <v>367362.56</v>
      </c>
      <c r="K6" s="98">
        <v>-0.0886031531491301</v>
      </c>
      <c r="M6" s="96" t="s">
        <v>236</v>
      </c>
      <c r="N6" s="97">
        <v>78204.6</v>
      </c>
      <c r="O6" s="98"/>
      <c r="P6" s="97">
        <v>403076.4</v>
      </c>
      <c r="Q6" s="98"/>
    </row>
    <row r="7" s="238" customFormat="1" ht="30" customHeight="1" spans="1:17">
      <c r="A7" s="96" t="s">
        <v>237</v>
      </c>
      <c r="B7" s="97" t="n">
        <v>30953.47000000001</v>
      </c>
      <c r="C7" s="98" t="n">
        <v>0.4869551724866788</v>
      </c>
      <c r="D7" s="97" t="n">
        <v>158145.45000000004</v>
      </c>
      <c r="E7" s="98" t="n">
        <v>0.46272523865120446</v>
      </c>
      <c r="G7" s="96" t="s">
        <v>237</v>
      </c>
      <c r="H7" s="97">
        <v>32381.32</v>
      </c>
      <c r="I7" s="98">
        <v>-0.107525065038044</v>
      </c>
      <c r="J7" s="97">
        <v>167155.71</v>
      </c>
      <c r="K7" s="98">
        <v>-0.107293274289419</v>
      </c>
      <c r="M7" s="96" t="s">
        <v>237</v>
      </c>
      <c r="N7" s="97">
        <v>33305.82</v>
      </c>
      <c r="O7" s="98"/>
      <c r="P7" s="97">
        <v>171839.4</v>
      </c>
      <c r="Q7" s="98"/>
    </row>
    <row r="8" s="238" customFormat="1" ht="31.05" customHeight="1" spans="1:17">
      <c r="A8" s="96" t="s">
        <v>238</v>
      </c>
      <c r="B8" s="97" t="n">
        <v>95193.32</v>
      </c>
      <c r="C8" s="98" t="n">
        <v>-0.0025188167282627063</v>
      </c>
      <c r="D8" s="97" t="n">
        <v>786435.33</v>
      </c>
      <c r="E8" s="98" t="n">
        <v>0.005172494690393138</v>
      </c>
      <c r="G8" s="96" t="s">
        <v>238</v>
      </c>
      <c r="H8" s="97">
        <v>144824.79</v>
      </c>
      <c r="I8" s="98">
        <v>-0.0165609809130047</v>
      </c>
      <c r="J8" s="97">
        <v>1190572.53</v>
      </c>
      <c r="K8" s="98">
        <v>-0.00897625526071066</v>
      </c>
      <c r="M8" s="96" t="s">
        <v>238</v>
      </c>
      <c r="N8" s="97">
        <v>147263.62</v>
      </c>
      <c r="O8" s="98"/>
      <c r="P8" s="97">
        <v>1201356.21</v>
      </c>
      <c r="Q8" s="98"/>
    </row>
    <row r="9" s="238" customFormat="1" ht="28.05" customHeight="1" spans="1:17">
      <c r="A9" s="90" t="s">
        <v>239</v>
      </c>
      <c r="B9" s="105" t="n">
        <v>401.49</v>
      </c>
      <c r="C9" s="98" t="n">
        <v>-0.004808764841484267</v>
      </c>
      <c r="D9" s="105" t="n">
        <v>1365.06</v>
      </c>
      <c r="E9" s="106" t="n">
        <v>-0.004818943331851048</v>
      </c>
      <c r="G9" s="90" t="s">
        <v>239</v>
      </c>
      <c r="H9" s="105">
        <v>557.59</v>
      </c>
      <c r="I9" s="98">
        <v>-0.0778759013031685</v>
      </c>
      <c r="J9" s="105">
        <v>1895.81</v>
      </c>
      <c r="K9" s="98">
        <v>-0.0778775438733025</v>
      </c>
      <c r="M9" s="90" t="s">
        <v>239</v>
      </c>
      <c r="N9" s="105">
        <v>604.68</v>
      </c>
      <c r="O9" s="98"/>
      <c r="P9" s="105">
        <v>2055.92</v>
      </c>
      <c r="Q9" s="106"/>
    </row>
    <row r="10" ht="24" customHeight="1"/>
    <row r="12" ht="40.95" customHeight="1" spans="1:17">
      <c r="A12" s="95" t="s">
        <v>388</v>
      </c>
      <c r="G12" s="95" t="s">
        <v>228</v>
      </c>
      <c r="M12" s="66"/>
    </row>
    <row r="13" s="238" customFormat="1" ht="46.05" customHeight="1" spans="1:17">
      <c r="A13" s="82" t="s">
        <v>230</v>
      </c>
      <c r="B13" s="79" t="s">
        <v>241</v>
      </c>
      <c r="C13" s="82" t="s">
        <v>12</v>
      </c>
      <c r="D13" s="79" t="s">
        <v>194</v>
      </c>
      <c r="E13" s="82" t="s">
        <v>12</v>
      </c>
      <c r="G13" s="82" t="s">
        <v>230</v>
      </c>
      <c r="H13" s="79" t="s">
        <v>231</v>
      </c>
      <c r="I13" s="82" t="s">
        <v>12</v>
      </c>
      <c r="J13" s="79" t="s">
        <v>232</v>
      </c>
      <c r="K13" s="82" t="s">
        <v>12</v>
      </c>
    </row>
    <row r="14" s="238" customFormat="1" ht="30" customHeight="1" spans="1:17">
      <c r="A14" s="96" t="s">
        <v>233</v>
      </c>
      <c r="B14" s="97" t="n">
        <v>32215.74</v>
      </c>
      <c r="C14" s="98" t="n">
        <v>0.0443952615401972</v>
      </c>
      <c r="D14" s="97" t="n">
        <v>201812.55</v>
      </c>
      <c r="E14" s="98" t="n">
        <v>0.04680493557025811</v>
      </c>
      <c r="G14" s="96" t="s">
        <v>233</v>
      </c>
      <c r="H14" s="97">
        <v>406134.84</v>
      </c>
      <c r="I14" s="98">
        <v>-0.0718166057807587</v>
      </c>
      <c r="J14" s="97">
        <v>2523638.75</v>
      </c>
      <c r="K14" s="98">
        <v>-0.0582211922473912</v>
      </c>
    </row>
    <row r="15" s="238" customFormat="1" ht="27" customHeight="1" spans="1:17">
      <c r="A15" s="96" t="s">
        <v>234</v>
      </c>
      <c r="B15" s="97" t="n">
        <v>10878.740000000002</v>
      </c>
      <c r="C15" s="98" t="n">
        <v>-0.020975861740020817</v>
      </c>
      <c r="D15" s="97" t="n">
        <v>56014.969999999994</v>
      </c>
      <c r="E15" s="98" t="n">
        <v>-0.010734896413653985</v>
      </c>
      <c r="G15" s="96" t="s">
        <v>234</v>
      </c>
      <c r="H15" s="97">
        <v>157305.77</v>
      </c>
      <c r="I15" s="98">
        <v>-0.102153029976829</v>
      </c>
      <c r="J15" s="97">
        <v>796652.14</v>
      </c>
      <c r="K15" s="98">
        <v>-0.100759611989284</v>
      </c>
    </row>
    <row r="16" s="238" customFormat="1" ht="34.05" customHeight="1" spans="1:17">
      <c r="A16" s="96" t="s">
        <v>235</v>
      </c>
      <c r="B16" s="101" t="n">
        <v>9864.09</v>
      </c>
      <c r="C16" s="102" t="n">
        <v>0.16498211915211244</v>
      </c>
      <c r="D16" s="101" t="n">
        <v>50423.53</v>
      </c>
      <c r="E16" s="98" t="n">
        <v>0.15632369843574703</v>
      </c>
      <c r="G16" s="96" t="s">
        <v>235</v>
      </c>
      <c r="H16" s="101">
        <v>103446.69</v>
      </c>
      <c r="I16" s="98">
        <v>-0.096434527490014</v>
      </c>
      <c r="J16" s="101">
        <v>534518.27</v>
      </c>
      <c r="K16" s="98">
        <v>-0.0945315232352549</v>
      </c>
    </row>
    <row r="17" s="238" customFormat="1" ht="36" customHeight="1" spans="1:17">
      <c r="A17" s="96" t="s">
        <v>236</v>
      </c>
      <c r="B17" s="97" t="n">
        <v>5292.91</v>
      </c>
      <c r="C17" s="98" t="n">
        <v>-0.07249000276873366</v>
      </c>
      <c r="D17" s="97" t="n">
        <v>27056.44</v>
      </c>
      <c r="E17" s="98" t="n">
        <v>-0.0793831940487528</v>
      </c>
      <c r="G17" s="96" t="s">
        <v>236</v>
      </c>
      <c r="H17" s="97">
        <v>71065.37</v>
      </c>
      <c r="I17" s="98">
        <v>-0.0912891313298707</v>
      </c>
      <c r="J17" s="97">
        <v>367362.56</v>
      </c>
      <c r="K17" s="98">
        <v>-0.0886031531491301</v>
      </c>
    </row>
    <row r="18" s="238" customFormat="1" ht="30" customHeight="1" spans="1:17">
      <c r="A18" s="96" t="s">
        <v>237</v>
      </c>
      <c r="B18" s="97" t="n">
        <v>4571.180000000001</v>
      </c>
      <c r="C18" s="98" t="n">
        <v>0.6558766635996788</v>
      </c>
      <c r="D18" s="97" t="n">
        <v>23367.090000000004</v>
      </c>
      <c r="E18" s="98" t="n">
        <v>0.6435685000446637</v>
      </c>
      <c r="G18" s="96" t="s">
        <v>237</v>
      </c>
      <c r="H18" s="97">
        <v>32381.32</v>
      </c>
      <c r="I18" s="98">
        <v>-0.107525065038044</v>
      </c>
      <c r="J18" s="97">
        <v>167155.71</v>
      </c>
      <c r="K18" s="98">
        <v>-0.107293274289419</v>
      </c>
    </row>
    <row r="19" s="238" customFormat="1" ht="31.05" customHeight="1" spans="1:17">
      <c r="A19" s="96" t="s">
        <v>238</v>
      </c>
      <c r="B19" s="97" t="n">
        <v>11405.320000000002</v>
      </c>
      <c r="C19" s="98" t="n">
        <v>0.017262201006441515</v>
      </c>
      <c r="D19" s="97" t="n">
        <v>95144.24</v>
      </c>
      <c r="E19" s="98" t="n">
        <v>0.03002696852884965</v>
      </c>
      <c r="G19" s="96" t="s">
        <v>238</v>
      </c>
      <c r="H19" s="97">
        <v>144824.79</v>
      </c>
      <c r="I19" s="98">
        <v>-0.0165609809130047</v>
      </c>
      <c r="J19" s="97">
        <v>1190572.53</v>
      </c>
      <c r="K19" s="98">
        <v>-0.00897625526071066</v>
      </c>
    </row>
    <row r="20" s="238" customFormat="1" ht="28.05" customHeight="1" spans="1:17">
      <c r="A20" s="90" t="s">
        <v>239</v>
      </c>
      <c r="B20" s="105" t="n">
        <v>67.59</v>
      </c>
      <c r="C20" s="98" t="n">
        <v>0.21674167416741685</v>
      </c>
      <c r="D20" s="105" t="n">
        <v>229.81</v>
      </c>
      <c r="E20" s="106" t="n">
        <v>0.2167628527558638</v>
      </c>
      <c r="G20" s="90" t="s">
        <v>239</v>
      </c>
      <c r="H20" s="105">
        <v>557.59</v>
      </c>
      <c r="I20" s="98">
        <v>-0.0778759013031685</v>
      </c>
      <c r="J20" s="105">
        <v>1895.81</v>
      </c>
      <c r="K20" s="98">
        <v>-0.0778775438733025</v>
      </c>
    </row>
    <row r="21" spans="1:17">
      <c r="L21" s="16"/>
      <c r="M21" s="16"/>
      <c r="N21" s="16"/>
      <c r="O21" s="16"/>
      <c r="P21" s="16"/>
      <c r="Q21" s="16"/>
    </row>
    <row r="22" spans="1:17">
      <c r="L22" s="16"/>
      <c r="M22" s="16"/>
      <c r="N22" s="16"/>
      <c r="O22" s="16"/>
      <c r="P22" s="16"/>
      <c r="Q22" s="16"/>
    </row>
    <row r="23" spans="1:17">
      <c r="L23" s="16"/>
      <c r="M23" s="16"/>
      <c r="N23" s="16"/>
      <c r="O23" s="16"/>
      <c r="P23" s="16"/>
      <c r="Q23" s="16"/>
    </row>
  </sheetData>
  <mergeCells count="6">
    <mergeCell ref="A1:E1"/>
    <mergeCell ref="G1:K1"/>
    <mergeCell ref="M1:Q1"/>
    <mergeCell ref="A12:E12"/>
    <mergeCell ref="G12:K12"/>
    <mergeCell ref="M12:Q12"/>
  </mergeCells>
  <pageMargins left="0.75" right="0.75" top="1" bottom="1" header="0.5" footer="0.5"/>
  <pageSetup paperSize="9" scale="96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88"/>
  <sheetViews>
    <sheetView zoomScale="90" zoomScaleNormal="90" topLeftCell="B69" workbookViewId="0">
      <selection activeCell="S13" sqref="S13"/>
    </sheetView>
  </sheetViews>
  <sheetFormatPr defaultColWidth="8.77777777777778" defaultRowHeight="15.6"/>
  <cols>
    <col min="1" max="1" customWidth="true" style="16" width="7.0"/>
    <col min="2" max="2" customWidth="true" style="16" width="18.0"/>
    <col min="3" max="3" customWidth="true" style="16" width="9.37890625"/>
    <col min="4" max="4" customWidth="true" style="59" width="12.0"/>
    <col min="5" max="5" customWidth="true" style="59" width="9.44444444444444"/>
    <col min="6" max="6" customWidth="true" style="16" width="9.62109375"/>
    <col min="7" max="7" customWidth="true" style="59" width="12.3333333333333"/>
    <col min="8" max="8" customWidth="true" style="16" width="9.25"/>
    <col min="9" max="9" customWidth="true" style="59" width="12.0"/>
    <col min="10" max="10" customWidth="true" style="59" width="8.66666666666667"/>
    <col min="11" max="11" customWidth="true" style="16" width="11.0"/>
    <col min="12" max="12" customWidth="true" style="59" width="12.0"/>
    <col min="13" max="13" customWidth="true" style="16" width="11.0"/>
    <col min="14" max="14" customWidth="true" style="59" width="12.0"/>
    <col min="15" max="15" customWidth="true" style="59" width="8.66666666666667"/>
    <col min="16" max="16" customWidth="true" style="16" width="11.0"/>
    <col min="17" max="17" customWidth="true" style="59" width="13.890625"/>
    <col min="18" max="18" customWidth="true" style="16" width="8.87890625"/>
    <col min="19" max="19" customWidth="true" style="59" width="12.0"/>
    <col min="20" max="20" customWidth="true" style="59" width="8.66666666666667"/>
    <col min="21" max="21" customWidth="true" style="16" width="9.37890625"/>
    <col min="22" max="22" customWidth="true" style="59" width="12.0"/>
    <col min="23" max="23" customWidth="true" style="59" width="8.66666666666667"/>
    <col min="24" max="24" customWidth="true" style="59" width="10.9921875"/>
    <col min="25" max="25" customWidth="true" style="59" width="7.0"/>
  </cols>
  <sheetData>
    <row r="1" ht="27" customHeight="1" spans="1:25">
      <c r="A1" s="114" t="s">
        <v>389</v>
      </c>
    </row>
    <row r="2" ht="19.05" customHeight="1" spans="1:25">
      <c r="A2" s="239" t="s">
        <v>243</v>
      </c>
    </row>
    <row r="3" ht="19.05" customHeight="1" spans="1:25">
      <c r="A3" s="240"/>
      <c r="B3" s="241" t="s">
        <v>244</v>
      </c>
      <c r="C3" s="242"/>
      <c r="D3" s="243"/>
      <c r="E3" s="243"/>
      <c r="F3" s="244"/>
      <c r="G3" s="241" t="s">
        <v>245</v>
      </c>
      <c r="H3" s="242"/>
      <c r="I3" s="243"/>
      <c r="J3" s="243"/>
      <c r="K3" s="244"/>
      <c r="L3" s="241" t="s">
        <v>246</v>
      </c>
      <c r="M3" s="242"/>
      <c r="N3" s="243"/>
      <c r="O3" s="243"/>
      <c r="P3" s="244"/>
      <c r="Q3" s="241" t="s">
        <v>247</v>
      </c>
      <c r="R3" s="242"/>
      <c r="S3" s="243"/>
      <c r="T3" s="243"/>
      <c r="U3" s="244"/>
      <c r="V3" s="241" t="s">
        <v>248</v>
      </c>
      <c r="W3" s="245"/>
      <c r="X3" s="241" t="s">
        <v>249</v>
      </c>
      <c r="Y3" s="245"/>
    </row>
    <row r="4" s="122" customFormat="1" ht="33" customHeight="1" spans="1:25">
      <c r="A4" s="29"/>
      <c r="B4" s="246" t="s">
        <v>250</v>
      </c>
      <c r="C4" s="246" t="s">
        <v>123</v>
      </c>
      <c r="D4" s="246" t="s">
        <v>251</v>
      </c>
      <c r="E4" s="246" t="s">
        <v>252</v>
      </c>
      <c r="F4" s="246" t="s">
        <v>126</v>
      </c>
      <c r="G4" s="246" t="s">
        <v>253</v>
      </c>
      <c r="H4" s="246" t="s">
        <v>123</v>
      </c>
      <c r="I4" s="246" t="s">
        <v>251</v>
      </c>
      <c r="J4" s="246" t="s">
        <v>252</v>
      </c>
      <c r="K4" s="246" t="s">
        <v>126</v>
      </c>
      <c r="L4" s="246" t="s">
        <v>254</v>
      </c>
      <c r="M4" s="246" t="s">
        <v>123</v>
      </c>
      <c r="N4" s="246" t="s">
        <v>251</v>
      </c>
      <c r="O4" s="246" t="s">
        <v>252</v>
      </c>
      <c r="P4" s="246" t="s">
        <v>126</v>
      </c>
      <c r="Q4" s="246" t="s">
        <v>254</v>
      </c>
      <c r="R4" s="246" t="s">
        <v>123</v>
      </c>
      <c r="S4" s="246" t="s">
        <v>251</v>
      </c>
      <c r="T4" s="246" t="s">
        <v>252</v>
      </c>
      <c r="U4" s="246" t="s">
        <v>126</v>
      </c>
      <c r="V4" s="246" t="s">
        <v>255</v>
      </c>
      <c r="W4" s="246" t="s">
        <v>252</v>
      </c>
      <c r="X4" s="246" t="s">
        <v>256</v>
      </c>
      <c r="Y4" s="246" t="s">
        <v>252</v>
      </c>
    </row>
    <row r="5" s="238" customFormat="1" ht="24" customHeight="1" spans="1:25">
      <c r="A5" s="82" t="s">
        <v>80</v>
      </c>
      <c r="B5" s="247" t="n">
        <f>G5+L5+Q5+V5+X5</f>
        <v>269628.06999999995</v>
      </c>
      <c r="C5" s="248"/>
      <c r="D5" s="249"/>
      <c r="E5" s="249" t="n">
        <v>0.0011718357797600362</v>
      </c>
      <c r="F5" s="250"/>
      <c r="G5" s="247" t="n">
        <f>SUM(G6:G22)</f>
        <v>99145.62</v>
      </c>
      <c r="H5" s="126"/>
      <c r="I5" s="251"/>
      <c r="J5" s="120" t="n">
        <v>-0.046740250865976066</v>
      </c>
      <c r="K5" s="250"/>
      <c r="L5" s="247" t="n">
        <f>SUM(L6:L22)</f>
        <v>43934.169999999984</v>
      </c>
      <c r="M5" s="126"/>
      <c r="N5" s="251"/>
      <c r="O5" s="120" t="n">
        <v>-0.09696611056459675</v>
      </c>
      <c r="P5" s="250"/>
      <c r="Q5" s="247" t="n">
        <f>SUM(Q6:Q22)</f>
        <v>30953.47000000001</v>
      </c>
      <c r="R5" s="126"/>
      <c r="S5" s="251"/>
      <c r="T5" s="120" t="n">
        <v>0.4869551724866788</v>
      </c>
      <c r="U5" s="250"/>
      <c r="V5" s="247" t="n">
        <v>95193.32</v>
      </c>
      <c r="W5" s="252" t="n">
        <v>-0.0025188167282627063</v>
      </c>
      <c r="X5" s="247" t="n">
        <v>401.49</v>
      </c>
      <c r="Y5" s="252" t="n">
        <v>-0.004808764841484267</v>
      </c>
    </row>
    <row r="6" s="238" customFormat="1" ht="25.05" customHeight="1" spans="1:25">
      <c r="A6" s="90" t="s">
        <v>127</v>
      </c>
      <c r="B6" s="247" t="n">
        <v>153707.9402208713</v>
      </c>
      <c r="C6" s="248" t="n">
        <f t="shared" ref="C6:C22" si="0">RANK(B6,B$6:B$22)</f>
        <v>1.0</v>
      </c>
      <c r="D6" s="249" t="n">
        <f t="shared" ref="D6:D22" si="1">B6/B$5</f>
        <v>0.5700739549145273</v>
      </c>
      <c r="E6" s="249" t="n">
        <v>-0.018546722818726543</v>
      </c>
      <c r="F6" s="248" t="n">
        <f t="shared" ref="F6:F22" si="2">RANK(E6,E$6:E$22)</f>
        <v>13.0</v>
      </c>
      <c r="G6" s="119" t="n">
        <v>36743.340000000004</v>
      </c>
      <c r="H6" s="248" t="n">
        <f t="shared" ref="H6:H22" si="3">RANK(G6,G$6:G$22)</f>
        <v>1.0</v>
      </c>
      <c r="I6" s="249" t="n">
        <f t="shared" ref="I6:I22" si="4">G6/G$5</f>
        <v>0.3705997299729428</v>
      </c>
      <c r="J6" s="120" t="n">
        <v>-0.039268990427292726</v>
      </c>
      <c r="K6" s="248" t="n">
        <f t="shared" ref="K6:K22" si="5">RANK(J6,J$6:J$22)</f>
        <v>11.0</v>
      </c>
      <c r="L6" s="119" t="n">
        <v>9026.95</v>
      </c>
      <c r="M6" s="248" t="n">
        <f t="shared" ref="M6:M22" si="6">RANK(L6,L$6:L$22)</f>
        <v>1.0</v>
      </c>
      <c r="N6" s="249" t="n">
        <f t="shared" ref="N6:N22" si="7">L6/L$5</f>
        <v>0.20546535874013325</v>
      </c>
      <c r="O6" s="120" t="n">
        <v>-0.23142973422153187</v>
      </c>
      <c r="P6" s="248" t="n">
        <f t="shared" ref="P6:P22" si="8">RANK(O6,O$6:O$22)</f>
        <v>16.0</v>
      </c>
      <c r="Q6" s="119" t="n">
        <v>12615.220220871308</v>
      </c>
      <c r="R6" s="248" t="n">
        <f t="shared" ref="R6:R22" si="9">RANK(Q6,Q$6:Q$22)</f>
        <v>1.0</v>
      </c>
      <c r="S6" s="249" t="n">
        <f t="shared" ref="S6:S22" si="10">Q6/Q$5</f>
        <v>0.4075543136479141</v>
      </c>
      <c r="T6" s="120" t="n">
        <v>0.13767777278488985</v>
      </c>
      <c r="U6" s="248" t="n">
        <f t="shared" ref="U6:U22" si="11">RANK(T6,T$6:T$22)</f>
        <v>17.0</v>
      </c>
      <c r="V6" s="94" t="n">
        <v>94920.94</v>
      </c>
      <c r="W6" s="252" t="n">
        <v>-0.0022005611672751414</v>
      </c>
      <c r="X6" s="247" t="n">
        <v>401.49</v>
      </c>
      <c r="Y6" s="252" t="n">
        <v>-0.004808764841484267</v>
      </c>
    </row>
    <row r="7" s="238" customFormat="1" ht="20.4" customHeight="1" spans="1:25">
      <c r="A7" s="90" t="s">
        <v>128</v>
      </c>
      <c r="B7" s="247" t="n">
        <v>10308.788965269143</v>
      </c>
      <c r="C7" s="248" t="n">
        <f t="shared" si="0"/>
        <v>6.0</v>
      </c>
      <c r="D7" s="249" t="n">
        <f t="shared" si="1"/>
        <v>0.03823336704249339</v>
      </c>
      <c r="E7" s="249" t="n">
        <v>-0.09387438094103934</v>
      </c>
      <c r="F7" s="248" t="n">
        <f t="shared" si="2"/>
        <v>16.0</v>
      </c>
      <c r="G7" s="119" t="n">
        <v>7019.16</v>
      </c>
      <c r="H7" s="248" t="n">
        <f t="shared" si="3"/>
        <v>5.0</v>
      </c>
      <c r="I7" s="249" t="n">
        <f t="shared" si="4"/>
        <v>0.07079647088797265</v>
      </c>
      <c r="J7" s="120" t="n">
        <v>-0.1097847881807887</v>
      </c>
      <c r="K7" s="248" t="n">
        <f t="shared" si="5"/>
        <v>16.0</v>
      </c>
      <c r="L7" s="119" t="n">
        <v>2121.86</v>
      </c>
      <c r="M7" s="248" t="n">
        <f t="shared" si="6"/>
        <v>10.0</v>
      </c>
      <c r="N7" s="249" t="n">
        <f t="shared" si="7"/>
        <v>0.048296348832810546</v>
      </c>
      <c r="O7" s="120" t="n">
        <v>-0.16112121451727682</v>
      </c>
      <c r="P7" s="248" t="n">
        <f t="shared" si="8"/>
        <v>14.0</v>
      </c>
      <c r="Q7" s="119" t="n">
        <v>895.3889652691433</v>
      </c>
      <c r="R7" s="248" t="n">
        <f t="shared" si="9"/>
        <v>11.0</v>
      </c>
      <c r="S7" s="249" t="n">
        <f t="shared" si="10"/>
        <v>0.02892693340259244</v>
      </c>
      <c r="T7" s="120" t="n">
        <v>0.358364678863214</v>
      </c>
      <c r="U7" s="248" t="n">
        <f t="shared" si="11"/>
        <v>15.0</v>
      </c>
      <c r="V7" s="94" t="n">
        <v>272.38</v>
      </c>
      <c r="W7" s="252" t="n">
        <v>-0.10230044163206123</v>
      </c>
      <c r="X7" s="94"/>
      <c r="Y7" s="253"/>
    </row>
    <row r="8" s="238" customFormat="1" ht="20.4" customHeight="1" spans="1:25">
      <c r="A8" s="90" t="s">
        <v>129</v>
      </c>
      <c r="B8" s="247" t="n">
        <v>14290.235826712447</v>
      </c>
      <c r="C8" s="248" t="n">
        <f t="shared" si="0"/>
        <v>4.0</v>
      </c>
      <c r="D8" s="249" t="n">
        <f t="shared" si="1"/>
        <v>0.05299980757460601</v>
      </c>
      <c r="E8" s="249" t="n">
        <v>0.06834606051514397</v>
      </c>
      <c r="F8" s="248" t="n">
        <f t="shared" si="2"/>
        <v>7.0</v>
      </c>
      <c r="G8" s="119" t="n">
        <v>9701.039999999999</v>
      </c>
      <c r="H8" s="248" t="n">
        <f t="shared" si="3"/>
        <v>3.0</v>
      </c>
      <c r="I8" s="249" t="n">
        <f t="shared" si="4"/>
        <v>0.09784637990059471</v>
      </c>
      <c r="J8" s="120" t="n">
        <v>-1.4532411916595017E-4</v>
      </c>
      <c r="K8" s="248" t="n">
        <f t="shared" si="5"/>
        <v>4.0</v>
      </c>
      <c r="L8" s="119" t="n">
        <v>2368.7000000000003</v>
      </c>
      <c r="M8" s="248" t="n">
        <f t="shared" si="6"/>
        <v>8.0</v>
      </c>
      <c r="N8" s="249" t="n">
        <f t="shared" si="7"/>
        <v>0.053914754734185256</v>
      </c>
      <c r="O8" s="120" t="n">
        <v>-0.11165865970604891</v>
      </c>
      <c r="P8" s="248" t="n">
        <f t="shared" si="8"/>
        <v>12.0</v>
      </c>
      <c r="Q8" s="119" t="n">
        <v>2220.4958267124475</v>
      </c>
      <c r="R8" s="248" t="n">
        <f t="shared" si="9"/>
        <v>4.0</v>
      </c>
      <c r="S8" s="249" t="n">
        <f t="shared" si="10"/>
        <v>0.07173657191624881</v>
      </c>
      <c r="T8" s="120" t="n">
        <v>1.2047179143686395</v>
      </c>
      <c r="U8" s="248" t="n">
        <f t="shared" si="11"/>
        <v>10.0</v>
      </c>
      <c r="V8" s="94"/>
      <c r="W8" s="251"/>
      <c r="X8" s="94"/>
      <c r="Y8" s="253"/>
    </row>
    <row r="9" s="238" customFormat="1" ht="20.4" customHeight="1" spans="1:25">
      <c r="A9" s="90" t="s">
        <v>130</v>
      </c>
      <c r="B9" s="247" t="n">
        <v>17009.750723847766</v>
      </c>
      <c r="C9" s="248" t="n">
        <f t="shared" si="0"/>
        <v>2.0</v>
      </c>
      <c r="D9" s="249" t="n">
        <f t="shared" si="1"/>
        <v>0.06308597885912917</v>
      </c>
      <c r="E9" s="249" t="n">
        <v>0.10934187186560758</v>
      </c>
      <c r="F9" s="248" t="n">
        <f t="shared" si="2"/>
        <v>4.0</v>
      </c>
      <c r="G9" s="119" t="n">
        <v>7962.13</v>
      </c>
      <c r="H9" s="248" t="n">
        <f t="shared" si="3"/>
        <v>4.0</v>
      </c>
      <c r="I9" s="249" t="n">
        <f t="shared" si="4"/>
        <v>0.08030743062578054</v>
      </c>
      <c r="J9" s="120" t="n">
        <v>-0.008813720522897644</v>
      </c>
      <c r="K9" s="248" t="n">
        <f t="shared" si="5"/>
        <v>7.0</v>
      </c>
      <c r="L9" s="119" t="n">
        <v>6114.0599999999995</v>
      </c>
      <c r="M9" s="248" t="n">
        <f t="shared" si="6"/>
        <v>2.0</v>
      </c>
      <c r="N9" s="249" t="n">
        <f t="shared" si="7"/>
        <v>0.1391641175877455</v>
      </c>
      <c r="O9" s="120" t="n">
        <v>0.14345614363194306</v>
      </c>
      <c r="P9" s="248" t="n">
        <f t="shared" si="8"/>
        <v>1.0</v>
      </c>
      <c r="Q9" s="119" t="n">
        <v>2933.5607238477664</v>
      </c>
      <c r="R9" s="248" t="n">
        <f t="shared" si="9"/>
        <v>2.0</v>
      </c>
      <c r="S9" s="249" t="n">
        <f t="shared" si="10"/>
        <v>0.09477324267191271</v>
      </c>
      <c r="T9" s="120" t="n">
        <v>0.5018785684786559</v>
      </c>
      <c r="U9" s="248" t="n">
        <f t="shared" si="11"/>
        <v>12.0</v>
      </c>
      <c r="V9" s="94"/>
      <c r="W9" s="251"/>
      <c r="X9" s="94"/>
      <c r="Y9" s="253"/>
    </row>
    <row r="10" s="238" customFormat="1" ht="20.4" customHeight="1" spans="1:25">
      <c r="A10" s="90" t="s">
        <v>131</v>
      </c>
      <c r="B10" s="247" t="n">
        <v>15039.731801734652</v>
      </c>
      <c r="C10" s="248" t="n">
        <f t="shared" si="0"/>
        <v>3.0</v>
      </c>
      <c r="D10" s="249" t="n">
        <f t="shared" si="1"/>
        <v>0.055779547736757154</v>
      </c>
      <c r="E10" s="249" t="n">
        <v>-0.04182831130796936</v>
      </c>
      <c r="F10" s="248" t="n">
        <f t="shared" si="2"/>
        <v>14.0</v>
      </c>
      <c r="G10" s="119" t="n">
        <v>9971.8</v>
      </c>
      <c r="H10" s="248" t="n">
        <f t="shared" si="3"/>
        <v>2.0</v>
      </c>
      <c r="I10" s="249" t="n">
        <f t="shared" si="4"/>
        <v>0.10057731244204232</v>
      </c>
      <c r="J10" s="120" t="n">
        <v>-0.1083383482110523</v>
      </c>
      <c r="K10" s="248" t="n">
        <f t="shared" si="5"/>
        <v>15.0</v>
      </c>
      <c r="L10" s="119" t="n">
        <v>2590.18</v>
      </c>
      <c r="M10" s="248" t="n">
        <f t="shared" si="6"/>
        <v>6.0</v>
      </c>
      <c r="N10" s="249" t="n">
        <f t="shared" si="7"/>
        <v>0.05895593338852197</v>
      </c>
      <c r="O10" s="120" t="n">
        <v>-0.051369010122910674</v>
      </c>
      <c r="P10" s="248" t="n">
        <f t="shared" si="8"/>
        <v>9.0</v>
      </c>
      <c r="Q10" s="119" t="n">
        <v>2477.7518017346515</v>
      </c>
      <c r="R10" s="248" t="n">
        <f t="shared" si="9"/>
        <v>3.0</v>
      </c>
      <c r="S10" s="249" t="n">
        <f t="shared" si="10"/>
        <v>0.08004762638032667</v>
      </c>
      <c r="T10" s="120" t="n">
        <v>0.3900815190769478</v>
      </c>
      <c r="U10" s="248" t="n">
        <f t="shared" si="11"/>
        <v>13.0</v>
      </c>
      <c r="V10" s="94"/>
      <c r="W10" s="251"/>
      <c r="X10" s="94"/>
      <c r="Y10" s="253"/>
    </row>
    <row r="11" s="238" customFormat="1" ht="20.4" customHeight="1" spans="1:25">
      <c r="A11" s="90" t="s">
        <v>132</v>
      </c>
      <c r="B11" s="247" t="n">
        <v>2360.929797231159</v>
      </c>
      <c r="C11" s="248" t="n">
        <f t="shared" si="0"/>
        <v>13.0</v>
      </c>
      <c r="D11" s="249" t="n">
        <f t="shared" si="1"/>
        <v>0.008756246325655782</v>
      </c>
      <c r="E11" s="249" t="n">
        <v>-0.1184540189195178</v>
      </c>
      <c r="F11" s="248" t="n">
        <f t="shared" si="2"/>
        <v>17.0</v>
      </c>
      <c r="G11" s="119" t="n">
        <v>1606.9099999999999</v>
      </c>
      <c r="H11" s="248" t="n">
        <f t="shared" si="3"/>
        <v>12.0</v>
      </c>
      <c r="I11" s="249" t="n">
        <f t="shared" si="4"/>
        <v>0.01620757427307429</v>
      </c>
      <c r="J11" s="120" t="n">
        <v>-0.002532604175072567</v>
      </c>
      <c r="K11" s="248" t="n">
        <f t="shared" si="5"/>
        <v>5.0</v>
      </c>
      <c r="L11" s="119" t="n">
        <v>376.03</v>
      </c>
      <c r="M11" s="248" t="n">
        <f t="shared" si="6"/>
        <v>16.0</v>
      </c>
      <c r="N11" s="249" t="n">
        <f t="shared" si="7"/>
        <v>0.008558941707559288</v>
      </c>
      <c r="O11" s="120" t="n">
        <v>-0.5240608545970029</v>
      </c>
      <c r="P11" s="248" t="n">
        <f t="shared" si="8"/>
        <v>17.0</v>
      </c>
      <c r="Q11" s="119" t="n">
        <v>377.9897972311589</v>
      </c>
      <c r="R11" s="248" t="n">
        <f t="shared" si="9"/>
        <v>14.0</v>
      </c>
      <c r="S11" s="249" t="n">
        <f t="shared" si="10"/>
        <v>0.012211548405757383</v>
      </c>
      <c r="T11" s="120" t="n">
        <v>0.3640927868120627</v>
      </c>
      <c r="U11" s="248" t="n">
        <f t="shared" si="11"/>
        <v>14.0</v>
      </c>
      <c r="V11" s="94"/>
      <c r="W11" s="251"/>
      <c r="X11" s="94"/>
      <c r="Y11" s="253"/>
    </row>
    <row r="12" s="238" customFormat="1" ht="20.4" customHeight="1" spans="1:25">
      <c r="A12" s="90" t="s">
        <v>133</v>
      </c>
      <c r="B12" s="247" t="n">
        <v>7544.939266672847</v>
      </c>
      <c r="C12" s="248" t="n">
        <f t="shared" si="0"/>
        <v>8.0</v>
      </c>
      <c r="D12" s="249" t="n">
        <f t="shared" si="1"/>
        <v>0.027982766284952637</v>
      </c>
      <c r="E12" s="249" t="n">
        <v>0.02200354504029535</v>
      </c>
      <c r="F12" s="248" t="n">
        <f t="shared" si="2"/>
        <v>8.0</v>
      </c>
      <c r="G12" s="119" t="n">
        <v>4367.45</v>
      </c>
      <c r="H12" s="248" t="n">
        <f t="shared" si="3"/>
        <v>7.0</v>
      </c>
      <c r="I12" s="249" t="n">
        <f t="shared" si="4"/>
        <v>0.04405086175264222</v>
      </c>
      <c r="J12" s="120" t="n">
        <v>-0.03425423893719205</v>
      </c>
      <c r="K12" s="248" t="n">
        <f t="shared" si="5"/>
        <v>10.0</v>
      </c>
      <c r="L12" s="119" t="n">
        <v>2186.53</v>
      </c>
      <c r="M12" s="248" t="n">
        <f t="shared" si="6"/>
        <v>9.0</v>
      </c>
      <c r="N12" s="249" t="n">
        <f t="shared" si="7"/>
        <v>0.04976832383541103</v>
      </c>
      <c r="O12" s="120" t="n">
        <v>-0.11505896827773757</v>
      </c>
      <c r="P12" s="248" t="n">
        <f t="shared" si="8"/>
        <v>13.0</v>
      </c>
      <c r="Q12" s="119" t="n">
        <v>990.9592666728474</v>
      </c>
      <c r="R12" s="248" t="n">
        <f t="shared" si="9"/>
        <v>9.0</v>
      </c>
      <c r="S12" s="249" t="n">
        <f t="shared" si="10"/>
        <v>0.032014480659933994</v>
      </c>
      <c r="T12" s="120" t="n">
        <v>1.5453714429789371</v>
      </c>
      <c r="U12" s="248" t="n">
        <f t="shared" si="11"/>
        <v>7.0</v>
      </c>
      <c r="V12" s="94"/>
      <c r="W12" s="251"/>
      <c r="X12" s="94"/>
      <c r="Y12" s="253"/>
    </row>
    <row r="13" ht="20.4" customHeight="1" spans="1:25">
      <c r="A13" s="90" t="s">
        <v>134</v>
      </c>
      <c r="B13" s="247" t="n">
        <v>6450.100177728387</v>
      </c>
      <c r="C13" s="248" t="n">
        <f t="shared" si="0"/>
        <v>11.0</v>
      </c>
      <c r="D13" s="249" t="n">
        <f t="shared" si="1"/>
        <v>0.023922213209212194</v>
      </c>
      <c r="E13" s="249" t="n">
        <v>0.17080320176989522</v>
      </c>
      <c r="F13" s="248" t="n">
        <f t="shared" si="2"/>
        <v>3.0</v>
      </c>
      <c r="G13" s="119" t="n">
        <v>2219.54</v>
      </c>
      <c r="H13" s="248" t="n">
        <f t="shared" si="3"/>
        <v>11.0</v>
      </c>
      <c r="I13" s="249" t="n">
        <f t="shared" si="4"/>
        <v>0.022386667207285608</v>
      </c>
      <c r="J13" s="120" t="n">
        <v>0.06362464478596107</v>
      </c>
      <c r="K13" s="248" t="n">
        <f t="shared" si="5"/>
        <v>1.0</v>
      </c>
      <c r="L13" s="119" t="n">
        <v>3103.25</v>
      </c>
      <c r="M13" s="248" t="n">
        <f t="shared" si="6"/>
        <v>5.0</v>
      </c>
      <c r="N13" s="249" t="n">
        <f t="shared" si="7"/>
        <v>0.070634087317457</v>
      </c>
      <c r="O13" s="120" t="n">
        <v>0.03751884802225314</v>
      </c>
      <c r="P13" s="248" t="n">
        <f t="shared" si="8"/>
        <v>5.0</v>
      </c>
      <c r="Q13" s="119" t="n">
        <v>1127.3101777283878</v>
      </c>
      <c r="R13" s="248" t="n">
        <f t="shared" si="9"/>
        <v>8.0</v>
      </c>
      <c r="S13" s="249" t="n">
        <f t="shared" si="10"/>
        <v>0.03641950895096382</v>
      </c>
      <c r="T13" s="120" t="n">
        <v>1.6136032808122385</v>
      </c>
      <c r="U13" s="248" t="n">
        <f t="shared" si="11"/>
        <v>6.0</v>
      </c>
      <c r="V13" s="94"/>
      <c r="W13" s="251"/>
      <c r="X13" s="94"/>
      <c r="Y13" s="251"/>
    </row>
    <row r="14" ht="20.4" customHeight="1" spans="1:25">
      <c r="A14" s="90" t="s">
        <v>135</v>
      </c>
      <c r="B14" s="247" t="n">
        <v>12722.22203275201</v>
      </c>
      <c r="C14" s="248" t="n">
        <f t="shared" si="0"/>
        <v>5.0</v>
      </c>
      <c r="D14" s="249" t="n">
        <f t="shared" si="1"/>
        <v>0.047184338161646154</v>
      </c>
      <c r="E14" s="249" t="n">
        <v>0.005125997829701325</v>
      </c>
      <c r="F14" s="248" t="n">
        <f t="shared" si="2"/>
        <v>11.0</v>
      </c>
      <c r="G14" s="119" t="n">
        <v>6004.2300000000005</v>
      </c>
      <c r="H14" s="248" t="n">
        <f t="shared" si="3"/>
        <v>6.0</v>
      </c>
      <c r="I14" s="249" t="n">
        <f t="shared" si="4"/>
        <v>0.06055971005073144</v>
      </c>
      <c r="J14" s="120" t="n">
        <v>0.016442924616139918</v>
      </c>
      <c r="K14" s="248" t="n">
        <f t="shared" si="5"/>
        <v>2.0</v>
      </c>
      <c r="L14" s="119" t="n">
        <v>5250.129999999999</v>
      </c>
      <c r="M14" s="248" t="n">
        <f t="shared" si="6"/>
        <v>3.0</v>
      </c>
      <c r="N14" s="249" t="n">
        <f t="shared" si="7"/>
        <v>0.11949992454620174</v>
      </c>
      <c r="O14" s="120" t="n">
        <v>-0.10498977156495069</v>
      </c>
      <c r="P14" s="248" t="n">
        <f t="shared" si="8"/>
        <v>11.0</v>
      </c>
      <c r="Q14" s="119" t="n">
        <v>1467.8620327520096</v>
      </c>
      <c r="R14" s="248" t="n">
        <f t="shared" si="9"/>
        <v>6.0</v>
      </c>
      <c r="S14" s="249" t="n">
        <f t="shared" si="10"/>
        <v>0.04742156639472117</v>
      </c>
      <c r="T14" s="120" t="n">
        <v>0.6600257266536715</v>
      </c>
      <c r="U14" s="248" t="n">
        <f t="shared" si="11"/>
        <v>11.0</v>
      </c>
      <c r="V14" s="94"/>
      <c r="W14" s="251"/>
      <c r="X14" s="94"/>
      <c r="Y14" s="251"/>
    </row>
    <row r="15" ht="20.4" customHeight="1" spans="1:25">
      <c r="A15" s="90" t="s">
        <v>136</v>
      </c>
      <c r="B15" s="247" t="n">
        <v>6845.319242818061</v>
      </c>
      <c r="C15" s="248" t="n">
        <f t="shared" si="0"/>
        <v>9.0</v>
      </c>
      <c r="D15" s="249" t="n">
        <f t="shared" si="1"/>
        <v>0.025388006682012226</v>
      </c>
      <c r="E15" s="249" t="n">
        <v>-3.185387908027728E-4</v>
      </c>
      <c r="F15" s="248" t="n">
        <f t="shared" si="2"/>
        <v>12.0</v>
      </c>
      <c r="G15" s="119" t="n">
        <v>3180.91</v>
      </c>
      <c r="H15" s="248" t="n">
        <f t="shared" si="3"/>
        <v>9.0</v>
      </c>
      <c r="I15" s="249" t="n">
        <f t="shared" si="4"/>
        <v>0.03208321255139662</v>
      </c>
      <c r="J15" s="120" t="n">
        <v>-0.020806526088964047</v>
      </c>
      <c r="K15" s="248" t="n">
        <f t="shared" si="5"/>
        <v>8.0</v>
      </c>
      <c r="L15" s="119" t="n">
        <v>2483.1400000000003</v>
      </c>
      <c r="M15" s="248" t="n">
        <f t="shared" si="6"/>
        <v>7.0</v>
      </c>
      <c r="N15" s="249" t="n">
        <f t="shared" si="7"/>
        <v>0.05651956097042461</v>
      </c>
      <c r="O15" s="120" t="n">
        <v>-0.1962491584235331</v>
      </c>
      <c r="P15" s="248" t="n">
        <f t="shared" si="8"/>
        <v>15.0</v>
      </c>
      <c r="Q15" s="119" t="n">
        <v>1181.2692428180608</v>
      </c>
      <c r="R15" s="248" t="n">
        <f t="shared" si="9"/>
        <v>7.0</v>
      </c>
      <c r="S15" s="249" t="n">
        <f t="shared" si="10"/>
        <v>0.03816274048816046</v>
      </c>
      <c r="T15" s="120" t="n">
        <v>1.3182122399724419</v>
      </c>
      <c r="U15" s="248" t="n">
        <f t="shared" si="11"/>
        <v>8.0</v>
      </c>
      <c r="V15" s="94"/>
      <c r="W15" s="251"/>
      <c r="X15" s="94"/>
      <c r="Y15" s="251"/>
    </row>
    <row r="16" ht="20.4" customHeight="1" spans="1:25">
      <c r="A16" s="90" t="s">
        <v>137</v>
      </c>
      <c r="B16" s="247" t="n">
        <v>6518.71785027522</v>
      </c>
      <c r="C16" s="248" t="n">
        <f t="shared" si="0"/>
        <v>10.0</v>
      </c>
      <c r="D16" s="249" t="n">
        <f t="shared" si="1"/>
        <v>0.02417670330197898</v>
      </c>
      <c r="E16" s="249" t="n">
        <v>0.011063827868615815</v>
      </c>
      <c r="F16" s="248" t="n">
        <f t="shared" si="2"/>
        <v>9.0</v>
      </c>
      <c r="G16" s="119" t="n">
        <v>3984.5300000000007</v>
      </c>
      <c r="H16" s="248" t="n">
        <f t="shared" si="3"/>
        <v>8.0</v>
      </c>
      <c r="I16" s="249" t="n">
        <f t="shared" si="4"/>
        <v>0.04018866390668594</v>
      </c>
      <c r="J16" s="120" t="n">
        <v>-0.051221057042984554</v>
      </c>
      <c r="K16" s="248" t="n">
        <f t="shared" si="5"/>
        <v>13.0</v>
      </c>
      <c r="L16" s="119" t="n">
        <v>1604.6700000000003</v>
      </c>
      <c r="M16" s="248" t="n">
        <f t="shared" si="6"/>
        <v>11.0</v>
      </c>
      <c r="N16" s="249" t="n">
        <f t="shared" si="7"/>
        <v>0.0365244182375586</v>
      </c>
      <c r="O16" s="120" t="n">
        <v>0.04519696732843526</v>
      </c>
      <c r="P16" s="248" t="n">
        <f t="shared" si="8"/>
        <v>4.0</v>
      </c>
      <c r="Q16" s="119" t="n">
        <v>929.5178502752194</v>
      </c>
      <c r="R16" s="248" t="n">
        <f t="shared" si="9"/>
        <v>10.0</v>
      </c>
      <c r="S16" s="249" t="n">
        <f t="shared" si="10"/>
        <v>0.030029520124083633</v>
      </c>
      <c r="T16" s="120" t="n">
        <v>0.3046503772153043</v>
      </c>
      <c r="U16" s="248" t="n">
        <f t="shared" si="11"/>
        <v>16.0</v>
      </c>
      <c r="V16" s="94"/>
      <c r="W16" s="251"/>
      <c r="X16" s="94"/>
      <c r="Y16" s="251"/>
    </row>
    <row r="17" ht="20.4" customHeight="1" spans="1:25">
      <c r="A17" s="90" t="s">
        <v>138</v>
      </c>
      <c r="B17" s="247" t="n">
        <v>3035.5338194356023</v>
      </c>
      <c r="C17" s="248" t="n">
        <f t="shared" si="0"/>
        <v>12.0</v>
      </c>
      <c r="D17" s="249" t="n">
        <f t="shared" si="1"/>
        <v>0.01125822626492709</v>
      </c>
      <c r="E17" s="249" t="n">
        <v>0.2024506966332729</v>
      </c>
      <c r="F17" s="248" t="n">
        <f t="shared" si="2"/>
        <v>2.0</v>
      </c>
      <c r="G17" s="119" t="n">
        <v>1116.96</v>
      </c>
      <c r="H17" s="248" t="n">
        <f t="shared" si="3"/>
        <v>13.0</v>
      </c>
      <c r="I17" s="249" t="n">
        <f t="shared" si="4"/>
        <v>0.011265853196540604</v>
      </c>
      <c r="J17" s="120" t="n">
        <v>-0.0336545948471267</v>
      </c>
      <c r="K17" s="248" t="n">
        <f t="shared" si="5"/>
        <v>9.0</v>
      </c>
      <c r="L17" s="119" t="n">
        <v>1282.77</v>
      </c>
      <c r="M17" s="248" t="n">
        <f t="shared" si="6"/>
        <v>12.0</v>
      </c>
      <c r="N17" s="249" t="n">
        <f t="shared" si="7"/>
        <v>0.02919754714838132</v>
      </c>
      <c r="O17" s="120" t="n">
        <v>0.048031830585467054</v>
      </c>
      <c r="P17" s="248" t="n">
        <f t="shared" si="8"/>
        <v>3.0</v>
      </c>
      <c r="Q17" s="119" t="n">
        <v>635.8038194356022</v>
      </c>
      <c r="R17" s="248" t="n">
        <f t="shared" si="9"/>
        <v>12.0</v>
      </c>
      <c r="S17" s="249" t="n">
        <f t="shared" si="10"/>
        <v>0.020540631452163585</v>
      </c>
      <c r="T17" s="120" t="n">
        <v>3.3964984897453347</v>
      </c>
      <c r="U17" s="248" t="n">
        <f t="shared" si="11"/>
        <v>2.0</v>
      </c>
      <c r="V17" s="94"/>
      <c r="W17" s="251"/>
      <c r="X17" s="94"/>
      <c r="Y17" s="251"/>
    </row>
    <row r="18" ht="20.4" customHeight="1" spans="1:25">
      <c r="A18" s="90" t="s">
        <v>147</v>
      </c>
      <c r="B18" s="247" t="n">
        <v>8786.433700467214</v>
      </c>
      <c r="C18" s="248" t="n">
        <f t="shared" si="0"/>
        <v>7.0</v>
      </c>
      <c r="D18" s="249" t="n">
        <f t="shared" si="1"/>
        <v>0.03258723656059701</v>
      </c>
      <c r="E18" s="249" t="n">
        <v>0.07804253045840051</v>
      </c>
      <c r="F18" s="248" t="n">
        <f t="shared" si="2"/>
        <v>6.0</v>
      </c>
      <c r="G18" s="119" t="n">
        <v>3171.76</v>
      </c>
      <c r="H18" s="248" t="n">
        <f t="shared" si="3"/>
        <v>10.0</v>
      </c>
      <c r="I18" s="249" t="n">
        <f t="shared" si="4"/>
        <v>0.03199092405695784</v>
      </c>
      <c r="J18" s="120" t="n">
        <v>-0.09522274551642088</v>
      </c>
      <c r="K18" s="248" t="n">
        <f t="shared" si="5"/>
        <v>14.0</v>
      </c>
      <c r="L18" s="119" t="n">
        <v>3707.21</v>
      </c>
      <c r="M18" s="248" t="n">
        <f t="shared" si="6"/>
        <v>4.0</v>
      </c>
      <c r="N18" s="249" t="n">
        <f t="shared" si="7"/>
        <v>0.08438101823705785</v>
      </c>
      <c r="O18" s="120" t="n">
        <v>-0.057687028488927705</v>
      </c>
      <c r="P18" s="248" t="n">
        <f t="shared" si="8"/>
        <v>10.0</v>
      </c>
      <c r="Q18" s="119" t="n">
        <v>1907.463700467214</v>
      </c>
      <c r="R18" s="248" t="n">
        <f t="shared" si="9"/>
        <v>5.0</v>
      </c>
      <c r="S18" s="249" t="n">
        <f t="shared" si="10"/>
        <v>0.061623582120751245</v>
      </c>
      <c r="T18" s="120" t="n">
        <v>1.6841904160501997</v>
      </c>
      <c r="U18" s="248" t="n">
        <f t="shared" si="11"/>
        <v>5.0</v>
      </c>
      <c r="V18" s="94"/>
      <c r="W18" s="251"/>
      <c r="X18" s="94"/>
      <c r="Y18" s="251"/>
    </row>
    <row r="19" ht="20.4" customHeight="1" spans="1:25">
      <c r="A19" s="90" t="s">
        <v>107</v>
      </c>
      <c r="B19" s="247" t="n">
        <v>2009.1303483819158</v>
      </c>
      <c r="C19" s="248" t="n">
        <f t="shared" si="0"/>
        <v>14.0</v>
      </c>
      <c r="D19" s="249" t="n">
        <f t="shared" si="1"/>
        <v>0.0074514880753399305</v>
      </c>
      <c r="E19" s="249" t="n">
        <v>-0.04325505753223616</v>
      </c>
      <c r="F19" s="248" t="n">
        <f t="shared" si="2"/>
        <v>15.0</v>
      </c>
      <c r="G19" s="119" t="n">
        <v>949.04</v>
      </c>
      <c r="H19" s="248" t="n">
        <f t="shared" si="3"/>
        <v>14.0</v>
      </c>
      <c r="I19" s="249" t="n">
        <f t="shared" si="4"/>
        <v>0.009572182815539405</v>
      </c>
      <c r="J19" s="120" t="n">
        <v>-0.3876094545501475</v>
      </c>
      <c r="K19" s="248" t="n">
        <f t="shared" si="5"/>
        <v>17.0</v>
      </c>
      <c r="L19" s="119" t="n">
        <v>491.74</v>
      </c>
      <c r="M19" s="248" t="n">
        <f t="shared" si="6"/>
        <v>14.0</v>
      </c>
      <c r="N19" s="249" t="n">
        <f t="shared" si="7"/>
        <v>0.011192654828804095</v>
      </c>
      <c r="O19" s="120" t="n">
        <v>0.09421450823319975</v>
      </c>
      <c r="P19" s="248" t="n">
        <f t="shared" si="8"/>
        <v>2.0</v>
      </c>
      <c r="Q19" s="119" t="n">
        <v>568.3503483819159</v>
      </c>
      <c r="R19" s="248" t="n">
        <f t="shared" si="9"/>
        <v>13.0</v>
      </c>
      <c r="S19" s="249" t="n">
        <f t="shared" si="10"/>
        <v>0.01836144213821313</v>
      </c>
      <c r="T19" s="120" t="n">
        <v>4.636471042140226</v>
      </c>
      <c r="U19" s="254" t="n">
        <f t="shared" si="11"/>
        <v>1.0</v>
      </c>
      <c r="V19" s="94"/>
      <c r="W19" s="251"/>
      <c r="X19" s="94"/>
      <c r="Y19" s="251"/>
    </row>
    <row r="20" ht="20.4" customHeight="1" spans="1:25">
      <c r="A20" s="90" t="s">
        <v>109</v>
      </c>
      <c r="B20" s="247" t="n">
        <v>1512.198148948553</v>
      </c>
      <c r="C20" s="248" t="n">
        <f t="shared" si="0"/>
        <v>15.0</v>
      </c>
      <c r="D20" s="249" t="n">
        <f t="shared" si="1"/>
        <v>0.005608459642011864</v>
      </c>
      <c r="E20" s="249" t="n">
        <v>0.09871796965873726</v>
      </c>
      <c r="F20" s="248" t="n">
        <f t="shared" si="2"/>
        <v>5.0</v>
      </c>
      <c r="G20" s="119" t="n">
        <v>561.3199999999999</v>
      </c>
      <c r="H20" s="248" t="n">
        <f t="shared" si="3"/>
        <v>15.0</v>
      </c>
      <c r="I20" s="249" t="n">
        <f t="shared" si="4"/>
        <v>0.00566157133315622</v>
      </c>
      <c r="J20" s="120" t="n">
        <v>-0.05009138292831521</v>
      </c>
      <c r="K20" s="248" t="n">
        <f t="shared" si="5"/>
        <v>12.0</v>
      </c>
      <c r="L20" s="119" t="n">
        <v>664.0200000000001</v>
      </c>
      <c r="M20" s="248" t="n">
        <f t="shared" si="6"/>
        <v>13.0</v>
      </c>
      <c r="N20" s="249" t="n">
        <f t="shared" si="7"/>
        <v>0.015113976205764214</v>
      </c>
      <c r="O20" s="120" t="n">
        <v>-0.04720771394134171</v>
      </c>
      <c r="P20" s="248" t="n">
        <f t="shared" si="8"/>
        <v>7.0</v>
      </c>
      <c r="Q20" s="119" t="n">
        <v>286.85814894855264</v>
      </c>
      <c r="R20" s="248" t="n">
        <f t="shared" si="9"/>
        <v>16.0</v>
      </c>
      <c r="S20" s="249" t="n">
        <f t="shared" si="10"/>
        <v>0.009267398742323655</v>
      </c>
      <c r="T20" s="120" t="n">
        <v>2.241713121168003</v>
      </c>
      <c r="U20" s="248" t="n">
        <f t="shared" si="11"/>
        <v>4.0</v>
      </c>
      <c r="V20" s="94"/>
      <c r="W20" s="251"/>
      <c r="X20" s="94"/>
      <c r="Y20" s="251"/>
    </row>
    <row r="21" ht="20.4" customHeight="1" spans="1:25">
      <c r="A21" s="90" t="s">
        <v>111</v>
      </c>
      <c r="B21" s="247" t="n">
        <v>1304.1785586778985</v>
      </c>
      <c r="C21" s="248" t="n">
        <f t="shared" si="0"/>
        <v>16.0</v>
      </c>
      <c r="D21" s="249" t="n">
        <f t="shared" si="1"/>
        <v>0.004836953951707995</v>
      </c>
      <c r="E21" s="249" t="n">
        <v>0.22595511782913055</v>
      </c>
      <c r="F21" s="248" t="n">
        <f t="shared" si="2"/>
        <v>1.0</v>
      </c>
      <c r="G21" s="119" t="n">
        <v>514.8199999999999</v>
      </c>
      <c r="H21" s="248" t="n">
        <f t="shared" si="3"/>
        <v>16.0</v>
      </c>
      <c r="I21" s="249" t="n">
        <f t="shared" si="4"/>
        <v>0.005192564230270586</v>
      </c>
      <c r="J21" s="120" t="n">
        <v>0.009747965087770856</v>
      </c>
      <c r="K21" s="248" t="n">
        <f t="shared" si="5"/>
        <v>3.0</v>
      </c>
      <c r="L21" s="119" t="n">
        <v>454.55999999999995</v>
      </c>
      <c r="M21" s="248" t="n">
        <f t="shared" si="6"/>
        <v>15.0</v>
      </c>
      <c r="N21" s="249" t="n">
        <f t="shared" si="7"/>
        <v>0.010346388699274392</v>
      </c>
      <c r="O21" s="120" t="n">
        <v>-0.04855994641661095</v>
      </c>
      <c r="P21" s="248" t="n">
        <f t="shared" si="8"/>
        <v>8.0</v>
      </c>
      <c r="Q21" s="119" t="n">
        <v>334.7985586778986</v>
      </c>
      <c r="R21" s="248" t="n">
        <f t="shared" si="9"/>
        <v>15.0</v>
      </c>
      <c r="S21" s="249" t="n">
        <f t="shared" si="10"/>
        <v>0.010816188255400736</v>
      </c>
      <c r="T21" s="120" t="n">
        <v>3.3939055341946496</v>
      </c>
      <c r="U21" s="248" t="n">
        <f t="shared" si="11"/>
        <v>3.0</v>
      </c>
      <c r="V21" s="94"/>
      <c r="W21" s="251"/>
      <c r="X21" s="94"/>
      <c r="Y21" s="251"/>
    </row>
    <row r="22" ht="20.4" customHeight="1" spans="1:25">
      <c r="A22" s="90" t="s">
        <v>112</v>
      </c>
      <c r="B22" s="247" t="n">
        <v>181.91951817582242</v>
      </c>
      <c r="C22" s="248" t="n">
        <f t="shared" si="0"/>
        <v>17.0</v>
      </c>
      <c r="D22" s="249" t="n">
        <f t="shared" si="1"/>
        <v>6.747054124439714E-4</v>
      </c>
      <c r="E22" s="249" t="n">
        <v>0.006909303966215961</v>
      </c>
      <c r="F22" s="248" t="n">
        <f t="shared" si="2"/>
        <v>10.0</v>
      </c>
      <c r="G22" s="119" t="n">
        <v>70.68</v>
      </c>
      <c r="H22" s="248" t="n">
        <f t="shared" si="3"/>
        <v>17.0</v>
      </c>
      <c r="I22" s="249" t="n">
        <f t="shared" si="4"/>
        <v>7.128907963861641E-4</v>
      </c>
      <c r="J22" s="120" t="n">
        <v>-0.0029623360135420194</v>
      </c>
      <c r="K22" s="248" t="n">
        <f t="shared" si="5"/>
        <v>6.0</v>
      </c>
      <c r="L22" s="119" t="n">
        <v>108.36999999999999</v>
      </c>
      <c r="M22" s="248" t="n">
        <f t="shared" si="6"/>
        <v>17.0</v>
      </c>
      <c r="N22" s="249" t="n">
        <f t="shared" si="7"/>
        <v>0.002466644982709358</v>
      </c>
      <c r="O22" s="120" t="n">
        <v>-0.0010140117994100243</v>
      </c>
      <c r="P22" s="248" t="n">
        <f t="shared" si="8"/>
        <v>6.0</v>
      </c>
      <c r="Q22" s="119" t="n">
        <v>2.8695181758224098</v>
      </c>
      <c r="R22" s="248" t="n">
        <f t="shared" si="9"/>
        <v>17.0</v>
      </c>
      <c r="S22" s="249" t="n">
        <f t="shared" si="10"/>
        <v>9.270424853247181E-5</v>
      </c>
      <c r="T22" s="120" t="n">
        <v>1.205276031940624</v>
      </c>
      <c r="U22" s="248" t="n">
        <f t="shared" si="11"/>
        <v>9.0</v>
      </c>
      <c r="V22" s="94"/>
      <c r="W22" s="251"/>
      <c r="X22" s="94"/>
      <c r="Y22" s="251"/>
    </row>
    <row r="23" ht="40" customHeight="1" spans="1:25">
      <c r="A23" s="114" t="s">
        <v>390</v>
      </c>
    </row>
    <row r="24" ht="19.05" customHeight="1" spans="1:25">
      <c r="A24" s="239" t="s">
        <v>258</v>
      </c>
    </row>
    <row r="25" ht="22.05" customHeight="1" spans="1:25">
      <c r="A25" s="240"/>
      <c r="B25" s="241" t="s">
        <v>259</v>
      </c>
      <c r="C25" s="242"/>
      <c r="D25" s="243"/>
      <c r="E25" s="243"/>
      <c r="F25" s="244"/>
      <c r="G25" s="241" t="s">
        <v>260</v>
      </c>
      <c r="H25" s="242"/>
      <c r="I25" s="243"/>
      <c r="J25" s="243"/>
      <c r="K25" s="244"/>
      <c r="L25" s="241" t="s">
        <v>261</v>
      </c>
      <c r="M25" s="242"/>
      <c r="N25" s="243"/>
      <c r="O25" s="243"/>
      <c r="P25" s="244"/>
      <c r="Q25" s="241" t="s">
        <v>262</v>
      </c>
      <c r="R25" s="242"/>
      <c r="S25" s="243"/>
      <c r="T25" s="243"/>
      <c r="U25" s="244"/>
      <c r="V25" s="241" t="s">
        <v>263</v>
      </c>
      <c r="W25" s="245"/>
      <c r="X25" s="241" t="s">
        <v>264</v>
      </c>
      <c r="Y25" s="245"/>
    </row>
    <row r="26" s="122" customFormat="1" ht="34.95" customHeight="1" spans="1:25">
      <c r="A26" s="29"/>
      <c r="B26" s="246" t="s">
        <v>265</v>
      </c>
      <c r="C26" s="246" t="s">
        <v>123</v>
      </c>
      <c r="D26" s="246" t="s">
        <v>251</v>
      </c>
      <c r="E26" s="246" t="s">
        <v>252</v>
      </c>
      <c r="F26" s="246" t="s">
        <v>126</v>
      </c>
      <c r="G26" s="246" t="s">
        <v>253</v>
      </c>
      <c r="H26" s="246" t="s">
        <v>123</v>
      </c>
      <c r="I26" s="246" t="s">
        <v>251</v>
      </c>
      <c r="J26" s="246" t="s">
        <v>252</v>
      </c>
      <c r="K26" s="246" t="s">
        <v>126</v>
      </c>
      <c r="L26" s="246" t="s">
        <v>254</v>
      </c>
      <c r="M26" s="246" t="s">
        <v>123</v>
      </c>
      <c r="N26" s="246" t="s">
        <v>251</v>
      </c>
      <c r="O26" s="246" t="s">
        <v>252</v>
      </c>
      <c r="P26" s="246" t="s">
        <v>126</v>
      </c>
      <c r="Q26" s="246" t="s">
        <v>266</v>
      </c>
      <c r="R26" s="246" t="s">
        <v>123</v>
      </c>
      <c r="S26" s="246" t="s">
        <v>251</v>
      </c>
      <c r="T26" s="246" t="s">
        <v>252</v>
      </c>
      <c r="U26" s="246" t="s">
        <v>126</v>
      </c>
      <c r="V26" s="246" t="s">
        <v>255</v>
      </c>
      <c r="W26" s="246" t="s">
        <v>252</v>
      </c>
      <c r="X26" s="246" t="s">
        <v>256</v>
      </c>
      <c r="Y26" s="246" t="s">
        <v>252</v>
      </c>
    </row>
    <row r="27" s="238" customFormat="1" ht="24" customHeight="1" spans="1:25">
      <c r="A27" s="82" t="s">
        <v>80</v>
      </c>
      <c r="B27" s="247" t="n">
        <f>G27+L27+Q27+V27+X27</f>
        <v>1681467.65</v>
      </c>
      <c r="C27" s="248"/>
      <c r="D27" s="249"/>
      <c r="E27" s="249" t="n">
        <v>0.008354722928445616</v>
      </c>
      <c r="F27" s="250"/>
      <c r="G27" s="247" t="n">
        <v>511127.89999999997</v>
      </c>
      <c r="H27" s="126"/>
      <c r="I27" s="251"/>
      <c r="J27" s="120" t="n">
        <v>-0.022253583046071834</v>
      </c>
      <c r="K27" s="250"/>
      <c r="L27" s="247" t="n">
        <v>224393.91</v>
      </c>
      <c r="M27" s="126"/>
      <c r="N27" s="251"/>
      <c r="O27" s="120" t="n">
        <v>-0.1127082488541307</v>
      </c>
      <c r="P27" s="250"/>
      <c r="Q27" s="247" t="n">
        <v>158145.45000000004</v>
      </c>
      <c r="R27" s="126"/>
      <c r="S27" s="251"/>
      <c r="T27" s="120" t="n">
        <v>0.46272523865120446</v>
      </c>
      <c r="U27" s="250"/>
      <c r="V27" s="247" t="n">
        <v>786435.33</v>
      </c>
      <c r="W27" s="252" t="n">
        <v>0.005172494690393138</v>
      </c>
      <c r="X27" s="247" t="n">
        <v>1365.06</v>
      </c>
      <c r="Y27" s="252" t="n">
        <v>-0.004818943331851048</v>
      </c>
    </row>
    <row r="28" s="238" customFormat="1" ht="25.05" customHeight="1" spans="1:25">
      <c r="A28" s="90" t="s">
        <v>127</v>
      </c>
      <c r="B28" s="247" t="n">
        <v>1136479.9646797713</v>
      </c>
      <c r="C28" s="248" t="n">
        <f t="shared" ref="C28:C44" si="12">RANK(B28,B$28:B$44)</f>
        <v>1.0</v>
      </c>
      <c r="D28" s="249" t="n">
        <f t="shared" ref="D28:D44" si="13">B28/B$27</f>
        <v>0.6758857148870928</v>
      </c>
      <c r="E28" s="249" t="n">
        <v>-0.010203177929070838</v>
      </c>
      <c r="F28" s="248" t="n">
        <f t="shared" ref="F28:F44" si="14">RANK(E28,E$28:E$44)</f>
        <v>14.0</v>
      </c>
      <c r="G28" s="119" t="n">
        <v>191736.12000000002</v>
      </c>
      <c r="H28" s="248" t="n">
        <f t="shared" ref="H28:H44" si="15">RANK(G28,G$28:G$44)</f>
        <v>1.0</v>
      </c>
      <c r="I28" s="249" t="n">
        <f t="shared" ref="I28:I44" si="16">G28/G$27</f>
        <v>0.3751235649628987</v>
      </c>
      <c r="J28" s="120" t="n">
        <v>-0.03765918482652832</v>
      </c>
      <c r="K28" s="248" t="n">
        <f t="shared" ref="K28:K44" si="17">RANK(J28,J$28:J$44)</f>
        <v>14.0</v>
      </c>
      <c r="L28" s="119" t="n">
        <v>70410.2</v>
      </c>
      <c r="M28" s="248" t="n">
        <f t="shared" ref="M28:M44" si="18">RANK(L28,L$28:L$44)</f>
        <v>1.0</v>
      </c>
      <c r="N28" s="249" t="n">
        <f t="shared" ref="N28:N44" si="19">L28/L$27</f>
        <v>0.3137794604140549</v>
      </c>
      <c r="O28" s="120" t="n">
        <v>-0.23142987693525532</v>
      </c>
      <c r="P28" s="248" t="n">
        <f t="shared" ref="P28:P44" si="20">RANK(O28,O$28:O$44)</f>
        <v>15.0</v>
      </c>
      <c r="Q28" s="119" t="n">
        <v>90196.53467977136</v>
      </c>
      <c r="R28" s="248" t="n">
        <f t="shared" ref="R28:R44" si="21">RANK(Q28,Q$28:Q$44)</f>
        <v>1.0</v>
      </c>
      <c r="S28" s="249" t="n">
        <f t="shared" ref="S28:S44" si="22">Q28/Q$27</f>
        <v>0.5703391066879977</v>
      </c>
      <c r="T28" s="120" t="n">
        <v>0.16139953358255793</v>
      </c>
      <c r="U28" s="248" t="n">
        <f t="shared" ref="U28:U44" si="23">RANK(T28,T$28:T$44)</f>
        <v>17.0</v>
      </c>
      <c r="V28" s="94" t="n">
        <v>782772.0499999999</v>
      </c>
      <c r="W28" s="252" t="n">
        <v>0.0057325461494890225</v>
      </c>
      <c r="X28" s="247" t="n">
        <v>1365.06</v>
      </c>
      <c r="Y28" s="252" t="n">
        <v>-0.004818943331851048</v>
      </c>
    </row>
    <row r="29" s="238" customFormat="1" ht="20.4" customHeight="1" spans="1:25">
      <c r="A29" s="90" t="s">
        <v>128</v>
      </c>
      <c r="B29" s="247" t="n">
        <v>55573.555861359135</v>
      </c>
      <c r="C29" s="248" t="n">
        <f t="shared" si="12"/>
        <v>6.0</v>
      </c>
      <c r="D29" s="249" t="n">
        <f t="shared" si="13"/>
        <v>0.03305062447163887</v>
      </c>
      <c r="E29" s="249" t="n">
        <v>0.016556282510821953</v>
      </c>
      <c r="F29" s="248" t="n">
        <f t="shared" si="14"/>
        <v>12.0</v>
      </c>
      <c r="G29" s="119" t="n">
        <v>39138.92</v>
      </c>
      <c r="H29" s="248" t="n">
        <f t="shared" si="15"/>
        <v>4.0</v>
      </c>
      <c r="I29" s="249" t="n">
        <f t="shared" si="16"/>
        <v>0.07657363254872215</v>
      </c>
      <c r="J29" s="120" t="n">
        <v>0.05315200895499877</v>
      </c>
      <c r="K29" s="248" t="n">
        <f t="shared" si="17"/>
        <v>3.0</v>
      </c>
      <c r="L29" s="119" t="n">
        <v>9548.39</v>
      </c>
      <c r="M29" s="248" t="n">
        <f t="shared" si="18"/>
        <v>9.0</v>
      </c>
      <c r="N29" s="249" t="n">
        <f t="shared" si="19"/>
        <v>0.04255191239370088</v>
      </c>
      <c r="O29" s="120" t="n">
        <v>-0.16112093140941391</v>
      </c>
      <c r="P29" s="248" t="n">
        <f t="shared" si="20"/>
        <v>14.0</v>
      </c>
      <c r="Q29" s="119" t="n">
        <v>3222.9658613591364</v>
      </c>
      <c r="R29" s="248" t="n">
        <f t="shared" si="21"/>
        <v>9.0</v>
      </c>
      <c r="S29" s="249" t="n">
        <f t="shared" si="22"/>
        <v>0.020379757124590937</v>
      </c>
      <c r="T29" s="120" t="n">
        <v>0.5764467439495127</v>
      </c>
      <c r="U29" s="248" t="n">
        <f t="shared" si="23"/>
        <v>14.0</v>
      </c>
      <c r="V29" s="94" t="n">
        <v>3663.2799999999997</v>
      </c>
      <c r="W29" s="252" t="n">
        <v>-0.10171453232893905</v>
      </c>
      <c r="X29" s="94"/>
      <c r="Y29" s="253"/>
    </row>
    <row r="30" s="238" customFormat="1" ht="20.4" customHeight="1" spans="1:25">
      <c r="A30" s="90" t="s">
        <v>129</v>
      </c>
      <c r="B30" s="247" t="n">
        <v>70457.22852938251</v>
      </c>
      <c r="C30" s="248" t="n">
        <f t="shared" si="12"/>
        <v>3.0</v>
      </c>
      <c r="D30" s="249" t="n">
        <f t="shared" si="13"/>
        <v>0.041902220675718915</v>
      </c>
      <c r="E30" s="249" t="n">
        <v>0.16202798838912408</v>
      </c>
      <c r="F30" s="248" t="n">
        <f t="shared" si="14"/>
        <v>3.0</v>
      </c>
      <c r="G30" s="119" t="n">
        <v>45223.6</v>
      </c>
      <c r="H30" s="248" t="n">
        <f t="shared" si="15"/>
        <v>3.0</v>
      </c>
      <c r="I30" s="249" t="n">
        <f t="shared" si="16"/>
        <v>0.08847805021013332</v>
      </c>
      <c r="J30" s="120" t="n">
        <v>-0.011019843415921913</v>
      </c>
      <c r="K30" s="248" t="n">
        <f t="shared" si="17"/>
        <v>11.0</v>
      </c>
      <c r="L30" s="119" t="n">
        <v>14401.800000000001</v>
      </c>
      <c r="M30" s="248" t="n">
        <f t="shared" si="18"/>
        <v>5.0</v>
      </c>
      <c r="N30" s="249" t="n">
        <f t="shared" si="19"/>
        <v>0.0641808861924996</v>
      </c>
      <c r="O30" s="120" t="n">
        <v>0.2190802850259785</v>
      </c>
      <c r="P30" s="248" t="n">
        <f t="shared" si="20"/>
        <v>2.0</v>
      </c>
      <c r="Q30" s="119" t="n">
        <v>10831.828529382508</v>
      </c>
      <c r="R30" s="248" t="n">
        <f t="shared" si="21"/>
        <v>3.0</v>
      </c>
      <c r="S30" s="249" t="n">
        <f t="shared" si="22"/>
        <v>0.06849282435493718</v>
      </c>
      <c r="T30" s="120" t="n">
        <v>2.5033854438890764</v>
      </c>
      <c r="U30" s="248" t="n">
        <f t="shared" si="23"/>
        <v>5.0</v>
      </c>
      <c r="V30" s="94"/>
      <c r="W30" s="251"/>
      <c r="X30" s="94"/>
      <c r="Y30" s="253"/>
    </row>
    <row r="31" s="238" customFormat="1" ht="20.4" customHeight="1" spans="1:25">
      <c r="A31" s="90" t="s">
        <v>130</v>
      </c>
      <c r="B31" s="247" t="n">
        <v>64047.916570313</v>
      </c>
      <c r="C31" s="248" t="n">
        <f t="shared" si="12"/>
        <v>4.0</v>
      </c>
      <c r="D31" s="249" t="n">
        <f t="shared" si="13"/>
        <v>0.038090483971138546</v>
      </c>
      <c r="E31" s="249" t="n">
        <v>0.12169629861401031</v>
      </c>
      <c r="F31" s="248" t="n">
        <f t="shared" si="14"/>
        <v>6.0</v>
      </c>
      <c r="G31" s="119" t="n">
        <v>24740.090000000004</v>
      </c>
      <c r="H31" s="248" t="n">
        <f t="shared" si="15"/>
        <v>7.0</v>
      </c>
      <c r="I31" s="249" t="n">
        <f t="shared" si="16"/>
        <v>0.04840293398188594</v>
      </c>
      <c r="J31" s="120" t="n">
        <v>-0.009788013755651442</v>
      </c>
      <c r="K31" s="248" t="n">
        <f t="shared" si="17"/>
        <v>10.0</v>
      </c>
      <c r="L31" s="119" t="n">
        <v>28417.9</v>
      </c>
      <c r="M31" s="248" t="n">
        <f t="shared" si="18"/>
        <v>2.0</v>
      </c>
      <c r="N31" s="249" t="n">
        <f t="shared" si="19"/>
        <v>0.12664292003290106</v>
      </c>
      <c r="O31" s="120" t="n">
        <v>0.10723692413191209</v>
      </c>
      <c r="P31" s="248" t="n">
        <f t="shared" si="20"/>
        <v>4.0</v>
      </c>
      <c r="Q31" s="119" t="n">
        <v>10889.92657031299</v>
      </c>
      <c r="R31" s="248" t="n">
        <f t="shared" si="21"/>
        <v>2.0</v>
      </c>
      <c r="S31" s="249" t="n">
        <f t="shared" si="22"/>
        <v>0.0688601952842336</v>
      </c>
      <c r="T31" s="120" t="n">
        <v>0.688643424482299</v>
      </c>
      <c r="U31" s="248" t="n">
        <f t="shared" si="23"/>
        <v>12.0</v>
      </c>
      <c r="V31" s="94"/>
      <c r="W31" s="251"/>
      <c r="X31" s="94"/>
      <c r="Y31" s="253"/>
    </row>
    <row r="32" s="238" customFormat="1" ht="20.4" customHeight="1" spans="1:25">
      <c r="A32" s="90" t="s">
        <v>131</v>
      </c>
      <c r="B32" s="247" t="n">
        <v>72968.51255557398</v>
      </c>
      <c r="C32" s="248" t="n">
        <f t="shared" si="12"/>
        <v>2.0</v>
      </c>
      <c r="D32" s="249" t="n">
        <f t="shared" si="13"/>
        <v>0.04339572786641123</v>
      </c>
      <c r="E32" s="249" t="n">
        <v>-0.08788162592268857</v>
      </c>
      <c r="F32" s="248" t="n">
        <f t="shared" si="14"/>
        <v>16.0</v>
      </c>
      <c r="G32" s="119" t="n">
        <v>49648.05</v>
      </c>
      <c r="H32" s="248" t="n">
        <f t="shared" si="15"/>
        <v>2.0</v>
      </c>
      <c r="I32" s="249" t="n">
        <f t="shared" si="16"/>
        <v>0.09713429847989123</v>
      </c>
      <c r="J32" s="120" t="n">
        <v>-0.16841615999196016</v>
      </c>
      <c r="K32" s="248" t="n">
        <f t="shared" si="17"/>
        <v>16.0</v>
      </c>
      <c r="L32" s="119" t="n">
        <v>13213.23</v>
      </c>
      <c r="M32" s="248" t="n">
        <f t="shared" si="18"/>
        <v>6.0</v>
      </c>
      <c r="N32" s="249" t="n">
        <f t="shared" si="19"/>
        <v>0.058884084688394615</v>
      </c>
      <c r="O32" s="120" t="n">
        <v>-0.056678950877909404</v>
      </c>
      <c r="P32" s="248" t="n">
        <f t="shared" si="20"/>
        <v>9.0</v>
      </c>
      <c r="Q32" s="119" t="n">
        <v>10107.232555573977</v>
      </c>
      <c r="R32" s="248" t="n">
        <f t="shared" si="21"/>
        <v>4.0</v>
      </c>
      <c r="S32" s="249" t="n">
        <f t="shared" si="22"/>
        <v>0.06391099178366498</v>
      </c>
      <c r="T32" s="120" t="n">
        <v>0.6071771817525133</v>
      </c>
      <c r="U32" s="248" t="n">
        <f t="shared" si="23"/>
        <v>13.0</v>
      </c>
      <c r="V32" s="94"/>
      <c r="W32" s="251"/>
      <c r="X32" s="94"/>
      <c r="Y32" s="253"/>
    </row>
    <row r="33" s="238" customFormat="1" ht="20.4" customHeight="1" spans="1:25">
      <c r="A33" s="90" t="s">
        <v>132</v>
      </c>
      <c r="B33" s="247" t="n">
        <v>12365.606919762558</v>
      </c>
      <c r="C33" s="248" t="n">
        <f t="shared" si="12"/>
        <v>13.0</v>
      </c>
      <c r="D33" s="249" t="n">
        <f t="shared" si="13"/>
        <v>0.00735405579748299</v>
      </c>
      <c r="E33" s="249" t="n">
        <v>-0.09725768060950131</v>
      </c>
      <c r="F33" s="248" t="n">
        <f t="shared" si="14"/>
        <v>17.0</v>
      </c>
      <c r="G33" s="119" t="n">
        <v>9291.460000000001</v>
      </c>
      <c r="H33" s="248" t="n">
        <f t="shared" si="15"/>
        <v>12.0</v>
      </c>
      <c r="I33" s="249" t="n">
        <f t="shared" si="16"/>
        <v>0.01817834635910112</v>
      </c>
      <c r="J33" s="120" t="n">
        <v>0.010754302373648631</v>
      </c>
      <c r="K33" s="248" t="n">
        <f t="shared" si="17"/>
        <v>6.0</v>
      </c>
      <c r="L33" s="119" t="n">
        <v>1705.4900000000002</v>
      </c>
      <c r="M33" s="248" t="n">
        <f t="shared" si="18"/>
        <v>14.0</v>
      </c>
      <c r="N33" s="249" t="n">
        <f t="shared" si="19"/>
        <v>0.0076004290847287255</v>
      </c>
      <c r="O33" s="120" t="n">
        <v>-0.5301240336560449</v>
      </c>
      <c r="P33" s="248" t="n">
        <f t="shared" si="20"/>
        <v>17.0</v>
      </c>
      <c r="Q33" s="119" t="n">
        <v>1368.6569197625568</v>
      </c>
      <c r="R33" s="248" t="n">
        <f t="shared" si="21"/>
        <v>14.0</v>
      </c>
      <c r="S33" s="249" t="n">
        <f t="shared" si="22"/>
        <v>0.008654418573297936</v>
      </c>
      <c r="T33" s="120" t="n">
        <v>0.5631687719641231</v>
      </c>
      <c r="U33" s="248" t="n">
        <f t="shared" si="23"/>
        <v>15.0</v>
      </c>
      <c r="V33" s="94"/>
      <c r="W33" s="251"/>
      <c r="X33" s="94"/>
      <c r="Y33" s="253"/>
    </row>
    <row r="34" s="238" customFormat="1" ht="20.4" customHeight="1" spans="1:25">
      <c r="A34" s="90" t="s">
        <v>133</v>
      </c>
      <c r="B34" s="247" t="n">
        <v>34236.00546050885</v>
      </c>
      <c r="C34" s="248" t="n">
        <f t="shared" si="12"/>
        <v>9.0</v>
      </c>
      <c r="D34" s="249" t="n">
        <f t="shared" si="13"/>
        <v>0.020360787470700907</v>
      </c>
      <c r="E34" s="249" t="n">
        <v>0.005060770776644437</v>
      </c>
      <c r="F34" s="248" t="n">
        <f t="shared" si="14"/>
        <v>13.0</v>
      </c>
      <c r="G34" s="119" t="n">
        <v>22320.460000000003</v>
      </c>
      <c r="H34" s="248" t="n">
        <f t="shared" si="15"/>
        <v>8.0</v>
      </c>
      <c r="I34" s="249" t="n">
        <f t="shared" si="16"/>
        <v>0.0436690307846627</v>
      </c>
      <c r="J34" s="120" t="n">
        <v>-0.03404530632293447</v>
      </c>
      <c r="K34" s="248" t="n">
        <f t="shared" si="17"/>
        <v>12.0</v>
      </c>
      <c r="L34" s="119" t="n">
        <v>8746.12</v>
      </c>
      <c r="M34" s="248" t="n">
        <f t="shared" si="18"/>
        <v>10.0</v>
      </c>
      <c r="N34" s="249" t="n">
        <f t="shared" si="19"/>
        <v>0.038976637111051725</v>
      </c>
      <c r="O34" s="120" t="n">
        <v>-0.11505896827773757</v>
      </c>
      <c r="P34" s="248" t="n">
        <f t="shared" si="20"/>
        <v>12.0</v>
      </c>
      <c r="Q34" s="119" t="n">
        <v>3169.4254605088463</v>
      </c>
      <c r="R34" s="248" t="n">
        <f t="shared" si="21"/>
        <v>10.0</v>
      </c>
      <c r="S34" s="249" t="n">
        <f t="shared" si="22"/>
        <v>0.02004120548842126</v>
      </c>
      <c r="T34" s="120" t="n">
        <v>1.9532826711725353</v>
      </c>
      <c r="U34" s="248" t="n">
        <f t="shared" si="23"/>
        <v>8.0</v>
      </c>
      <c r="V34" s="94"/>
      <c r="W34" s="251"/>
      <c r="X34" s="94"/>
      <c r="Y34" s="253"/>
    </row>
    <row r="35" ht="20.4" customHeight="1" spans="1:25">
      <c r="A35" s="90" t="s">
        <v>134</v>
      </c>
      <c r="B35" s="247" t="n">
        <v>27366.779148874077</v>
      </c>
      <c r="C35" s="248" t="n">
        <f t="shared" si="12"/>
        <v>11.0</v>
      </c>
      <c r="D35" s="249" t="n">
        <f t="shared" si="13"/>
        <v>0.01627553116997172</v>
      </c>
      <c r="E35" s="249" t="n">
        <v>0.13499246147696242</v>
      </c>
      <c r="F35" s="248" t="n">
        <f t="shared" si="14"/>
        <v>5.0</v>
      </c>
      <c r="G35" s="119" t="n">
        <v>13750.160000000002</v>
      </c>
      <c r="H35" s="248" t="n">
        <f t="shared" si="15"/>
        <v>11.0</v>
      </c>
      <c r="I35" s="249" t="n">
        <f t="shared" si="16"/>
        <v>0.026901603297335167</v>
      </c>
      <c r="J35" s="120" t="n">
        <v>0.06324658373182063</v>
      </c>
      <c r="K35" s="248" t="n">
        <f t="shared" si="17"/>
        <v>2.0</v>
      </c>
      <c r="L35" s="119" t="n">
        <v>10551.06</v>
      </c>
      <c r="M35" s="248" t="n">
        <f t="shared" si="18"/>
        <v>8.0</v>
      </c>
      <c r="N35" s="249" t="n">
        <f t="shared" si="19"/>
        <v>0.04702026004181664</v>
      </c>
      <c r="O35" s="120" t="n">
        <v>0.03752003539997063</v>
      </c>
      <c r="P35" s="248" t="n">
        <f t="shared" si="20"/>
        <v>7.0</v>
      </c>
      <c r="Q35" s="119" t="n">
        <v>3065.559148874075</v>
      </c>
      <c r="R35" s="248" t="n">
        <f t="shared" si="21"/>
        <v>11.0</v>
      </c>
      <c r="S35" s="249" t="n">
        <f t="shared" si="22"/>
        <v>0.019384428378268738</v>
      </c>
      <c r="T35" s="120" t="n">
        <v>2.0348469875216946</v>
      </c>
      <c r="U35" s="248" t="n">
        <f t="shared" si="23"/>
        <v>7.0</v>
      </c>
      <c r="V35" s="94"/>
      <c r="W35" s="251"/>
      <c r="X35" s="94"/>
      <c r="Y35" s="251"/>
    </row>
    <row r="36" ht="20.4" customHeight="1" spans="1:25">
      <c r="A36" s="90" t="s">
        <v>135</v>
      </c>
      <c r="B36" s="247" t="n">
        <v>57328.51111635888</v>
      </c>
      <c r="C36" s="248" t="n">
        <f t="shared" si="12"/>
        <v>5.0</v>
      </c>
      <c r="D36" s="249" t="n">
        <f t="shared" si="13"/>
        <v>0.0340943289134102</v>
      </c>
      <c r="E36" s="249" t="n">
        <v>-0.01809279771812077</v>
      </c>
      <c r="F36" s="248" t="n">
        <f t="shared" si="14"/>
        <v>15.0</v>
      </c>
      <c r="G36" s="119" t="n">
        <v>33023.420000000006</v>
      </c>
      <c r="H36" s="248" t="n">
        <f t="shared" si="15"/>
        <v>5.0</v>
      </c>
      <c r="I36" s="249" t="n">
        <f t="shared" si="16"/>
        <v>0.06460891686796984</v>
      </c>
      <c r="J36" s="120" t="n">
        <v>0.01644456687848121</v>
      </c>
      <c r="K36" s="248" t="n">
        <f t="shared" si="17"/>
        <v>4.0</v>
      </c>
      <c r="L36" s="119" t="n">
        <v>19842.14</v>
      </c>
      <c r="M36" s="248" t="n">
        <f t="shared" si="18"/>
        <v>3.0</v>
      </c>
      <c r="N36" s="249" t="n">
        <f t="shared" si="19"/>
        <v>0.08842548356147455</v>
      </c>
      <c r="O36" s="120" t="n">
        <v>-0.15435816570064784</v>
      </c>
      <c r="P36" s="248" t="n">
        <f t="shared" si="20"/>
        <v>13.0</v>
      </c>
      <c r="Q36" s="119" t="n">
        <v>4462.951116358877</v>
      </c>
      <c r="R36" s="248" t="n">
        <f t="shared" si="21"/>
        <v>6.0</v>
      </c>
      <c r="S36" s="249" t="n">
        <f t="shared" si="22"/>
        <v>0.0282205470746005</v>
      </c>
      <c r="T36" s="120" t="n">
        <v>0.8353165107169993</v>
      </c>
      <c r="U36" s="248" t="n">
        <f t="shared" si="23"/>
        <v>11.0</v>
      </c>
      <c r="V36" s="94"/>
      <c r="W36" s="251"/>
      <c r="X36" s="94"/>
      <c r="Y36" s="251"/>
    </row>
    <row r="37" ht="20.4" customHeight="1" spans="1:25">
      <c r="A37" s="90" t="s">
        <v>136</v>
      </c>
      <c r="B37" s="247" t="n">
        <v>42747.460246445946</v>
      </c>
      <c r="C37" s="248" t="n">
        <f t="shared" si="12"/>
        <v>7.0</v>
      </c>
      <c r="D37" s="249" t="n">
        <f t="shared" si="13"/>
        <v>0.025422707505818445</v>
      </c>
      <c r="E37" s="249" t="n">
        <v>0.1508721342280355</v>
      </c>
      <c r="F37" s="248" t="n">
        <f t="shared" si="14"/>
        <v>4.0</v>
      </c>
      <c r="G37" s="119" t="n">
        <v>27218.729999999996</v>
      </c>
      <c r="H37" s="248" t="n">
        <f t="shared" si="15"/>
        <v>6.0</v>
      </c>
      <c r="I37" s="249" t="n">
        <f t="shared" si="16"/>
        <v>0.0532522877346355</v>
      </c>
      <c r="J37" s="120" t="n">
        <v>0.34561000207634995</v>
      </c>
      <c r="K37" s="248" t="n">
        <f t="shared" si="17"/>
        <v>1.0</v>
      </c>
      <c r="L37" s="119" t="n">
        <v>11240.19</v>
      </c>
      <c r="M37" s="248" t="n">
        <f t="shared" si="18"/>
        <v>7.0</v>
      </c>
      <c r="N37" s="249" t="n">
        <f t="shared" si="19"/>
        <v>0.05009133269258511</v>
      </c>
      <c r="O37" s="120" t="n">
        <v>-0.2613588795450468</v>
      </c>
      <c r="P37" s="248" t="n">
        <f t="shared" si="20"/>
        <v>16.0</v>
      </c>
      <c r="Q37" s="119" t="n">
        <v>4288.540246445948</v>
      </c>
      <c r="R37" s="248" t="n">
        <f t="shared" si="21"/>
        <v>7.0</v>
      </c>
      <c r="S37" s="249" t="n">
        <f t="shared" si="22"/>
        <v>0.027117696060468068</v>
      </c>
      <c r="T37" s="120" t="n">
        <v>1.5251279247514857</v>
      </c>
      <c r="U37" s="248" t="n">
        <f t="shared" si="23"/>
        <v>10.0</v>
      </c>
      <c r="V37" s="94"/>
      <c r="W37" s="251"/>
      <c r="X37" s="94"/>
      <c r="Y37" s="251"/>
    </row>
    <row r="38" ht="20.4" customHeight="1" spans="1:25">
      <c r="A38" s="90" t="s">
        <v>137</v>
      </c>
      <c r="B38" s="247" t="n">
        <v>30523.217820464124</v>
      </c>
      <c r="C38" s="248" t="n">
        <f t="shared" si="12"/>
        <v>10.0</v>
      </c>
      <c r="D38" s="249" t="n">
        <f t="shared" si="13"/>
        <v>0.018152723794872948</v>
      </c>
      <c r="E38" s="249" t="n">
        <v>0.04961510254357273</v>
      </c>
      <c r="F38" s="248" t="n">
        <f t="shared" si="14"/>
        <v>10.0</v>
      </c>
      <c r="G38" s="119" t="n">
        <v>20049.909999999996</v>
      </c>
      <c r="H38" s="248" t="n">
        <f t="shared" si="15"/>
        <v>9.0</v>
      </c>
      <c r="I38" s="249" t="n">
        <f t="shared" si="16"/>
        <v>0.03922679626762695</v>
      </c>
      <c r="J38" s="120" t="n">
        <v>0.0023040599245542355</v>
      </c>
      <c r="K38" s="248" t="n">
        <f t="shared" si="17"/>
        <v>7.0</v>
      </c>
      <c r="L38" s="119" t="n">
        <v>7151.9</v>
      </c>
      <c r="M38" s="248" t="n">
        <f t="shared" si="18"/>
        <v>11.0</v>
      </c>
      <c r="N38" s="249" t="n">
        <f t="shared" si="19"/>
        <v>0.03187207709870558</v>
      </c>
      <c r="O38" s="120" t="n">
        <v>0.03935719392885983</v>
      </c>
      <c r="P38" s="248" t="n">
        <f t="shared" si="20"/>
        <v>6.0</v>
      </c>
      <c r="Q38" s="119" t="n">
        <v>3321.4078204641264</v>
      </c>
      <c r="R38" s="248" t="n">
        <f t="shared" si="21"/>
        <v>8.0</v>
      </c>
      <c r="S38" s="249" t="n">
        <f t="shared" si="22"/>
        <v>0.021002234464944328</v>
      </c>
      <c r="T38" s="120" t="n">
        <v>0.5128312873977912</v>
      </c>
      <c r="U38" s="248" t="n">
        <f t="shared" si="23"/>
        <v>16.0</v>
      </c>
      <c r="V38" s="94"/>
      <c r="W38" s="251"/>
      <c r="X38" s="94"/>
      <c r="Y38" s="251"/>
    </row>
    <row r="39" ht="20.4" customHeight="1" spans="1:25">
      <c r="A39" s="90" t="s">
        <v>138</v>
      </c>
      <c r="B39" s="247" t="n">
        <v>13925.65454328778</v>
      </c>
      <c r="C39" s="248" t="n">
        <f t="shared" si="12"/>
        <v>12.0</v>
      </c>
      <c r="D39" s="249" t="n">
        <f t="shared" si="13"/>
        <v>0.008281845055590454</v>
      </c>
      <c r="E39" s="249" t="n">
        <v>0.1650990815137272</v>
      </c>
      <c r="F39" s="248" t="n">
        <f t="shared" si="14"/>
        <v>2.0</v>
      </c>
      <c r="G39" s="119" t="n">
        <v>5507.39</v>
      </c>
      <c r="H39" s="248" t="n">
        <f t="shared" si="15"/>
        <v>14.0</v>
      </c>
      <c r="I39" s="249" t="n">
        <f t="shared" si="16"/>
        <v>0.010774974326386801</v>
      </c>
      <c r="J39" s="120" t="n">
        <v>-0.034550037864976166</v>
      </c>
      <c r="K39" s="248" t="n">
        <f t="shared" si="17"/>
        <v>13.0</v>
      </c>
      <c r="L39" s="119" t="n">
        <v>6029.03</v>
      </c>
      <c r="M39" s="248" t="n">
        <f t="shared" si="18"/>
        <v>12.0</v>
      </c>
      <c r="N39" s="249" t="n">
        <f t="shared" si="19"/>
        <v>0.02686806428926703</v>
      </c>
      <c r="O39" s="120" t="n">
        <v>0.043593933372337274</v>
      </c>
      <c r="P39" s="248" t="n">
        <f t="shared" si="20"/>
        <v>5.0</v>
      </c>
      <c r="Q39" s="119" t="n">
        <v>2389.2345432877783</v>
      </c>
      <c r="R39" s="248" t="n">
        <f t="shared" si="21"/>
        <v>12.0</v>
      </c>
      <c r="S39" s="249" t="n">
        <f t="shared" si="22"/>
        <v>0.015107829806597533</v>
      </c>
      <c r="T39" s="120" t="n">
        <v>4.076187363532599</v>
      </c>
      <c r="U39" s="248" t="n">
        <f t="shared" si="23"/>
        <v>3.0</v>
      </c>
      <c r="V39" s="94"/>
      <c r="W39" s="251"/>
      <c r="X39" s="94"/>
      <c r="Y39" s="251"/>
    </row>
    <row r="40" ht="20.4" customHeight="1" spans="1:25">
      <c r="A40" s="90" t="s">
        <v>147</v>
      </c>
      <c r="B40" s="247" t="n">
        <v>42368.24447918483</v>
      </c>
      <c r="C40" s="248" t="n">
        <f t="shared" si="12"/>
        <v>8.0</v>
      </c>
      <c r="D40" s="249" t="n">
        <f t="shared" si="13"/>
        <v>0.025197180855180176</v>
      </c>
      <c r="E40" s="249" t="n">
        <v>0.0886801968211487</v>
      </c>
      <c r="F40" s="248" t="n">
        <f t="shared" si="14"/>
        <v>7.0</v>
      </c>
      <c r="G40" s="119" t="n">
        <v>18243.08</v>
      </c>
      <c r="H40" s="248" t="n">
        <f t="shared" si="15"/>
        <v>10.0</v>
      </c>
      <c r="I40" s="249" t="n">
        <f t="shared" si="16"/>
        <v>0.03569181021032113</v>
      </c>
      <c r="J40" s="120" t="n">
        <v>-0.008183820359352995</v>
      </c>
      <c r="K40" s="248" t="n">
        <f t="shared" si="17"/>
        <v>9.0</v>
      </c>
      <c r="L40" s="119" t="n">
        <v>17090.23</v>
      </c>
      <c r="M40" s="248" t="n">
        <f t="shared" si="18"/>
        <v>4.0</v>
      </c>
      <c r="N40" s="249" t="n">
        <f t="shared" si="19"/>
        <v>0.07616173718796557</v>
      </c>
      <c r="O40" s="120" t="n">
        <v>-0.06366396672408438</v>
      </c>
      <c r="P40" s="248" t="n">
        <f t="shared" si="20"/>
        <v>10.0</v>
      </c>
      <c r="Q40" s="119" t="n">
        <v>7034.934479184833</v>
      </c>
      <c r="R40" s="248" t="n">
        <f t="shared" si="21"/>
        <v>5.0</v>
      </c>
      <c r="S40" s="249" t="n">
        <f t="shared" si="22"/>
        <v>0.04448395119293556</v>
      </c>
      <c r="T40" s="120" t="n">
        <v>2.0974240656804946</v>
      </c>
      <c r="U40" s="248" t="n">
        <f t="shared" si="23"/>
        <v>6.0</v>
      </c>
      <c r="V40" s="94"/>
      <c r="W40" s="251"/>
      <c r="X40" s="94"/>
      <c r="Y40" s="251"/>
    </row>
    <row r="41" ht="20.4" customHeight="1" spans="1:25">
      <c r="A41" s="90" t="s">
        <v>107</v>
      </c>
      <c r="B41" s="247" t="n">
        <v>11600.158830492359</v>
      </c>
      <c r="C41" s="248" t="n">
        <f t="shared" si="12"/>
        <v>14.0</v>
      </c>
      <c r="D41" s="249" t="n">
        <f t="shared" si="13"/>
        <v>0.006898829620951911</v>
      </c>
      <c r="E41" s="249" t="n">
        <v>0.056639565822637475</v>
      </c>
      <c r="F41" s="248" t="n">
        <f t="shared" si="14"/>
        <v>9.0</v>
      </c>
      <c r="G41" s="119" t="n">
        <v>6646.570000000001</v>
      </c>
      <c r="H41" s="248" t="n">
        <f t="shared" si="15"/>
        <v>13.0</v>
      </c>
      <c r="I41" s="249" t="n">
        <f t="shared" si="16"/>
        <v>0.013003731551339694</v>
      </c>
      <c r="J41" s="120" t="n">
        <v>-0.2786843793104569</v>
      </c>
      <c r="K41" s="248" t="n">
        <f t="shared" si="17"/>
        <v>17.0</v>
      </c>
      <c r="L41" s="119" t="n">
        <v>2571.1800000000003</v>
      </c>
      <c r="M41" s="248" t="n">
        <f t="shared" si="18"/>
        <v>13.0</v>
      </c>
      <c r="N41" s="249" t="n">
        <f t="shared" si="19"/>
        <v>0.01145833235848513</v>
      </c>
      <c r="O41" s="120" t="n">
        <v>0.6827534752218648</v>
      </c>
      <c r="P41" s="248" t="n">
        <f t="shared" si="20"/>
        <v>1.0</v>
      </c>
      <c r="Q41" s="119" t="n">
        <v>2382.4088304923594</v>
      </c>
      <c r="R41" s="248" t="n">
        <f t="shared" si="21"/>
        <v>13.0</v>
      </c>
      <c r="S41" s="249" t="n">
        <f t="shared" si="22"/>
        <v>0.01506466882539055</v>
      </c>
      <c r="T41" s="120" t="n">
        <v>9.100094264903506</v>
      </c>
      <c r="U41" s="248" t="n">
        <f t="shared" si="23"/>
        <v>1.0</v>
      </c>
      <c r="V41" s="94"/>
      <c r="W41" s="251"/>
      <c r="X41" s="94"/>
      <c r="Y41" s="251"/>
    </row>
    <row r="42" ht="20.4" customHeight="1" spans="1:25">
      <c r="A42" s="90" t="s">
        <v>109</v>
      </c>
      <c r="B42" s="247" t="n">
        <v>4324.480071606551</v>
      </c>
      <c r="C42" s="248" t="n">
        <f t="shared" si="12"/>
        <v>15.0</v>
      </c>
      <c r="D42" s="249" t="n">
        <f t="shared" si="13"/>
        <v>0.0025718485107974276</v>
      </c>
      <c r="E42" s="249" t="n">
        <v>0.03994293092836202</v>
      </c>
      <c r="F42" s="248" t="n">
        <f t="shared" si="14"/>
        <v>11.0</v>
      </c>
      <c r="G42" s="119" t="n">
        <v>2189.16</v>
      </c>
      <c r="H42" s="248" t="n">
        <f t="shared" si="15"/>
        <v>15.0</v>
      </c>
      <c r="I42" s="249" t="n">
        <f t="shared" si="16"/>
        <v>0.004282998443246788</v>
      </c>
      <c r="J42" s="120" t="n">
        <v>-0.0500952438807435</v>
      </c>
      <c r="K42" s="248" t="n">
        <f t="shared" si="17"/>
        <v>15.0</v>
      </c>
      <c r="L42" s="119" t="n">
        <v>1586.99</v>
      </c>
      <c r="M42" s="248" t="n">
        <f t="shared" si="18"/>
        <v>15.0</v>
      </c>
      <c r="N42" s="249" t="n">
        <f t="shared" si="19"/>
        <v>0.007072339886586049</v>
      </c>
      <c r="O42" s="120" t="n">
        <v>-0.06979783947903657</v>
      </c>
      <c r="P42" s="248" t="n">
        <f t="shared" si="20"/>
        <v>11.0</v>
      </c>
      <c r="Q42" s="119" t="n">
        <v>548.3300716065517</v>
      </c>
      <c r="R42" s="248" t="n">
        <f t="shared" si="21"/>
        <v>16.0</v>
      </c>
      <c r="S42" s="249" t="n">
        <f t="shared" si="22"/>
        <v>0.0034672516446508706</v>
      </c>
      <c r="T42" s="120" t="n">
        <v>2.712405323149486</v>
      </c>
      <c r="U42" s="248" t="n">
        <f t="shared" si="23"/>
        <v>4.0</v>
      </c>
      <c r="V42" s="94"/>
      <c r="W42" s="251"/>
      <c r="X42" s="94"/>
      <c r="Y42" s="251"/>
    </row>
    <row r="43" ht="20.4" customHeight="1" spans="1:25">
      <c r="A43" s="90" t="s">
        <v>111</v>
      </c>
      <c r="B43" s="247" t="n">
        <v>4181.585437437875</v>
      </c>
      <c r="C43" s="248" t="n">
        <f t="shared" si="12"/>
        <v>16.0</v>
      </c>
      <c r="D43" s="249" t="n">
        <f t="shared" si="13"/>
        <v>0.0024868664213895998</v>
      </c>
      <c r="E43" s="249" t="n">
        <v>0.18178989355260977</v>
      </c>
      <c r="F43" s="248" t="n">
        <f t="shared" si="14"/>
        <v>1.0</v>
      </c>
      <c r="G43" s="119" t="n">
        <v>1870.6699999999998</v>
      </c>
      <c r="H43" s="248" t="n">
        <f t="shared" si="15"/>
        <v>16.0</v>
      </c>
      <c r="I43" s="249" t="n">
        <f t="shared" si="16"/>
        <v>0.00365988630243037</v>
      </c>
      <c r="J43" s="120" t="n">
        <v>0.015845863947129682</v>
      </c>
      <c r="K43" s="248" t="n">
        <f t="shared" si="17"/>
        <v>5.0</v>
      </c>
      <c r="L43" s="119" t="n">
        <v>1454.5800000000002</v>
      </c>
      <c r="M43" s="248" t="n">
        <f t="shared" si="18"/>
        <v>16.0</v>
      </c>
      <c r="N43" s="249" t="n">
        <f t="shared" si="19"/>
        <v>0.006482261483834387</v>
      </c>
      <c r="O43" s="120" t="n">
        <v>-0.048566550891858476</v>
      </c>
      <c r="P43" s="248" t="n">
        <f t="shared" si="20"/>
        <v>8.0</v>
      </c>
      <c r="Q43" s="119" t="n">
        <v>856.3354374378754</v>
      </c>
      <c r="R43" s="248" t="n">
        <f t="shared" si="21"/>
        <v>15.0</v>
      </c>
      <c r="S43" s="249" t="n">
        <f t="shared" si="22"/>
        <v>0.005414859785329739</v>
      </c>
      <c r="T43" s="120" t="n">
        <v>4.096346052114005</v>
      </c>
      <c r="U43" s="248" t="n">
        <f t="shared" si="23"/>
        <v>2.0</v>
      </c>
      <c r="V43" s="94"/>
      <c r="W43" s="251"/>
      <c r="X43" s="94"/>
      <c r="Y43" s="251"/>
    </row>
    <row r="44" ht="20.4" customHeight="1" spans="1:25">
      <c r="A44" s="90" t="s">
        <v>112</v>
      </c>
      <c r="B44" s="247" t="n">
        <v>972.7677291762288</v>
      </c>
      <c r="C44" s="248" t="n">
        <f t="shared" si="12"/>
        <v>17.0</v>
      </c>
      <c r="D44" s="249" t="n">
        <f t="shared" si="13"/>
        <v>5.785230118320915E-4</v>
      </c>
      <c r="E44" s="249" t="n">
        <v>0.06368723914090738</v>
      </c>
      <c r="F44" s="248" t="n">
        <f t="shared" si="14"/>
        <v>8.0</v>
      </c>
      <c r="G44" s="119" t="n">
        <v>530.11</v>
      </c>
      <c r="H44" s="248" t="n">
        <f t="shared" si="15"/>
        <v>17.0</v>
      </c>
      <c r="I44" s="249" t="n">
        <f t="shared" si="16"/>
        <v>0.001037137671412576</v>
      </c>
      <c r="J44" s="120" t="n">
        <v>-0.0029716564163329022</v>
      </c>
      <c r="K44" s="248" t="n">
        <f t="shared" si="17"/>
        <v>8.0</v>
      </c>
      <c r="L44" s="119" t="n">
        <v>433.47999999999996</v>
      </c>
      <c r="M44" s="248" t="n">
        <f t="shared" si="18"/>
        <v>17.0</v>
      </c>
      <c r="N44" s="249" t="n">
        <f t="shared" si="19"/>
        <v>0.0019317814819484183</v>
      </c>
      <c r="O44" s="120" t="n">
        <v>0.1416381353700289</v>
      </c>
      <c r="P44" s="248" t="n">
        <f t="shared" si="20"/>
        <v>3.0</v>
      </c>
      <c r="Q44" s="119" t="n">
        <v>9.177729176228882</v>
      </c>
      <c r="R44" s="248" t="n">
        <f t="shared" si="21"/>
        <v>17.0</v>
      </c>
      <c r="S44" s="249" t="n">
        <f t="shared" si="22"/>
        <v>5.803346967129867E-5</v>
      </c>
      <c r="T44" s="120" t="n">
        <v>1.9282457530543906</v>
      </c>
      <c r="U44" s="248" t="n">
        <f t="shared" si="23"/>
        <v>9.0</v>
      </c>
      <c r="V44" s="94"/>
      <c r="W44" s="251"/>
      <c r="X44" s="94"/>
      <c r="Y44" s="251"/>
    </row>
    <row r="45" ht="27" customHeight="1" spans="1:25">
      <c r="A45" s="114" t="s">
        <v>267</v>
      </c>
    </row>
    <row r="46" ht="19.05" customHeight="1" spans="1:25">
      <c r="A46" s="239" t="s">
        <v>243</v>
      </c>
    </row>
    <row r="47" ht="19.05" customHeight="1" spans="1:25">
      <c r="A47" s="240"/>
      <c r="B47" s="241" t="s">
        <v>244</v>
      </c>
      <c r="C47" s="242"/>
      <c r="D47" s="243"/>
      <c r="E47" s="243"/>
      <c r="F47" s="244"/>
      <c r="G47" s="241" t="s">
        <v>245</v>
      </c>
      <c r="H47" s="242"/>
      <c r="I47" s="243"/>
      <c r="J47" s="243"/>
      <c r="K47" s="244"/>
      <c r="L47" s="241" t="s">
        <v>246</v>
      </c>
      <c r="M47" s="242"/>
      <c r="N47" s="243"/>
      <c r="O47" s="243"/>
      <c r="P47" s="244"/>
      <c r="Q47" s="241" t="s">
        <v>247</v>
      </c>
      <c r="R47" s="242"/>
      <c r="S47" s="243"/>
      <c r="T47" s="243"/>
      <c r="U47" s="244"/>
      <c r="V47" s="241" t="s">
        <v>248</v>
      </c>
      <c r="W47" s="245"/>
      <c r="X47" s="241" t="s">
        <v>249</v>
      </c>
      <c r="Y47" s="245"/>
    </row>
    <row r="48" s="122" customFormat="1" ht="33" customHeight="1" spans="1:25">
      <c r="A48" s="29"/>
      <c r="B48" s="246" t="s">
        <v>250</v>
      </c>
      <c r="C48" s="246" t="s">
        <v>123</v>
      </c>
      <c r="D48" s="246" t="s">
        <v>251</v>
      </c>
      <c r="E48" s="246" t="s">
        <v>252</v>
      </c>
      <c r="F48" s="246" t="s">
        <v>126</v>
      </c>
      <c r="G48" s="246" t="s">
        <v>253</v>
      </c>
      <c r="H48" s="246" t="s">
        <v>123</v>
      </c>
      <c r="I48" s="246" t="s">
        <v>251</v>
      </c>
      <c r="J48" s="246" t="s">
        <v>252</v>
      </c>
      <c r="K48" s="246" t="s">
        <v>126</v>
      </c>
      <c r="L48" s="246" t="s">
        <v>254</v>
      </c>
      <c r="M48" s="246" t="s">
        <v>123</v>
      </c>
      <c r="N48" s="246" t="s">
        <v>251</v>
      </c>
      <c r="O48" s="246" t="s">
        <v>252</v>
      </c>
      <c r="P48" s="246" t="s">
        <v>126</v>
      </c>
      <c r="Q48" s="246" t="s">
        <v>254</v>
      </c>
      <c r="R48" s="246" t="s">
        <v>123</v>
      </c>
      <c r="S48" s="246" t="s">
        <v>251</v>
      </c>
      <c r="T48" s="246" t="s">
        <v>252</v>
      </c>
      <c r="U48" s="246" t="s">
        <v>126</v>
      </c>
      <c r="V48" s="246" t="s">
        <v>255</v>
      </c>
      <c r="W48" s="246" t="s">
        <v>252</v>
      </c>
      <c r="X48" s="246" t="s">
        <v>256</v>
      </c>
      <c r="Y48" s="246" t="s">
        <v>252</v>
      </c>
    </row>
    <row r="49" s="238" customFormat="1" ht="24" customHeight="1" spans="1:25">
      <c r="A49" s="82" t="s">
        <v>80</v>
      </c>
      <c r="B49" s="247" t="n">
        <f>G49+L49+Q49+V49+X49</f>
        <v>53240.4047845121</v>
      </c>
      <c r="C49" s="248"/>
      <c r="D49" s="249"/>
      <c r="E49" s="249">
        <v>0.0390093161359244</v>
      </c>
      <c r="F49" s="250"/>
      <c r="G49" s="247" t="n">
        <f>SUM(G50:G66)</f>
        <v>21748.530000000002</v>
      </c>
      <c r="H49" s="126"/>
      <c r="I49" s="251"/>
      <c r="J49" s="120">
        <v>-0.00540679288854617</v>
      </c>
      <c r="K49" s="250"/>
      <c r="L49" s="247" t="n">
        <f>SUM(L50:L66)</f>
        <v>10572.220000000003</v>
      </c>
      <c r="M49" s="126"/>
      <c r="N49" s="251"/>
      <c r="O49" s="120">
        <v>-0.0751623707687681</v>
      </c>
      <c r="P49" s="250"/>
      <c r="Q49" s="247" t="n">
        <f>SUM(Q50:Q66)</f>
        <v>9141.774784512088</v>
      </c>
      <c r="R49" s="126"/>
      <c r="S49" s="251"/>
      <c r="T49" s="120">
        <v>0.601651231555581</v>
      </c>
      <c r="U49" s="250"/>
      <c r="V49" s="247">
        <v>11731.83</v>
      </c>
      <c r="W49" s="252">
        <v>0.00633989596771989</v>
      </c>
      <c r="X49" s="247">
        <v>46.05</v>
      </c>
      <c r="Y49" s="252">
        <v>0.0145406477197621</v>
      </c>
    </row>
    <row r="50" s="238" customFormat="1" ht="25.05" customHeight="1" spans="1:25">
      <c r="A50" s="90" t="s">
        <v>127</v>
      </c>
      <c r="B50" s="247" t="n">
        <v>32215.74</v>
      </c>
      <c r="C50" s="248" t="n">
        <f t="shared" ref="C50:C66" si="24">RANK(B50,B$50:B$66)</f>
        <v>1.0</v>
      </c>
      <c r="D50" s="249" t="n">
        <f t="shared" ref="D50:D66" si="25">B50/B$49</f>
        <v>0.6050994565197544</v>
      </c>
      <c r="E50" s="249" t="n">
        <v>0.0443952615401972</v>
      </c>
      <c r="F50" s="248" t="n">
        <f t="shared" ref="F50:F66" si="26">RANK(E50,E$50:E$66)</f>
        <v>13.0</v>
      </c>
      <c r="G50" s="119" t="n">
        <v>10878.740000000002</v>
      </c>
      <c r="H50" s="248" t="n">
        <f t="shared" ref="H50:H66" si="27">RANK(G50,G$50:G$66)</f>
        <v>1.0</v>
      </c>
      <c r="I50" s="249" t="n">
        <f t="shared" ref="I50:I66" si="28">G50/G$49</f>
        <v>0.5002057610330445</v>
      </c>
      <c r="J50" s="120" t="n">
        <v>-0.020975861740020817</v>
      </c>
      <c r="K50" s="248" t="n">
        <f t="shared" ref="K50:K66" si="29">RANK(J50,J$50:J$66)</f>
        <v>12.0</v>
      </c>
      <c r="L50" s="119" t="n">
        <v>5292.91</v>
      </c>
      <c r="M50" s="248" t="n">
        <f t="shared" ref="M50:M66" si="30">RANK(L50,L$50:L$66)</f>
        <v>1.0</v>
      </c>
      <c r="N50" s="249" t="n">
        <f t="shared" ref="N50:N66" si="31">L50/L$49</f>
        <v>0.5006431950905297</v>
      </c>
      <c r="O50" s="120" t="n">
        <v>-0.07249000276873366</v>
      </c>
      <c r="P50" s="248" t="n">
        <f t="shared" ref="P50:P66" si="32">RANK(O50,O$50:O$66)</f>
        <v>9.0</v>
      </c>
      <c r="Q50" s="119" t="n">
        <v>4571.180000000001</v>
      </c>
      <c r="R50" s="248" t="n">
        <f t="shared" ref="R50:R66" si="33">RANK(Q50,Q$50:Q$66)</f>
        <v>1.0</v>
      </c>
      <c r="S50" s="249" t="n">
        <f t="shared" ref="S50:S66" si="34">Q50/Q$49</f>
        <v>0.5000320077611681</v>
      </c>
      <c r="T50" s="120" t="n">
        <v>0.6558766635996788</v>
      </c>
      <c r="U50" s="248" t="n">
        <f t="shared" ref="U50:U66" si="35">RANK(T50,T$50:T$66)</f>
        <v>12.0</v>
      </c>
      <c r="V50" s="94" t="n">
        <v>11405.320000000002</v>
      </c>
      <c r="W50" s="252" t="n">
        <v>0.017262201006441515</v>
      </c>
      <c r="X50" s="247" t="n">
        <v>67.59</v>
      </c>
      <c r="Y50" s="252" t="n">
        <v>0.21674167416741685</v>
      </c>
    </row>
    <row r="51" s="238" customFormat="1" ht="20.4" customHeight="1" spans="1:25">
      <c r="A51" s="90" t="s">
        <v>128</v>
      </c>
      <c r="B51" s="247" t="n">
        <v>18233.16032644707</v>
      </c>
      <c r="C51" s="248" t="n">
        <f t="shared" si="24"/>
        <v>2.0</v>
      </c>
      <c r="D51" s="249" t="n">
        <f t="shared" si="25"/>
        <v>0.34246847671885505</v>
      </c>
      <c r="E51" s="249" t="n">
        <v>0.022652645730455123</v>
      </c>
      <c r="F51" s="248" t="n">
        <f t="shared" si="26"/>
        <v>14.0</v>
      </c>
      <c r="G51" s="119" t="n">
        <v>3837.2</v>
      </c>
      <c r="H51" s="248" t="n">
        <f t="shared" si="27"/>
        <v>2.0</v>
      </c>
      <c r="I51" s="249" t="n">
        <f t="shared" si="28"/>
        <v>0.17643491307228581</v>
      </c>
      <c r="J51" s="120" t="n">
        <v>-0.019055458696130102</v>
      </c>
      <c r="K51" s="248" t="n">
        <f t="shared" si="29"/>
        <v>11.0</v>
      </c>
      <c r="L51" s="119" t="n">
        <v>1058.95</v>
      </c>
      <c r="M51" s="248" t="n">
        <f t="shared" si="30"/>
        <v>2.0</v>
      </c>
      <c r="N51" s="249" t="n">
        <f t="shared" si="31"/>
        <v>0.1001634472230052</v>
      </c>
      <c r="O51" s="120" t="n">
        <v>-0.18923988607478628</v>
      </c>
      <c r="P51" s="248" t="n">
        <f t="shared" si="32"/>
        <v>16.0</v>
      </c>
      <c r="Q51" s="119" t="n">
        <v>1892.1403264470682</v>
      </c>
      <c r="R51" s="248" t="n">
        <f t="shared" si="33"/>
        <v>2.0</v>
      </c>
      <c r="S51" s="249" t="n">
        <f t="shared" si="34"/>
        <v>0.20697735079327448</v>
      </c>
      <c r="T51" s="120" t="n">
        <v>0.37789586176155526</v>
      </c>
      <c r="U51" s="248" t="n">
        <f t="shared" si="35"/>
        <v>16.0</v>
      </c>
      <c r="V51" s="94" t="n">
        <v>11377.28</v>
      </c>
      <c r="W51" s="252" t="n">
        <v>0.01740373041834419</v>
      </c>
      <c r="X51" s="94" t="n">
        <v>67.59</v>
      </c>
      <c r="Y51" s="253" t="n">
        <v>0.21674167416741685</v>
      </c>
    </row>
    <row r="52" s="238" customFormat="1" ht="20.4" customHeight="1" spans="1:25">
      <c r="A52" s="90" t="s">
        <v>129</v>
      </c>
      <c r="B52" s="247" t="n">
        <v>1173.1497421160357</v>
      </c>
      <c r="C52" s="248" t="n">
        <f t="shared" si="24"/>
        <v>7.0</v>
      </c>
      <c r="D52" s="249" t="n">
        <f t="shared" si="25"/>
        <v>0.022034951591076466</v>
      </c>
      <c r="E52" s="249" t="n">
        <v>-0.07802875708902282</v>
      </c>
      <c r="F52" s="248" t="n">
        <f t="shared" si="26"/>
        <v>16.0</v>
      </c>
      <c r="G52" s="119" t="n">
        <v>751.3199999999999</v>
      </c>
      <c r="H52" s="248" t="n">
        <f t="shared" si="27"/>
        <v>6.0</v>
      </c>
      <c r="I52" s="249" t="n">
        <f t="shared" si="28"/>
        <v>0.034545783094305685</v>
      </c>
      <c r="J52" s="120" t="n">
        <v>-0.10994751993176413</v>
      </c>
      <c r="K52" s="248" t="n">
        <f t="shared" si="29"/>
        <v>16.0</v>
      </c>
      <c r="L52" s="119" t="n">
        <v>252.97</v>
      </c>
      <c r="M52" s="248" t="n">
        <f t="shared" si="30"/>
        <v>11.0</v>
      </c>
      <c r="N52" s="249" t="n">
        <f t="shared" si="31"/>
        <v>0.023927803242838306</v>
      </c>
      <c r="O52" s="120" t="n">
        <v>-0.1530400428552297</v>
      </c>
      <c r="P52" s="248" t="n">
        <f t="shared" si="32"/>
        <v>15.0</v>
      </c>
      <c r="Q52" s="119" t="n">
        <v>140.81974211603566</v>
      </c>
      <c r="R52" s="248" t="n">
        <f t="shared" si="33"/>
        <v>11.0</v>
      </c>
      <c r="S52" s="249" t="n">
        <f t="shared" si="34"/>
        <v>0.015403982862781907</v>
      </c>
      <c r="T52" s="120" t="n">
        <v>0.4011026494376669</v>
      </c>
      <c r="U52" s="248" t="n">
        <f t="shared" si="35"/>
        <v>13.0</v>
      </c>
      <c r="V52" s="94" t="n">
        <v>28.04</v>
      </c>
      <c r="W52" s="251" t="n">
        <v>-0.03708791208791215</v>
      </c>
      <c r="X52" s="94"/>
      <c r="Y52" s="253"/>
    </row>
    <row r="53" s="238" customFormat="1" ht="20.4" customHeight="1" spans="1:25">
      <c r="A53" s="90" t="s">
        <v>130</v>
      </c>
      <c r="B53" s="247" t="n">
        <v>1707.9141458643307</v>
      </c>
      <c r="C53" s="248" t="n">
        <f t="shared" si="24"/>
        <v>5.0</v>
      </c>
      <c r="D53" s="249" t="n">
        <f t="shared" si="25"/>
        <v>0.03207928551214116</v>
      </c>
      <c r="E53" s="249" t="n">
        <v>0.10108424853572814</v>
      </c>
      <c r="F53" s="248" t="n">
        <f t="shared" si="26"/>
        <v>7.0</v>
      </c>
      <c r="G53" s="119" t="n">
        <v>1074.99</v>
      </c>
      <c r="H53" s="248" t="n">
        <f t="shared" si="27"/>
        <v>4.0</v>
      </c>
      <c r="I53" s="249" t="n">
        <f t="shared" si="28"/>
        <v>0.04942816824861267</v>
      </c>
      <c r="J53" s="120" t="n">
        <v>0.008925554679581026</v>
      </c>
      <c r="K53" s="248" t="n">
        <f t="shared" si="29"/>
        <v>6.0</v>
      </c>
      <c r="L53" s="119" t="n">
        <v>297.63</v>
      </c>
      <c r="M53" s="248" t="n">
        <f t="shared" si="30"/>
        <v>9.0</v>
      </c>
      <c r="N53" s="249" t="n">
        <f t="shared" si="31"/>
        <v>0.028152081587405484</v>
      </c>
      <c r="O53" s="120" t="n">
        <v>-0.08895282989990512</v>
      </c>
      <c r="P53" s="248" t="n">
        <f t="shared" si="32"/>
        <v>13.0</v>
      </c>
      <c r="Q53" s="119" t="n">
        <v>335.2941458643308</v>
      </c>
      <c r="R53" s="248" t="n">
        <f t="shared" si="33"/>
        <v>5.0</v>
      </c>
      <c r="S53" s="249" t="n">
        <f t="shared" si="34"/>
        <v>0.03667713915162111</v>
      </c>
      <c r="T53" s="120" t="n">
        <v>1.1094273826922292</v>
      </c>
      <c r="U53" s="248" t="n">
        <f t="shared" si="35"/>
        <v>9.0</v>
      </c>
      <c r="V53" s="94"/>
      <c r="W53" s="251"/>
      <c r="X53" s="94"/>
      <c r="Y53" s="253"/>
    </row>
    <row r="54" s="238" customFormat="1" ht="20.4" customHeight="1" spans="1:25">
      <c r="A54" s="90" t="s">
        <v>131</v>
      </c>
      <c r="B54" s="247" t="n">
        <v>2133.5844138635166</v>
      </c>
      <c r="C54" s="248" t="n">
        <f t="shared" si="24"/>
        <v>3.0</v>
      </c>
      <c r="D54" s="249" t="n">
        <f t="shared" si="25"/>
        <v>0.04007453404043597</v>
      </c>
      <c r="E54" s="249" t="n">
        <v>0.1794359331454792</v>
      </c>
      <c r="F54" s="248" t="n">
        <f t="shared" si="26"/>
        <v>4.0</v>
      </c>
      <c r="G54" s="119" t="n">
        <v>920.4700000000003</v>
      </c>
      <c r="H54" s="248" t="n">
        <f t="shared" si="27"/>
        <v>5.0</v>
      </c>
      <c r="I54" s="249" t="n">
        <f t="shared" si="28"/>
        <v>0.04232332024279342</v>
      </c>
      <c r="J54" s="120" t="n">
        <v>0.026428181138976853</v>
      </c>
      <c r="K54" s="248" t="n">
        <f t="shared" si="29"/>
        <v>4.0</v>
      </c>
      <c r="L54" s="119" t="n">
        <v>748.23</v>
      </c>
      <c r="M54" s="248" t="n">
        <f t="shared" si="30"/>
        <v>3.0</v>
      </c>
      <c r="N54" s="249" t="n">
        <f t="shared" si="31"/>
        <v>0.07077321508633003</v>
      </c>
      <c r="O54" s="120" t="n">
        <v>0.12630960982658954</v>
      </c>
      <c r="P54" s="248" t="n">
        <f t="shared" si="32"/>
        <v>1.0</v>
      </c>
      <c r="Q54" s="119" t="n">
        <v>464.88441386351616</v>
      </c>
      <c r="R54" s="248" t="n">
        <f t="shared" si="33"/>
        <v>3.0</v>
      </c>
      <c r="S54" s="249" t="n">
        <f t="shared" si="34"/>
        <v>0.050852752864916216</v>
      </c>
      <c r="T54" s="120" t="n">
        <v>0.8753118663977291</v>
      </c>
      <c r="U54" s="248" t="n">
        <f t="shared" si="35"/>
        <v>11.0</v>
      </c>
      <c r="V54" s="94"/>
      <c r="W54" s="251"/>
      <c r="X54" s="94"/>
      <c r="Y54" s="253"/>
    </row>
    <row r="55" s="238" customFormat="1" ht="20.4" customHeight="1" spans="1:25">
      <c r="A55" s="90" t="s">
        <v>132</v>
      </c>
      <c r="B55" s="247" t="n">
        <v>1781.7603589881678</v>
      </c>
      <c r="C55" s="248" t="n">
        <f t="shared" si="24"/>
        <v>4.0</v>
      </c>
      <c r="D55" s="249" t="n">
        <f t="shared" si="25"/>
        <v>0.033466318789268354</v>
      </c>
      <c r="E55" s="249" t="n">
        <v>-0.015018638034976228</v>
      </c>
      <c r="F55" s="248" t="n">
        <f t="shared" si="26"/>
        <v>15.0</v>
      </c>
      <c r="G55" s="119" t="n">
        <v>1129.52</v>
      </c>
      <c r="H55" s="248" t="n">
        <f t="shared" si="27"/>
        <v>3.0</v>
      </c>
      <c r="I55" s="249" t="n">
        <f t="shared" si="28"/>
        <v>0.05193546414401341</v>
      </c>
      <c r="J55" s="120" t="n">
        <v>-0.0863041069074025</v>
      </c>
      <c r="K55" s="248" t="n">
        <f t="shared" si="29"/>
        <v>15.0</v>
      </c>
      <c r="L55" s="119" t="n">
        <v>312.94</v>
      </c>
      <c r="M55" s="248" t="n">
        <f t="shared" si="30"/>
        <v>7.0</v>
      </c>
      <c r="N55" s="249" t="n">
        <f t="shared" si="31"/>
        <v>0.029600216416230462</v>
      </c>
      <c r="O55" s="120" t="n">
        <v>-0.04936358941644643</v>
      </c>
      <c r="P55" s="248" t="n">
        <f t="shared" si="32"/>
        <v>7.0</v>
      </c>
      <c r="Q55" s="119" t="n">
        <v>339.3003589881678</v>
      </c>
      <c r="R55" s="248" t="n">
        <f t="shared" si="33"/>
        <v>4.0</v>
      </c>
      <c r="S55" s="249" t="n">
        <f t="shared" si="34"/>
        <v>0.03711537059116874</v>
      </c>
      <c r="T55" s="120" t="n">
        <v>0.39327045631430013</v>
      </c>
      <c r="U55" s="248" t="n">
        <f t="shared" si="35"/>
        <v>15.0</v>
      </c>
      <c r="V55" s="94"/>
      <c r="W55" s="251"/>
      <c r="X55" s="94"/>
      <c r="Y55" s="253"/>
    </row>
    <row r="56" s="238" customFormat="1" ht="20.4" customHeight="1" spans="1:25">
      <c r="A56" s="90" t="s">
        <v>133</v>
      </c>
      <c r="B56" s="247" t="n">
        <v>248.55666988455087</v>
      </c>
      <c r="C56" s="248" t="n">
        <f t="shared" si="24"/>
        <v>14.0</v>
      </c>
      <c r="D56" s="249" t="n">
        <f t="shared" si="25"/>
        <v>0.004668572128453415</v>
      </c>
      <c r="E56" s="249" t="n">
        <v>-0.20560604922014197</v>
      </c>
      <c r="F56" s="248" t="n">
        <f t="shared" si="26"/>
        <v>17.0</v>
      </c>
      <c r="G56" s="119" t="n">
        <v>168.29999999999998</v>
      </c>
      <c r="H56" s="248" t="n">
        <f t="shared" si="27"/>
        <v>13.0</v>
      </c>
      <c r="I56" s="249" t="n">
        <f t="shared" si="28"/>
        <v>0.007738454047239055</v>
      </c>
      <c r="J56" s="120" t="n">
        <v>0.006759586050128585</v>
      </c>
      <c r="K56" s="248" t="n">
        <f t="shared" si="29"/>
        <v>8.0</v>
      </c>
      <c r="L56" s="119" t="n">
        <v>31.18</v>
      </c>
      <c r="M56" s="248" t="n">
        <f t="shared" si="30"/>
        <v>17.0</v>
      </c>
      <c r="N56" s="249" t="n">
        <f t="shared" si="31"/>
        <v>0.002949238665105342</v>
      </c>
      <c r="O56" s="120" t="n">
        <v>-0.7022820586269456</v>
      </c>
      <c r="P56" s="248" t="n">
        <f t="shared" si="32"/>
        <v>17.0</v>
      </c>
      <c r="Q56" s="119" t="n">
        <v>49.076669884550874</v>
      </c>
      <c r="R56" s="248" t="n">
        <f t="shared" si="33"/>
        <v>15.0</v>
      </c>
      <c r="S56" s="249" t="n">
        <f t="shared" si="34"/>
        <v>0.005368396295180684</v>
      </c>
      <c r="T56" s="120" t="n">
        <v>0.1973300561611458</v>
      </c>
      <c r="U56" s="248" t="n">
        <f t="shared" si="35"/>
        <v>17.0</v>
      </c>
      <c r="V56" s="94"/>
      <c r="W56" s="251"/>
      <c r="X56" s="94"/>
      <c r="Y56" s="253"/>
    </row>
    <row r="57" ht="20.4" customHeight="1" spans="1:25">
      <c r="A57" s="90" t="s">
        <v>134</v>
      </c>
      <c r="B57" s="247" t="n">
        <v>919.3960447164704</v>
      </c>
      <c r="C57" s="248" t="n">
        <f t="shared" si="24"/>
        <v>9.0</v>
      </c>
      <c r="D57" s="249" t="n">
        <f t="shared" si="25"/>
        <v>0.017268765112468245</v>
      </c>
      <c r="E57" s="249" t="n">
        <v>0.06429801919451286</v>
      </c>
      <c r="F57" s="248" t="n">
        <f t="shared" si="26"/>
        <v>9.0</v>
      </c>
      <c r="G57" s="119" t="n">
        <v>498.71999999999997</v>
      </c>
      <c r="H57" s="248" t="n">
        <f t="shared" si="27"/>
        <v>8.0</v>
      </c>
      <c r="I57" s="249" t="n">
        <f t="shared" si="28"/>
        <v>0.02293120500557969</v>
      </c>
      <c r="J57" s="120" t="n">
        <v>2.607352734711796E-4</v>
      </c>
      <c r="K57" s="248" t="n">
        <f t="shared" si="29"/>
        <v>9.0</v>
      </c>
      <c r="L57" s="119" t="n">
        <v>278.47</v>
      </c>
      <c r="M57" s="248" t="n">
        <f t="shared" si="30"/>
        <v>10.0</v>
      </c>
      <c r="N57" s="249" t="n">
        <f t="shared" si="31"/>
        <v>0.026339784832324714</v>
      </c>
      <c r="O57" s="120" t="n">
        <v>-0.07739455985157194</v>
      </c>
      <c r="P57" s="248" t="n">
        <f t="shared" si="32"/>
        <v>11.0</v>
      </c>
      <c r="Q57" s="119" t="n">
        <v>142.20604471647033</v>
      </c>
      <c r="R57" s="248" t="n">
        <f t="shared" si="33"/>
        <v>10.0</v>
      </c>
      <c r="S57" s="249" t="n">
        <f t="shared" si="34"/>
        <v>0.015555627661862132</v>
      </c>
      <c r="T57" s="120" t="n">
        <v>1.2418636106370107</v>
      </c>
      <c r="U57" s="248" t="n">
        <f t="shared" si="35"/>
        <v>7.0</v>
      </c>
      <c r="V57" s="94"/>
      <c r="W57" s="251"/>
      <c r="X57" s="94"/>
      <c r="Y57" s="251"/>
    </row>
    <row r="58" ht="20.4" customHeight="1" spans="1:25">
      <c r="A58" s="90" t="s">
        <v>135</v>
      </c>
      <c r="B58" s="247" t="n">
        <v>830.0641543585218</v>
      </c>
      <c r="C58" s="248" t="n">
        <f t="shared" si="24"/>
        <v>11.0</v>
      </c>
      <c r="D58" s="249" t="n">
        <f t="shared" si="25"/>
        <v>0.015590868584079433</v>
      </c>
      <c r="E58" s="249" t="n">
        <v>0.18588202360826986</v>
      </c>
      <c r="F58" s="248" t="n">
        <f t="shared" si="26"/>
        <v>3.0</v>
      </c>
      <c r="G58" s="119" t="n">
        <v>284.48</v>
      </c>
      <c r="H58" s="248" t="n">
        <f t="shared" si="27"/>
        <v>12.0</v>
      </c>
      <c r="I58" s="249" t="n">
        <f t="shared" si="28"/>
        <v>0.013080424286147157</v>
      </c>
      <c r="J58" s="120" t="n">
        <v>0.058215228955101866</v>
      </c>
      <c r="K58" s="248" t="n">
        <f t="shared" si="29"/>
        <v>2.0</v>
      </c>
      <c r="L58" s="119" t="n">
        <v>381.54</v>
      </c>
      <c r="M58" s="248" t="n">
        <f t="shared" si="30"/>
        <v>6.0</v>
      </c>
      <c r="N58" s="249" t="n">
        <f t="shared" si="31"/>
        <v>0.03608891982951547</v>
      </c>
      <c r="O58" s="120" t="n">
        <v>0.04692130391834053</v>
      </c>
      <c r="P58" s="248" t="n">
        <f t="shared" si="32"/>
        <v>3.0</v>
      </c>
      <c r="Q58" s="119" t="n">
        <v>164.04415435852187</v>
      </c>
      <c r="R58" s="248" t="n">
        <f t="shared" si="33"/>
        <v>9.0</v>
      </c>
      <c r="S58" s="249" t="n">
        <f t="shared" si="34"/>
        <v>0.017944453700220672</v>
      </c>
      <c r="T58" s="120" t="n">
        <v>1.4599826300384706</v>
      </c>
      <c r="U58" s="248" t="n">
        <f t="shared" si="35"/>
        <v>4.0</v>
      </c>
      <c r="V58" s="94"/>
      <c r="W58" s="251"/>
      <c r="X58" s="94"/>
      <c r="Y58" s="251"/>
    </row>
    <row r="59" ht="20.4" customHeight="1" spans="1:25">
      <c r="A59" s="90" t="s">
        <v>136</v>
      </c>
      <c r="B59" s="247" t="n">
        <v>1519.1459359804956</v>
      </c>
      <c r="C59" s="248" t="n">
        <f t="shared" si="24"/>
        <v>6.0</v>
      </c>
      <c r="D59" s="249" t="n">
        <f t="shared" si="25"/>
        <v>0.028533703718616864</v>
      </c>
      <c r="E59" s="249" t="n">
        <v>0.11406085829975844</v>
      </c>
      <c r="F59" s="248" t="n">
        <f t="shared" si="26"/>
        <v>6.0</v>
      </c>
      <c r="G59" s="119" t="n">
        <v>694.9599999999999</v>
      </c>
      <c r="H59" s="248" t="n">
        <f t="shared" si="27"/>
        <v>7.0</v>
      </c>
      <c r="I59" s="249" t="n">
        <f t="shared" si="28"/>
        <v>0.03195434358092248</v>
      </c>
      <c r="J59" s="120" t="n">
        <v>0.1159355128781552</v>
      </c>
      <c r="K59" s="248" t="n">
        <f t="shared" si="29"/>
        <v>1.0</v>
      </c>
      <c r="L59" s="119" t="n">
        <v>607.94</v>
      </c>
      <c r="M59" s="248" t="n">
        <f t="shared" si="30"/>
        <v>4.0</v>
      </c>
      <c r="N59" s="249" t="n">
        <f t="shared" si="31"/>
        <v>0.057503532843622245</v>
      </c>
      <c r="O59" s="120" t="n">
        <v>-0.037567084078711836</v>
      </c>
      <c r="P59" s="248" t="n">
        <f t="shared" si="32"/>
        <v>6.0</v>
      </c>
      <c r="Q59" s="119" t="n">
        <v>216.2459359804954</v>
      </c>
      <c r="R59" s="248" t="n">
        <f t="shared" si="33"/>
        <v>7.0</v>
      </c>
      <c r="S59" s="249" t="n">
        <f t="shared" si="34"/>
        <v>0.023654699560839855</v>
      </c>
      <c r="T59" s="120" t="n">
        <v>0.9806139496618893</v>
      </c>
      <c r="U59" s="248" t="n">
        <f t="shared" si="35"/>
        <v>10.0</v>
      </c>
      <c r="V59" s="94"/>
      <c r="W59" s="251"/>
      <c r="X59" s="94"/>
      <c r="Y59" s="251"/>
    </row>
    <row r="60" ht="20.4" customHeight="1" spans="1:25">
      <c r="A60" s="90" t="s">
        <v>137</v>
      </c>
      <c r="B60" s="247" t="n">
        <v>834.2910652628469</v>
      </c>
      <c r="C60" s="248" t="n">
        <f t="shared" si="24"/>
        <v>10.0</v>
      </c>
      <c r="D60" s="249" t="n">
        <f t="shared" si="25"/>
        <v>0.015670261498566714</v>
      </c>
      <c r="E60" s="249" t="n">
        <v>0.05557458486526231</v>
      </c>
      <c r="F60" s="248" t="n">
        <f t="shared" si="26"/>
        <v>10.0</v>
      </c>
      <c r="G60" s="119" t="n">
        <v>350.44000000000005</v>
      </c>
      <c r="H60" s="248" t="n">
        <f t="shared" si="27"/>
        <v>11.0</v>
      </c>
      <c r="I60" s="249" t="n">
        <f t="shared" si="28"/>
        <v>0.016113272943044887</v>
      </c>
      <c r="J60" s="120" t="n">
        <v>-0.06626522075084583</v>
      </c>
      <c r="K60" s="248" t="n">
        <f t="shared" si="29"/>
        <v>13.0</v>
      </c>
      <c r="L60" s="119" t="n">
        <v>311.47</v>
      </c>
      <c r="M60" s="248" t="n">
        <f t="shared" si="30"/>
        <v>8.0</v>
      </c>
      <c r="N60" s="249" t="n">
        <f t="shared" si="31"/>
        <v>0.029461172771660066</v>
      </c>
      <c r="O60" s="120" t="n">
        <v>-0.07575667655786342</v>
      </c>
      <c r="P60" s="248" t="n">
        <f t="shared" si="32"/>
        <v>10.0</v>
      </c>
      <c r="Q60" s="119" t="n">
        <v>172.38106526284682</v>
      </c>
      <c r="R60" s="248" t="n">
        <f t="shared" si="33"/>
        <v>8.0</v>
      </c>
      <c r="S60" s="249" t="n">
        <f t="shared" si="34"/>
        <v>0.01885641129060556</v>
      </c>
      <c r="T60" s="120" t="n">
        <v>1.2084065983610628</v>
      </c>
      <c r="U60" s="248" t="n">
        <f t="shared" si="35"/>
        <v>8.0</v>
      </c>
      <c r="V60" s="94"/>
      <c r="W60" s="251"/>
      <c r="X60" s="94"/>
      <c r="Y60" s="251"/>
    </row>
    <row r="61" ht="20.4" customHeight="1" spans="1:25">
      <c r="A61" s="90" t="s">
        <v>138</v>
      </c>
      <c r="B61" s="247" t="n">
        <v>745.8110754035699</v>
      </c>
      <c r="C61" s="248" t="n">
        <f t="shared" si="24"/>
        <v>12.0</v>
      </c>
      <c r="D61" s="249" t="n">
        <f t="shared" si="25"/>
        <v>0.014008365984860622</v>
      </c>
      <c r="E61" s="249" t="n">
        <v>0.05443659779627258</v>
      </c>
      <c r="F61" s="248" t="n">
        <f t="shared" si="26"/>
        <v>11.0</v>
      </c>
      <c r="G61" s="119" t="n">
        <v>449.57</v>
      </c>
      <c r="H61" s="248" t="n">
        <f t="shared" si="27"/>
        <v>9.0</v>
      </c>
      <c r="I61" s="249" t="n">
        <f t="shared" si="28"/>
        <v>0.02067128215102354</v>
      </c>
      <c r="J61" s="120" t="n">
        <v>0.006830601092896201</v>
      </c>
      <c r="K61" s="248" t="n">
        <f t="shared" si="29"/>
        <v>7.0</v>
      </c>
      <c r="L61" s="119" t="n">
        <v>186.18</v>
      </c>
      <c r="M61" s="248" t="n">
        <f t="shared" si="30"/>
        <v>12.0</v>
      </c>
      <c r="N61" s="249" t="n">
        <f t="shared" si="31"/>
        <v>0.01761030322865018</v>
      </c>
      <c r="O61" s="120" t="n">
        <v>0.02206851119894604</v>
      </c>
      <c r="P61" s="248" t="n">
        <f t="shared" si="32"/>
        <v>5.0</v>
      </c>
      <c r="Q61" s="119" t="n">
        <v>110.06107540356987</v>
      </c>
      <c r="R61" s="248" t="n">
        <f t="shared" si="33"/>
        <v>12.0</v>
      </c>
      <c r="S61" s="249" t="n">
        <f t="shared" si="34"/>
        <v>0.012039355376598695</v>
      </c>
      <c r="T61" s="120" t="n">
        <v>0.399775663734583</v>
      </c>
      <c r="U61" s="248" t="n">
        <f t="shared" si="35"/>
        <v>14.0</v>
      </c>
      <c r="V61" s="94"/>
      <c r="W61" s="251"/>
      <c r="X61" s="94"/>
      <c r="Y61" s="251"/>
    </row>
    <row r="62" ht="20.4" customHeight="1" spans="1:25">
      <c r="A62" s="90" t="s">
        <v>147</v>
      </c>
      <c r="B62" s="247" t="n">
        <v>363.82891542443144</v>
      </c>
      <c r="C62" s="248" t="n">
        <f t="shared" si="24"/>
        <v>13.0</v>
      </c>
      <c r="D62" s="249" t="n">
        <f t="shared" si="25"/>
        <v>0.006833699272141346</v>
      </c>
      <c r="E62" s="249" t="n">
        <v>0.2151723730736926</v>
      </c>
      <c r="F62" s="248" t="n">
        <f t="shared" si="26"/>
        <v>2.0</v>
      </c>
      <c r="G62" s="119" t="n">
        <v>121.83</v>
      </c>
      <c r="H62" s="248" t="n">
        <f t="shared" si="27"/>
        <v>14.0</v>
      </c>
      <c r="I62" s="249" t="n">
        <f t="shared" si="28"/>
        <v>0.005601757911914047</v>
      </c>
      <c r="J62" s="120" t="n">
        <v>0.012381585507728061</v>
      </c>
      <c r="K62" s="248" t="n">
        <f t="shared" si="29"/>
        <v>5.0</v>
      </c>
      <c r="L62" s="119" t="n">
        <v>160.0</v>
      </c>
      <c r="M62" s="248" t="n">
        <f t="shared" si="30"/>
        <v>13.0</v>
      </c>
      <c r="N62" s="249" t="n">
        <f t="shared" si="31"/>
        <v>0.0151340021301108</v>
      </c>
      <c r="O62" s="120" t="n">
        <v>0.04078579327392188</v>
      </c>
      <c r="P62" s="248" t="n">
        <f t="shared" si="32"/>
        <v>4.0</v>
      </c>
      <c r="Q62" s="119" t="n">
        <v>81.99891542443147</v>
      </c>
      <c r="R62" s="248" t="n">
        <f t="shared" si="33"/>
        <v>13.0</v>
      </c>
      <c r="S62" s="249" t="n">
        <f t="shared" si="34"/>
        <v>0.008969693233238835</v>
      </c>
      <c r="T62" s="120" t="n">
        <v>2.2365620680514398</v>
      </c>
      <c r="U62" s="248" t="n">
        <f t="shared" si="35"/>
        <v>2.0</v>
      </c>
      <c r="V62" s="94"/>
      <c r="W62" s="251"/>
      <c r="X62" s="94"/>
      <c r="Y62" s="251"/>
    </row>
    <row r="63" ht="20.4" customHeight="1" spans="1:25">
      <c r="A63" s="90" t="s">
        <v>107</v>
      </c>
      <c r="B63" s="247" t="n">
        <v>1148.426948364121</v>
      </c>
      <c r="C63" s="248" t="n">
        <f t="shared" si="24"/>
        <v>8.0</v>
      </c>
      <c r="D63" s="249" t="n">
        <f t="shared" si="25"/>
        <v>0.02157059009998743</v>
      </c>
      <c r="E63" s="249" t="n">
        <v>0.08935798492391026</v>
      </c>
      <c r="F63" s="248" t="n">
        <f t="shared" si="26"/>
        <v>8.0</v>
      </c>
      <c r="G63" s="119" t="n">
        <v>367.69999999999993</v>
      </c>
      <c r="H63" s="248" t="n">
        <f t="shared" si="27"/>
        <v>10.0</v>
      </c>
      <c r="I63" s="249" t="n">
        <f t="shared" si="28"/>
        <v>0.016906889798988713</v>
      </c>
      <c r="J63" s="120" t="n">
        <v>-0.14166997362216685</v>
      </c>
      <c r="K63" s="248" t="n">
        <f t="shared" si="29"/>
        <v>17.0</v>
      </c>
      <c r="L63" s="119" t="n">
        <v>465.37</v>
      </c>
      <c r="M63" s="248" t="n">
        <f t="shared" si="30"/>
        <v>5.0</v>
      </c>
      <c r="N63" s="249" t="n">
        <f t="shared" si="31"/>
        <v>0.044018191070560396</v>
      </c>
      <c r="O63" s="120" t="n">
        <v>-0.06111043860710975</v>
      </c>
      <c r="P63" s="248" t="n">
        <f t="shared" si="32"/>
        <v>8.0</v>
      </c>
      <c r="Q63" s="119" t="n">
        <v>315.35694836412114</v>
      </c>
      <c r="R63" s="248" t="n">
        <f t="shared" si="33"/>
        <v>6.0</v>
      </c>
      <c r="S63" s="249" t="n">
        <f t="shared" si="34"/>
        <v>0.034496249994956756</v>
      </c>
      <c r="T63" s="120" t="n">
        <v>1.4225867084267891</v>
      </c>
      <c r="U63" s="248" t="n">
        <f t="shared" si="35"/>
        <v>5.0</v>
      </c>
      <c r="V63" s="94"/>
      <c r="W63" s="251"/>
      <c r="X63" s="94"/>
      <c r="Y63" s="251"/>
    </row>
    <row r="64" ht="20.4" customHeight="1" spans="1:25">
      <c r="A64" s="90" t="s">
        <v>109</v>
      </c>
      <c r="B64" s="247" t="n">
        <v>225.7569368934436</v>
      </c>
      <c r="C64" s="248" t="n">
        <f t="shared" si="24"/>
        <v>15.0</v>
      </c>
      <c r="D64" s="249" t="n">
        <f t="shared" si="25"/>
        <v>0.004240330963056799</v>
      </c>
      <c r="E64" s="249" t="n">
        <v>0.38594906481638785</v>
      </c>
      <c r="F64" s="248" t="n">
        <f t="shared" si="26"/>
        <v>1.0</v>
      </c>
      <c r="G64" s="119" t="n">
        <v>94.35000000000001</v>
      </c>
      <c r="H64" s="248" t="n">
        <f t="shared" si="27"/>
        <v>15.0</v>
      </c>
      <c r="I64" s="249" t="n">
        <f t="shared" si="28"/>
        <v>0.004338224238603712</v>
      </c>
      <c r="J64" s="120" t="n">
        <v>0.053836702781190744</v>
      </c>
      <c r="K64" s="248" t="n">
        <f t="shared" si="29"/>
        <v>3.0</v>
      </c>
      <c r="L64" s="119" t="n">
        <v>61.0</v>
      </c>
      <c r="M64" s="248" t="n">
        <f t="shared" si="30"/>
        <v>15.0</v>
      </c>
      <c r="N64" s="249" t="n">
        <f t="shared" si="31"/>
        <v>0.0057698383121047424</v>
      </c>
      <c r="O64" s="120" t="n">
        <v>0.05902777777777775</v>
      </c>
      <c r="P64" s="248" t="n">
        <f t="shared" si="32"/>
        <v>2.0</v>
      </c>
      <c r="Q64" s="119" t="n">
        <v>70.40693689344357</v>
      </c>
      <c r="R64" s="248" t="n">
        <f t="shared" si="33"/>
        <v>14.0</v>
      </c>
      <c r="S64" s="249" t="n">
        <f t="shared" si="34"/>
        <v>0.007701670469144173</v>
      </c>
      <c r="T64" s="120" t="n">
        <v>3.4675078773746484</v>
      </c>
      <c r="U64" s="248" t="n">
        <f t="shared" si="35"/>
        <v>1.0</v>
      </c>
      <c r="V64" s="94"/>
      <c r="W64" s="251"/>
      <c r="X64" s="94"/>
      <c r="Y64" s="251"/>
    </row>
    <row r="65" ht="20.4" customHeight="1" spans="1:25">
      <c r="A65" s="90" t="s">
        <v>111</v>
      </c>
      <c r="B65" s="247" t="n">
        <v>183.33295152267016</v>
      </c>
      <c r="C65" s="248" t="n">
        <f t="shared" si="24"/>
        <v>16.0</v>
      </c>
      <c r="D65" s="249" t="n">
        <f t="shared" si="25"/>
        <v>0.0034434928183717053</v>
      </c>
      <c r="E65" s="249" t="n">
        <v>0.04619374353059625</v>
      </c>
      <c r="F65" s="248" t="n">
        <f t="shared" si="26"/>
        <v>12.0</v>
      </c>
      <c r="G65" s="119" t="n">
        <v>73.03</v>
      </c>
      <c r="H65" s="248" t="n">
        <f t="shared" si="27"/>
        <v>16.0</v>
      </c>
      <c r="I65" s="249" t="n">
        <f t="shared" si="28"/>
        <v>0.0033579280990485333</v>
      </c>
      <c r="J65" s="120" t="n">
        <v>-0.06658997955010218</v>
      </c>
      <c r="K65" s="248" t="n">
        <f t="shared" si="29"/>
        <v>14.0</v>
      </c>
      <c r="L65" s="119" t="n">
        <v>75.62</v>
      </c>
      <c r="M65" s="248" t="n">
        <f t="shared" si="30"/>
        <v>14.0</v>
      </c>
      <c r="N65" s="249" t="n">
        <f t="shared" si="31"/>
        <v>0.007152707756743617</v>
      </c>
      <c r="O65" s="120" t="n">
        <v>-0.08183584264205919</v>
      </c>
      <c r="P65" s="248" t="n">
        <f t="shared" si="32"/>
        <v>12.0</v>
      </c>
      <c r="Q65" s="119" t="n">
        <v>34.68295152267015</v>
      </c>
      <c r="R65" s="248" t="n">
        <f t="shared" si="33"/>
        <v>17.0</v>
      </c>
      <c r="S65" s="249" t="n">
        <f t="shared" si="34"/>
        <v>0.0037938969554828384</v>
      </c>
      <c r="T65" s="120" t="n">
        <v>1.3693696604756012</v>
      </c>
      <c r="U65" s="248" t="n">
        <f t="shared" si="35"/>
        <v>6.0</v>
      </c>
      <c r="V65" s="94"/>
      <c r="W65" s="251"/>
      <c r="X65" s="94"/>
      <c r="Y65" s="251"/>
    </row>
    <row r="66" ht="20.4" customHeight="1" spans="1:25">
      <c r="A66" s="90" t="s">
        <v>112</v>
      </c>
      <c r="B66" s="247" t="n">
        <v>144.42509942184654</v>
      </c>
      <c r="C66" s="248" t="n">
        <f t="shared" si="24"/>
        <v>17.0</v>
      </c>
      <c r="D66" s="249" t="n">
        <f t="shared" si="25"/>
        <v>0.00271269724575537</v>
      </c>
      <c r="E66" s="249" t="n">
        <v>0.17127138185940752</v>
      </c>
      <c r="F66" s="248" t="n">
        <f t="shared" si="26"/>
        <v>5.0</v>
      </c>
      <c r="G66" s="119" t="n">
        <v>52.91</v>
      </c>
      <c r="H66" s="248" t="n">
        <f t="shared" si="27"/>
        <v>17.0</v>
      </c>
      <c r="I66" s="249" t="n">
        <f t="shared" si="28"/>
        <v>0.0024328081024326703</v>
      </c>
      <c r="J66" s="120" t="n">
        <v>-0.00507709665287708</v>
      </c>
      <c r="K66" s="248" t="n">
        <f t="shared" si="29"/>
        <v>10.0</v>
      </c>
      <c r="L66" s="119" t="n">
        <v>49.82</v>
      </c>
      <c r="M66" s="248" t="n">
        <f t="shared" si="30"/>
        <v>16.0</v>
      </c>
      <c r="N66" s="249" t="n">
        <f t="shared" si="31"/>
        <v>0.00471234991326325</v>
      </c>
      <c r="O66" s="120" t="n">
        <v>-0.1224238153954554</v>
      </c>
      <c r="P66" s="248" t="n">
        <f t="shared" si="32"/>
        <v>14.0</v>
      </c>
      <c r="Q66" s="119" t="n">
        <v>41.69509942184656</v>
      </c>
      <c r="R66" s="248" t="n">
        <f t="shared" si="33"/>
        <v>16.0</v>
      </c>
      <c r="S66" s="249" t="n">
        <f t="shared" si="34"/>
        <v>0.0045609414369391435</v>
      </c>
      <c r="T66" s="120" t="n">
        <v>2.121763409122813</v>
      </c>
      <c r="U66" s="248" t="n">
        <f t="shared" si="35"/>
        <v>3.0</v>
      </c>
      <c r="V66" s="94"/>
      <c r="W66" s="251"/>
      <c r="X66" s="94"/>
      <c r="Y66" s="251"/>
    </row>
    <row r="67" ht="27" customHeight="1" spans="1:25">
      <c r="A67" s="114" t="s">
        <v>268</v>
      </c>
      <c r="B67" s="912" t="n">
        <v>23.13521548791401</v>
      </c>
      <c r="E67" t="n" s="913">
        <v>0.027590177184397123</v>
      </c>
      <c r="G67" t="n" s="914">
        <v>8.95</v>
      </c>
      <c r="J67" t="n" s="915">
        <v>0.03707995365005776</v>
      </c>
      <c r="L67" t="n" s="916">
        <v>13.6</v>
      </c>
      <c r="O67" t="n" s="917">
        <v>-0.0022010271460015506</v>
      </c>
      <c r="Q67" t="n" s="918">
        <v>0.5852154879140126</v>
      </c>
      <c r="T67" t="n" s="919">
        <v>1.3035545958754045</v>
      </c>
    </row>
    <row r="68" ht="19.05" customHeight="1" spans="1:25">
      <c r="A68" s="239" t="s">
        <v>258</v>
      </c>
    </row>
    <row r="69" ht="22.05" customHeight="1" spans="1:25">
      <c r="A69" s="240"/>
      <c r="B69" s="241" t="s">
        <v>259</v>
      </c>
      <c r="C69" s="242"/>
      <c r="D69" s="243"/>
      <c r="E69" s="243"/>
      <c r="F69" s="244"/>
      <c r="G69" s="241" t="s">
        <v>260</v>
      </c>
      <c r="H69" s="242"/>
      <c r="I69" s="243"/>
      <c r="J69" s="243"/>
      <c r="K69" s="244"/>
      <c r="L69" s="241" t="s">
        <v>261</v>
      </c>
      <c r="M69" s="242"/>
      <c r="N69" s="243"/>
      <c r="O69" s="243"/>
      <c r="P69" s="244"/>
      <c r="Q69" s="241" t="s">
        <v>262</v>
      </c>
      <c r="R69" s="242"/>
      <c r="S69" s="243"/>
      <c r="T69" s="243"/>
      <c r="U69" s="244"/>
      <c r="V69" s="241" t="s">
        <v>263</v>
      </c>
      <c r="W69" s="245"/>
      <c r="X69" s="241" t="s">
        <v>264</v>
      </c>
      <c r="Y69" s="245"/>
    </row>
    <row r="70" s="122" customFormat="1" ht="34.95" customHeight="1" spans="1:25">
      <c r="A70" s="29"/>
      <c r="B70" s="246" t="s">
        <v>265</v>
      </c>
      <c r="C70" s="246" t="s">
        <v>123</v>
      </c>
      <c r="D70" s="246" t="s">
        <v>251</v>
      </c>
      <c r="E70" s="246" t="s">
        <v>252</v>
      </c>
      <c r="F70" s="246" t="s">
        <v>126</v>
      </c>
      <c r="G70" s="246" t="s">
        <v>253</v>
      </c>
      <c r="H70" s="246" t="s">
        <v>123</v>
      </c>
      <c r="I70" s="246" t="s">
        <v>251</v>
      </c>
      <c r="J70" s="246" t="s">
        <v>252</v>
      </c>
      <c r="K70" s="246" t="s">
        <v>126</v>
      </c>
      <c r="L70" s="246" t="s">
        <v>254</v>
      </c>
      <c r="M70" s="246" t="s">
        <v>123</v>
      </c>
      <c r="N70" s="246" t="s">
        <v>251</v>
      </c>
      <c r="O70" s="246" t="s">
        <v>252</v>
      </c>
      <c r="P70" s="246" t="s">
        <v>126</v>
      </c>
      <c r="Q70" s="246" t="s">
        <v>266</v>
      </c>
      <c r="R70" s="246" t="s">
        <v>123</v>
      </c>
      <c r="S70" s="246" t="s">
        <v>251</v>
      </c>
      <c r="T70" s="246" t="s">
        <v>252</v>
      </c>
      <c r="U70" s="246" t="s">
        <v>126</v>
      </c>
      <c r="V70" s="246" t="s">
        <v>255</v>
      </c>
      <c r="W70" s="246" t="s">
        <v>252</v>
      </c>
      <c r="X70" s="246" t="s">
        <v>256</v>
      </c>
      <c r="Y70" s="246" t="s">
        <v>252</v>
      </c>
    </row>
    <row r="71" s="238" customFormat="1" ht="24" customHeight="1" spans="1:25">
      <c r="A71" s="82" t="s">
        <v>80</v>
      </c>
      <c r="B71" s="247" t="n">
        <f>G71+L71+Q71+V71+X71</f>
        <v>206194.82</v>
      </c>
      <c r="C71" s="248"/>
      <c r="D71" s="249"/>
      <c r="E71" s="249">
        <v>0.0431576071144124</v>
      </c>
      <c r="F71" s="250"/>
      <c r="G71" s="247">
        <v>59265.28</v>
      </c>
      <c r="H71" s="126"/>
      <c r="I71" s="251"/>
      <c r="J71" s="120">
        <v>0.00847599093167162</v>
      </c>
      <c r="K71" s="250"/>
      <c r="L71" s="247">
        <v>27422.13</v>
      </c>
      <c r="M71" s="126"/>
      <c r="N71" s="251"/>
      <c r="O71" s="120">
        <v>-0.080404376023021</v>
      </c>
      <c r="P71" s="250"/>
      <c r="Q71" s="247">
        <v>22705.61</v>
      </c>
      <c r="R71" s="126"/>
      <c r="S71" s="251"/>
      <c r="T71" s="120">
        <v>0.592574823755344</v>
      </c>
      <c r="U71" s="250"/>
      <c r="V71" s="247">
        <v>96645.23</v>
      </c>
      <c r="W71" s="252">
        <v>0.0209110652256514</v>
      </c>
      <c r="X71" s="247">
        <v>156.57</v>
      </c>
      <c r="Y71" s="252">
        <v>0.0145143523618219</v>
      </c>
    </row>
    <row r="72" s="238" customFormat="1" ht="25.05" customHeight="1" spans="1:25">
      <c r="A72" s="90" t="s">
        <v>127</v>
      </c>
      <c r="B72" s="247" t="n">
        <v>201812.55</v>
      </c>
      <c r="C72" s="248" t="n">
        <f t="shared" ref="C72:C88" si="36">RANK(B72,B$72:B$88)</f>
        <v>1.0</v>
      </c>
      <c r="D72" s="249" t="n">
        <f t="shared" ref="D72:D88" si="37">B72/B$71</f>
        <v>0.9787469442733818</v>
      </c>
      <c r="E72" s="249" t="n">
        <v>0.04680493557025811</v>
      </c>
      <c r="F72" s="248" t="n">
        <f t="shared" ref="F72:F88" si="38">RANK(E72,E$72:E$88)</f>
        <v>10.0</v>
      </c>
      <c r="G72" s="119" t="n">
        <v>56014.969999999994</v>
      </c>
      <c r="H72" s="248" t="n">
        <f t="shared" ref="H72:H88" si="39">RANK(G72,G$72:G$88)</f>
        <v>1.0</v>
      </c>
      <c r="I72" s="249" t="n">
        <f t="shared" ref="I72:I88" si="40">G72/G$71</f>
        <v>0.9451565908403706</v>
      </c>
      <c r="J72" s="120" t="n">
        <v>-0.010734896413653985</v>
      </c>
      <c r="K72" s="248" t="n">
        <f t="shared" ref="K72:K88" si="41">RANK(J72,J$72:J$88)</f>
        <v>12.0</v>
      </c>
      <c r="L72" s="119" t="n">
        <v>27056.44</v>
      </c>
      <c r="M72" s="248" t="n">
        <f t="shared" ref="M72:M88" si="42">RANK(L72,L$72:L$88)</f>
        <v>1.0</v>
      </c>
      <c r="N72" s="249" t="n">
        <f t="shared" ref="N72:N88" si="43">L72/L$71</f>
        <v>0.9866644203057895</v>
      </c>
      <c r="O72" s="120" t="n">
        <v>-0.0793831940487528</v>
      </c>
      <c r="P72" s="248" t="n">
        <f t="shared" ref="P72:P88" si="44">RANK(O72,O$72:O$88)</f>
        <v>13.0</v>
      </c>
      <c r="Q72" s="119" t="n">
        <v>23367.090000000004</v>
      </c>
      <c r="R72" s="248" t="n">
        <f t="shared" ref="R72:R88" si="45">RANK(Q72,Q$72:Q$88)</f>
        <v>1.0</v>
      </c>
      <c r="S72" s="249" t="n">
        <f t="shared" ref="S72:S88" si="46">Q72/Q$71</f>
        <v>1.0291328883038158</v>
      </c>
      <c r="T72" s="120" t="n">
        <v>0.6435685000446637</v>
      </c>
      <c r="U72" s="248" t="n">
        <f t="shared" ref="U72:U88" si="47">RANK(T72,T$72:T$88)</f>
        <v>12.0</v>
      </c>
      <c r="V72" s="94" t="n">
        <v>95144.24</v>
      </c>
      <c r="W72" s="252" t="n">
        <v>0.03002696852884965</v>
      </c>
      <c r="X72" s="247" t="n">
        <v>229.81</v>
      </c>
      <c r="Y72" s="252" t="n">
        <v>0.2167628527558638</v>
      </c>
    </row>
    <row r="73" s="238" customFormat="1" ht="20.4" customHeight="1" spans="1:25">
      <c r="A73" s="90" t="s">
        <v>128</v>
      </c>
      <c r="B73" s="247" t="n">
        <v>136770.1233407094</v>
      </c>
      <c r="C73" s="248" t="n">
        <f t="shared" si="36"/>
        <v>2.0</v>
      </c>
      <c r="D73" s="249" t="n">
        <f t="shared" si="37"/>
        <v>0.6633053310490972</v>
      </c>
      <c r="E73" s="249" t="n">
        <v>0.033183125869217074</v>
      </c>
      <c r="F73" s="248" t="n">
        <f t="shared" si="38"/>
        <v>13.0</v>
      </c>
      <c r="G73" s="119" t="n">
        <v>20030.95</v>
      </c>
      <c r="H73" s="248" t="n">
        <f t="shared" si="39"/>
        <v>2.0</v>
      </c>
      <c r="I73" s="249" t="n">
        <f t="shared" si="40"/>
        <v>0.3379879416751258</v>
      </c>
      <c r="J73" s="120" t="n">
        <v>-0.015245034056747245</v>
      </c>
      <c r="K73" s="248" t="n">
        <f t="shared" si="41"/>
        <v>13.0</v>
      </c>
      <c r="L73" s="119" t="n">
        <v>8259.81</v>
      </c>
      <c r="M73" s="248" t="n">
        <f t="shared" si="42"/>
        <v>2.0</v>
      </c>
      <c r="N73" s="249" t="n">
        <f t="shared" si="43"/>
        <v>0.30120964345220447</v>
      </c>
      <c r="O73" s="120" t="n">
        <v>-0.18924020440254663</v>
      </c>
      <c r="P73" s="248" t="n">
        <f t="shared" si="44"/>
        <v>16.0</v>
      </c>
      <c r="Q73" s="119" t="n">
        <v>13484.803340709392</v>
      </c>
      <c r="R73" s="248" t="n">
        <f t="shared" si="45"/>
        <v>2.0</v>
      </c>
      <c r="S73" s="249" t="n">
        <f t="shared" si="46"/>
        <v>0.5938974262620296</v>
      </c>
      <c r="T73" s="120" t="n">
        <v>0.39297667069722964</v>
      </c>
      <c r="U73" s="248" t="n">
        <f t="shared" si="47"/>
        <v>16.0</v>
      </c>
      <c r="V73" s="94" t="n">
        <v>94764.75</v>
      </c>
      <c r="W73" s="252" t="n">
        <v>0.030284564336284757</v>
      </c>
      <c r="X73" s="94" t="n">
        <v>229.81</v>
      </c>
      <c r="Y73" s="253" t="n">
        <v>0.2167628527558638</v>
      </c>
    </row>
    <row r="74" s="238" customFormat="1" ht="20.4" customHeight="1" spans="1:25">
      <c r="A74" s="90" t="s">
        <v>129</v>
      </c>
      <c r="B74" s="247" t="n">
        <v>6220.021846082906</v>
      </c>
      <c r="C74" s="248" t="n">
        <f t="shared" si="36"/>
        <v>7.0</v>
      </c>
      <c r="D74" s="249" t="n">
        <f t="shared" si="37"/>
        <v>0.03016575220504041</v>
      </c>
      <c r="E74" s="249" t="n">
        <v>0.02901645569038288</v>
      </c>
      <c r="F74" s="248" t="n">
        <f t="shared" si="38"/>
        <v>14.0</v>
      </c>
      <c r="G74" s="119" t="n">
        <v>4199.889999999999</v>
      </c>
      <c r="H74" s="248" t="n">
        <f t="shared" si="39"/>
        <v>5.0</v>
      </c>
      <c r="I74" s="249" t="n">
        <f t="shared" si="40"/>
        <v>0.07086594377011296</v>
      </c>
      <c r="J74" s="120" t="n">
        <v>0.053945875952340155</v>
      </c>
      <c r="K74" s="248" t="n">
        <f t="shared" si="41"/>
        <v>5.0</v>
      </c>
      <c r="L74" s="119" t="n">
        <v>1138.37</v>
      </c>
      <c r="M74" s="248" t="n">
        <f t="shared" si="42"/>
        <v>10.0</v>
      </c>
      <c r="N74" s="249" t="n">
        <f t="shared" si="43"/>
        <v>0.041512821943444946</v>
      </c>
      <c r="O74" s="120" t="n">
        <v>-0.15303632278320914</v>
      </c>
      <c r="P74" s="248" t="n">
        <f t="shared" si="44"/>
        <v>15.0</v>
      </c>
      <c r="Q74" s="119" t="n">
        <v>502.2718460829076</v>
      </c>
      <c r="R74" s="248" t="n">
        <f t="shared" si="45"/>
        <v>9.0</v>
      </c>
      <c r="S74" s="249" t="n">
        <f t="shared" si="46"/>
        <v>0.022121046123971477</v>
      </c>
      <c r="T74" s="120" t="n">
        <v>0.5491786293147483</v>
      </c>
      <c r="U74" s="248" t="n">
        <f t="shared" si="47"/>
        <v>14.0</v>
      </c>
      <c r="V74" s="94" t="n">
        <v>379.49</v>
      </c>
      <c r="W74" s="251" t="n">
        <v>-0.030503538308254342</v>
      </c>
      <c r="X74" s="94" t="n">
        <v>0.0</v>
      </c>
      <c r="Y74" s="253"/>
    </row>
    <row r="75" s="238" customFormat="1" ht="20.4" customHeight="1" spans="1:25">
      <c r="A75" s="90" t="s">
        <v>130</v>
      </c>
      <c r="B75" s="247" t="n">
        <v>8589.54757268511</v>
      </c>
      <c r="C75" s="248" t="n">
        <f t="shared" si="36"/>
        <v>4.0</v>
      </c>
      <c r="D75" s="249" t="n">
        <f t="shared" si="37"/>
        <v>0.04165743626675544</v>
      </c>
      <c r="E75" s="249" t="n">
        <v>0.17247212565399525</v>
      </c>
      <c r="F75" s="248" t="n">
        <f t="shared" si="38"/>
        <v>3.0</v>
      </c>
      <c r="G75" s="119" t="n">
        <v>5164.14</v>
      </c>
      <c r="H75" s="248" t="n">
        <f t="shared" si="39"/>
        <v>4.0</v>
      </c>
      <c r="I75" s="249" t="n">
        <f t="shared" si="40"/>
        <v>0.08713600948143668</v>
      </c>
      <c r="J75" s="120" t="n">
        <v>0.0037454785057737974</v>
      </c>
      <c r="K75" s="248" t="n">
        <f t="shared" si="41"/>
        <v>9.0</v>
      </c>
      <c r="L75" s="119" t="n">
        <v>1809.59</v>
      </c>
      <c r="M75" s="248" t="n">
        <f t="shared" si="42"/>
        <v>6.0</v>
      </c>
      <c r="N75" s="249" t="n">
        <f t="shared" si="43"/>
        <v>0.06599013278691335</v>
      </c>
      <c r="O75" s="120" t="n">
        <v>0.11902023350153361</v>
      </c>
      <c r="P75" s="248" t="n">
        <f t="shared" si="44"/>
        <v>2.0</v>
      </c>
      <c r="Q75" s="119" t="n">
        <v>1615.817572685108</v>
      </c>
      <c r="R75" s="248" t="n">
        <f t="shared" si="45"/>
        <v>4.0</v>
      </c>
      <c r="S75" s="249" t="n">
        <f t="shared" si="46"/>
        <v>0.0711638036892693</v>
      </c>
      <c r="T75" s="120" t="n">
        <v>1.8648012842436192</v>
      </c>
      <c r="U75" s="248" t="n">
        <f t="shared" si="47"/>
        <v>5.0</v>
      </c>
      <c r="V75" s="94" t="n">
        <v>0.0</v>
      </c>
      <c r="W75" s="251"/>
      <c r="X75" s="94" t="n">
        <v>0.0</v>
      </c>
      <c r="Y75" s="253"/>
    </row>
    <row r="76" s="238" customFormat="1" ht="20.4" customHeight="1" spans="1:25">
      <c r="A76" s="90" t="s">
        <v>131</v>
      </c>
      <c r="B76" s="247" t="n">
        <v>7992.41396647693</v>
      </c>
      <c r="C76" s="248" t="n">
        <f t="shared" si="36"/>
        <v>5.0</v>
      </c>
      <c r="D76" s="249" t="n">
        <f t="shared" si="37"/>
        <v>0.03876146823900295</v>
      </c>
      <c r="E76" s="249" t="n">
        <v>0.17012727412440684</v>
      </c>
      <c r="F76" s="248" t="n">
        <f t="shared" si="38"/>
        <v>4.0</v>
      </c>
      <c r="G76" s="119" t="n">
        <v>2855.5699999999997</v>
      </c>
      <c r="H76" s="248" t="n">
        <f t="shared" si="39"/>
        <v>8.0</v>
      </c>
      <c r="I76" s="249" t="n">
        <f t="shared" si="40"/>
        <v>0.04818284837260534</v>
      </c>
      <c r="J76" s="120" t="n">
        <v>0.023997274666953405</v>
      </c>
      <c r="K76" s="248" t="n">
        <f t="shared" si="41"/>
        <v>6.0</v>
      </c>
      <c r="L76" s="119" t="n">
        <v>3441.86</v>
      </c>
      <c r="M76" s="248" t="n">
        <f t="shared" si="42"/>
        <v>3.0</v>
      </c>
      <c r="N76" s="249" t="n">
        <f t="shared" si="43"/>
        <v>0.1255139553346148</v>
      </c>
      <c r="O76" s="120" t="n">
        <v>0.07937931596806273</v>
      </c>
      <c r="P76" s="248" t="n">
        <f t="shared" si="44"/>
        <v>3.0</v>
      </c>
      <c r="Q76" s="119" t="n">
        <v>1694.9839664769295</v>
      </c>
      <c r="R76" s="248" t="n">
        <f t="shared" si="45"/>
        <v>3.0</v>
      </c>
      <c r="S76" s="249" t="n">
        <f t="shared" si="46"/>
        <v>0.07465044834633071</v>
      </c>
      <c r="T76" s="120" t="n">
        <v>0.9871087651769409</v>
      </c>
      <c r="U76" s="248" t="n">
        <f t="shared" si="47"/>
        <v>11.0</v>
      </c>
      <c r="V76" s="94" t="n">
        <v>0.0</v>
      </c>
      <c r="W76" s="251"/>
      <c r="X76" s="94" t="n">
        <v>0.0</v>
      </c>
      <c r="Y76" s="253"/>
    </row>
    <row r="77" s="238" customFormat="1" ht="20.4" customHeight="1" spans="1:25">
      <c r="A77" s="90" t="s">
        <v>132</v>
      </c>
      <c r="B77" s="247" t="n">
        <v>8597.247121255266</v>
      </c>
      <c r="C77" s="248" t="n">
        <f t="shared" si="36"/>
        <v>3.0</v>
      </c>
      <c r="D77" s="249" t="n">
        <f t="shared" si="37"/>
        <v>0.04169477740156261</v>
      </c>
      <c r="E77" s="249" t="n">
        <v>-0.014678954170004189</v>
      </c>
      <c r="F77" s="248" t="n">
        <f t="shared" si="38"/>
        <v>16.0</v>
      </c>
      <c r="G77" s="119" t="n">
        <v>5623.87</v>
      </c>
      <c r="H77" s="248" t="n">
        <f t="shared" si="39"/>
        <v>3.0</v>
      </c>
      <c r="I77" s="249" t="n">
        <f t="shared" si="40"/>
        <v>0.09489316510442539</v>
      </c>
      <c r="J77" s="120" t="n">
        <v>-0.08421239468361942</v>
      </c>
      <c r="K77" s="248" t="n">
        <f t="shared" si="41"/>
        <v>16.0</v>
      </c>
      <c r="L77" s="119" t="n">
        <v>1599.12</v>
      </c>
      <c r="M77" s="248" t="n">
        <f t="shared" si="42"/>
        <v>7.0</v>
      </c>
      <c r="N77" s="249" t="n">
        <f t="shared" si="43"/>
        <v>0.05831494490034144</v>
      </c>
      <c r="O77" s="120" t="n">
        <v>-0.053069152148939515</v>
      </c>
      <c r="P77" s="248" t="n">
        <f t="shared" si="44"/>
        <v>9.0</v>
      </c>
      <c r="Q77" s="119" t="n">
        <v>1374.2571212552673</v>
      </c>
      <c r="R77" s="248" t="n">
        <f t="shared" si="45"/>
        <v>5.0</v>
      </c>
      <c r="S77" s="249" t="n">
        <f t="shared" si="46"/>
        <v>0.06052500334742251</v>
      </c>
      <c r="T77" s="120" t="n">
        <v>0.5345127675535635</v>
      </c>
      <c r="U77" s="248" t="n">
        <f t="shared" si="47"/>
        <v>15.0</v>
      </c>
      <c r="V77" s="94" t="n">
        <v>0.0</v>
      </c>
      <c r="W77" s="251"/>
      <c r="X77" s="94" t="n">
        <v>0.0</v>
      </c>
      <c r="Y77" s="253"/>
    </row>
    <row r="78" s="238" customFormat="1" ht="20.4" customHeight="1" spans="1:25">
      <c r="A78" s="90" t="s">
        <v>133</v>
      </c>
      <c r="B78" s="247" t="n">
        <v>1307.3442580831488</v>
      </c>
      <c r="C78" s="248" t="n">
        <f t="shared" si="36"/>
        <v>14.0</v>
      </c>
      <c r="D78" s="249" t="n">
        <f t="shared" si="37"/>
        <v>0.006340335116484255</v>
      </c>
      <c r="E78" s="249" t="n">
        <v>-0.14901483967348245</v>
      </c>
      <c r="F78" s="248" t="n">
        <f t="shared" si="38"/>
        <v>17.0</v>
      </c>
      <c r="G78" s="119" t="n">
        <v>991.2900000000001</v>
      </c>
      <c r="H78" s="248" t="n">
        <f t="shared" si="39"/>
        <v>13.0</v>
      </c>
      <c r="I78" s="249" t="n">
        <f t="shared" si="40"/>
        <v>0.016726319355953437</v>
      </c>
      <c r="J78" s="120" t="n">
        <v>0.07043820054856072</v>
      </c>
      <c r="K78" s="248" t="n">
        <f t="shared" si="41"/>
        <v>2.0</v>
      </c>
      <c r="L78" s="119" t="n">
        <v>140.62</v>
      </c>
      <c r="M78" s="248" t="n">
        <f t="shared" si="42"/>
        <v>17.0</v>
      </c>
      <c r="N78" s="249" t="n">
        <f t="shared" si="43"/>
        <v>0.005127975106237189</v>
      </c>
      <c r="O78" s="120" t="n">
        <v>-0.7049022076722907</v>
      </c>
      <c r="P78" s="248" t="n">
        <f t="shared" si="44"/>
        <v>17.0</v>
      </c>
      <c r="Q78" s="119" t="n">
        <v>175.43425808314876</v>
      </c>
      <c r="R78" s="248" t="n">
        <f t="shared" si="45"/>
        <v>15.0</v>
      </c>
      <c r="S78" s="249" t="n">
        <f t="shared" si="46"/>
        <v>0.007726471919633474</v>
      </c>
      <c r="T78" s="120" t="n">
        <v>0.3122318446902037</v>
      </c>
      <c r="U78" s="248" t="n">
        <f t="shared" si="47"/>
        <v>17.0</v>
      </c>
      <c r="V78" s="94" t="n">
        <v>0.0</v>
      </c>
      <c r="W78" s="251"/>
      <c r="X78" s="94" t="n">
        <v>0.0</v>
      </c>
      <c r="Y78" s="253"/>
    </row>
    <row r="79" ht="20.4" customHeight="1" spans="1:25">
      <c r="A79" s="90" t="s">
        <v>134</v>
      </c>
      <c r="B79" s="247" t="n">
        <v>4115.979085085038</v>
      </c>
      <c r="C79" s="248" t="n">
        <f t="shared" si="36"/>
        <v>10.0</v>
      </c>
      <c r="D79" s="249" t="n">
        <f t="shared" si="37"/>
        <v>0.01996160274581602</v>
      </c>
      <c r="E79" s="249" t="n">
        <v>0.045302444685507114</v>
      </c>
      <c r="F79" s="248" t="n">
        <f t="shared" si="38"/>
        <v>11.0</v>
      </c>
      <c r="G79" s="119" t="n">
        <v>2551.2400000000002</v>
      </c>
      <c r="H79" s="248" t="n">
        <f t="shared" si="39"/>
        <v>9.0</v>
      </c>
      <c r="I79" s="249" t="n">
        <f t="shared" si="40"/>
        <v>0.04304780134338351</v>
      </c>
      <c r="J79" s="120" t="n">
        <v>0.0011183531563066736</v>
      </c>
      <c r="K79" s="248" t="n">
        <f t="shared" si="41"/>
        <v>10.0</v>
      </c>
      <c r="L79" s="119" t="n">
        <v>1113.88</v>
      </c>
      <c r="M79" s="248" t="n">
        <f t="shared" si="42"/>
        <v>11.0</v>
      </c>
      <c r="N79" s="249" t="n">
        <f t="shared" si="43"/>
        <v>0.04061974762719016</v>
      </c>
      <c r="O79" s="120" t="n">
        <v>-0.07739455985157194</v>
      </c>
      <c r="P79" s="248" t="n">
        <f t="shared" si="44"/>
        <v>12.0</v>
      </c>
      <c r="Q79" s="119" t="n">
        <v>450.8590850850372</v>
      </c>
      <c r="R79" s="248" t="n">
        <f t="shared" si="45"/>
        <v>10.0</v>
      </c>
      <c r="S79" s="249" t="n">
        <f t="shared" si="46"/>
        <v>0.019856726381059</v>
      </c>
      <c r="T79" s="120" t="n">
        <v>1.4787956805528493</v>
      </c>
      <c r="U79" s="248" t="n">
        <f t="shared" si="47"/>
        <v>9.0</v>
      </c>
      <c r="V79" s="94" t="n">
        <v>0.0</v>
      </c>
      <c r="W79" s="251"/>
      <c r="X79" s="94" t="n">
        <v>0.0</v>
      </c>
      <c r="Y79" s="251"/>
    </row>
    <row r="80" ht="20.4" customHeight="1" spans="1:25">
      <c r="A80" s="90" t="s">
        <v>135</v>
      </c>
      <c r="B80" s="247" t="n">
        <v>3501.601613835968</v>
      </c>
      <c r="C80" s="248" t="n">
        <f t="shared" si="36"/>
        <v>12.0</v>
      </c>
      <c r="D80" s="249" t="n">
        <f t="shared" si="37"/>
        <v>0.016982005725633506</v>
      </c>
      <c r="E80" s="249" t="n">
        <v>0.14161243819308383</v>
      </c>
      <c r="F80" s="248" t="n">
        <f t="shared" si="38"/>
        <v>5.0</v>
      </c>
      <c r="G80" s="119" t="n">
        <v>1762.28</v>
      </c>
      <c r="H80" s="248" t="n">
        <f t="shared" si="39"/>
        <v>12.0</v>
      </c>
      <c r="I80" s="249" t="n">
        <f t="shared" si="40"/>
        <v>0.029735453877886005</v>
      </c>
      <c r="J80" s="120" t="n">
        <v>0.05803879659704257</v>
      </c>
      <c r="K80" s="248" t="n">
        <f t="shared" si="41"/>
        <v>4.0</v>
      </c>
      <c r="L80" s="119" t="n">
        <v>1297.24</v>
      </c>
      <c r="M80" s="248" t="n">
        <f t="shared" si="42"/>
        <v>9.0</v>
      </c>
      <c r="N80" s="249" t="n">
        <f t="shared" si="43"/>
        <v>0.04730631792643387</v>
      </c>
      <c r="O80" s="120" t="n">
        <v>0.04692115244935849</v>
      </c>
      <c r="P80" s="248" t="n">
        <f t="shared" si="44"/>
        <v>5.0</v>
      </c>
      <c r="Q80" s="119" t="n">
        <v>442.08161383596786</v>
      </c>
      <c r="R80" s="248" t="n">
        <f t="shared" si="45"/>
        <v>11.0</v>
      </c>
      <c r="S80" s="249" t="n">
        <f t="shared" si="46"/>
        <v>0.01947014917617135</v>
      </c>
      <c r="T80" s="120" t="n">
        <v>1.719966678009362</v>
      </c>
      <c r="U80" s="248" t="n">
        <f t="shared" si="47"/>
        <v>6.0</v>
      </c>
      <c r="V80" s="94" t="n">
        <v>0.0</v>
      </c>
      <c r="W80" s="251"/>
      <c r="X80" s="94" t="n">
        <v>0.0</v>
      </c>
      <c r="Y80" s="251"/>
    </row>
    <row r="81" ht="20.4" customHeight="1" spans="1:25">
      <c r="A81" s="90" t="s">
        <v>136</v>
      </c>
      <c r="B81" s="247" t="n">
        <v>6822.759868639305</v>
      </c>
      <c r="C81" s="248" t="n">
        <f t="shared" si="36"/>
        <v>6.0</v>
      </c>
      <c r="D81" s="249" t="n">
        <f t="shared" si="37"/>
        <v>0.0330889004323159</v>
      </c>
      <c r="E81" s="249" t="n">
        <v>0.08903860579525252</v>
      </c>
      <c r="F81" s="248" t="n">
        <f t="shared" si="38"/>
        <v>7.0</v>
      </c>
      <c r="G81" s="119" t="n">
        <v>3822.3000000000006</v>
      </c>
      <c r="H81" s="248" t="n">
        <f t="shared" si="39"/>
        <v>6.0</v>
      </c>
      <c r="I81" s="249" t="n">
        <f t="shared" si="40"/>
        <v>0.06449475983240102</v>
      </c>
      <c r="J81" s="120" t="n">
        <v>0.11593809394515357</v>
      </c>
      <c r="K81" s="248" t="n">
        <f t="shared" si="41"/>
        <v>1.0</v>
      </c>
      <c r="L81" s="119" t="n">
        <v>2340.57</v>
      </c>
      <c r="M81" s="248" t="n">
        <f t="shared" si="42"/>
        <v>4.0</v>
      </c>
      <c r="N81" s="249" t="n">
        <f t="shared" si="43"/>
        <v>0.08535332594513993</v>
      </c>
      <c r="O81" s="120" t="n">
        <v>-0.07365792264948458</v>
      </c>
      <c r="P81" s="248" t="n">
        <f t="shared" si="44"/>
        <v>11.0</v>
      </c>
      <c r="Q81" s="119" t="n">
        <v>659.8898686393036</v>
      </c>
      <c r="R81" s="248" t="n">
        <f t="shared" si="45"/>
        <v>7.0</v>
      </c>
      <c r="S81" s="249" t="n">
        <f t="shared" si="46"/>
        <v>0.029062855771736763</v>
      </c>
      <c r="T81" s="120" t="n">
        <v>1.1078131747048967</v>
      </c>
      <c r="U81" s="248" t="n">
        <f t="shared" si="47"/>
        <v>10.0</v>
      </c>
      <c r="V81" s="94" t="n">
        <v>0.0</v>
      </c>
      <c r="W81" s="251"/>
      <c r="X81" s="94" t="n">
        <v>0.0</v>
      </c>
      <c r="Y81" s="251"/>
    </row>
    <row r="82" ht="20.4" customHeight="1" spans="1:25">
      <c r="A82" s="90" t="s">
        <v>137</v>
      </c>
      <c r="B82" s="247" t="n">
        <v>4923.927071933196</v>
      </c>
      <c r="C82" s="248" t="n">
        <f t="shared" si="36"/>
        <v>9.0</v>
      </c>
      <c r="D82" s="249" t="n">
        <f t="shared" si="37"/>
        <v>0.023879974637254223</v>
      </c>
      <c r="E82" s="249" t="n">
        <v>0.03459416688389717</v>
      </c>
      <c r="F82" s="248" t="n">
        <f t="shared" si="38"/>
        <v>12.0</v>
      </c>
      <c r="G82" s="119" t="n">
        <v>2862.66</v>
      </c>
      <c r="H82" s="248" t="n">
        <f t="shared" si="39"/>
        <v>7.0</v>
      </c>
      <c r="I82" s="249" t="n">
        <f t="shared" si="40"/>
        <v>0.048302479968035245</v>
      </c>
      <c r="J82" s="120" t="n">
        <v>-0.055315020394155104</v>
      </c>
      <c r="K82" s="248" t="n">
        <f t="shared" si="41"/>
        <v>14.0</v>
      </c>
      <c r="L82" s="119" t="n">
        <v>1432.76</v>
      </c>
      <c r="M82" s="248" t="n">
        <f t="shared" si="42"/>
        <v>8.0</v>
      </c>
      <c r="N82" s="249" t="n">
        <f t="shared" si="43"/>
        <v>0.05224831185615413</v>
      </c>
      <c r="O82" s="120" t="n">
        <v>-0.03374696520097111</v>
      </c>
      <c r="P82" s="248" t="n">
        <f t="shared" si="44"/>
        <v>8.0</v>
      </c>
      <c r="Q82" s="119" t="n">
        <v>628.5070719331959</v>
      </c>
      <c r="R82" s="248" t="n">
        <f t="shared" si="45"/>
        <v>8.0</v>
      </c>
      <c r="S82" s="249" t="n">
        <f t="shared" si="46"/>
        <v>0.027680695296589522</v>
      </c>
      <c r="T82" s="120" t="n">
        <v>1.5527937875153948</v>
      </c>
      <c r="U82" s="248" t="n">
        <f t="shared" si="47"/>
        <v>8.0</v>
      </c>
      <c r="V82" s="94" t="n">
        <v>0.0</v>
      </c>
      <c r="W82" s="251"/>
      <c r="X82" s="94" t="n">
        <v>0.0</v>
      </c>
      <c r="Y82" s="251"/>
    </row>
    <row r="83" ht="20.4" customHeight="1" spans="1:25">
      <c r="A83" s="90" t="s">
        <v>138</v>
      </c>
      <c r="B83" s="247" t="n">
        <v>3506.886325329522</v>
      </c>
      <c r="C83" s="248" t="n">
        <f t="shared" si="36"/>
        <v>11.0</v>
      </c>
      <c r="D83" s="249" t="n">
        <f t="shared" si="37"/>
        <v>0.01700763542619315</v>
      </c>
      <c r="E83" s="249" t="n">
        <v>0.056815743085399995</v>
      </c>
      <c r="F83" s="248" t="n">
        <f t="shared" si="38"/>
        <v>9.0</v>
      </c>
      <c r="G83" s="119" t="n">
        <v>2249.17</v>
      </c>
      <c r="H83" s="248" t="n">
        <f t="shared" si="39"/>
        <v>10.0</v>
      </c>
      <c r="I83" s="249" t="n">
        <f t="shared" si="40"/>
        <v>0.037950887939785315</v>
      </c>
      <c r="J83" s="120" t="n">
        <v>0.005062917813605944</v>
      </c>
      <c r="K83" s="248" t="n">
        <f t="shared" si="41"/>
        <v>8.0</v>
      </c>
      <c r="L83" s="119" t="n">
        <v>856.43</v>
      </c>
      <c r="M83" s="248" t="n">
        <f t="shared" si="42"/>
        <v>12.0</v>
      </c>
      <c r="N83" s="249" t="n">
        <f t="shared" si="43"/>
        <v>0.031231344902821187</v>
      </c>
      <c r="O83" s="120" t="n">
        <v>0.03787052521874015</v>
      </c>
      <c r="P83" s="248" t="n">
        <f t="shared" si="44"/>
        <v>6.0</v>
      </c>
      <c r="Q83" s="119" t="n">
        <v>401.28632532952236</v>
      </c>
      <c r="R83" s="248" t="n">
        <f t="shared" si="45"/>
        <v>12.0</v>
      </c>
      <c r="S83" s="249" t="n">
        <f t="shared" si="46"/>
        <v>0.017673443934319404</v>
      </c>
      <c r="T83" s="120" t="n">
        <v>0.5716274709144379</v>
      </c>
      <c r="U83" s="248" t="n">
        <f t="shared" si="47"/>
        <v>13.0</v>
      </c>
      <c r="V83" s="94" t="n">
        <v>0.0</v>
      </c>
      <c r="W83" s="251"/>
      <c r="X83" s="94" t="n">
        <v>0.0</v>
      </c>
      <c r="Y83" s="251"/>
    </row>
    <row r="84" ht="20.4" customHeight="1" spans="1:25">
      <c r="A84" s="90" t="s">
        <v>147</v>
      </c>
      <c r="B84" s="247" t="n">
        <v>1656.7901252005404</v>
      </c>
      <c r="C84" s="248" t="n">
        <f t="shared" si="36"/>
        <v>13.0</v>
      </c>
      <c r="D84" s="249" t="n">
        <f t="shared" si="37"/>
        <v>0.008035071517318136</v>
      </c>
      <c r="E84" s="249" t="n">
        <v>0.18006422874364936</v>
      </c>
      <c r="F84" s="248" t="n">
        <f t="shared" si="38"/>
        <v>2.0</v>
      </c>
      <c r="G84" s="119" t="n">
        <v>599.32</v>
      </c>
      <c r="H84" s="248" t="n">
        <f t="shared" si="39"/>
        <v>15.0</v>
      </c>
      <c r="I84" s="249" t="n">
        <f t="shared" si="40"/>
        <v>0.010112497570246863</v>
      </c>
      <c r="J84" s="120" t="n">
        <v>0.011254534716949418</v>
      </c>
      <c r="K84" s="248" t="n">
        <f t="shared" si="41"/>
        <v>7.0</v>
      </c>
      <c r="L84" s="119" t="n">
        <v>752.0</v>
      </c>
      <c r="M84" s="248" t="n">
        <f t="shared" si="42"/>
        <v>13.0</v>
      </c>
      <c r="N84" s="249" t="n">
        <f t="shared" si="43"/>
        <v>0.027423106811907027</v>
      </c>
      <c r="O84" s="120" t="n">
        <v>0.03636939953969762</v>
      </c>
      <c r="P84" s="248" t="n">
        <f t="shared" si="44"/>
        <v>7.0</v>
      </c>
      <c r="Q84" s="119" t="n">
        <v>305.47012520054017</v>
      </c>
      <c r="R84" s="248" t="n">
        <f t="shared" si="45"/>
        <v>14.0</v>
      </c>
      <c r="S84" s="249" t="n">
        <f t="shared" si="46"/>
        <v>0.0134535088553243</v>
      </c>
      <c r="T84" s="120" t="n">
        <v>2.563455520821685</v>
      </c>
      <c r="U84" s="248" t="n">
        <f t="shared" si="47"/>
        <v>2.0</v>
      </c>
      <c r="V84" s="94" t="n">
        <v>0.0</v>
      </c>
      <c r="W84" s="251"/>
      <c r="X84" s="94" t="n">
        <v>0.0</v>
      </c>
      <c r="Y84" s="251"/>
    </row>
    <row r="85" ht="20.4" customHeight="1" spans="1:25">
      <c r="A85" s="90" t="s">
        <v>107</v>
      </c>
      <c r="B85" s="247" t="n">
        <v>5409.431445319035</v>
      </c>
      <c r="C85" s="248" t="n">
        <f t="shared" si="36"/>
        <v>8.0</v>
      </c>
      <c r="D85" s="249" t="n">
        <f t="shared" si="37"/>
        <v>0.026234565181215707</v>
      </c>
      <c r="E85" s="249" t="n">
        <v>0.012068733414559767</v>
      </c>
      <c r="F85" s="248" t="n">
        <f t="shared" si="38"/>
        <v>15.0</v>
      </c>
      <c r="G85" s="119" t="n">
        <v>2111.77</v>
      </c>
      <c r="H85" s="248" t="n">
        <f t="shared" si="39"/>
        <v>11.0</v>
      </c>
      <c r="I85" s="249" t="n">
        <f t="shared" si="40"/>
        <v>0.035632498488153606</v>
      </c>
      <c r="J85" s="120" t="n">
        <v>-0.19696929365909308</v>
      </c>
      <c r="K85" s="248" t="n">
        <f t="shared" si="41"/>
        <v>17.0</v>
      </c>
      <c r="L85" s="119" t="n">
        <v>2145.36</v>
      </c>
      <c r="M85" s="248" t="n">
        <f t="shared" si="42"/>
        <v>5.0</v>
      </c>
      <c r="N85" s="249" t="n">
        <f t="shared" si="43"/>
        <v>0.07823462291222455</v>
      </c>
      <c r="O85" s="120" t="n">
        <v>-0.06110748843539782</v>
      </c>
      <c r="P85" s="248" t="n">
        <f t="shared" si="44"/>
        <v>10.0</v>
      </c>
      <c r="Q85" s="119" t="n">
        <v>1152.3014453190356</v>
      </c>
      <c r="R85" s="248" t="n">
        <f t="shared" si="45"/>
        <v>6.0</v>
      </c>
      <c r="S85" s="249" t="n">
        <f t="shared" si="46"/>
        <v>0.05074963611719923</v>
      </c>
      <c r="T85" s="120" t="n">
        <v>1.6786185565083358</v>
      </c>
      <c r="U85" s="248" t="n">
        <f t="shared" si="47"/>
        <v>7.0</v>
      </c>
      <c r="V85" s="94" t="n">
        <v>0.0</v>
      </c>
      <c r="W85" s="251"/>
      <c r="X85" s="94" t="n">
        <v>0.0</v>
      </c>
      <c r="Y85" s="251"/>
    </row>
    <row r="86" ht="20.4" customHeight="1" spans="1:25">
      <c r="A86" s="90" t="s">
        <v>109</v>
      </c>
      <c r="B86" s="247" t="n">
        <v>1287.335001634777</v>
      </c>
      <c r="C86" s="248" t="n">
        <f t="shared" si="36"/>
        <v>15.0</v>
      </c>
      <c r="D86" s="249" t="n">
        <f t="shared" si="37"/>
        <v>0.006243294577597924</v>
      </c>
      <c r="E86" s="249" t="n">
        <v>0.5341280077476529</v>
      </c>
      <c r="F86" s="248" t="n">
        <f t="shared" si="38"/>
        <v>1.0</v>
      </c>
      <c r="G86" s="119" t="n">
        <v>647.24</v>
      </c>
      <c r="H86" s="248" t="n">
        <f t="shared" si="39"/>
        <v>14.0</v>
      </c>
      <c r="I86" s="249" t="n">
        <f t="shared" si="40"/>
        <v>0.010921065419753353</v>
      </c>
      <c r="J86" s="120" t="n">
        <v>0.07003041925671209</v>
      </c>
      <c r="K86" s="248" t="n">
        <f t="shared" si="41"/>
        <v>3.0</v>
      </c>
      <c r="L86" s="119" t="n">
        <v>334.28</v>
      </c>
      <c r="M86" s="248" t="n">
        <f t="shared" si="42"/>
        <v>14.0</v>
      </c>
      <c r="N86" s="249" t="n">
        <f t="shared" si="43"/>
        <v>0.012190154448250373</v>
      </c>
      <c r="O86" s="120" t="n">
        <v>0.7069035947712417</v>
      </c>
      <c r="P86" s="248" t="n">
        <f t="shared" si="44"/>
        <v>1.0</v>
      </c>
      <c r="Q86" s="119" t="n">
        <v>305.81500163477705</v>
      </c>
      <c r="R86" s="248" t="n">
        <f t="shared" si="45"/>
        <v>13.0</v>
      </c>
      <c r="S86" s="249" t="n">
        <f t="shared" si="46"/>
        <v>0.013468697896016756</v>
      </c>
      <c r="T86" s="120" t="n">
        <v>6.961566215094525</v>
      </c>
      <c r="U86" s="248" t="n">
        <f t="shared" si="47"/>
        <v>1.0</v>
      </c>
      <c r="V86" s="94" t="n">
        <v>0.0</v>
      </c>
      <c r="W86" s="251"/>
      <c r="X86" s="94" t="n">
        <v>0.0</v>
      </c>
      <c r="Y86" s="251"/>
    </row>
    <row r="87" ht="20.4" customHeight="1" spans="1:25">
      <c r="A87" s="90" t="s">
        <v>111</v>
      </c>
      <c r="B87" s="247" t="n">
        <v>531.2517181237642</v>
      </c>
      <c r="C87" s="248" t="n">
        <f t="shared" si="36"/>
        <v>16.0</v>
      </c>
      <c r="D87" s="249" t="n">
        <f t="shared" si="37"/>
        <v>0.0025764552093198267</v>
      </c>
      <c r="E87" s="249" t="n">
        <v>0.07017376550100493</v>
      </c>
      <c r="F87" s="248" t="n">
        <f t="shared" si="38"/>
        <v>8.0</v>
      </c>
      <c r="G87" s="119" t="n">
        <v>284.82</v>
      </c>
      <c r="H87" s="248" t="n">
        <f t="shared" si="39"/>
        <v>16.0</v>
      </c>
      <c r="I87" s="249" t="n">
        <f t="shared" si="40"/>
        <v>0.004805849225718667</v>
      </c>
      <c r="J87" s="120" t="n">
        <v>-0.06659238382381856</v>
      </c>
      <c r="K87" s="248" t="n">
        <f t="shared" si="41"/>
        <v>15.0</v>
      </c>
      <c r="L87" s="119" t="n">
        <v>180.73</v>
      </c>
      <c r="M87" s="248" t="n">
        <f t="shared" si="42"/>
        <v>15.0</v>
      </c>
      <c r="N87" s="249" t="n">
        <f t="shared" si="43"/>
        <v>0.006590662359196751</v>
      </c>
      <c r="O87" s="120" t="n">
        <v>0.06524814334551451</v>
      </c>
      <c r="P87" s="248" t="n">
        <f t="shared" si="44"/>
        <v>4.0</v>
      </c>
      <c r="Q87" s="119" t="n">
        <v>65.70171812376432</v>
      </c>
      <c r="R87" s="248" t="n">
        <f t="shared" si="45"/>
        <v>17.0</v>
      </c>
      <c r="S87" s="249" t="n">
        <f t="shared" si="46"/>
        <v>0.00289363369333677</v>
      </c>
      <c r="T87" s="120" t="n">
        <v>2.039450302163915</v>
      </c>
      <c r="U87" s="248" t="n">
        <f t="shared" si="47"/>
        <v>4.0</v>
      </c>
      <c r="V87" s="94" t="n">
        <v>0.0</v>
      </c>
      <c r="W87" s="251"/>
      <c r="X87" s="94" t="n">
        <v>0.0</v>
      </c>
      <c r="Y87" s="251"/>
    </row>
    <row r="88" ht="20.4" customHeight="1" spans="1:25">
      <c r="A88" s="90" t="s">
        <v>112</v>
      </c>
      <c r="B88" s="247" t="n">
        <v>456.5042352174634</v>
      </c>
      <c r="C88" s="248" t="n">
        <f t="shared" si="36"/>
        <v>17.0</v>
      </c>
      <c r="D88" s="249" t="n">
        <f t="shared" si="37"/>
        <v>0.002213946185541727</v>
      </c>
      <c r="E88" s="249" t="n">
        <v>0.12974171004019253</v>
      </c>
      <c r="F88" s="248" t="n">
        <f t="shared" si="38"/>
        <v>6.0</v>
      </c>
      <c r="G88" s="119" t="n">
        <v>191.32999999999998</v>
      </c>
      <c r="H88" s="248" t="n">
        <f t="shared" si="39"/>
        <v>17.0</v>
      </c>
      <c r="I88" s="249" t="n">
        <f t="shared" si="40"/>
        <v>0.0032283657480399993</v>
      </c>
      <c r="J88" s="120" t="n">
        <v>-0.0023464386275942072</v>
      </c>
      <c r="K88" s="248" t="n">
        <f t="shared" si="41"/>
        <v>11.0</v>
      </c>
      <c r="L88" s="119" t="n">
        <v>159.42</v>
      </c>
      <c r="M88" s="248" t="n">
        <f t="shared" si="42"/>
        <v>16.0</v>
      </c>
      <c r="N88" s="249" t="n">
        <f t="shared" si="43"/>
        <v>0.005813552776534865</v>
      </c>
      <c r="O88" s="120" t="n">
        <v>-0.12242651106462628</v>
      </c>
      <c r="P88" s="248" t="n">
        <f t="shared" si="44"/>
        <v>14.0</v>
      </c>
      <c r="Q88" s="119" t="n">
        <v>105.7542352174634</v>
      </c>
      <c r="R88" s="248" t="n">
        <f t="shared" si="45"/>
        <v>16.0</v>
      </c>
      <c r="S88" s="249" t="n">
        <f t="shared" si="46"/>
        <v>0.004657625812187516</v>
      </c>
      <c r="T88" s="120" t="n">
        <v>2.4516879695651035</v>
      </c>
      <c r="U88" s="248" t="n">
        <f t="shared" si="47"/>
        <v>3.0</v>
      </c>
      <c r="V88" s="94" t="n">
        <v>0.0</v>
      </c>
      <c r="W88" s="251"/>
      <c r="X88" s="94" t="n">
        <v>0.0</v>
      </c>
      <c r="Y88" s="251"/>
    </row>
  </sheetData>
  <mergeCells count="36">
    <mergeCell ref="A1:Y1"/>
    <mergeCell ref="A2:Y2"/>
    <mergeCell ref="B3:F3"/>
    <mergeCell ref="G3:K3"/>
    <mergeCell ref="L3:P3"/>
    <mergeCell ref="Q3:U3"/>
    <mergeCell ref="V3:W3"/>
    <mergeCell ref="X3:Y3"/>
    <mergeCell ref="A23:Y23"/>
    <mergeCell ref="A24:Y24"/>
    <mergeCell ref="B25:F25"/>
    <mergeCell ref="G25:K25"/>
    <mergeCell ref="L25:P25"/>
    <mergeCell ref="Q25:U25"/>
    <mergeCell ref="V25:W25"/>
    <mergeCell ref="X25:Y25"/>
    <mergeCell ref="A45:Y45"/>
    <mergeCell ref="A46:Y46"/>
    <mergeCell ref="B47:F47"/>
    <mergeCell ref="G47:K47"/>
    <mergeCell ref="L47:P47"/>
    <mergeCell ref="Q47:U47"/>
    <mergeCell ref="V47:W47"/>
    <mergeCell ref="X47:Y47"/>
    <mergeCell ref="A67:Y67"/>
    <mergeCell ref="A68:Y68"/>
    <mergeCell ref="B69:F69"/>
    <mergeCell ref="G69:K69"/>
    <mergeCell ref="L69:P69"/>
    <mergeCell ref="Q69:U69"/>
    <mergeCell ref="V69:W69"/>
    <mergeCell ref="X69:Y69"/>
    <mergeCell ref="A3:A4"/>
    <mergeCell ref="A25:A26"/>
    <mergeCell ref="A47:A48"/>
    <mergeCell ref="A69:A70"/>
  </mergeCells>
  <pageMargins left="0.75" right="0.75" top="1" bottom="1" header="0.5" footer="0.5"/>
  <pageSetup paperSize="9" scale="4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L77"/>
  <sheetViews>
    <sheetView workbookViewId="0">
      <pane xSplit="2" topLeftCell="AQ1" activePane="topRight" state="frozen"/>
      <selection/>
      <selection pane="topRight" activeCell="C1" sqref="A1:C2"/>
    </sheetView>
  </sheetViews>
  <sheetFormatPr defaultColWidth="9" defaultRowHeight="14.4"/>
  <cols>
    <col min="1" max="1" customWidth="true" style="16" width="6.22222222222222"/>
    <col min="2" max="2" customWidth="true" style="16" width="20.33203125"/>
    <col min="3" max="3" customWidth="true" style="16" width="11.0"/>
    <col min="4" max="4" customWidth="true" style="16" width="9.88888888888889"/>
    <col min="5" max="5" customWidth="true" style="16" width="11.0"/>
    <col min="6" max="6" customWidth="true" style="16" width="9.88888888888889"/>
    <col min="7" max="7" customWidth="true" style="16" width="11.0"/>
    <col min="8" max="8" customWidth="true" style="16" width="9.88888888888889"/>
    <col min="9" max="9" customWidth="true" style="16" width="11.0"/>
    <col min="10" max="10" customWidth="true" style="16" width="9.88888888888889"/>
    <col min="11" max="11" customWidth="true" style="16" width="11.0"/>
    <col min="12" max="12" customWidth="true" style="16" width="9.88888888888889"/>
    <col min="13" max="13" customWidth="true" style="16" width="11.0"/>
    <col min="14" max="14" customWidth="true" style="16" width="9.88888888888889"/>
    <col min="15" max="15" customWidth="true" style="16" width="11.0"/>
    <col min="16" max="16" customWidth="true" style="16" width="9.88888888888889"/>
    <col min="17" max="17" customWidth="true" width="11.890625"/>
    <col min="19" max="19" customWidth="true" style="16" width="11.890625" hidden="false"/>
    <col min="20" max="20" customWidth="true" style="16" width="8.0" hidden="false"/>
    <col min="21" max="21" customWidth="true" style="16" width="12.1111111111111"/>
    <col min="22" max="22" customWidth="true" style="16" width="11.0"/>
    <col min="23" max="23" customWidth="true" style="16" width="9.88888888888889"/>
    <col min="24" max="24" customWidth="true" style="16" width="11.0"/>
    <col min="25" max="25" customWidth="true" style="16" width="11.4444444444444"/>
    <col min="26" max="26" customWidth="true" style="16" width="11.5555555555556"/>
    <col min="27" max="27" customWidth="true" style="16" width="10.7777777777778"/>
    <col min="28" max="28" customWidth="true" style="16" width="11.5555555555556"/>
    <col min="29" max="29" customWidth="true" style="16" width="11.6666666666667"/>
    <col min="30" max="30" customWidth="true" style="16" width="11.5555555555556"/>
    <col min="31" max="31" customWidth="true" style="16" width="11.6666666666667"/>
    <col min="32" max="32" customWidth="true" style="16" width="11.5555555555556"/>
    <col min="33" max="33" customWidth="true" style="16" width="11.6666666666667"/>
    <col min="34" max="34" customWidth="true" style="16" width="11.5555555555556"/>
    <col min="35" max="35" customWidth="true" style="16" width="11.6666666666667"/>
    <col min="36" max="36" customWidth="true" style="16" width="11.5555555555556"/>
    <col min="37" max="37" customWidth="true" style="16" width="11.6666666666667"/>
    <col min="38" max="38" customWidth="true" style="16" width="11.5555555555556"/>
    <col min="39" max="39" customWidth="true" style="16" width="11.6666666666667"/>
    <col min="40" max="40" customWidth="true" style="16" width="11.5555555555556"/>
    <col min="41" max="41" customWidth="true" style="16" width="11.6666666666667"/>
    <col min="42" max="42" customWidth="true" style="16" width="11.5555555555556"/>
    <col min="43" max="43" customWidth="true" style="16" width="11.6666666666667"/>
    <col min="44" max="44" customWidth="true" style="16" width="11.5555555555556"/>
    <col min="45" max="45" customWidth="true" style="16" width="11.6666666666667"/>
    <col min="46" max="46" customWidth="true" style="16" width="11.5555555555556"/>
    <col min="47" max="47" customWidth="true" style="16" width="10.3333333333333"/>
    <col min="48" max="48" customWidth="true" style="16" width="11.6666666666667"/>
    <col min="49" max="49" customWidth="true" style="16" width="11.0"/>
    <col min="50" max="50" customWidth="true" style="16" width="8.77777777777778"/>
    <col min="51" max="51" customWidth="true" style="16" width="11.0"/>
    <col min="52" max="52" customWidth="true" style="16" width="9.66666666666667"/>
    <col min="53" max="53" customWidth="true" style="16" width="11.0"/>
    <col min="54" max="54" customWidth="true" style="16" width="9.22222222222222"/>
    <col min="55" max="55" customWidth="true" style="16" width="11.0"/>
    <col min="56" max="56" customWidth="true" style="16" width="8.55555555555556"/>
    <col min="57" max="57" customWidth="true" style="16" width="11.0"/>
    <col min="58" max="58" customWidth="true" style="16" width="9.11111111111111"/>
    <col min="59" max="59" customWidth="true" style="16" width="11.0"/>
    <col min="60" max="60" customWidth="true" style="16" width="8.77777777777778"/>
    <col min="61" max="61" customWidth="true" style="16" width="11.0"/>
    <col min="62" max="62" customWidth="true" style="16" width="8.66666666666667"/>
    <col min="63" max="63" customWidth="true" style="16" width="11.0"/>
    <col min="64" max="64" customWidth="true" style="16" width="10.6666666666667"/>
    <col min="65" max="65" customWidth="true" style="16" width="11.0"/>
    <col min="66" max="66" customWidth="true" style="16" width="9.55555555555556"/>
    <col min="67" max="67" customWidth="true" style="16" width="11.0"/>
    <col min="68" max="68" customWidth="true" style="16" width="10.2222222222222"/>
    <col min="69" max="69" customWidth="true" style="16" width="11.0"/>
    <col min="70" max="70" customWidth="true" style="16" width="9.66666666666667"/>
    <col min="71" max="71" customWidth="true" style="16" width="11.0"/>
    <col min="72" max="72" customWidth="true" style="16" width="10.0"/>
    <col min="73" max="73" customWidth="true" style="16" width="13.2222222222222"/>
    <col min="74" max="74" customWidth="true" style="16" width="8.33333333333333"/>
    <col min="75" max="75" customWidth="true" style="16" width="14.0"/>
    <col min="76" max="83" customWidth="true" style="16" width="11.0"/>
    <col min="84" max="84" customWidth="true" style="16" width="11.5555555555556"/>
    <col min="85" max="87" customWidth="true" style="16" width="11.0"/>
    <col min="88" max="88" customWidth="true" style="16" width="13.0"/>
    <col min="89" max="89" customWidth="true" style="16" width="9.0"/>
  </cols>
  <sheetData>
    <row r="1" ht="25.8" customHeight="1" spans="1:88">
      <c r="A1" s="179" t="s">
        <v>269</v>
      </c>
      <c r="C1" s="180"/>
      <c r="D1" s="181"/>
      <c r="E1" s="180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2"/>
      <c r="R1" s="129"/>
      <c r="S1" s="182"/>
      <c r="T1" s="129"/>
      <c r="U1" s="180"/>
      <c r="V1" s="181"/>
      <c r="W1" s="214"/>
      <c r="X1" s="180"/>
      <c r="Y1" s="181"/>
      <c r="Z1" s="180"/>
      <c r="AA1" s="181"/>
      <c r="AB1" s="180"/>
      <c r="AC1" s="181"/>
      <c r="AD1" s="180"/>
      <c r="AE1" s="181"/>
      <c r="AF1" s="180"/>
      <c r="AG1" s="181"/>
      <c r="AH1" s="180"/>
      <c r="AI1" s="181"/>
      <c r="AJ1" s="180"/>
      <c r="AK1" s="181"/>
      <c r="AL1" s="180"/>
      <c r="AM1" s="181"/>
      <c r="AN1" s="180"/>
      <c r="AO1" s="181"/>
      <c r="AP1" s="180"/>
      <c r="AQ1" s="181"/>
      <c r="AR1" s="180"/>
      <c r="AS1" s="181"/>
      <c r="AT1" s="180"/>
      <c r="AU1" s="181"/>
      <c r="AV1" s="215"/>
      <c r="AW1" s="181"/>
      <c r="AX1" s="184"/>
      <c r="AZ1" s="18"/>
      <c r="BB1" s="18"/>
      <c r="BD1" s="18"/>
      <c r="BF1" s="18"/>
      <c r="BH1" s="18"/>
      <c r="BJ1" s="18"/>
      <c r="BL1" s="18"/>
      <c r="BM1" s="129"/>
      <c r="BN1" s="18"/>
      <c r="BO1" s="129"/>
      <c r="BP1" s="18"/>
      <c r="BQ1" s="19"/>
      <c r="BR1" s="18"/>
      <c r="BS1" s="19"/>
      <c r="BT1" s="18"/>
      <c r="BU1" s="19"/>
      <c r="BV1" s="18"/>
      <c r="CC1" s="129"/>
      <c r="CE1" s="129"/>
      <c r="CG1" s="19"/>
    </row>
    <row r="2" ht="21" customHeight="1" spans="1:88">
      <c r="A2" s="21"/>
      <c r="B2" s="21"/>
      <c r="C2" s="180"/>
      <c r="D2" s="181"/>
      <c r="E2" s="180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2"/>
      <c r="R2" s="129"/>
      <c r="S2" s="182"/>
      <c r="T2" s="129"/>
      <c r="U2" s="180"/>
      <c r="V2" s="181"/>
      <c r="W2" s="214"/>
      <c r="X2" s="180"/>
      <c r="Y2" s="181"/>
      <c r="Z2" s="180"/>
      <c r="AA2" s="181"/>
      <c r="AB2" s="180"/>
      <c r="AC2" s="181"/>
      <c r="AD2" s="180"/>
      <c r="AE2" s="181"/>
      <c r="AF2" s="180"/>
      <c r="AG2" s="181"/>
      <c r="AH2" s="180"/>
      <c r="AI2" s="181"/>
      <c r="AJ2" s="180"/>
      <c r="AK2" s="181"/>
      <c r="AL2" s="180"/>
      <c r="AM2" s="181"/>
      <c r="AN2" s="180"/>
      <c r="AO2" s="181"/>
      <c r="AP2" s="180"/>
      <c r="AQ2" s="181"/>
      <c r="AR2" s="180"/>
      <c r="AS2" s="181"/>
      <c r="AT2" s="180"/>
      <c r="AU2" s="181"/>
      <c r="AV2" s="215"/>
      <c r="AW2" s="181"/>
      <c r="AX2" s="184"/>
      <c r="BM2" s="129"/>
      <c r="BO2" s="129"/>
      <c r="BP2" s="18"/>
      <c r="BQ2" s="19"/>
      <c r="BR2" s="18"/>
      <c r="BS2" s="19"/>
      <c r="BT2" s="18"/>
      <c r="BU2" s="19"/>
      <c r="BV2" s="18"/>
      <c r="CC2" s="129"/>
      <c r="CE2" s="129"/>
      <c r="CG2" s="19"/>
    </row>
    <row r="3" ht="28.05" customHeight="1" spans="1:88">
      <c r="A3" s="22" t="s">
        <v>1</v>
      </c>
      <c r="B3" s="23" t="s">
        <v>2</v>
      </c>
      <c r="C3" s="24" t="s">
        <v>151</v>
      </c>
      <c r="D3" s="133" t="s">
        <v>3</v>
      </c>
      <c r="E3" s="24" t="s">
        <v>197</v>
      </c>
      <c r="F3" s="133" t="s">
        <v>4</v>
      </c>
      <c r="G3" s="187">
        <v>46082</v>
      </c>
      <c r="H3" s="133" t="s">
        <v>5</v>
      </c>
      <c r="I3" s="187">
        <v>46113</v>
      </c>
      <c r="J3" s="133" t="s">
        <v>6</v>
      </c>
      <c r="K3" s="187">
        <v>46143</v>
      </c>
      <c r="L3" s="133" t="s">
        <v>7</v>
      </c>
      <c r="M3" s="187">
        <v>46174</v>
      </c>
      <c r="N3" s="133" t="s">
        <v>8</v>
      </c>
      <c r="O3" s="187">
        <v>46204</v>
      </c>
      <c r="P3" s="133" t="s">
        <v>9</v>
      </c>
      <c r="Q3" s="187">
        <v>46235</v>
      </c>
      <c r="R3" s="133" t="s">
        <v>10</v>
      </c>
      <c r="S3" s="187" t="n">
        <v>46266.0</v>
      </c>
      <c r="T3" s="133" t="s">
        <v>22</v>
      </c>
      <c r="U3" s="166" t="s">
        <v>204</v>
      </c>
      <c r="V3" s="193" t="s">
        <v>205</v>
      </c>
      <c r="W3" s="216"/>
      <c r="X3" s="24" t="s">
        <v>13</v>
      </c>
      <c r="Y3" s="133" t="s">
        <v>3</v>
      </c>
      <c r="Z3" s="24" t="s">
        <v>14</v>
      </c>
      <c r="AA3" s="133" t="s">
        <v>4</v>
      </c>
      <c r="AB3" s="24" t="s">
        <v>15</v>
      </c>
      <c r="AC3" s="133" t="s">
        <v>5</v>
      </c>
      <c r="AD3" s="24" t="s">
        <v>16</v>
      </c>
      <c r="AE3" s="133" t="s">
        <v>6</v>
      </c>
      <c r="AF3" s="24" t="s">
        <v>17</v>
      </c>
      <c r="AG3" s="133" t="s">
        <v>7</v>
      </c>
      <c r="AH3" s="24" t="s">
        <v>18</v>
      </c>
      <c r="AI3" s="133" t="s">
        <v>8</v>
      </c>
      <c r="AJ3" s="166" t="s">
        <v>19</v>
      </c>
      <c r="AK3" s="193" t="s">
        <v>9</v>
      </c>
      <c r="AL3" s="166" t="s">
        <v>20</v>
      </c>
      <c r="AM3" s="193" t="s">
        <v>10</v>
      </c>
      <c r="AN3" s="166" t="s">
        <v>21</v>
      </c>
      <c r="AO3" s="193" t="s">
        <v>22</v>
      </c>
      <c r="AP3" s="166" t="s">
        <v>23</v>
      </c>
      <c r="AQ3" s="193" t="s">
        <v>24</v>
      </c>
      <c r="AR3" s="166" t="s">
        <v>25</v>
      </c>
      <c r="AS3" s="193" t="s">
        <v>26</v>
      </c>
      <c r="AT3" s="166" t="s">
        <v>27</v>
      </c>
      <c r="AU3" s="193" t="s">
        <v>28</v>
      </c>
      <c r="AV3" s="217" t="s">
        <v>51</v>
      </c>
      <c r="AW3" s="218" t="s">
        <v>44</v>
      </c>
      <c r="AX3" s="219"/>
      <c r="AY3" s="24" t="s">
        <v>31</v>
      </c>
      <c r="AZ3" s="25" t="s">
        <v>3</v>
      </c>
      <c r="BA3" s="24" t="s">
        <v>32</v>
      </c>
      <c r="BB3" s="25" t="s">
        <v>4</v>
      </c>
      <c r="BC3" s="24" t="s">
        <v>33</v>
      </c>
      <c r="BD3" s="25" t="s">
        <v>5</v>
      </c>
      <c r="BE3" s="24" t="s">
        <v>34</v>
      </c>
      <c r="BF3" s="25" t="s">
        <v>6</v>
      </c>
      <c r="BG3" s="24" t="s">
        <v>35</v>
      </c>
      <c r="BH3" s="25" t="s">
        <v>7</v>
      </c>
      <c r="BI3" s="24" t="s">
        <v>36</v>
      </c>
      <c r="BJ3" s="25" t="s">
        <v>8</v>
      </c>
      <c r="BK3" s="24" t="s">
        <v>37</v>
      </c>
      <c r="BL3" s="25" t="s">
        <v>9</v>
      </c>
      <c r="BM3" s="24" t="s">
        <v>38</v>
      </c>
      <c r="BN3" s="25" t="s">
        <v>10</v>
      </c>
      <c r="BO3" s="24" t="s">
        <v>39</v>
      </c>
      <c r="BP3" s="25" t="s">
        <v>22</v>
      </c>
      <c r="BQ3" s="24" t="s">
        <v>40</v>
      </c>
      <c r="BR3" s="25" t="s">
        <v>24</v>
      </c>
      <c r="BS3" s="24" t="s">
        <v>41</v>
      </c>
      <c r="BT3" s="25" t="s">
        <v>26</v>
      </c>
      <c r="BU3" s="24" t="s">
        <v>42</v>
      </c>
      <c r="BV3" s="25" t="s">
        <v>28</v>
      </c>
      <c r="BW3" s="25" t="s">
        <v>51</v>
      </c>
      <c r="BX3" s="220" t="s">
        <v>44</v>
      </c>
      <c r="BY3" s="52"/>
      <c r="BZ3" s="221" t="s">
        <v>45</v>
      </c>
      <c r="CA3" s="24" t="s">
        <v>46</v>
      </c>
      <c r="CB3" s="24" t="s">
        <v>47</v>
      </c>
      <c r="CC3" s="24" t="s">
        <v>48</v>
      </c>
      <c r="CD3" s="24" t="s">
        <v>49</v>
      </c>
      <c r="CE3" s="24" t="s">
        <v>50</v>
      </c>
      <c r="CF3" s="24" t="s">
        <v>152</v>
      </c>
      <c r="CG3" s="24" t="s">
        <v>153</v>
      </c>
      <c r="CH3" s="24" t="s">
        <v>154</v>
      </c>
      <c r="CI3" s="24" t="s">
        <v>270</v>
      </c>
      <c r="CJ3" s="24" t="s">
        <v>271</v>
      </c>
      <c r="CK3" s="24" t="s">
        <v>272</v>
      </c>
      <c r="CL3" s="25" t="s">
        <v>51</v>
      </c>
    </row>
    <row r="4" ht="28.05" customHeight="1" spans="1:88">
      <c r="A4" s="27"/>
      <c r="B4" s="28"/>
      <c r="C4" s="29"/>
      <c r="D4" s="30"/>
      <c r="E4" s="29"/>
      <c r="F4" s="30"/>
      <c r="G4" s="31"/>
      <c r="H4" s="30"/>
      <c r="I4" s="31"/>
      <c r="J4" s="30"/>
      <c r="K4" s="31"/>
      <c r="L4" s="30"/>
      <c r="M4" s="31"/>
      <c r="N4" s="30"/>
      <c r="O4" s="31"/>
      <c r="P4" s="30"/>
      <c r="Q4" s="197"/>
      <c r="R4" s="31"/>
      <c r="S4" s="197"/>
      <c r="T4" s="31"/>
      <c r="U4" s="29"/>
      <c r="V4" s="30"/>
      <c r="W4" s="222"/>
      <c r="X4" s="29"/>
      <c r="Y4" s="30"/>
      <c r="Z4" s="29"/>
      <c r="AA4" s="30"/>
      <c r="AB4" s="29"/>
      <c r="AC4" s="30"/>
      <c r="AD4" s="29"/>
      <c r="AE4" s="30"/>
      <c r="AF4" s="29"/>
      <c r="AG4" s="30"/>
      <c r="AH4" s="29"/>
      <c r="AI4" s="30"/>
      <c r="AJ4" s="29"/>
      <c r="AK4" s="30"/>
      <c r="AL4" s="29"/>
      <c r="AM4" s="30"/>
      <c r="AN4" s="29"/>
      <c r="AO4" s="30"/>
      <c r="AP4" s="29"/>
      <c r="AQ4" s="30"/>
      <c r="AR4" s="29"/>
      <c r="AS4" s="30"/>
      <c r="AT4" s="29"/>
      <c r="AU4" s="30"/>
      <c r="AV4" s="31"/>
      <c r="AW4" s="223"/>
      <c r="AX4" s="224"/>
      <c r="AY4" s="29"/>
      <c r="AZ4" s="30"/>
      <c r="BA4" s="29"/>
      <c r="BB4" s="30"/>
      <c r="BC4" s="29"/>
      <c r="BD4" s="30"/>
      <c r="BE4" s="29"/>
      <c r="BF4" s="30"/>
      <c r="BG4" s="29"/>
      <c r="BH4" s="30"/>
      <c r="BI4" s="29"/>
      <c r="BJ4" s="30"/>
      <c r="BK4" s="29"/>
      <c r="BL4" s="30"/>
      <c r="BM4" s="29"/>
      <c r="BN4" s="30"/>
      <c r="BO4" s="29"/>
      <c r="BP4" s="30"/>
      <c r="BQ4" s="29"/>
      <c r="BR4" s="30"/>
      <c r="BS4" s="29"/>
      <c r="BT4" s="30"/>
      <c r="BU4" s="29"/>
      <c r="BV4" s="30"/>
      <c r="BW4" s="31"/>
      <c r="BX4" s="223"/>
      <c r="BY4" s="52"/>
      <c r="BZ4" s="28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31"/>
    </row>
    <row r="5" s="211" customFormat="1" ht="27" customHeight="1" spans="1:88">
      <c r="A5" s="33" t="s">
        <v>80</v>
      </c>
      <c r="B5" s="34" t="s">
        <v>273</v>
      </c>
      <c r="C5" s="38" t="n">
        <f>C9+C13+C17+C21+C25+C29+C33+C37+C41+C45+C49+C53+C57+C61+C65+C69+C73</f>
        <v>14341.43</v>
      </c>
      <c r="D5" s="36" t="n">
        <f t="shared" ref="D5:D36" si="0">C5/X5-1</f>
        <v>-0.04892885848358408</v>
      </c>
      <c r="E5" s="38" t="n">
        <f>E9+E13+E17+E21+E25+E29+E33+E37+E41+E45+E49+E53+E57+E61+E65+E69+E73</f>
        <v>12084.100000000002</v>
      </c>
      <c r="F5" s="36" t="n">
        <f t="shared" ref="F5:F36" si="1">E5/Z5-1</f>
        <v>-0.1153543750942545</v>
      </c>
      <c r="G5" s="38" t="n">
        <f>G9+G13+G17+G21+G25+G29+G33+G37+G41+G45+G49+G53+G57+G61+G65+G69+G73</f>
        <v>14582.489999999996</v>
      </c>
      <c r="H5" s="36" t="n">
        <f t="shared" ref="H5:H36" si="2">G5/AB5-1</f>
        <v>-0.046656184726221905</v>
      </c>
      <c r="I5" s="38" t="n">
        <f>I9+I13+I17+I21+I25+I29+I33+I37+I41+I45+I49+I53+I57+I61+I65+I69+I73</f>
        <v>15034.38</v>
      </c>
      <c r="J5" s="36" t="n">
        <f t="shared" ref="J5:J36" si="3">I5/AD5-1</f>
        <v>-0.026623763401875</v>
      </c>
      <c r="K5" s="38" t="n">
        <f>K9+K13+K17+K21+K25+K29+K33+K37+K41+K45+K49+K53+K57+K61+K65+K69+K73</f>
        <v>14833.51</v>
      </c>
      <c r="L5" s="36" t="n">
        <f t="shared" ref="L5:L36" si="4">K5/AF5-1</f>
        <v>-0.01942182714573837</v>
      </c>
      <c r="M5" s="38" t="n">
        <f>M9+M13+M17+M21+M25+M29+M33+M37+M41+M45+M49+M53+M57+M61+M65+M69+M73</f>
        <v>14610.33</v>
      </c>
      <c r="N5" s="36" t="n">
        <f t="shared" ref="N5:N36" si="5">M5/AH5-1</f>
        <v>0.021644958075742737</v>
      </c>
      <c r="O5" s="38" t="n">
        <f>O9+O13+O17+O21+O25+O29+O33+O37+O41+O45+O49+O53+O57+O61+O65+O69+O73</f>
        <v>12974.730000000001</v>
      </c>
      <c r="P5" s="36" t="n">
        <f t="shared" ref="P5:P36" si="6">O5/AJ5-1</f>
        <v>0.004634967289643743</v>
      </c>
      <c r="Q5" s="38" t="n">
        <f>Q9+Q13+Q17+Q21+Q25+Q29+Q33+Q37+Q41+Q45+Q49+Q53+Q57+Q61+Q65+Q69+Q73</f>
        <v>12315.369999999997</v>
      </c>
      <c r="R5" s="36" t="n">
        <f>Q5/AL5-1</f>
        <v>-0.011758239112815816</v>
      </c>
      <c r="S5" s="38">
        <f>S9+S13+S17+S21+S25+S29+S33+S37+S41+S45+S49+S53+S57+S61+S65+S69+S73</f>
      </c>
      <c r="T5" s="36">
        <f>S5/AN5-1</f>
      </c>
      <c r="U5" s="103">
        <f>C5+E5+G5+I5+K5+M5+O5+Q5+S5</f>
      </c>
      <c r="V5" s="104">
        <f>U5/SUM(X5+Z5+AB5+AD5+AF5+AH5+AJ5+AL5+AN5)-1</f>
      </c>
      <c r="W5" s="38"/>
      <c r="X5" s="38">
        <f>X9+X13+X17+X21+X25+X29+X33+X37+X41+X45+X49+X53+X57+X61+X65+X69+X73</f>
      </c>
      <c r="Y5" s="36">
        <f>X5/AY5-1</f>
      </c>
      <c r="Z5" s="38">
        <f>Z9+Z13+Z17+Z21+Z25+Z29+Z33+Z37+Z41+Z45+Z49+Z53+Z57+Z61+Z65+Z69+Z73</f>
      </c>
      <c r="AA5" s="36">
        <f>Z5/BA5-1</f>
      </c>
      <c r="AB5" s="38">
        <f>AB9+AB13+AB17+AB21+AB25+AB29+AB33+AB37+AB41+AB45+AB49+AB53+AB57+AB61+AB65+AB69+AB73</f>
      </c>
      <c r="AC5" s="36">
        <f>AB5/BC5-1</f>
      </c>
      <c r="AD5" s="38">
        <f>AD9+AD13+AD17+AD21+AD25+AD29+AD33+AD37+AD41+AD45+AD49+AD53+AD57+AD61+AD65+AD69+AD73</f>
      </c>
      <c r="AE5" s="36">
        <f>AD5/BE5-1</f>
      </c>
      <c r="AF5" s="38">
        <f>AF9+AF13+AF17+AF21+AF25+AF29+AF33+AF37+AF41+AF45+AF49+AF53+AF57+AF61+AF65+AF69+AF73</f>
      </c>
      <c r="AG5" s="36">
        <f>AF5/BG5-1</f>
      </c>
      <c r="AH5" s="38">
        <f>AH9+AH13+AH17+AH21+AH25+AH29+AH33+AH37+AH41+AH45+AH49+AH53+AH57+AH61+AH65+AH69+AH73</f>
      </c>
      <c r="AI5" s="36">
        <f>AH5/BI5-1</f>
      </c>
      <c r="AJ5" s="38">
        <f>AJ9+AJ13+AJ17+AJ21+AJ25+AJ29+AJ33+AJ37+AJ41+AJ45+AJ49+AJ53+AJ57+AJ61+AJ65+AJ69+AJ73</f>
      </c>
      <c r="AK5" s="36">
        <f>AJ5/BK5-1</f>
      </c>
      <c r="AL5" s="38">
        <f>AL9+AL13+AL17+AL21+AL25+AL29+AL33+AL37+AL41+AL45+AL49+AL53+AL57+AL61+AL65+AL69+AL73</f>
      </c>
      <c r="AM5" s="36">
        <f>AL5/BM5-1</f>
      </c>
      <c r="AN5" s="38">
        <f>AN9+AN13+AN17+AN21+AN25+AN29+AN33+AN37+AN41+AN45+AN49+AN53+AN57+AN61+AN65+AN69+AN73</f>
      </c>
      <c r="AO5" s="36">
        <f>AN5/BO5-1</f>
      </c>
      <c r="AP5" s="38">
        <f>AP9+AP13+AP17+AP21+AP25+AP29+AP33+AP37+AP41+AP45+AP49+AP53+AP57+AP61+AP65+AP69+AP73</f>
      </c>
      <c r="AQ5" s="36">
        <f>AP5/BQ5-1</f>
      </c>
      <c r="AR5" s="38">
        <f>AR9+AR13+AR17+AR21+AR25+AR29+AR33+AR37+AR41+AR45+AR49+AR53+AR57+AR61+AR65+AR69+AR73</f>
      </c>
      <c r="AS5" s="36">
        <f>AR5/BS5-1</f>
      </c>
      <c r="AT5" s="38">
        <f>AT9+AT13+AT17+AT21+AT25+AT29+AT33+AT37+AT41+AT45+AT49+AT53+AT57+AT61+AT65+AT69+AT73</f>
      </c>
      <c r="AU5" s="36">
        <f>AT5/BU5-1</f>
      </c>
      <c r="AV5" s="35">
        <f>X5+Z5+AB5+AD5+AF5+AH5+AJ5+AL5+AN5+AP5+AR5+AT5</f>
      </c>
      <c r="AW5" s="36">
        <f>AV5/(AY5+BA5+BC5+BE5+BG5+BI5+BK5+BM5+BO5+BQ5+BS5+BU5)-1</f>
      </c>
      <c r="AX5" s="152"/>
      <c r="AY5" s="38">
        <f>AY9+AY13+AY17+AY21+AY25+AY29+AY33+AY37+AY41+AY45+AY49+AY53+AY57+AY61+AY65+AY69+AY73</f>
      </c>
      <c r="AZ5" s="37">
        <f>AY5/BZ5-1</f>
      </c>
      <c r="BA5" s="38">
        <f>BA9+BA13+BA17+BA21+BA25+BA29+BA33+BA37+BA41+BA45+BA49+BA53+BA57+BA61+BA65+BA69+BA73</f>
      </c>
      <c r="BB5" s="37">
        <f>BA5/CA5-1</f>
      </c>
      <c r="BC5" s="38">
        <f>BC9+BC13+BC17+BC21+BC25+BC29+BC33+BC37+BC41+BC45+BC49+BC53+BC57+BC61+BC65+BC69+BC73</f>
      </c>
      <c r="BD5" s="37">
        <f>BC5/CB5-1</f>
      </c>
      <c r="BE5" s="38">
        <f>BE9+BE13+BE17+BE21+BE25+BE29+BE33+BE37+BE41+BE45+BE49+BE53+BE57+BE61+BE65+BE69+BE73</f>
      </c>
      <c r="BF5" s="37">
        <f>BE5/CC5-1</f>
      </c>
      <c r="BG5" s="38">
        <f>BG9+BG13+BG17+BG21+BG25+BG29+BG33+BG37+BG41+BG45+BG49+BG53+BG57+BG61+BG65+BG69+BG73</f>
      </c>
      <c r="BH5" s="37">
        <f>BG5/CD5-1</f>
      </c>
      <c r="BI5" s="38">
        <f>BI9+BI13+BI17+BI21+BI25+BI29+BI33+BI37+BI41+BI45+BI49+BI53+BI57+BI61+BI65+BI69+BI73</f>
      </c>
      <c r="BJ5" s="37">
        <f>BI5/CE5-1</f>
      </c>
      <c r="BK5" s="38">
        <f>BK9+BK13+BK17+BK21+BK25+BK29+BK33+BK37+BK41+BK45+BK49+BK53+BK57+BK61+BK65+BK69+BK73</f>
      </c>
      <c r="BL5" s="37">
        <f>BK5/CF5-1</f>
      </c>
      <c r="BM5" s="38">
        <f>BM9+BM13+BM17+BM21+BM25+BM29+BM33+BM37+BM41+BM45+BM49+BM53+BM57+BM61+BM65+BM69+BM73</f>
      </c>
      <c r="BN5" s="37">
        <f>BM5/CG5-1</f>
      </c>
      <c r="BO5" s="38">
        <f>BO9+BO13+BO17+BO21+BO25+BO29+BO33+BO37+BO41+BO45+BO49+BO53+BO57+BO61+BO65+BO69+BO73</f>
      </c>
      <c r="BP5" s="37">
        <f>BO5/CH5-1</f>
      </c>
      <c r="BQ5" s="38">
        <f>BQ9+BQ13+BQ17+BQ21+BQ25+BQ29+BQ33+BQ37+BQ41+BQ45+BQ49+BQ53+BQ57+BQ61+BQ65+BQ69+BQ73</f>
      </c>
      <c r="BR5" s="37">
        <f>BQ5/CI5-1</f>
      </c>
      <c r="BS5" s="38">
        <f>BS9+BS13+BS17+BS21+BS25+BS29+BS33+BS37+BS41+BS45+BS49+BS53+BS57+BS61+BS65+BS69+BS73</f>
      </c>
      <c r="BT5" s="37">
        <f>BS5/CJ5-1</f>
      </c>
      <c r="BU5" s="38">
        <f>BU9+BU13+BU17+BU21+BU25+BU29+BU33+BU37+BU41+BU45+BU49+BU53+BU57+BU61+BU65+BU69+BU73</f>
      </c>
      <c r="BV5" s="37">
        <f>BU5/CK5-1</f>
      </c>
      <c r="BW5" s="38">
        <f>AY5+BA5+BC5+BE5+BG5+BI5+BK5+BM5+BO5+BQ5+BS5+BU5</f>
      </c>
      <c r="BX5" s="225">
        <f>BW5/CL5-1</f>
      </c>
      <c r="BY5" s="210"/>
      <c r="BZ5" s="226">
        <f>BZ9+BZ13+BZ17+BZ21+BZ25+BZ29+BZ33+BZ37+BZ41+BZ45+BZ49+BZ53+BZ57+BZ61+BZ65+BZ69+BZ73</f>
      </c>
      <c r="CA5" s="201">
        <f>CA9+CA13+CA17+CA21+CA25+CA29+CA33+CA37+CA41+CA45+CA49+CA53+CA57+CA61+CA65+CA69+CA73</f>
      </c>
      <c r="CB5" s="201">
        <f>CB9+CB13+CB17+CB21+CB25+CB29+CB33+CB37+CB41+CB45+CB49+CB53+CB57+CB61+CB65+CB69+CB73</f>
      </c>
      <c r="CC5" s="201">
        <f>CC9+CC13+CC17+CC21+CC25+CC29+CC33+CC37+CC41+CC45+CC49+CC53+CC57+CC61+CC65+CC69+CC73</f>
      </c>
      <c r="CD5" s="201">
        <f>CD9+CD13+CD17+CD21+CD25+CD29+CD33+CD37+CD41+CD45+CD49+CD53+CD57+CD61+CD65+CD69+CD73</f>
      </c>
      <c r="CE5" s="201">
        <f>CE9+CE13+CE17+CE21+CE25+CE29+CE33+CE37+CE41+CE45+CE49+CE53+CE57+CE61+CE65+CE69+CE73</f>
      </c>
      <c r="CF5" s="201">
        <f>CF9+CF13+CF17+CF21+CF25+CF29+CF33+CF37+CF41+CF45+CF49+CF53+CF57+CF61+CF65+CF69+CF73</f>
      </c>
      <c r="CG5" s="201">
        <f>CG9+CG13+CG17+CG21+CG25+CG29+CG33+CG37+CG41+CG45+CG49+CG53+CG57+CG61+CG65+CG69+CG73</f>
      </c>
      <c r="CH5" s="201">
        <f>CH9+CH13+CH17+CH21+CH25+CH29+CH33+CH37+CH41+CH45+CH49+CH53+CH57+CH61+CH65+CH69+CH73</f>
      </c>
      <c r="CI5" s="201">
        <f>CI9+CI13+CI17+CI21+CI25+CI29+CI33+CI37+CI41+CI45+CI49+CI53+CI57+CI61+CI65+CI69+CI73</f>
      </c>
      <c r="CJ5" s="201">
        <f>CJ9+CJ13+CJ17+CJ21+CJ25+CJ29+CJ33+CJ37+CJ41+CJ45+CJ49+CJ53+CJ57+CJ61+CJ65+CJ69+CJ73</f>
      </c>
      <c r="CK5" s="201">
        <f>CK9+CK13+CK17+CK21+CK25+CK29+CK33+CK37+CK41+CK45+CK49+CK53+CK57+CK61+CK65+CK69+CK73</f>
      </c>
      <c r="CL5" s="38">
        <f>BZ5+CA5+CB5+CC5+CD5+CE5+CF5+CG5+CH5+CI5+CJ5+CK5</f>
      </c>
    </row>
    <row r="6" s="212" customFormat="1" ht="27" customHeight="1" spans="1:88">
      <c r="A6" s="27"/>
      <c r="B6" s="34" t="s">
        <v>274</v>
      </c>
      <c r="C6" s="35" t="n">
        <f>C10+C14+C18+C22+C26+C30+C34+C38+C42+C46+C50+C54+C58+C62+C66+C70+C74</f>
        <v>94620.72000000002</v>
      </c>
      <c r="D6" s="36" t="n">
        <f t="shared" si="0">C6/Z6-1</f>
        <v>-0.0598174895271103</v>
      </c>
      <c r="E6" s="35" t="n">
        <f>E10+E14+E18+E22+E26+E30+E34+E38+E42+E46+E50+E54+E58+E62+E66+E70+E74</f>
        <v>82112.23</v>
      </c>
      <c r="F6" s="36" t="n">
        <f t="shared" si="1">E6/AB6-1</f>
        <v>-0.12780130852805727</v>
      </c>
      <c r="G6" s="35" t="n">
        <f>G10+G14+G18+G22+G26+G30+G34+G38+G42+G46+G50+G54+G58+G62+G66+G70+G74</f>
        <v>96733.31999999999</v>
      </c>
      <c r="H6" s="36" t="n">
        <f t="shared" si="2">G6/AD6-1</f>
        <v>-0.06369020776304168</v>
      </c>
      <c r="I6" s="35" t="n">
        <f>I10+I14+I18+I22+I26+I30+I34+I38+I42+I46+I50+I54+I58+I62+I66+I70+I74</f>
        <v>99026.24000000002</v>
      </c>
      <c r="J6" s="36" t="n">
        <f t="shared" si="3">I6/AF6-1</f>
        <v>-0.04398668153275709</v>
      </c>
      <c r="K6" s="35" t="n">
        <f>K10+K14+K18+K22+K26+K30+K34+K38+K42+K46+K50+K54+K58+K62+K66+K70+K74</f>
        <v>98673.02999999998</v>
      </c>
      <c r="L6" s="36" t="n">
        <f t="shared" si="4">K6/AH6-1</f>
        <v>-0.03965816501021624</v>
      </c>
      <c r="M6" s="35" t="n">
        <f>M10+M14+M18+M22+M26+M30+M34+M38+M42+M46+M50+M54+M58+M62+M66+M70+M74</f>
        <v>96695.8</v>
      </c>
      <c r="N6" s="36" t="n">
        <f t="shared" si="5">M6/AJ6-1</f>
        <v>-0.007453047769859555</v>
      </c>
      <c r="O6" s="35" t="n">
        <f>O10+O14+O18+O22+O26+O30+O34+O38+O42+O46+O50+O54+O58+O62+O66+O70+O74</f>
        <v>87147.68</v>
      </c>
      <c r="P6" s="36" t="n">
        <f t="shared" si="6">O6/AL6-1</f>
        <v>-0.021439852319384056</v>
      </c>
      <c r="Q6" s="35" t="n">
        <f>Q10+Q14+Q18+Q22+Q26+Q30+Q34+Q38+Q42+Q46+Q50+Q54+Q58+Q62+Q66+Q70+Q74</f>
        <v>83245.61999999997</v>
      </c>
      <c r="R6" s="36" t="n">
        <f>Q6/AL6-1</f>
        <v>-0.010040795600425478</v>
      </c>
      <c r="S6" s="35">
        <f>S10+S14+S18+S22+S26+S30+S34+S38+S42+S46+S50+S54+S58+S62+S66+S70+S74</f>
      </c>
      <c r="T6" s="36">
        <f>S6/AN6-1</f>
      </c>
      <c r="U6" s="35">
        <f>C6+E6+G6+I6+K6+M6+O6+Q6+S6</f>
      </c>
      <c r="V6" s="36">
        <f>U6/SUM(X6+Z6+AB6+AD6+AF6+AH6+AJ6+AL6+AN6)-1</f>
      </c>
      <c r="W6" s="38"/>
      <c r="X6" s="35">
        <f>X10+X14+X18+X22+X26+X30+X34+X38+X42+X46+X50+X54+X58+X62+X66+X70+X74</f>
      </c>
      <c r="Y6" s="36">
        <f>X6/AY6-1</f>
      </c>
      <c r="Z6" s="35">
        <f>Z10+Z14+Z18+Z22+Z26+Z30+Z34+Z38+Z42+Z46+Z50+Z54+Z58+Z62+Z66+Z70+Z74</f>
      </c>
      <c r="AA6" s="36">
        <f>Z6/AY6-1</f>
      </c>
      <c r="AB6" s="35">
        <f>AB10+AB14+AB18+AB22+AB26+AB30+AB34+AB38+AB42+AB46+AB50+AB54+AB58+AB62+AB66+AB70+AB74</f>
      </c>
      <c r="AC6" s="36">
        <f>AB6/BA6-1</f>
      </c>
      <c r="AD6" s="35">
        <f>AD10+AD14+AD18+AD22+AD26+AD30+AD34+AD38+AD42+AD46+AD50+AD54+AD58+AD62+AD66+AD70+AD74</f>
      </c>
      <c r="AE6" s="36">
        <f>AD6/BC6-1</f>
      </c>
      <c r="AF6" s="35">
        <f>AF10+AF14+AF18+AF22+AF26+AF30+AF34+AF38+AF42+AF46+AF50+AF54+AF58+AF62+AF66+AF70+AF74</f>
      </c>
      <c r="AG6" s="36">
        <f>AF6/BE6-1</f>
      </c>
      <c r="AH6" s="35">
        <f>AH10+AH14+AH18+AH22+AH26+AH30+AH34+AH38+AH42+AH46+AH50+AH54+AH58+AH62+AH66+AH70+AH74</f>
      </c>
      <c r="AI6" s="36">
        <f>AH6/BI6-1</f>
      </c>
      <c r="AJ6" s="35">
        <f>AJ10+AJ14+AJ18+AJ22+AJ26+AJ30+AJ34+AJ38+AJ42+AJ46+AJ50+AJ54+AJ58+AJ62+AJ66+AJ70+AJ74</f>
      </c>
      <c r="AK6" s="36">
        <f>AJ6/BK6-1</f>
      </c>
      <c r="AL6" s="35">
        <f>AL10+AL14+AL18+AL22+AL26+AL30+AL34+AL38+AL42+AL46+AL50+AL54+AL58+AL62+AL66+AL70+AL74</f>
      </c>
      <c r="AM6" s="36">
        <f>AL6/BM6-1</f>
      </c>
      <c r="AN6" s="35">
        <f>AN10+AN14+AN18+AN22+AN26+AN30+AN34+AN38+AN42+AN46+AN50+AN54+AN58+AN62+AN66+AN70+AN74</f>
      </c>
      <c r="AO6" s="36">
        <f>AN6/BO6-1</f>
      </c>
      <c r="AP6" s="35">
        <f>AP10+AP14+AP18+AP22+AP26+AP30+AP34+AP38+AP42+AP46+AP50+AP54+AP58+AP62+AP66+AP70+AP74</f>
      </c>
      <c r="AQ6" s="36">
        <f>AP6/BQ6-1</f>
      </c>
      <c r="AR6" s="35">
        <f>AR10+AR14+AR18+AR22+AR26+AR30+AR34+AR38+AR42+AR46+AR50+AR54+AR58+AR62+AR66+AR70+AR74</f>
      </c>
      <c r="AS6" s="36">
        <f>AR6/BS6-1</f>
      </c>
      <c r="AT6" s="35">
        <f>AT10+AT14+AT18+AT22+AT26+AT30+AT34+AT38+AT42+AT46+AT50+AT54+AT58+AT62+AT66+AT70+AT74</f>
      </c>
      <c r="AU6" s="36">
        <f>AT6/BU6-1</f>
      </c>
      <c r="AV6" s="35">
        <f>X6+Z6+AB6+AD6+AF6+AH6+AJ6+AL6+AN6+AP6+AR6+AT6</f>
      </c>
      <c r="AW6" s="36">
        <f>AV6/(AY6+BA6+BC6+BE6+BG6+BI6+BK6+BM6+BO6+BQ6+BS6+BU6)-1</f>
      </c>
      <c r="AX6" s="152"/>
      <c r="AY6" s="35">
        <f>AY10+AY14+AY18+AY22+AY26+AY30+AY34+AY38+AY42+AY46+AY50+AY54+AY58+AY62+AY66+AY70+AY74</f>
      </c>
      <c r="AZ6" s="36"/>
      <c r="BA6" s="35">
        <f>BA10+BA14+BA18+BA22+BA26+BA30+BA34+BA38+BA42+BA46+BA50+BA54+BA58+BA62+BA66+BA70+BA74</f>
      </c>
      <c r="BB6" s="36"/>
      <c r="BC6" s="35">
        <f>BC10+BC14+BC18+BC22+BC26+BC30+BC34+BC38+BC42+BC46+BC50+BC54+BC58+BC62+BC66+BC70+BC74</f>
      </c>
      <c r="BD6" s="36"/>
      <c r="BE6" s="35">
        <f>BE10+BE14+BE18+BE22+BE26+BE30+BE34+BE38+BE42+BE46+BE50+BE54+BE58+BE62+BE66+BE70+BE74</f>
      </c>
      <c r="BF6" s="36"/>
      <c r="BG6" s="35">
        <f>BG10+BG14+BG18+BG22+BG26+BG30+BG34+BG38+BG42+BG46+BG50+BG54+BG58+BG62+BG66+BG70+BG74</f>
      </c>
      <c r="BH6" s="36"/>
      <c r="BI6" s="35">
        <f>BI10+BI14+BI18+BI22+BI26+BI30+BI34+BI38+BI42+BI46+BI50+BI54+BI58+BI62+BI66+BI70+BI74</f>
      </c>
      <c r="BJ6" s="36"/>
      <c r="BK6" s="35">
        <f>BK10+BK14+BK18+BK22+BK26+BK30+BK34+BK38+BK42+BK46+BK50+BK54+BK58+BK62+BK66+BK70+BK74</f>
      </c>
      <c r="BL6" s="36"/>
      <c r="BM6" s="35">
        <f>BM10+BM14+BM18+BM22+BM26+BM30+BM34+BM38+BM42+BM46+BM50+BM54+BM58+BM62+BM66+BM70+BM74</f>
      </c>
      <c r="BN6" s="36"/>
      <c r="BO6" s="35">
        <f>BO10+BO14+BO18+BO22+BO26+BO30+BO34+BO38+BO42+BO46+BO50+BO54+BO58+BO62+BO66+BO70+BO74</f>
      </c>
      <c r="BP6" s="36"/>
      <c r="BQ6" s="35">
        <f>BQ10+BQ14+BQ18+BQ22+BQ26+BQ30+BQ34+BQ38+BQ42+BQ46+BQ50+BQ54+BQ58+BQ62+BQ66+BQ70+BQ74</f>
      </c>
      <c r="BR6" s="37"/>
      <c r="BS6" s="35">
        <f>BS10+BS14+BS18+BS22+BS26+BS30+BS34+BS38+BS42+BS46+BS50+BS54+BS58+BS62+BS66+BS70+BS74</f>
      </c>
      <c r="BT6" s="36"/>
      <c r="BU6" s="35">
        <f>BU10+BU14+BU18+BU22+BU26+BU30+BU34+BU38+BU42+BU46+BU50+BU54+BU58+BU62+BU66+BU70+BU74</f>
      </c>
      <c r="BV6" s="36"/>
      <c r="BW6" s="35">
        <f>AY6+BA6+BC6+BE6+BG6+BI6+BK6+BM6+BO6+BQ6+BS6+BU6</f>
      </c>
      <c r="BX6" s="227"/>
      <c r="BY6" s="228"/>
      <c r="BZ6" s="229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7"/>
    </row>
    <row r="7" s="212" customFormat="1" ht="27" customHeight="1" spans="1:88">
      <c r="A7" s="27"/>
      <c r="B7" s="34" t="s">
        <v>275</v>
      </c>
      <c r="C7" s="35" t="n">
        <f>C11+C15+C19+C23+C27+C31+C35+C39+C43+C47+C51+C55+C59+C63+C67+C71+C75</f>
        <v>12950.239999999998</v>
      </c>
      <c r="D7" s="36" t="n">
        <f t="shared" si="0">C7/Z7-1</f>
        <v>-0.07069544419575746</v>
      </c>
      <c r="E7" s="35" t="n">
        <f>E11+E15+E19+E23+E27+E31+E35+E39+E43+E47+E51+E55+E59+E63+E67+E71+E75</f>
        <v>10694.450000000003</v>
      </c>
      <c r="F7" s="36" t="n">
        <f t="shared" si="1">E7/AB7-1</f>
        <v>-0.14535266105077083</v>
      </c>
      <c r="G7" s="35" t="n">
        <f>G11+G15+G19+G23+G27+G31+G35+G39+G43+G47+G51+G55+G59+G63+G67+G71+G75</f>
        <v>13144.919999999998</v>
      </c>
      <c r="H7" s="36" t="n">
        <f t="shared" si="2">G7/AD7-1</f>
        <v>-0.06467546994206574</v>
      </c>
      <c r="I7" s="35" t="n">
        <f>I11+I15+I19+I23+I27+I31+I35+I39+I43+I47+I51+I55+I59+I63+I67+I71+I75</f>
        <v>13572.3</v>
      </c>
      <c r="J7" s="36" t="n">
        <f t="shared" si="3">I7/AF7-1</f>
        <v>-0.041293673963702426</v>
      </c>
      <c r="K7" s="35" t="n">
        <f>K11+K15+K19+K23+K27+K31+K35+K39+K43+K47+K51+K55+K59+K63+K67+K71+K75</f>
        <v>13304.090000000004</v>
      </c>
      <c r="L7" s="36" t="n">
        <f t="shared" si="4">K7/AH7-1</f>
        <v>-0.03187992597977474</v>
      </c>
      <c r="M7" s="35" t="n">
        <f>M11+M15+M19+M23+M27+M31+M35+M39+M43+M47+M51+M55+M59+M63+M67+M71+M75</f>
        <v>13092.809999999998</v>
      </c>
      <c r="N7" s="36" t="n">
        <f t="shared" si="5">M7/AJ7-1</f>
        <v>0.013152681608686656</v>
      </c>
      <c r="O7" s="35" t="n">
        <f>O11+O15+O19+O23+O27+O31+O35+O39+O43+O47+O51+O55+O59+O63+O67+O71+O75</f>
        <v>11508.07</v>
      </c>
      <c r="P7" s="36" t="n">
        <f t="shared" si="6">O7/AL7-1</f>
        <v>-0.005406792888546286</v>
      </c>
      <c r="Q7" s="35" t="n">
        <f>Q11+Q15+Q19+Q23+Q27+Q31+Q35+Q39+Q43+Q47+Q51+Q55+Q59+Q63+Q67+Q71+Q75</f>
        <v>10878.740000000002</v>
      </c>
      <c r="R7" s="36" t="n">
        <f>Q7/AL7-1</f>
        <v>-0.020975861740020973</v>
      </c>
      <c r="S7" s="35">
        <f>S11+S15+S19+S23+S27+S31+S35+S39+S43+S47+S51+S55+S59+S63+S67+S71+S75</f>
      </c>
      <c r="T7" s="36">
        <f>S7/AN7-1</f>
      </c>
      <c r="U7" s="35">
        <f>C7+E7+G7+I7+K7+M7+O7+Q7+S7</f>
      </c>
      <c r="V7" s="36">
        <f>U7/SUM(X7+Z7+AB7+AD7+AF7+AH7+AJ7+AL7+AN7)-1</f>
      </c>
      <c r="W7" s="38"/>
      <c r="X7" s="35">
        <f>X11+X15+X19+X23+X27+X31+X35+X39+X43+X47+X51+X55+X59+X63+X67+X71+X75</f>
      </c>
      <c r="Y7" s="36">
        <f>X7/AY7-1</f>
      </c>
      <c r="Z7" s="35">
        <f>Z11+Z15+Z19+Z23+Z27+Z31+Z35+Z39+Z43+Z47+Z51+Z55+Z59+Z63+Z67+Z71+Z75</f>
      </c>
      <c r="AA7" s="36">
        <f>Z7/BA7-1</f>
      </c>
      <c r="AB7" s="35">
        <f>AB11+AB15+AB19+AB23+AB27+AB31+AB35+AB39+AB43+AB47+AB51+AB55+AB59+AB63+AB67+AB71+AB75</f>
      </c>
      <c r="AC7" s="36">
        <f>AB7/BC7-1</f>
      </c>
      <c r="AD7" s="35">
        <f>AD11+AD15+AD19+AD23+AD27+AD31+AD35+AD39+AD43+AD47+AD51+AD55+AD59+AD63+AD67+AD71+AD75</f>
      </c>
      <c r="AE7" s="36">
        <f>AD7/BE7-1</f>
      </c>
      <c r="AF7" s="35">
        <f>AF11+AF15+AF19+AF23+AF27+AF31+AF35+AF39+AF43+AF47+AF51+AF55+AF59+AF63+AF67+AF71+AF75</f>
      </c>
      <c r="AG7" s="36">
        <f>AF7/BG7-1</f>
      </c>
      <c r="AH7" s="35">
        <f>AH11+AH15+AH19+AH23+AH27+AH31+AH35+AH39+AH43+AH47+AH51+AH55+AH59+AH63+AH67+AH71+AH75</f>
      </c>
      <c r="AI7" s="36">
        <f>AH7/BI7-1</f>
      </c>
      <c r="AJ7" s="35">
        <f>AJ11+AJ15+AJ19+AJ23+AJ27+AJ31+AJ35+AJ39+AJ43+AJ47+AJ51+AJ55+AJ59+AJ63+AJ67+AJ71+AJ75</f>
      </c>
      <c r="AK7" s="36">
        <f>AJ7/BK7-1</f>
      </c>
      <c r="AL7" s="35">
        <f>AL11+AL15+AL19+AL23+AL27+AL31+AL35+AL39+AL43+AL47+AL51+AL55+AL59+AL63+AL67+AL71+AL75</f>
      </c>
      <c r="AM7" s="36">
        <f>AL7/BM7-1</f>
      </c>
      <c r="AN7" s="35">
        <f>AN11+AN15+AN19+AN23+AN27+AN31+AN35+AN39+AN43+AN47+AN51+AN55+AN59+AN63+AN67+AN71+AN75</f>
      </c>
      <c r="AO7" s="36">
        <f>AN7/BO7-1</f>
      </c>
      <c r="AP7" s="35">
        <f>AP11+AP15+AP19+AP23+AP27+AP31+AP35+AP39+AP43+AP47+AP51+AP55+AP59+AP63+AP67+AP71+AP75</f>
      </c>
      <c r="AQ7" s="36">
        <f>AP7/BQ7-1</f>
      </c>
      <c r="AR7" s="35">
        <f>AR11+AR15+AR19+AR23+AR27+AR31+AR35+AR39+AR43+AR47+AR51+AR55+AR59+AR63+AR67+AR71+AR75</f>
      </c>
      <c r="AS7" s="36">
        <f>AR7/BS7-1</f>
      </c>
      <c r="AT7" s="35">
        <f>AT11+AT15+AT19+AT23+AT27+AT31+AT35+AT39+AT43+AT47+AT51+AT55+AT59+AT63+AT67+AT71+AT75</f>
      </c>
      <c r="AU7" s="36">
        <f>AT7/BU7-1</f>
      </c>
      <c r="AV7" s="35">
        <f>X7+Z7+AB7+AD7+AF7+AH7+AJ7+AL7+AN7+AP7+AR7+AT7</f>
      </c>
      <c r="AW7" s="36">
        <f>AV7/(AY7+BA7+BC7+BE7+BG7+BI7+BK7+BM7+BO7+BQ7+BS7+BU7)-1</f>
      </c>
      <c r="AX7" s="47"/>
      <c r="AY7" s="35">
        <f>AY11+AY15+AY19+AY23+AY27+AY31+AY35+AY39+AY43+AY47+AY51+AY55+AY59+AY63+AY67+AY71+AY75</f>
      </c>
      <c r="AZ7" s="36"/>
      <c r="BA7" s="35">
        <f>BA11+BA15+BA19+BA23+BA27+BA31+BA35+BA39+BA43+BA47+BA51+BA55+BA59+BA63+BA67+BA71+BA75</f>
      </c>
      <c r="BB7" s="36"/>
      <c r="BC7" s="35">
        <f>BC11+BC15+BC19+BC23+BC27+BC31+BC35+BC39+BC43+BC47+BC51+BC55+BC59+BC63+BC67+BC71+BC75</f>
      </c>
      <c r="BD7" s="36"/>
      <c r="BE7" s="35">
        <f>BE11+BE15+BE19+BE23+BE27+BE31+BE35+BE39+BE43+BE47+BE51+BE55+BE59+BE63+BE67+BE71+BE75</f>
      </c>
      <c r="BF7" s="36"/>
      <c r="BG7" s="35">
        <f>BG11+BG15+BG19+BG23+BG27+BG31+BG35+BG39+BG43+BG47+BG51+BG55+BG59+BG63+BG67+BG71+BG75</f>
      </c>
      <c r="BH7" s="36"/>
      <c r="BI7" s="35">
        <f>BI11+BI15+BI19+BI23+BI27+BI31+BI35+BI39+BI43+BI47+BI51+BI55+BI59+BI63+BI67+BI71+BI75</f>
      </c>
      <c r="BJ7" s="36"/>
      <c r="BK7" s="35">
        <f>BK11+BK15+BK19+BK23+BK27+BK31+BK35+BK39+BK43+BK47+BK51+BK55+BK59+BK63+BK67+BK71+BK75</f>
      </c>
      <c r="BL7" s="36">
        <f>BK7/CF7-1</f>
      </c>
      <c r="BM7" s="35">
        <f>BM11+BM15+BM19+BM23+BM27+BM31+BM35+BM39+BM43+BM47+BM51+BM55+BM59+BM63+BM67+BM71+BM75</f>
      </c>
      <c r="BN7" s="36">
        <f>BM7/CG7-1</f>
      </c>
      <c r="BO7" s="35">
        <f>BO11+BO15+BO19+BO23+BO27+BO31+BO35+BO39+BO43+BO47+BO51+BO55+BO59+BO63+BO67+BO71+BO75</f>
      </c>
      <c r="BP7" s="36">
        <f>BO7/CH7-1</f>
      </c>
      <c r="BQ7" s="35">
        <f>BQ11+BQ15+BQ19+BQ23+BQ27+BQ31+BQ35+BQ39+BQ43+BQ47+BQ51+BQ55+BQ59+BQ63+BQ67+BQ71+BQ75</f>
      </c>
      <c r="BR7" s="36">
        <f>BQ7/CI7-1</f>
      </c>
      <c r="BS7" s="35">
        <f>BS11+BS15+BS19+BS23+BS27+BS31+BS35+BS39+BS43+BS47+BS51+BS55+BS59+BS63+BS67+BS71+BS75</f>
      </c>
      <c r="BT7" s="36">
        <f>BS7/CJ7-1</f>
      </c>
      <c r="BU7" s="35">
        <f>BU11+BU15+BU19+BU23+BU27+BU31+BU35+BU39+BU43+BU47+BU51+BU55+BU59+BU63+BU67+BU71+BU75</f>
      </c>
      <c r="BV7" s="36">
        <f>BU7/CK7-1</f>
      </c>
      <c r="BW7" s="35">
        <f>AY7+BA7+BC7+BE7+BG7+BI7+BK7+BM7+BO7+BQ7+BS7+BU7</f>
      </c>
      <c r="BX7" s="227"/>
      <c r="BY7" s="228"/>
      <c r="BZ7" s="229"/>
      <c r="CA7" s="46"/>
      <c r="CB7" s="46"/>
      <c r="CC7" s="46"/>
      <c r="CD7" s="46"/>
      <c r="CE7" s="46"/>
      <c r="CF7" s="41">
        <f>CF11+CF15+CF19+CF23+CF27+CF31+CF35+CF39+CF43+CF47+CF51+CF55+CF59+CF63+CF67+CF71+CF75</f>
      </c>
      <c r="CG7" s="41">
        <f>CG11+CG15+CG19+CG23+CG27+CG31+CG35+CG39+CG43+CG47+CG51+CG55+CG59+CG63+CG67+CG71+CG75</f>
      </c>
      <c r="CH7" s="41">
        <f>CH11+CH15+CH19+CH23+CH27+CH31+CH35+CH39+CH43+CH47+CH51+CH55+CH59+CH63+CH67+CH71+CH75</f>
      </c>
      <c r="CI7" s="41">
        <f>CI11+CI15+CI19+CI23+CI27+CI31+CI35+CI39+CI43+CI47+CI51+CI55+CI59+CI63+CI67+CI71+CI75</f>
      </c>
      <c r="CJ7" s="41">
        <f>CJ11+CJ15+CJ19+CJ23+CJ27+CJ31+CJ35+CJ39+CJ43+CJ47+CJ51+CJ55+CJ59+CJ63+CJ67+CJ71+CJ75</f>
      </c>
      <c r="CK7" s="41">
        <f>CK11+CK15+CK19+CK23+CK27+CK31+CK35+CK39+CK43+CK47+CK51+CK55+CK59+CK63+CK67+CK71+CK75</f>
      </c>
      <c r="CL7" s="35">
        <f>BZ7+CA7+CB7+CC7+CD7+CE7+CF7+CG7+CH7+CI7+CJ7+CK7</f>
      </c>
    </row>
    <row r="8" s="212" customFormat="1" ht="27" customHeight="1" spans="1:88">
      <c r="A8" s="42"/>
      <c r="B8" s="34" t="s">
        <v>276</v>
      </c>
      <c r="C8" s="35" t="n">
        <f>C12+C16+C20+C24+C28+C32+C36+C40+C44+C48+C52+C56+C60+C64+C68+C72+C76</f>
        <v>66588.86</v>
      </c>
      <c r="D8" s="36" t="n">
        <f t="shared" si="0">C8/Z8-1</f>
        <v>-0.058219947240179426</v>
      </c>
      <c r="E8" s="35" t="n">
        <f>E12+E16+E20+E24+E28+E32+E36+E40+E44+E48+E52+E56+E60+E64+E68+E72+E76</f>
        <v>55435.240000000005</v>
      </c>
      <c r="F8" s="36" t="n">
        <f t="shared" si="1">E8/AB8-1</f>
        <v>-0.13938088165455498</v>
      </c>
      <c r="G8" s="35" t="n">
        <f>G12+G16+G20+G24+G28+G32+G36+G40+G44+G48+G52+G56+G60+G64+G68+G72+G76</f>
        <v>68035.18000000001</v>
      </c>
      <c r="H8" s="36" t="n">
        <f t="shared" si="2">G8/AD8-1</f>
        <v>-0.02610367348399445</v>
      </c>
      <c r="I8" s="35" t="n">
        <f>I12+I16+I20+I24+I28+I32+I36+I40+I44+I48+I52+I56+I60+I64+I68+I72+I76</f>
        <v>69820.39</v>
      </c>
      <c r="J8" s="36" t="n">
        <f t="shared" si="3">I8/AF8-1</f>
        <v>-0.0044241705411014465</v>
      </c>
      <c r="K8" s="35" t="n">
        <f>K12+K16+K20+K24+K28+K32+K36+K40+K44+K48+K52+K56+K60+K64+K68+K72+K76</f>
        <v>68745.11</v>
      </c>
      <c r="L8" s="36" t="n">
        <f t="shared" si="4">K8/AH8-1</f>
        <v>0.007598197245624272</v>
      </c>
      <c r="M8" s="35" t="n">
        <f>M12+M16+M20+M24+M28+M32+M36+M40+M44+M48+M52+M56+M60+M64+M68+M72+M76</f>
        <v>67222.87</v>
      </c>
      <c r="N8" s="36" t="n">
        <f t="shared" si="5">M8/AJ8-1</f>
        <v>0.04975734181931646</v>
      </c>
      <c r="O8" s="35" t="n">
        <f>O12+O16+O20+O24+O28+O32+O36+O40+O44+O48+O52+O56+O60+O64+O68+O72+O76</f>
        <v>59265.28000000001</v>
      </c>
      <c r="P8" s="36" t="n">
        <f t="shared" si="6">O8/AL8-1</f>
        <v>0.008475990931671618</v>
      </c>
      <c r="Q8" s="35" t="n">
        <f>Q12+Q16+Q20+Q24+Q28+Q32+Q36+Q40+Q44+Q48+Q52+Q56+Q60+Q64+Q68+Q72+Q76</f>
        <v>56014.969999999994</v>
      </c>
      <c r="R8" s="36" t="n">
        <f>Q8/AL8-1</f>
        <v>-0.010734896413653772</v>
      </c>
      <c r="S8" s="35" t="n">
        <v>46266.0</v>
      </c>
      <c r="T8" s="36" t="n">
        <v>46266.0</v>
      </c>
      <c r="U8" s="35">
        <f>C8+E8+G8+I8+K8+M8+O8+Q8</f>
      </c>
      <c r="V8" s="36">
        <f>U8/SUM(X8+Z8+AB8+AD8+AF8+AH8+AJ8+AL8)-1</f>
      </c>
      <c r="W8" s="38"/>
      <c r="X8" s="35">
        <f>X12+X16+X20+X24+X28+X32+X36+X40+X44+X48+X52+X56+X60+X64+X68+X72+X76</f>
      </c>
      <c r="Y8" s="36">
        <f>X8/AY8-1</f>
      </c>
      <c r="Z8" s="35">
        <f>Z12+Z16+Z20+Z24+Z28+Z32+Z36+Z40+Z44+Z48+Z52+Z56+Z60+Z64+Z68+Z72+Z76</f>
      </c>
      <c r="AA8" s="36">
        <f>Z8/BA8-1</f>
      </c>
      <c r="AB8" s="35">
        <f>AB12+AB16+AB20+AB24+AB28+AB32+AB36+AB40+AB44+AB48+AB52+AB56+AB60+AB64+AB68+AB72+AB76</f>
      </c>
      <c r="AC8" s="36">
        <f>AB8/BC8-1</f>
      </c>
      <c r="AD8" s="35">
        <f>AD12+AD16+AD20+AD24+AD28+AD32+AD36+AD40+AD44+AD48+AD52+AD56+AD60+AD64+AD68+AD72+AD76</f>
      </c>
      <c r="AE8" s="36">
        <f>AD8/BE8-1</f>
      </c>
      <c r="AF8" s="35">
        <f>AF12+AF16+AF20+AF24+AF28+AF32+AF36+AF40+AF44+AF48+AF52+AF56+AF60+AF64+AF68+AF72+AF76</f>
      </c>
      <c r="AG8" s="36">
        <f>AF8/BG8-1</f>
      </c>
      <c r="AH8" s="35">
        <f>AH12+AH16+AH20+AH24+AH28+AH32+AH36+AH40+AH44+AH48+AH52+AH56+AH60+AH64+AH68+AH72+AH76</f>
      </c>
      <c r="AI8" s="36">
        <f>AH8/BI8-1</f>
      </c>
      <c r="AJ8" s="35">
        <f>AJ12+AJ16+AJ20+AJ24+AJ28+AJ32+AJ36+AJ40+AJ44+AJ48+AJ52+AJ56+AJ60+AJ64+AJ68+AJ72+AJ76</f>
      </c>
      <c r="AK8" s="36">
        <f>AJ8/BK8-1</f>
      </c>
      <c r="AL8" s="35">
        <f>AL12+AL16+AL20+AL24+AL28+AL32+AL36+AL40+AL44+AL48+AL52+AL56+AL60+AL64+AL68+AL72+AL76</f>
      </c>
      <c r="AM8" s="36">
        <f>AL8/BM8-1</f>
      </c>
      <c r="AN8" s="35">
        <f>AN12+AN16+AN20+AN24+AN28+AN32+AN36+AN40+AN44+AN48+AN52+AN56+AN60+AN64+AN68+AN72+AN76</f>
      </c>
      <c r="AO8" s="36">
        <f>AN8/BO8-1</f>
      </c>
      <c r="AP8" s="35">
        <f>AP12+AP16+AP20+AP24+AP28+AP32+AP36+AP40+AP44+AP48+AP52+AP56+AP60+AP64+AP68+AP72+AP76</f>
      </c>
      <c r="AQ8" s="36">
        <f>AP8/BQ8-1</f>
      </c>
      <c r="AR8" s="35">
        <f>AR12+AR16+AR20+AR24+AR28+AR32+AR36+AR40+AR44+AR48+AR52+AR56+AR60+AR64+AR68+AR72+AR76</f>
      </c>
      <c r="AS8" s="36">
        <f>AR8/BS8-1</f>
      </c>
      <c r="AT8" s="35">
        <f>AT12+AT16+AT20+AT24+AT28+AT32+AT36+AT40+AT44+AT48+AT52+AT56+AT60+AT64+AT68+AT72+AT76</f>
      </c>
      <c r="AU8" s="36">
        <f>AT8/BU8-1</f>
      </c>
      <c r="AV8" s="35">
        <f>X8+Z8+AB8+AD8+AF8+AH8+AJ8+AL8+AN8+AP8+AR8+AT8</f>
      </c>
      <c r="AW8" s="36">
        <f>AV8/(AY8+BA8+BC8+BE8+BG8+BI8+BK8+BM8+BO8+BQ8+BS8+BU8)-1</f>
      </c>
      <c r="AX8" s="47"/>
      <c r="AY8" s="35">
        <f>AY12+AY16+AY20+AY24+AY28+AY32+AY36+AY40+AY44+AY48+AY52+AY56+AY60+AY64+AY68+AY72+AY76</f>
      </c>
      <c r="AZ8" s="36"/>
      <c r="BA8" s="35">
        <f>BA12+BA16+BA20+BA24+BA28+BA32+BA36+BA40+BA44+BA48+BA52+BA56+BA60+BA64+BA68+BA72+BA76</f>
      </c>
      <c r="BB8" s="36"/>
      <c r="BC8" s="35">
        <f>BC12+BC16+BC20+BC24+BC28+BC32+BC36+BC40+BC44+BC48+BC52+BC56+BC60+BC64+BC68+BC72+BC76</f>
      </c>
      <c r="BD8" s="36"/>
      <c r="BE8" s="35">
        <f>BE12+BE16+BE20+BE24+BE28+BE32+BE36+BE40+BE44+BE48+BE52+BE56+BE60+BE64+BE68+BE72+BE76</f>
      </c>
      <c r="BF8" s="36"/>
      <c r="BG8" s="35">
        <f>BG12+BG16+BG20+BG24+BG28+BG32+BG36+BG40+BG44+BG48+BG52+BG56+BG60+BG64+BG68+BG72+BG76</f>
      </c>
      <c r="BH8" s="36"/>
      <c r="BI8" s="35">
        <f>BI12+BI16+BI20+BI24+BI28+BI32+BI36+BI40+BI44+BI48+BI52+BI56+BI60+BI64+BI68+BI72+BI76</f>
      </c>
      <c r="BJ8" s="36"/>
      <c r="BK8" s="35">
        <f>BK12+BK16+BK20+BK24+BK28+BK32+BK36+BK40+BK44+BK48+BK52+BK56+BK60+BK64+BK68+BK72+BK76</f>
      </c>
      <c r="BL8" s="36"/>
      <c r="BM8" s="35">
        <f>BM12+BM16+BM20+BM24+BM28+BM32+BM36+BM40+BM44+BM48+BM52+BM56+BM60+BM64+BM68+BM72+BM76</f>
      </c>
      <c r="BN8" s="36"/>
      <c r="BO8" s="35">
        <f>BO12+BO16+BO20+BO24+BO28+BO32+BO36+BO40+BO44+BO48+BO52+BO56+BO60+BO64+BO68+BO72+BO76</f>
      </c>
      <c r="BP8" s="36"/>
      <c r="BQ8" s="35">
        <f>BQ12+BQ16+BQ20+BQ24+BQ28+BQ32+BQ36+BQ40+BQ44+BQ48+BQ52+BQ56+BQ60+BQ64+BQ68+BQ72+BQ76</f>
      </c>
      <c r="BR8" s="37"/>
      <c r="BS8" s="35">
        <f>BS12+BS16+BS20+BS24+BS28+BS32+BS36+BS40+BS44+BS48+BS52+BS56+BS60+BS64+BS68+BS72+BS76</f>
      </c>
      <c r="BT8" s="36"/>
      <c r="BU8" s="35">
        <f>BU12+BU16+BU20+BU24+BU28+BU32+BU36+BU40+BU44+BU48+BU52+BU56+BU60+BU64+BU68+BU72+BU76</f>
      </c>
      <c r="BV8" s="36"/>
      <c r="BW8" s="35">
        <f>AY8+BA8+BC8+BE8+BG8+BI8+BK8+BM8+BO8+BQ8+BS8+BU8</f>
      </c>
      <c r="BX8" s="227"/>
      <c r="BY8" s="228"/>
      <c r="BZ8" s="229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7"/>
    </row>
    <row r="9" s="211" customFormat="1" ht="27" customHeight="1" spans="1:88">
      <c r="A9" s="43" t="s">
        <v>87</v>
      </c>
      <c r="B9" s="34" t="s">
        <v>273</v>
      </c>
      <c r="C9" s="35" t="n">
        <v>4822.15</v>
      </c>
      <c r="D9" s="36" t="n">
        <f t="shared" si="0">C9/Z9-1</f>
        <v>0.01648201080953471</v>
      </c>
      <c r="E9" s="35" t="n">
        <v>3448.72</v>
      </c>
      <c r="F9" s="36" t="n">
        <f t="shared" si="1">E9/AB9-1</f>
        <v>-0.2108607556124048</v>
      </c>
      <c r="G9" s="35" t="n">
        <v>5225.23</v>
      </c>
      <c r="H9" s="36" t="n">
        <f t="shared" si="2">G9/AD9-1</f>
        <v>-0.07043398592814643</v>
      </c>
      <c r="I9" s="35" t="n">
        <v>5272.13</v>
      </c>
      <c r="J9" s="36" t="n">
        <f t="shared" si="3">I9/AF9-1</f>
        <v>-0.05242791386508938</v>
      </c>
      <c r="K9" s="35" t="n">
        <v>5120.95</v>
      </c>
      <c r="L9" s="36" t="n">
        <f t="shared" si="4">K9/AH9-1</f>
        <v>-0.02144398137266701</v>
      </c>
      <c r="M9" s="920" t="n">
        <v>4970.63</v>
      </c>
      <c r="N9" s="36" t="n">
        <f t="shared" si="5">M9/AJ9-1</f>
        <v>0.03923286319407571</v>
      </c>
      <c r="O9" s="35" t="n">
        <v>4218.74</v>
      </c>
      <c r="P9" s="36" t="n">
        <f t="shared" si="6">O9/AL9-1</f>
        <v>0.011899365095355607</v>
      </c>
      <c r="Q9" s="35" t="n">
        <v>3856.83</v>
      </c>
      <c r="R9" s="36" t="n">
        <f>Q9/AL9-1</f>
        <v>-0.019959953041383538</v>
      </c>
      <c r="S9" s="35"/>
      <c r="T9" s="36">
        <f>S9/AN9-1</f>
      </c>
      <c r="U9" s="103">
        <f>C9+E9+G9+I9+K9+M9+O9+Q9+S9</f>
      </c>
      <c r="V9" s="104">
        <f>U9/SUM(X9+Z9+AB9+AD9+AF9+AH9+AJ9+AL9+AN9)-1</f>
      </c>
      <c r="W9" s="38"/>
      <c r="X9" s="35" t="n">
        <v>4743.96</v>
      </c>
      <c r="Y9" s="36">
        <f>X9/AY9-1</f>
      </c>
      <c r="Z9" s="35" t="n">
        <v>4370.23</v>
      </c>
      <c r="AA9" s="36">
        <f>Z9/BA9-1</f>
      </c>
      <c r="AB9" s="35" t="n">
        <v>5621.15</v>
      </c>
      <c r="AC9" s="36">
        <f>AB9/BC9-1</f>
      </c>
      <c r="AD9" s="35" t="n">
        <v>5563.83</v>
      </c>
      <c r="AE9" s="36">
        <f>AD9/BE9-1</f>
      </c>
      <c r="AF9" s="35" t="n">
        <v>5233.17</v>
      </c>
      <c r="AG9" s="36">
        <f>AF9/BG9-1</f>
      </c>
      <c r="AH9" s="921" t="n">
        <v>4782.98</v>
      </c>
      <c r="AI9" s="36">
        <f>AH9/BI9-1</f>
      </c>
      <c r="AJ9" s="35" t="n">
        <v>4169.13</v>
      </c>
      <c r="AK9" s="36">
        <f>AJ9/BK9-1</f>
      </c>
      <c r="AL9" s="35" t="n">
        <v>3935.38</v>
      </c>
      <c r="AM9" s="36">
        <f>AL9/BM9-1</f>
      </c>
      <c r="AN9" s="35" t="n">
        <v>4943.69</v>
      </c>
      <c r="AO9" s="36">
        <f>AN9/BO9-1</f>
      </c>
      <c r="AP9" s="35" t="n">
        <v>5105.99</v>
      </c>
      <c r="AQ9" s="36">
        <f>AP9/BQ9-1</f>
      </c>
      <c r="AR9" s="35" t="n">
        <v>5585.43</v>
      </c>
      <c r="AS9" s="36">
        <f>AR9/BS9-1</f>
      </c>
      <c r="AT9" s="35" t="n">
        <v>5232.59</v>
      </c>
      <c r="AU9" s="36">
        <f>AT9/BU9-1</f>
      </c>
      <c r="AV9" s="35">
        <f>X9+Z9+AB9+AD9+AF9+AH9+AJ9+AL9+AN9+AP9+AR9+AT9</f>
      </c>
      <c r="AW9" s="36">
        <f>AV9/(AY9+BA9+BC9+BE9+BG9+BI9+BK9+BM9+BO9+BQ9+BS9+BU9)-1</f>
      </c>
      <c r="AX9" s="44"/>
      <c r="AY9" s="38" t="n">
        <v>5896.34</v>
      </c>
      <c r="AZ9" s="37">
        <f>AY9/BZ9-1</f>
      </c>
      <c r="BA9" s="38" t="n">
        <v>3929.06</v>
      </c>
      <c r="BB9" s="37">
        <f>BA9/CA9-1</f>
      </c>
      <c r="BC9" s="38" t="n">
        <v>6422.45</v>
      </c>
      <c r="BD9" s="37">
        <f>BC9/CB9-1</f>
      </c>
      <c r="BE9" s="38" t="n">
        <v>6279.1</v>
      </c>
      <c r="BF9" s="37">
        <f>BE9/CC9-1</f>
      </c>
      <c r="BG9" s="38" t="n">
        <v>5982.58</v>
      </c>
      <c r="BH9" s="37">
        <f>BG9/CD9-1</f>
      </c>
      <c r="BI9" s="38" t="n">
        <v>5483.39</v>
      </c>
      <c r="BJ9" s="37">
        <f>BI9/CE9-1</f>
      </c>
      <c r="BK9" s="38" t="n">
        <v>4987.13</v>
      </c>
      <c r="BL9" s="37">
        <f>BK9/CF9-1</f>
      </c>
      <c r="BM9" s="38" t="n">
        <v>4537.4</v>
      </c>
      <c r="BN9" s="37">
        <f>BM9/CG9-1</f>
      </c>
      <c r="BO9" s="38" t="n">
        <v>5414.08</v>
      </c>
      <c r="BP9" s="37">
        <f>BO9/CH9-1</f>
      </c>
      <c r="BQ9" s="38" t="n">
        <v>5714.32</v>
      </c>
      <c r="BR9" s="37">
        <f>BQ9/CI9-1</f>
      </c>
      <c r="BS9" s="38" t="n">
        <v>5720.13</v>
      </c>
      <c r="BT9" s="37">
        <f>BS9/CJ9-1</f>
      </c>
      <c r="BU9" s="38" t="n">
        <v>5808.34</v>
      </c>
      <c r="BV9" s="37">
        <f>BU9/CK9-1</f>
      </c>
      <c r="BW9" s="38">
        <f>AY9+BA9+BC9+BE9+BG9+BI9+BK9+BM9+BO9+BQ9+BS9+BU9</f>
      </c>
      <c r="BX9" s="225">
        <f>BW9/CL9-1</f>
      </c>
      <c r="BY9" s="210"/>
      <c r="BZ9" s="226" t="n">
        <v>3436.01</v>
      </c>
      <c r="CA9" s="201" t="n">
        <v>5088.99</v>
      </c>
      <c r="CB9" s="201" t="n">
        <v>6463.01</v>
      </c>
      <c r="CC9" s="201" t="n">
        <v>6343.57</v>
      </c>
      <c r="CD9" s="201" t="n">
        <v>6215.24</v>
      </c>
      <c r="CE9" s="201" t="n">
        <v>5912.28</v>
      </c>
      <c r="CF9" s="201" t="n">
        <v>5511.23</v>
      </c>
      <c r="CG9" s="201" t="n">
        <v>5539.6</v>
      </c>
      <c r="CH9" s="201" t="n">
        <v>5192.82</v>
      </c>
      <c r="CI9" s="201" t="n">
        <v>6360.72</v>
      </c>
      <c r="CJ9" s="201" t="n">
        <v>6511.69</v>
      </c>
      <c r="CK9" s="201" t="n">
        <v>6669.92</v>
      </c>
      <c r="CL9" s="38">
        <f>BZ9+CA9+CB9+CC9+CD9+CE9+CF9+CG9+CH9+CI9+CJ9+CK9</f>
      </c>
    </row>
    <row r="10" s="212" customFormat="1" ht="27" customHeight="1" spans="1:88">
      <c r="A10" s="45"/>
      <c r="B10" s="34" t="s">
        <v>274</v>
      </c>
      <c r="C10" s="35" t="n">
        <v>25612.39</v>
      </c>
      <c r="D10" s="36" t="n">
        <f t="shared" si="0">C10/Z10-1</f>
        <v>0.021012721404744195</v>
      </c>
      <c r="E10" s="35" t="n">
        <v>18335.279999999995</v>
      </c>
      <c r="F10" s="36" t="n">
        <f t="shared" si="1">E10/AB10-1</f>
        <v>-0.20658333214333469</v>
      </c>
      <c r="G10" s="35" t="n">
        <v>27748.46</v>
      </c>
      <c r="H10" s="36" t="n">
        <f t="shared" si="2">G10/AD10-1</f>
        <v>-0.06661634524531523</v>
      </c>
      <c r="I10" s="35" t="n">
        <v>28005.4</v>
      </c>
      <c r="J10" s="36" t="n">
        <f t="shared" si="3">I10/AF10-1</f>
        <v>-0.048314873635487254</v>
      </c>
      <c r="K10" s="35" t="n">
        <v>27205.78</v>
      </c>
      <c r="L10" s="36" t="n">
        <f t="shared" si="4">K10/AH10-1</f>
        <v>-0.016986975315355535</v>
      </c>
      <c r="M10" s="922" t="n">
        <v>26403.98</v>
      </c>
      <c r="N10" s="36" t="n">
        <f t="shared" si="5">M10/AJ10-1</f>
        <v>0.043863737805140746</v>
      </c>
      <c r="O10" s="35" t="n">
        <v>22416.79</v>
      </c>
      <c r="P10" s="36" t="n">
        <f t="shared" si="6">O10/AL10-1</f>
        <v>1.5347995725756292E-4</v>
      </c>
      <c r="Q10" s="35" t="n">
        <v>20496.28</v>
      </c>
      <c r="R10" s="36" t="n">
        <f>Q10/AL10-1</f>
        <v>-0.015079230834287971</v>
      </c>
      <c r="S10" s="35"/>
      <c r="T10" s="36">
        <f>S10/AN10-1</f>
      </c>
      <c r="U10" s="35">
        <f>C10+E10+G10+I10+K10+M10+O10+Q10+S10</f>
      </c>
      <c r="V10" s="36">
        <f>U10/SUM(X10+Z10+AB10+AD10+AF10+AH10+AJ10+AL10+AN10)-1</f>
      </c>
      <c r="W10" s="38"/>
      <c r="X10" s="35" t="n">
        <v>25085.28</v>
      </c>
      <c r="Y10" s="36">
        <f>X10/AY10-1</f>
      </c>
      <c r="Z10" s="35" t="n">
        <v>23109.27</v>
      </c>
      <c r="AA10" s="36">
        <f>Z10/AY10-1</f>
      </c>
      <c r="AB10" s="35" t="n">
        <v>29728.89</v>
      </c>
      <c r="AC10" s="36">
        <f>AB10/BA10-1</f>
      </c>
      <c r="AD10" s="35" t="n">
        <v>29427.17</v>
      </c>
      <c r="AE10" s="36">
        <f>AD10/BC10-1</f>
      </c>
      <c r="AF10" s="35" t="n">
        <v>27675.91</v>
      </c>
      <c r="AG10" s="36">
        <f>AF10/BE10-1</f>
      </c>
      <c r="AH10" s="923" t="n">
        <v>25294.47</v>
      </c>
      <c r="AI10" s="36">
        <f>AH10/BI10-1</f>
      </c>
      <c r="AJ10" s="35" t="n">
        <v>22413.35</v>
      </c>
      <c r="AK10" s="36">
        <f>AJ10/BK10-1</f>
      </c>
      <c r="AL10" s="35" t="n">
        <v>20810.08</v>
      </c>
      <c r="AM10" s="36">
        <f>AL10/BM10-1</f>
      </c>
      <c r="AN10" s="35" t="n">
        <v>26146.38</v>
      </c>
      <c r="AO10" s="36">
        <f>AN10/BO10-1</f>
      </c>
      <c r="AP10" s="35" t="n">
        <v>27005.22</v>
      </c>
      <c r="AQ10" s="36">
        <f>AP10/BQ10-1</f>
      </c>
      <c r="AR10" s="35" t="n">
        <v>29546.41</v>
      </c>
      <c r="AS10" s="36">
        <f>AR10/BS10-1</f>
      </c>
      <c r="AT10" s="35" t="n">
        <v>27676.6</v>
      </c>
      <c r="AU10" s="36">
        <f>AT10/BU10-1</f>
      </c>
      <c r="AV10" s="35">
        <f>X10+Z10+AB10+AD10+AF10+AH10+AJ10+AL10+AN10+AP10+AR10+AT10</f>
      </c>
      <c r="AW10" s="36">
        <f>AV10/(AY10+BA10+BC10+BE10+BG10+BI10+BK10+BM10+BO10+BQ10+BS10+BU10)-1</f>
      </c>
      <c r="AX10" s="47"/>
      <c r="AY10" s="35" t="n">
        <v>31181.85</v>
      </c>
      <c r="AZ10" s="36"/>
      <c r="BA10" s="35" t="n">
        <v>20775.56</v>
      </c>
      <c r="BB10" s="36"/>
      <c r="BC10" s="35" t="n">
        <v>33968.84</v>
      </c>
      <c r="BD10" s="36"/>
      <c r="BE10" s="35" t="n">
        <v>33209.55</v>
      </c>
      <c r="BF10" s="36"/>
      <c r="BG10" s="35" t="n">
        <v>31638.31</v>
      </c>
      <c r="BH10" s="36"/>
      <c r="BI10" s="35" t="n">
        <v>28998.41</v>
      </c>
      <c r="BJ10" s="36"/>
      <c r="BK10" s="35" t="n">
        <v>26371.7</v>
      </c>
      <c r="BL10" s="36"/>
      <c r="BM10" s="35" t="n">
        <v>23993.67</v>
      </c>
      <c r="BN10" s="36"/>
      <c r="BO10" s="35" t="n">
        <v>28634.71</v>
      </c>
      <c r="BP10" s="36"/>
      <c r="BQ10" s="35" t="n">
        <v>30221.72</v>
      </c>
      <c r="BR10" s="37"/>
      <c r="BS10" s="35" t="n">
        <v>30254.36</v>
      </c>
      <c r="BT10" s="36"/>
      <c r="BU10" s="35" t="n">
        <v>30721.81</v>
      </c>
      <c r="BV10" s="36"/>
      <c r="BW10" s="35">
        <f>AY10+BA10+BC10+BE10+BG10+BI10+BK10+BM10+BO10+BQ10+BS10+BU10</f>
      </c>
      <c r="BX10" s="227"/>
      <c r="BY10" s="228"/>
      <c r="BZ10" s="229"/>
      <c r="CA10" s="46"/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7"/>
    </row>
    <row r="11" s="212" customFormat="1" ht="27" customHeight="1" spans="1:88">
      <c r="A11" s="45"/>
      <c r="B11" s="34" t="s">
        <v>275</v>
      </c>
      <c r="C11" s="35" t="n">
        <v>4796.500000000001</v>
      </c>
      <c r="D11" s="36" t="n">
        <f t="shared" si="0">C11/Z11-1</f>
        <v>0.015340715448462383</v>
      </c>
      <c r="E11" s="35" t="n">
        <v>3427.95</v>
      </c>
      <c r="F11" s="36" t="n">
        <f t="shared" si="1">E11/AB11-1</f>
        <v>-0.21226974409883081</v>
      </c>
      <c r="G11" s="35" t="n">
        <v>5195.339999999999</v>
      </c>
      <c r="H11" s="36" t="n">
        <f t="shared" si="2">G11/AD11-1</f>
        <v>-0.07202872146608086</v>
      </c>
      <c r="I11" s="35" t="n">
        <v>5245.789999999999</v>
      </c>
      <c r="J11" s="36" t="n">
        <f t="shared" si="3">I11/AF11-1</f>
        <v>-0.053422593538258845</v>
      </c>
      <c r="K11" s="35" t="n">
        <v>5095.370000000001</v>
      </c>
      <c r="L11" s="36" t="n">
        <f t="shared" si="4">K11/AH11-1</f>
        <v>-0.022559116971707094</v>
      </c>
      <c r="M11" s="924" t="n">
        <v>4946.860000000001</v>
      </c>
      <c r="N11" s="36" t="n">
        <f t="shared" si="5">M11/AJ11-1</f>
        <v>0.03955331775465254</v>
      </c>
      <c r="O11" s="35" t="n">
        <v>4198.33</v>
      </c>
      <c r="P11" s="36" t="n">
        <f t="shared" si="6">O11/AL11-1</f>
        <v>0.012699967194766515</v>
      </c>
      <c r="Q11" s="35" t="n">
        <v>3837.2</v>
      </c>
      <c r="R11" s="36" t="n">
        <f>Q11/AL11-1</f>
        <v>-0.019055458696130123</v>
      </c>
      <c r="S11" s="35"/>
      <c r="T11" s="36">
        <f>S11/AN11-1</f>
      </c>
      <c r="U11" s="35">
        <f>C11+E11+G11+I11+K11+M11+O11+Q11+S11</f>
      </c>
      <c r="V11" s="36">
        <f>U11/SUM(X11+Z11+AB11+AD11+AF11+AH11+AJ11+AL11+AN11)-1</f>
      </c>
      <c r="W11" s="38"/>
      <c r="X11" s="35" t="n">
        <v>4724.03</v>
      </c>
      <c r="Y11" s="36">
        <f>X11/AY11-1</f>
      </c>
      <c r="Z11" s="35" t="n">
        <v>4351.68</v>
      </c>
      <c r="AA11" s="36">
        <f>Z11/BA11-1</f>
      </c>
      <c r="AB11" s="35" t="n">
        <v>5598.6</v>
      </c>
      <c r="AC11" s="36">
        <f>AB11/BC11-1</f>
      </c>
      <c r="AD11" s="35" t="n">
        <v>5541.85</v>
      </c>
      <c r="AE11" s="36">
        <f>AD11/BE11-1</f>
      </c>
      <c r="AF11" s="35" t="n">
        <v>5212.97</v>
      </c>
      <c r="AG11" s="36">
        <f>AF11/BG11-1</f>
      </c>
      <c r="AH11" s="925" t="n">
        <v>4758.64</v>
      </c>
      <c r="AI11" s="36">
        <f>AH11/BI11-1</f>
      </c>
      <c r="AJ11" s="35" t="n">
        <v>4145.68</v>
      </c>
      <c r="AK11" s="36">
        <f>AJ11/BK11-1</f>
      </c>
      <c r="AL11" s="35" t="n">
        <v>3911.74</v>
      </c>
      <c r="AM11" s="36">
        <f>AL11/BM11-1</f>
      </c>
      <c r="AN11" s="35" t="n">
        <v>4917.84</v>
      </c>
      <c r="AO11" s="36">
        <f>AN11/BO11-1</f>
      </c>
      <c r="AP11" s="35" t="n">
        <v>5076.96</v>
      </c>
      <c r="AQ11" s="36">
        <f>AP11/BQ11-1</f>
      </c>
      <c r="AR11" s="35" t="n">
        <v>5556.94</v>
      </c>
      <c r="AS11" s="36">
        <f>AR11/BS11-1</f>
      </c>
      <c r="AT11" s="35" t="n">
        <v>5204.71</v>
      </c>
      <c r="AU11" s="36">
        <f>AT11/BU11-1</f>
      </c>
      <c r="AV11" s="35">
        <f>X11+Z11+AB11+AD11+AF11+AH11+AJ11+AL11+AN11+AP11+AR11+AT11</f>
      </c>
      <c r="AW11" s="36">
        <f>AV11/(AY11+BA11+BC11+BE11+BG11+BI11+BK11+BM11+BO11+BQ11+BS11+BU11)-1</f>
      </c>
      <c r="AX11" s="47"/>
      <c r="AY11" s="35" t="n">
        <v>5868.49</v>
      </c>
      <c r="AZ11" s="36"/>
      <c r="BA11" s="35" t="n">
        <v>3910.96</v>
      </c>
      <c r="BB11" s="36"/>
      <c r="BC11" s="35" t="n">
        <v>6393.29</v>
      </c>
      <c r="BD11" s="36"/>
      <c r="BE11" s="35" t="n">
        <v>6250.96</v>
      </c>
      <c r="BF11" s="36"/>
      <c r="BG11" s="35" t="n">
        <v>5953.54</v>
      </c>
      <c r="BH11" s="36"/>
      <c r="BI11" s="35" t="n">
        <v>5456.84</v>
      </c>
      <c r="BJ11" s="36"/>
      <c r="BK11" s="35" t="n">
        <v>4961.17</v>
      </c>
      <c r="BL11" s="36">
        <f>BK11/CF11-1</f>
      </c>
      <c r="BM11" s="35" t="n">
        <v>4514.13</v>
      </c>
      <c r="BN11" s="36">
        <f>BM11/CG11-1</f>
      </c>
      <c r="BO11" s="35" t="n">
        <v>5388.46</v>
      </c>
      <c r="BP11" s="36">
        <f>BO11/CH11-1</f>
      </c>
      <c r="BQ11" s="35" t="n">
        <v>5686.46</v>
      </c>
      <c r="BR11" s="36">
        <f>BQ11/CI11-1</f>
      </c>
      <c r="BS11" s="35" t="n">
        <v>5695.05</v>
      </c>
      <c r="BT11" s="36">
        <f>BS11/CJ11-1</f>
      </c>
      <c r="BU11" s="35" t="n">
        <v>5783.6</v>
      </c>
      <c r="BV11" s="36">
        <f>BU11/CK11-1</f>
      </c>
      <c r="BW11" s="35">
        <f>AY11+BA11+BC11+BE11+BG11+BI11+BK11+BM11+BO11+BQ11+BS11+BU11</f>
      </c>
      <c r="BX11" s="227"/>
      <c r="BY11" s="228"/>
      <c r="BZ11" s="229"/>
      <c r="CA11" s="46"/>
      <c r="CB11" s="46"/>
      <c r="CC11" s="46"/>
      <c r="CD11" s="46"/>
      <c r="CE11" s="46"/>
      <c r="CF11" s="41" t="n">
        <v>5451.0</v>
      </c>
      <c r="CG11" s="41" t="n">
        <v>5481.72</v>
      </c>
      <c r="CH11" s="41" t="n">
        <v>5123.37</v>
      </c>
      <c r="CI11" s="41" t="n">
        <v>6291.5</v>
      </c>
      <c r="CJ11" s="41" t="n">
        <v>6436.87</v>
      </c>
      <c r="CK11" s="41" t="n">
        <v>6532.07</v>
      </c>
      <c r="CL11" s="35">
        <f>BZ11+CA11+CB11+CC11+CD11+CE11+CF11+CG11+CH11+CI11+CJ11+CK11</f>
      </c>
    </row>
    <row r="12" s="212" customFormat="1" ht="27" customHeight="1" spans="1:88">
      <c r="A12" s="29"/>
      <c r="B12" s="34" t="s">
        <v>276</v>
      </c>
      <c r="C12" s="35" t="n">
        <v>25023.37</v>
      </c>
      <c r="D12" s="36" t="n">
        <f t="shared" si="0">C12/Z12-1</f>
        <v>0.018661548262870475</v>
      </c>
      <c r="E12" s="35" t="n">
        <v>17905.71</v>
      </c>
      <c r="F12" s="36" t="n">
        <f t="shared" si="1">E12/AB12-1</f>
        <v>-0.2087182052557942</v>
      </c>
      <c r="G12" s="231" t="n">
        <v>27097.570000000003</v>
      </c>
      <c r="H12" s="36" t="n">
        <f t="shared" si="2">G12/AD12-1</f>
        <v>-0.06921888439142754</v>
      </c>
      <c r="I12" s="35" t="n">
        <v>27368.77</v>
      </c>
      <c r="J12" s="36" t="n">
        <f t="shared" si="3">I12/AF12-1</f>
        <v>-0.05027653220494965</v>
      </c>
      <c r="K12" s="35" t="n">
        <v>26587.439999999995</v>
      </c>
      <c r="L12" s="36" t="n">
        <f t="shared" si="4">K12/AH12-1</f>
        <v>-0.019183287251290704</v>
      </c>
      <c r="M12" s="926" t="n">
        <v>25809.77</v>
      </c>
      <c r="N12" s="36" t="n">
        <f t="shared" si="5">M12/AJ12-1</f>
        <v>0.04303223204420781</v>
      </c>
      <c r="O12" s="35" t="n">
        <v>21912.540000000005</v>
      </c>
      <c r="P12" s="36" t="n">
        <f t="shared" si="6">O12/AL12-1</f>
        <v>-4.2423446207073834E-4</v>
      </c>
      <c r="Q12" s="35" t="n">
        <v>20030.95</v>
      </c>
      <c r="R12" s="36" t="n">
        <f>Q12/AL12-1</f>
        <v>-0.015245034056747264</v>
      </c>
      <c r="S12" s="35"/>
      <c r="T12" s="36">
        <f>S12/AN12-1</f>
      </c>
      <c r="U12" s="35">
        <f>C12+E12+G12+I12+K12+M12+O12+Q12+S12</f>
      </c>
      <c r="V12" s="36">
        <f>U12/SUM(X12+Z12+AB12+AD12+AF12+AH12+AJ12+AL12+AN12)-1</f>
      </c>
      <c r="W12" s="38"/>
      <c r="X12" s="35" t="n">
        <v>24564.95</v>
      </c>
      <c r="Y12" s="36">
        <f>X12/AY12-1</f>
      </c>
      <c r="Z12" s="35" t="n">
        <v>22628.74</v>
      </c>
      <c r="AA12" s="36">
        <f>Z12/BA12-1</f>
      </c>
      <c r="AB12" s="35" t="n">
        <v>29112.72</v>
      </c>
      <c r="AC12" s="36">
        <f>AB12/BC12-1</f>
      </c>
      <c r="AD12" s="35" t="n">
        <v>28817.62</v>
      </c>
      <c r="AE12" s="36">
        <f>AD12/BE12-1</f>
      </c>
      <c r="AF12" s="35" t="n">
        <v>27107.45</v>
      </c>
      <c r="AG12" s="36">
        <f>AF12/BG12-1</f>
      </c>
      <c r="AH12" s="927" t="n">
        <v>24744.94</v>
      </c>
      <c r="AI12" s="36">
        <f>AH12/BI12-1</f>
      </c>
      <c r="AJ12" s="35" t="n">
        <v>21921.84</v>
      </c>
      <c r="AK12" s="36">
        <f>AJ12/BK12-1</f>
      </c>
      <c r="AL12" s="35" t="n">
        <v>20341.05</v>
      </c>
      <c r="AM12" s="36">
        <f>AL12/BM12-1</f>
      </c>
      <c r="AN12" s="35" t="n">
        <v>25572.77</v>
      </c>
      <c r="AO12" s="36">
        <f>AN12/BO12-1</f>
      </c>
      <c r="AP12" s="35" t="n">
        <v>26400.2</v>
      </c>
      <c r="AQ12" s="36">
        <f>AP12/BQ12-1</f>
      </c>
      <c r="AR12" s="35" t="n">
        <v>28896.08</v>
      </c>
      <c r="AS12" s="36">
        <f>AR12/BS12-1</f>
      </c>
      <c r="AT12" s="35" t="n">
        <v>27064.5</v>
      </c>
      <c r="AU12" s="36">
        <f>AT12/BU12-1</f>
      </c>
      <c r="AV12" s="35">
        <f>X12+Z12+AB12+AD12+AF12+AH12+AJ12+AL12+AN12+AP12+AR12+AT12</f>
      </c>
      <c r="AW12" s="36">
        <f>AV12/(AY12+BA12+BC12+BE12+BG12+BI12+BK12+BM12+BO12+BQ12+BS12+BU12)-1</f>
      </c>
      <c r="AX12" s="47"/>
      <c r="AY12" s="35" t="n">
        <v>30516.15</v>
      </c>
      <c r="AZ12" s="36"/>
      <c r="BA12" s="35" t="n">
        <v>20336.99</v>
      </c>
      <c r="BB12" s="36"/>
      <c r="BC12" s="35" t="n">
        <v>33245.1</v>
      </c>
      <c r="BD12" s="36"/>
      <c r="BE12" s="35" t="n">
        <v>32504.99</v>
      </c>
      <c r="BF12" s="36"/>
      <c r="BG12" s="35" t="n">
        <v>30958.4</v>
      </c>
      <c r="BH12" s="36"/>
      <c r="BI12" s="35" t="n">
        <v>28375.57</v>
      </c>
      <c r="BJ12" s="36"/>
      <c r="BK12" s="35" t="n">
        <v>25798.08</v>
      </c>
      <c r="BL12" s="36"/>
      <c r="BM12" s="35" t="n">
        <v>23473.47</v>
      </c>
      <c r="BN12" s="36"/>
      <c r="BO12" s="35" t="n">
        <v>28019.99</v>
      </c>
      <c r="BP12" s="36"/>
      <c r="BQ12" s="35" t="n">
        <v>29569.59</v>
      </c>
      <c r="BR12" s="37"/>
      <c r="BS12" s="35" t="n">
        <v>29614.26</v>
      </c>
      <c r="BT12" s="36"/>
      <c r="BU12" s="35" t="n">
        <v>30074.72</v>
      </c>
      <c r="BV12" s="36"/>
      <c r="BW12" s="35">
        <f>AY12+BA12+BC12+BE12+BG12+BI12+BK12+BM12+BO12+BQ12+BS12+BU12</f>
      </c>
      <c r="BX12" s="227"/>
      <c r="BY12" s="228"/>
      <c r="BZ12" s="229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7"/>
    </row>
    <row r="13" s="211" customFormat="1" ht="27" customHeight="1" spans="1:88">
      <c r="A13" s="48" t="s">
        <v>94</v>
      </c>
      <c r="B13" s="34" t="s">
        <v>273</v>
      </c>
      <c r="C13" s="35" t="n">
        <v>1058.57</v>
      </c>
      <c r="D13" s="36" t="n">
        <f t="shared" si="0">C13/Z13-1</f>
        <v>-0.0441633257485462</v>
      </c>
      <c r="E13" s="35" t="n">
        <v>859.1599999999999</v>
      </c>
      <c r="F13" s="36" t="n">
        <f t="shared" si="1">E13/AB13-1</f>
        <v>-0.22092854552049324</v>
      </c>
      <c r="G13" s="35" t="n">
        <v>1103.48</v>
      </c>
      <c r="H13" s="36" t="n">
        <f t="shared" si="2">G13/AD13-1</f>
        <v>-0.00575743105048343</v>
      </c>
      <c r="I13" s="35" t="n">
        <v>1071.21</v>
      </c>
      <c r="J13" s="36" t="n">
        <f t="shared" si="3">I13/AF13-1</f>
        <v>-0.09520833157365727</v>
      </c>
      <c r="K13" s="35" t="n">
        <v>1064.46</v>
      </c>
      <c r="L13" s="36" t="n">
        <f t="shared" si="4">K13/AH13-1</f>
        <v>-0.09702758644090803</v>
      </c>
      <c r="M13" s="928" t="n">
        <v>1010.85</v>
      </c>
      <c r="N13" s="36" t="n">
        <f t="shared" si="5">M13/AJ13-1</f>
        <v>-0.03770729013955787</v>
      </c>
      <c r="O13" s="35" t="n">
        <v>941.69</v>
      </c>
      <c r="P13" s="36" t="n">
        <f t="shared" si="6">O13/AL13-1</f>
        <v>-0.025145448145924343</v>
      </c>
      <c r="Q13" s="35" t="n">
        <v>879.12</v>
      </c>
      <c r="R13" s="36" t="n">
        <f>Q13/AL13-1</f>
        <v>-0.07121802795473997</v>
      </c>
      <c r="S13" s="35"/>
      <c r="T13" s="36">
        <f>S13/AN13-1</f>
      </c>
      <c r="U13" s="103">
        <f>C13+E13+G13+I13+K13+M13+O13+Q13+S13</f>
      </c>
      <c r="V13" s="104">
        <f>U13/SUM(X13+Z13+AB13+AD13+AF13+AH13+AJ13+AL13+AN13)-1</f>
      </c>
      <c r="W13" s="38"/>
      <c r="X13" s="35" t="n">
        <v>1107.48</v>
      </c>
      <c r="Y13" s="36">
        <f>X13/AY13-1</f>
      </c>
      <c r="Z13" s="35" t="n">
        <v>1102.8</v>
      </c>
      <c r="AA13" s="36">
        <f>Z13/BA13-1</f>
      </c>
      <c r="AB13" s="35" t="n">
        <v>1109.87</v>
      </c>
      <c r="AC13" s="36">
        <f>AB13/BC13-1</f>
      </c>
      <c r="AD13" s="35" t="n">
        <v>1183.93</v>
      </c>
      <c r="AE13" s="36">
        <f>AD13/BE13-1</f>
      </c>
      <c r="AF13" s="35" t="n">
        <v>1178.84</v>
      </c>
      <c r="AG13" s="36">
        <f>AF13/BG13-1</f>
      </c>
      <c r="AH13" s="929" t="n">
        <v>1050.46</v>
      </c>
      <c r="AI13" s="36">
        <f>AH13/BI13-1</f>
      </c>
      <c r="AJ13" s="35" t="n">
        <v>965.98</v>
      </c>
      <c r="AK13" s="36">
        <f>AJ13/BK13-1</f>
      </c>
      <c r="AL13" s="35" t="n">
        <v>946.53</v>
      </c>
      <c r="AM13" s="36">
        <f>AL13/BM13-1</f>
      </c>
      <c r="AN13" s="35" t="n">
        <v>1006.91</v>
      </c>
      <c r="AO13" s="36">
        <f>AN13/BO13-1</f>
      </c>
      <c r="AP13" s="35" t="n">
        <v>1069.55</v>
      </c>
      <c r="AQ13" s="36">
        <f>AP13/BQ13-1</f>
      </c>
      <c r="AR13" s="35" t="n">
        <v>1057.59</v>
      </c>
      <c r="AS13" s="36">
        <f>AR13/BS13-1</f>
      </c>
      <c r="AT13" s="35" t="n">
        <v>1085.74</v>
      </c>
      <c r="AU13" s="36">
        <f>AT13/BU13-1</f>
      </c>
      <c r="AV13" s="35">
        <f>X13+Z13+AB13+AD13+AF13+AH13+AJ13+AL13+AN13+AP13+AR13+AT13</f>
      </c>
      <c r="AW13" s="36">
        <f>AV13/(AY13+BA13+BC13+BE13+BG13+BI13+BK13+BM13+BO13+BQ13+BS13+BU13)-1</f>
      </c>
      <c r="AX13" s="44"/>
      <c r="AY13" s="38" t="n">
        <v>1258.67</v>
      </c>
      <c r="AZ13" s="37">
        <f>AY13/BZ13-1</f>
      </c>
      <c r="BA13" s="38" t="n">
        <v>969.3</v>
      </c>
      <c r="BB13" s="37">
        <f>BA13/CA13-1</f>
      </c>
      <c r="BC13" s="38" t="n">
        <v>1204.54</v>
      </c>
      <c r="BD13" s="37">
        <f>BC13/CB13-1</f>
      </c>
      <c r="BE13" s="38" t="n">
        <v>1246.98</v>
      </c>
      <c r="BF13" s="37">
        <f>BE13/CC13-1</f>
      </c>
      <c r="BG13" s="38" t="n">
        <v>1228.31</v>
      </c>
      <c r="BH13" s="37">
        <f>BG13/CD13-1</f>
      </c>
      <c r="BI13" s="38" t="n">
        <v>1155.38</v>
      </c>
      <c r="BJ13" s="37">
        <f>BI13/CE13-1</f>
      </c>
      <c r="BK13" s="38" t="n">
        <v>1120.55</v>
      </c>
      <c r="BL13" s="37">
        <f>BK13/CF13-1</f>
      </c>
      <c r="BM13" s="38" t="n">
        <v>1081.47</v>
      </c>
      <c r="BN13" s="37">
        <f>BM13/CG13-1</f>
      </c>
      <c r="BO13" s="38" t="n">
        <v>1107.21</v>
      </c>
      <c r="BP13" s="37">
        <f>BO13/CH13-1</f>
      </c>
      <c r="BQ13" s="38" t="n">
        <v>1158.31</v>
      </c>
      <c r="BR13" s="37">
        <f>BQ13/CI13-1</f>
      </c>
      <c r="BS13" s="38" t="n">
        <v>1175.22</v>
      </c>
      <c r="BT13" s="37">
        <f>BS13/CJ13-1</f>
      </c>
      <c r="BU13" s="38" t="n">
        <v>1155.6</v>
      </c>
      <c r="BV13" s="37">
        <f>BU13/CK13-1</f>
      </c>
      <c r="BW13" s="38">
        <f>AY13+BA13+BC13+BE13+BG13+BI13+BK13+BM13+BO13+BQ13+BS13+BU13</f>
      </c>
      <c r="BX13" s="225">
        <f>BW13/CL13-1</f>
      </c>
      <c r="BY13" s="210"/>
      <c r="BZ13" s="226" t="n">
        <v>1075.64</v>
      </c>
      <c r="CA13" s="201" t="n">
        <v>1150.82</v>
      </c>
      <c r="CB13" s="201" t="n">
        <v>1213.67</v>
      </c>
      <c r="CC13" s="201" t="n">
        <v>1276.5</v>
      </c>
      <c r="CD13" s="201" t="n">
        <v>1201.81</v>
      </c>
      <c r="CE13" s="201" t="n">
        <v>1163.0</v>
      </c>
      <c r="CF13" s="201" t="n">
        <v>1122.83</v>
      </c>
      <c r="CG13" s="201" t="n">
        <v>1110.96</v>
      </c>
      <c r="CH13" s="201" t="n">
        <v>1253.63</v>
      </c>
      <c r="CI13" s="201" t="n">
        <v>1229.75</v>
      </c>
      <c r="CJ13" s="201" t="n">
        <v>1236.87</v>
      </c>
      <c r="CK13" s="201" t="n">
        <v>1187.6</v>
      </c>
      <c r="CL13" s="38">
        <f>BZ13+CA13+CB13+CC13+CD13+CE13+CF13+CG13+CH13+CI13+CJ13+CK13</f>
      </c>
    </row>
    <row r="14" s="212" customFormat="1" ht="27" customHeight="1" spans="1:88">
      <c r="A14" s="45"/>
      <c r="B14" s="34" t="s">
        <v>274</v>
      </c>
      <c r="C14" s="35" t="n">
        <v>8176.610000000001</v>
      </c>
      <c r="D14" s="36" t="n">
        <f t="shared" si="0">C14/Z14-1</f>
        <v>-0.03996144164114901</v>
      </c>
      <c r="E14" s="35" t="n">
        <v>6631.65</v>
      </c>
      <c r="F14" s="36" t="n">
        <f t="shared" si="1">E14/AB14-1</f>
        <v>-0.2214033794191682</v>
      </c>
      <c r="G14" s="35" t="n">
        <v>8516.98</v>
      </c>
      <c r="H14" s="36" t="n">
        <f t="shared" si="2">G14/AD14-1</f>
        <v>-0.0012711337715852755</v>
      </c>
      <c r="I14" s="35" t="n">
        <v>8273.43</v>
      </c>
      <c r="J14" s="36" t="n">
        <f t="shared" si="3">I14/AF14-1</f>
        <v>-0.09514731937791199</v>
      </c>
      <c r="K14" s="35" t="n">
        <v>8221.810000000001</v>
      </c>
      <c r="L14" s="36" t="n">
        <f t="shared" si="4">K14/AH14-1</f>
        <v>-0.09308002523815195</v>
      </c>
      <c r="M14" s="930" t="n">
        <v>7802.040000000001</v>
      </c>
      <c r="N14" s="36" t="n">
        <f t="shared" si="5">M14/AJ14-1</f>
        <v>-0.035499184097314895</v>
      </c>
      <c r="O14" s="35" t="n">
        <v>7279.12</v>
      </c>
      <c r="P14" s="36" t="n">
        <f t="shared" si="6">O14/AL14-1</f>
        <v>-0.023338065170547373</v>
      </c>
      <c r="Q14" s="35" t="n">
        <v>6793.710000000001</v>
      </c>
      <c r="R14" s="36" t="n">
        <f>Q14/AL14-1</f>
        <v>-0.07028451001053737</v>
      </c>
      <c r="S14" s="35"/>
      <c r="T14" s="36">
        <f>S14/AN14-1</f>
      </c>
      <c r="U14" s="35">
        <f>C14+E14+G14+I14+K14+M14+O14+Q14+S14</f>
      </c>
      <c r="V14" s="36">
        <f>U14/SUM(X14+Z14+AB14+AD14+AF14+AH14+AJ14+AL14+AN14)-1</f>
      </c>
      <c r="W14" s="38"/>
      <c r="X14" s="35" t="n">
        <v>8516.96</v>
      </c>
      <c r="Y14" s="36">
        <f>X14/AY14-1</f>
      </c>
      <c r="Z14" s="35" t="n">
        <v>8517.44</v>
      </c>
      <c r="AA14" s="36">
        <f>Z14/AY14-1</f>
      </c>
      <c r="AB14" s="35" t="n">
        <v>8527.82</v>
      </c>
      <c r="AC14" s="36">
        <f>AB14/BA14-1</f>
      </c>
      <c r="AD14" s="35" t="n">
        <v>9143.4</v>
      </c>
      <c r="AE14" s="36">
        <f>AD14/BC14-1</f>
      </c>
      <c r="AF14" s="35" t="n">
        <v>9065.64</v>
      </c>
      <c r="AG14" s="36">
        <f>AF14/BE14-1</f>
      </c>
      <c r="AH14" s="931" t="n">
        <v>8089.2</v>
      </c>
      <c r="AI14" s="36">
        <f>AH14/BI14-1</f>
      </c>
      <c r="AJ14" s="35" t="n">
        <v>7453.06</v>
      </c>
      <c r="AK14" s="36">
        <f>AJ14/BK14-1</f>
      </c>
      <c r="AL14" s="35" t="n">
        <v>7307.3</v>
      </c>
      <c r="AM14" s="36">
        <f>AL14/BM14-1</f>
      </c>
      <c r="AN14" s="35" t="n">
        <v>7771.35</v>
      </c>
      <c r="AO14" s="36">
        <f>AN14/BO14-1</f>
      </c>
      <c r="AP14" s="35" t="n">
        <v>8258.64</v>
      </c>
      <c r="AQ14" s="36">
        <f>AP14/BQ14-1</f>
      </c>
      <c r="AR14" s="35" t="n">
        <v>8160.01</v>
      </c>
      <c r="AS14" s="36">
        <f>AR14/BS14-1</f>
      </c>
      <c r="AT14" s="35" t="n">
        <v>8368.28</v>
      </c>
      <c r="AU14" s="36">
        <f>AT14/BU14-1</f>
      </c>
      <c r="AV14" s="35">
        <f>X14+Z14+AB14+AD14+AF14+AH14+AJ14+AL14+AN14+AP14+AR14+AT14</f>
      </c>
      <c r="AW14" s="36">
        <f>AV14/(AY14+BA14+BC14+BE14+BG14+BI14+BK14+BM14+BO14+BQ14+BS14+BU14)-1</f>
      </c>
      <c r="AX14" s="47"/>
      <c r="AY14" s="35" t="n">
        <v>9686.91</v>
      </c>
      <c r="AZ14" s="36"/>
      <c r="BA14" s="35" t="n">
        <v>7452.56</v>
      </c>
      <c r="BB14" s="36"/>
      <c r="BC14" s="35" t="n">
        <v>9247.28</v>
      </c>
      <c r="BD14" s="36"/>
      <c r="BE14" s="35" t="n">
        <v>9593.25</v>
      </c>
      <c r="BF14" s="36"/>
      <c r="BG14" s="35" t="n">
        <v>9455.65</v>
      </c>
      <c r="BH14" s="36"/>
      <c r="BI14" s="35" t="n">
        <v>8894.44</v>
      </c>
      <c r="BJ14" s="36"/>
      <c r="BK14" s="35" t="n">
        <v>8639.84</v>
      </c>
      <c r="BL14" s="36"/>
      <c r="BM14" s="35" t="n">
        <v>8337.56</v>
      </c>
      <c r="BN14" s="36"/>
      <c r="BO14" s="35" t="n">
        <v>8516.6</v>
      </c>
      <c r="BP14" s="36"/>
      <c r="BQ14" s="35" t="n">
        <v>8904.17</v>
      </c>
      <c r="BR14" s="37"/>
      <c r="BS14" s="35" t="n">
        <v>9047.96</v>
      </c>
      <c r="BT14" s="36"/>
      <c r="BU14" s="35" t="n">
        <v>8887.44</v>
      </c>
      <c r="BV14" s="36"/>
      <c r="BW14" s="35">
        <f>AY14+BA14+BC14+BE14+BG14+BI14+BK14+BM14+BO14+BQ14+BS14+BU14</f>
      </c>
      <c r="BX14" s="227"/>
      <c r="BY14" s="228"/>
      <c r="BZ14" s="229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7"/>
    </row>
    <row r="15" s="212" customFormat="1" ht="27" customHeight="1" spans="1:88">
      <c r="A15" s="45"/>
      <c r="B15" s="34" t="s">
        <v>275</v>
      </c>
      <c r="C15" s="35" t="n">
        <v>952.52</v>
      </c>
      <c r="D15" s="36" t="n">
        <f t="shared" si="0">C15/Z15-1</f>
        <v>-0.06978651926795443</v>
      </c>
      <c r="E15" s="35" t="n">
        <v>758.4300000000001</v>
      </c>
      <c r="F15" s="36" t="n">
        <f t="shared" si="1">E15/AB15-1</f>
        <v>-0.2552729772191673</v>
      </c>
      <c r="G15" s="35" t="n">
        <v>991.6800000000001</v>
      </c>
      <c r="H15" s="36" t="n">
        <f t="shared" si="2">G15/AD15-1</f>
        <v>-0.030871617461667</v>
      </c>
      <c r="I15" s="35" t="n">
        <v>960.81</v>
      </c>
      <c r="J15" s="36" t="n">
        <f t="shared" si="3">I15/AF15-1</f>
        <v>-0.1182236171911566</v>
      </c>
      <c r="K15" s="35" t="n">
        <v>923.0600000000001</v>
      </c>
      <c r="L15" s="36" t="n">
        <f t="shared" si="4">K15/AH15-1</f>
        <v>-0.15458308909730367</v>
      </c>
      <c r="M15" s="932" t="n">
        <v>874.9499999999999</v>
      </c>
      <c r="N15" s="36" t="n">
        <f t="shared" si="5">M15/AJ15-1</f>
        <v>-0.05834301950148524</v>
      </c>
      <c r="O15" s="35" t="n">
        <v>806.39</v>
      </c>
      <c r="P15" s="36" t="n">
        <f t="shared" si="6">O15/AL15-1</f>
        <v>-0.06708854901779315</v>
      </c>
      <c r="Q15" s="35" t="n">
        <v>751.3199999999999</v>
      </c>
      <c r="R15" s="36" t="n">
        <f>Q15/AL15-1</f>
        <v>-0.1099475199317641</v>
      </c>
      <c r="S15" s="35"/>
      <c r="T15" s="36">
        <f>S15/AN15-1</f>
      </c>
      <c r="U15" s="35">
        <f>C15+E15+G15+I15+K15+M15+O15+Q15+S15</f>
      </c>
      <c r="V15" s="36">
        <f>U15/SUM(X15+Z15+AB15+AD15+AF15+AH15+AJ15+AL15+AN15)-1</f>
      </c>
      <c r="W15" s="38"/>
      <c r="X15" s="35" t="n">
        <v>1023.98</v>
      </c>
      <c r="Y15" s="36">
        <f>X15/AY15-1</f>
      </c>
      <c r="Z15" s="35" t="n">
        <v>1018.4</v>
      </c>
      <c r="AA15" s="36">
        <f>Z15/BA15-1</f>
      </c>
      <c r="AB15" s="35" t="n">
        <v>1023.27</v>
      </c>
      <c r="AC15" s="36">
        <f>AB15/BC15-1</f>
      </c>
      <c r="AD15" s="35" t="n">
        <v>1089.63</v>
      </c>
      <c r="AE15" s="36">
        <f>AD15/BE15-1</f>
      </c>
      <c r="AF15" s="35" t="n">
        <v>1091.84</v>
      </c>
      <c r="AG15" s="36">
        <f>AF15/BG15-1</f>
      </c>
      <c r="AH15" s="933" t="n">
        <v>929.16</v>
      </c>
      <c r="AI15" s="36">
        <f>AH15/BI15-1</f>
      </c>
      <c r="AJ15" s="35" t="n">
        <v>864.38</v>
      </c>
      <c r="AK15" s="36">
        <f>AJ15/BK15-1</f>
      </c>
      <c r="AL15" s="35" t="n">
        <v>844.13</v>
      </c>
      <c r="AM15" s="36">
        <f>AL15/BM15-1</f>
      </c>
      <c r="AN15" s="35" t="n">
        <v>914.31</v>
      </c>
      <c r="AO15" s="36">
        <f>AN15/BO15-1</f>
      </c>
      <c r="AP15" s="35" t="n">
        <v>960.05</v>
      </c>
      <c r="AQ15" s="36">
        <f>AP15/BQ15-1</f>
      </c>
      <c r="AR15" s="35" t="n">
        <v>956.49</v>
      </c>
      <c r="AS15" s="36">
        <f>AR15/BS15-1</f>
      </c>
      <c r="AT15" s="35" t="n">
        <v>971.54</v>
      </c>
      <c r="AU15" s="36">
        <f>AT15/BU15-1</f>
      </c>
      <c r="AV15" s="35">
        <f>X15+Z15+AB15+AD15+AF15+AH15+AJ15+AL15+AN15+AP15+AR15+AT15</f>
      </c>
      <c r="AW15" s="36">
        <f>AV15/(AY15+BA15+BC15+BE15+BG15+BI15+BK15+BM15+BO15+BQ15+BS15+BU15)-1</f>
      </c>
      <c r="AX15" s="47"/>
      <c r="AY15" s="35" t="n">
        <v>1207.97</v>
      </c>
      <c r="AZ15" s="36"/>
      <c r="BA15" s="35" t="n">
        <v>884.0</v>
      </c>
      <c r="BB15" s="36"/>
      <c r="BC15" s="35" t="n">
        <v>1110.95</v>
      </c>
      <c r="BD15" s="36"/>
      <c r="BE15" s="35" t="n">
        <v>1148.14</v>
      </c>
      <c r="BF15" s="36"/>
      <c r="BG15" s="35" t="n">
        <v>1126.27</v>
      </c>
      <c r="BH15" s="36"/>
      <c r="BI15" s="35" t="n">
        <v>1059.1</v>
      </c>
      <c r="BJ15" s="36"/>
      <c r="BK15" s="35" t="n">
        <v>1026.25</v>
      </c>
      <c r="BL15" s="36">
        <f>BK15/CF15-1</f>
      </c>
      <c r="BM15" s="35" t="n">
        <v>995.67</v>
      </c>
      <c r="BN15" s="36">
        <f>BM15/CG15-1</f>
      </c>
      <c r="BO15" s="35" t="n">
        <v>1021.41</v>
      </c>
      <c r="BP15" s="36">
        <f>BO15/CH15-1</f>
      </c>
      <c r="BQ15" s="35" t="n">
        <v>1063.71</v>
      </c>
      <c r="BR15" s="36">
        <f>BQ15/CI15-1</f>
      </c>
      <c r="BS15" s="35" t="n">
        <v>1085.02</v>
      </c>
      <c r="BT15" s="36">
        <f>BS15/CJ15-1</f>
      </c>
      <c r="BU15" s="35" t="n">
        <v>1069.6</v>
      </c>
      <c r="BV15" s="36">
        <f>BU15/CK15-1</f>
      </c>
      <c r="BW15" s="35">
        <f>AY15+BA15+BC15+BE15+BG15+BI15+BK15+BM15+BO15+BQ15+BS15+BU15</f>
      </c>
      <c r="BX15" s="227"/>
      <c r="BY15" s="228"/>
      <c r="BZ15" s="229"/>
      <c r="CA15" s="46"/>
      <c r="CB15" s="46"/>
      <c r="CC15" s="46"/>
      <c r="CD15" s="46"/>
      <c r="CE15" s="46"/>
      <c r="CF15" s="41" t="n">
        <v>1070.53</v>
      </c>
      <c r="CG15" s="41" t="n">
        <v>1070.76</v>
      </c>
      <c r="CH15" s="41" t="n">
        <v>1207.63</v>
      </c>
      <c r="CI15" s="41" t="n">
        <v>1185.75</v>
      </c>
      <c r="CJ15" s="41" t="n">
        <v>1183.67</v>
      </c>
      <c r="CK15" s="41" t="n">
        <v>1133.29</v>
      </c>
      <c r="CL15" s="35">
        <f>BZ15+CA15+CB15+CC15+CD15+CE15+CF15+CG15+CH15+CI15+CJ15+CK15</f>
      </c>
    </row>
    <row r="16" s="212" customFormat="1" ht="27" customHeight="1" spans="1:88">
      <c r="A16" s="29"/>
      <c r="B16" s="34" t="s">
        <v>276</v>
      </c>
      <c r="C16" s="35" t="n">
        <v>5291.040000000001</v>
      </c>
      <c r="D16" s="36" t="n">
        <f t="shared" si="0">C16/Z16-1</f>
        <v>0.09608882996353985</v>
      </c>
      <c r="E16" s="35" t="n">
        <v>4235.66</v>
      </c>
      <c r="F16" s="36" t="n">
        <f t="shared" si="1">E16/AB16-1</f>
        <v>-0.11891448873800792</v>
      </c>
      <c r="G16" s="231" t="n">
        <v>5513.96</v>
      </c>
      <c r="H16" s="36" t="n">
        <f t="shared" si="2">G16/AD16-1</f>
        <v>0.1439276378573504</v>
      </c>
      <c r="I16" s="35" t="n">
        <v>5343.29</v>
      </c>
      <c r="J16" s="36" t="n">
        <f t="shared" si="3">I16/AF16-1</f>
        <v>0.042302342956014316</v>
      </c>
      <c r="K16" s="35" t="n">
        <v>5166.59</v>
      </c>
      <c r="L16" s="36" t="n">
        <f t="shared" si="4">K16/AH16-1</f>
        <v>0.006224401758257114</v>
      </c>
      <c r="M16" s="934" t="n">
        <v>4892.91</v>
      </c>
      <c r="N16" s="36" t="n">
        <f t="shared" si="5">M16/AJ16-1</f>
        <v>0.11629482771601385</v>
      </c>
      <c r="O16" s="35" t="n">
        <v>4495.58</v>
      </c>
      <c r="P16" s="36" t="n">
        <f t="shared" si="6">O16/AL16-1</f>
        <v>0.10193076502611698</v>
      </c>
      <c r="Q16" s="35" t="n">
        <v>4199.889999999999</v>
      </c>
      <c r="R16" s="36" t="n">
        <f>Q16/AL16-1</f>
        <v>0.05394587595234035</v>
      </c>
      <c r="S16" s="35"/>
      <c r="T16" s="36">
        <f>S16/AN16-1</f>
      </c>
      <c r="U16" s="35">
        <f>C16+E16+G16+I16+K16+M16+O16+Q16+S16</f>
      </c>
      <c r="V16" s="36">
        <f>U16/SUM(X16+Z16+AB16+AD16+AF16+AH16+AJ16+AL16+AN16)-1</f>
      </c>
      <c r="W16" s="38"/>
      <c r="X16" s="35" t="n">
        <v>4827.2</v>
      </c>
      <c r="Y16" s="36">
        <f>X16/AY16-1</f>
      </c>
      <c r="Z16" s="35" t="n">
        <v>4807.32</v>
      </c>
      <c r="AA16" s="36">
        <f>Z16/BA16-1</f>
      </c>
      <c r="AB16" s="35" t="n">
        <v>4820.2</v>
      </c>
      <c r="AC16" s="36">
        <f>AB16/BC16-1</f>
      </c>
      <c r="AD16" s="35" t="n">
        <v>5126.43</v>
      </c>
      <c r="AE16" s="36">
        <f>AD16/BE16-1</f>
      </c>
      <c r="AF16" s="35" t="n">
        <v>5134.63</v>
      </c>
      <c r="AG16" s="36">
        <f>AF16/BG16-1</f>
      </c>
      <c r="AH16" s="935" t="n">
        <v>4383.17</v>
      </c>
      <c r="AI16" s="36">
        <f>AH16/BI16-1</f>
      </c>
      <c r="AJ16" s="35" t="n">
        <v>4079.73</v>
      </c>
      <c r="AK16" s="36">
        <f>AJ16/BK16-1</f>
      </c>
      <c r="AL16" s="35" t="n">
        <v>3984.92</v>
      </c>
      <c r="AM16" s="36">
        <f>AL16/BM16-1</f>
      </c>
      <c r="AN16" s="35" t="n">
        <v>4314.59</v>
      </c>
      <c r="AO16" s="36">
        <f>AN16/BO16-1</f>
      </c>
      <c r="AP16" s="35" t="n">
        <v>5333.19</v>
      </c>
      <c r="AQ16" s="36">
        <f>AP16/BQ16-1</f>
      </c>
      <c r="AR16" s="35" t="n">
        <v>5315.51</v>
      </c>
      <c r="AS16" s="36">
        <f>AR16/BS16-1</f>
      </c>
      <c r="AT16" s="35" t="n">
        <v>5419.24</v>
      </c>
      <c r="AU16" s="36">
        <f>AT16/BU16-1</f>
      </c>
      <c r="AV16" s="35">
        <f>X16+Z16+AB16+AD16+AF16+AH16+AJ16+AL16+AN16+AP16+AR16+AT16</f>
      </c>
      <c r="AW16" s="36">
        <f>AV16/(AY16+BA16+BC16+BE16+BG16+BI16+BK16+BM16+BO16+BQ16+BS16+BU16)-1</f>
      </c>
      <c r="AX16" s="47"/>
      <c r="AY16" s="35" t="n">
        <v>5798.26</v>
      </c>
      <c r="AZ16" s="36"/>
      <c r="BA16" s="35" t="n">
        <v>4243.2</v>
      </c>
      <c r="BB16" s="36"/>
      <c r="BC16" s="35" t="n">
        <v>5332.56</v>
      </c>
      <c r="BD16" s="36"/>
      <c r="BE16" s="35" t="n">
        <v>5511.07</v>
      </c>
      <c r="BF16" s="36"/>
      <c r="BG16" s="35" t="n">
        <v>5406.1</v>
      </c>
      <c r="BH16" s="36"/>
      <c r="BI16" s="35" t="n">
        <v>5083.68</v>
      </c>
      <c r="BJ16" s="36"/>
      <c r="BK16" s="35" t="n">
        <v>4926.0</v>
      </c>
      <c r="BL16" s="36"/>
      <c r="BM16" s="35" t="n">
        <v>4779.22</v>
      </c>
      <c r="BN16" s="36"/>
      <c r="BO16" s="35" t="n">
        <v>4902.77</v>
      </c>
      <c r="BP16" s="36"/>
      <c r="BQ16" s="35" t="n">
        <v>5105.81</v>
      </c>
      <c r="BR16" s="37"/>
      <c r="BS16" s="35" t="n">
        <v>5208.1</v>
      </c>
      <c r="BT16" s="36"/>
      <c r="BU16" s="35" t="n">
        <v>5134.08</v>
      </c>
      <c r="BV16" s="36"/>
      <c r="BW16" s="35">
        <f>AY16+BA16+BC16+BE16+BG16+BI16+BK16+BM16+BO16+BQ16+BS16+BU16</f>
      </c>
      <c r="BX16" s="227"/>
      <c r="BY16" s="228"/>
      <c r="BZ16" s="229"/>
      <c r="CA16" s="46"/>
      <c r="CB16" s="46"/>
      <c r="CC16" s="46"/>
      <c r="CD16" s="46"/>
      <c r="CE16" s="46"/>
      <c r="CF16" s="46"/>
      <c r="CG16" s="46"/>
      <c r="CH16" s="46"/>
      <c r="CI16" s="46"/>
      <c r="CJ16" s="46"/>
      <c r="CK16" s="46"/>
      <c r="CL16" s="47"/>
    </row>
    <row r="17" s="211" customFormat="1" ht="27" customHeight="1" spans="1:88">
      <c r="A17" s="48" t="s">
        <v>95</v>
      </c>
      <c r="B17" s="34" t="s">
        <v>273</v>
      </c>
      <c r="C17" s="35" t="n">
        <v>1424.4799999999998</v>
      </c>
      <c r="D17" s="36" t="n">
        <f t="shared" si="0">C17/Z17-1</f>
        <v>-0.026515772784429514</v>
      </c>
      <c r="E17" s="35" t="n">
        <v>1247.0700000000002</v>
      </c>
      <c r="F17" s="36" t="n">
        <f t="shared" si="1">E17/AB17-1</f>
        <v>0.011124173997648645</v>
      </c>
      <c r="G17" s="35" t="n">
        <v>1297.23</v>
      </c>
      <c r="H17" s="36" t="n">
        <f t="shared" si="2">G17/AD17-1</f>
        <v>-0.03110085370499005</v>
      </c>
      <c r="I17" s="35" t="n">
        <v>1471.46</v>
      </c>
      <c r="J17" s="36" t="n">
        <f t="shared" si="3">I17/AF17-1</f>
        <v>0.020005545542769898</v>
      </c>
      <c r="K17" s="35" t="n">
        <v>1374.4499999999998</v>
      </c>
      <c r="L17" s="36" t="n">
        <f t="shared" si="4">K17/AH17-1</f>
        <v>0.015726035900884616</v>
      </c>
      <c r="M17" s="936" t="n">
        <v>1404.69</v>
      </c>
      <c r="N17" s="36" t="n">
        <f t="shared" si="5">M17/AJ17-1</f>
        <v>0.01938344533302372</v>
      </c>
      <c r="O17" s="35" t="n">
        <v>1225.52</v>
      </c>
      <c r="P17" s="36" t="n">
        <f t="shared" si="6">O17/AL17-1</f>
        <v>-0.009200420405853338</v>
      </c>
      <c r="Q17" s="35" t="n">
        <v>1187.32</v>
      </c>
      <c r="R17" s="36" t="n">
        <f>Q17/AL17-1</f>
        <v>0.011509528799379831</v>
      </c>
      <c r="S17" s="35"/>
      <c r="T17" s="36">
        <f>S17/AN17-1</f>
      </c>
      <c r="U17" s="103">
        <f>C17+E17+G17+I17+K17+M17+O17+Q17+S17</f>
      </c>
      <c r="V17" s="104">
        <f>U17/SUM(X17+Z17+AB17+AD17+AF17+AH17+AJ17+AL17+AN17)-1</f>
      </c>
      <c r="W17" s="38"/>
      <c r="X17" s="35" t="n">
        <v>1463.28</v>
      </c>
      <c r="Y17" s="36">
        <f>X17/AY17-1</f>
      </c>
      <c r="Z17" s="35" t="n">
        <v>1233.35</v>
      </c>
      <c r="AA17" s="36">
        <f>Z17/BA17-1</f>
      </c>
      <c r="AB17" s="35" t="n">
        <v>1338.87</v>
      </c>
      <c r="AC17" s="36">
        <f>AB17/BC17-1</f>
      </c>
      <c r="AD17" s="35" t="n">
        <v>1442.6</v>
      </c>
      <c r="AE17" s="36">
        <f>AD17/BE17-1</f>
      </c>
      <c r="AF17" s="35" t="n">
        <v>1353.17</v>
      </c>
      <c r="AG17" s="36">
        <f>AF17/BG17-1</f>
      </c>
      <c r="AH17" s="937" t="n">
        <v>1377.98</v>
      </c>
      <c r="AI17" s="36">
        <f>AH17/BI17-1</f>
      </c>
      <c r="AJ17" s="35" t="n">
        <v>1236.9</v>
      </c>
      <c r="AK17" s="36">
        <f>AJ17/BK17-1</f>
      </c>
      <c r="AL17" s="35" t="n">
        <v>1173.81</v>
      </c>
      <c r="AM17" s="36">
        <f>AL17/BM17-1</f>
      </c>
      <c r="AN17" s="35" t="n">
        <v>1384.72</v>
      </c>
      <c r="AO17" s="36">
        <f>AN17/BO17-1</f>
      </c>
      <c r="AP17" s="35" t="n">
        <v>1325.96</v>
      </c>
      <c r="AQ17" s="36">
        <f>AP17/BQ17-1</f>
      </c>
      <c r="AR17" s="35" t="n">
        <v>1416.61</v>
      </c>
      <c r="AS17" s="36">
        <f>AR17/BS17-1</f>
      </c>
      <c r="AT17" s="35" t="n">
        <v>1378.21</v>
      </c>
      <c r="AU17" s="36">
        <f>AT17/BU17-1</f>
      </c>
      <c r="AV17" s="35">
        <f>X17+Z17+AB17+AD17+AF17+AH17+AJ17+AL17+AN17+AP17+AR17+AT17</f>
      </c>
      <c r="AW17" s="36">
        <f>AV17/(AY17+BA17+BC17+BE17+BG17+BI17+BK17+BM17+BO17+BQ17+BS17+BU17)-1</f>
      </c>
      <c r="AX17" s="44"/>
      <c r="AY17" s="38" t="n">
        <v>1554.89</v>
      </c>
      <c r="AZ17" s="37">
        <f>AY17/BZ17-1</f>
      </c>
      <c r="BA17" s="38" t="n">
        <v>1261.46</v>
      </c>
      <c r="BB17" s="37">
        <f>BA17/CA17-1</f>
      </c>
      <c r="BC17" s="38" t="n">
        <v>1496.16</v>
      </c>
      <c r="BD17" s="37">
        <f>BC17/CB17-1</f>
      </c>
      <c r="BE17" s="38" t="n">
        <v>1568.81</v>
      </c>
      <c r="BF17" s="37">
        <f>BE17/CC17-1</f>
      </c>
      <c r="BG17" s="38" t="n">
        <v>1475.5</v>
      </c>
      <c r="BH17" s="37">
        <f>BG17/CD17-1</f>
      </c>
      <c r="BI17" s="38" t="n">
        <v>1488.76</v>
      </c>
      <c r="BJ17" s="37">
        <f>BI17/CE17-1</f>
      </c>
      <c r="BK17" s="38" t="n">
        <v>1407.64</v>
      </c>
      <c r="BL17" s="37">
        <f>BK17/CF17-1</f>
      </c>
      <c r="BM17" s="38" t="n">
        <v>1295.5</v>
      </c>
      <c r="BN17" s="37">
        <f>BM17/CG17-1</f>
      </c>
      <c r="BO17" s="38" t="n">
        <v>1459.17</v>
      </c>
      <c r="BP17" s="37">
        <f>BO17/CH17-1</f>
      </c>
      <c r="BQ17" s="38" t="n">
        <v>1431.22</v>
      </c>
      <c r="BR17" s="37">
        <f>BQ17/CI17-1</f>
      </c>
      <c r="BS17" s="38" t="n">
        <v>1480.49</v>
      </c>
      <c r="BT17" s="37">
        <f>BS17/CJ17-1</f>
      </c>
      <c r="BU17" s="38" t="n">
        <v>1456.69</v>
      </c>
      <c r="BV17" s="37">
        <f>BU17/CK17-1</f>
      </c>
      <c r="BW17" s="38">
        <f>AY17+BA17+BC17+BE17+BG17+BI17+BK17+BM17+BO17+BQ17+BS17+BU17</f>
      </c>
      <c r="BX17" s="225">
        <f>BW17/CL17-1</f>
      </c>
      <c r="BY17" s="210"/>
      <c r="BZ17" s="226" t="n">
        <v>979.07</v>
      </c>
      <c r="CA17" s="201" t="n">
        <v>1373.81</v>
      </c>
      <c r="CB17" s="201" t="n">
        <v>1309.63</v>
      </c>
      <c r="CC17" s="201" t="n">
        <v>1482.32</v>
      </c>
      <c r="CD17" s="201" t="n">
        <v>1415.9</v>
      </c>
      <c r="CE17" s="201" t="n">
        <v>1443.5</v>
      </c>
      <c r="CF17" s="201" t="n">
        <v>1380.81</v>
      </c>
      <c r="CG17" s="201" t="n">
        <v>1321.47</v>
      </c>
      <c r="CH17" s="201" t="n">
        <v>1451.67</v>
      </c>
      <c r="CI17" s="201" t="n">
        <v>1444.6</v>
      </c>
      <c r="CJ17" s="201" t="n">
        <v>1546.95</v>
      </c>
      <c r="CK17" s="201" t="n">
        <v>1469.84</v>
      </c>
      <c r="CL17" s="38">
        <f>BZ17+CA17+CB17+CC17+CD17+CE17+CF17+CG17+CH17+CI17+CJ17+CK17</f>
      </c>
    </row>
    <row r="18" s="212" customFormat="1" ht="27" customHeight="1" spans="1:88">
      <c r="A18" s="45"/>
      <c r="B18" s="34" t="s">
        <v>274</v>
      </c>
      <c r="C18" s="35" t="n">
        <v>8346.15</v>
      </c>
      <c r="D18" s="36" t="n">
        <f t="shared" si="0">C18/Z18-1</f>
        <v>-0.07427310781762642</v>
      </c>
      <c r="E18" s="35" t="n">
        <v>7973.07</v>
      </c>
      <c r="F18" s="36" t="n">
        <f t="shared" si="1">E18/AB18-1</f>
        <v>-0.007522250575714207</v>
      </c>
      <c r="G18" s="35" t="n">
        <v>7716.139999999999</v>
      </c>
      <c r="H18" s="36" t="n">
        <f t="shared" si="2">G18/AD18-1</f>
        <v>-0.09738391135899982</v>
      </c>
      <c r="I18" s="35" t="n">
        <v>8782.09</v>
      </c>
      <c r="J18" s="36" t="n">
        <f t="shared" si="3">I18/AF18-1</f>
        <v>-0.0016506358699543977</v>
      </c>
      <c r="K18" s="35" t="n">
        <v>8275.45</v>
      </c>
      <c r="L18" s="36" t="n">
        <f t="shared" si="4">K18/AH18-1</f>
        <v>0.005254980752387839</v>
      </c>
      <c r="M18" s="938" t="n">
        <v>8271.86</v>
      </c>
      <c r="N18" s="36" t="n">
        <f t="shared" si="5">M18/AJ18-1</f>
        <v>-0.003115317358644787</v>
      </c>
      <c r="O18" s="35" t="n">
        <v>7503.85</v>
      </c>
      <c r="P18" s="36" t="n">
        <f t="shared" si="6">O18/AL18-1</f>
        <v>-0.05197322124562398</v>
      </c>
      <c r="Q18" s="35" t="n">
        <v>7415.02</v>
      </c>
      <c r="R18" s="36" t="n">
        <f>Q18/AL18-1</f>
        <v>0.011906760173968411</v>
      </c>
      <c r="S18" s="35"/>
      <c r="T18" s="36">
        <f>S18/AN18-1</f>
      </c>
      <c r="U18" s="35">
        <f>C18+E18+G18+I18+K18+M18+O18+Q18+S18</f>
      </c>
      <c r="V18" s="36">
        <f>U18/SUM(X18+Z18+AB18+AD18+AF18+AH18+AJ18+AL18+AN18)-1</f>
      </c>
      <c r="W18" s="38"/>
      <c r="X18" s="35" t="n">
        <v>9015.78</v>
      </c>
      <c r="Y18" s="36">
        <f>X18/AY18-1</f>
      </c>
      <c r="Z18" s="35" t="n">
        <v>8033.5</v>
      </c>
      <c r="AA18" s="36">
        <f>Z18/AY18-1</f>
      </c>
      <c r="AB18" s="35" t="n">
        <v>8548.64</v>
      </c>
      <c r="AC18" s="36">
        <f>AB18/BA18-1</f>
      </c>
      <c r="AD18" s="35" t="n">
        <v>8796.61</v>
      </c>
      <c r="AE18" s="36">
        <f>AD18/BC18-1</f>
      </c>
      <c r="AF18" s="35" t="n">
        <v>8232.19</v>
      </c>
      <c r="AG18" s="36">
        <f>AF18/BE18-1</f>
      </c>
      <c r="AH18" s="939" t="n">
        <v>8297.71</v>
      </c>
      <c r="AI18" s="36">
        <f>AH18/BI18-1</f>
      </c>
      <c r="AJ18" s="35" t="n">
        <v>7915.23</v>
      </c>
      <c r="AK18" s="36">
        <f>AJ18/BK18-1</f>
      </c>
      <c r="AL18" s="35" t="n">
        <v>7327.77</v>
      </c>
      <c r="AM18" s="36">
        <f>AL18/BM18-1</f>
      </c>
      <c r="AN18" s="35" t="n">
        <v>8102.23</v>
      </c>
      <c r="AO18" s="36">
        <f>AN18/BO18-1</f>
      </c>
      <c r="AP18" s="35" t="n">
        <v>7961.47</v>
      </c>
      <c r="AQ18" s="36">
        <f>AP18/BQ18-1</f>
      </c>
      <c r="AR18" s="35" t="n">
        <v>8332.17</v>
      </c>
      <c r="AS18" s="36">
        <f>AR18/BS18-1</f>
      </c>
      <c r="AT18" s="35" t="n">
        <v>8009.56</v>
      </c>
      <c r="AU18" s="36">
        <f>AT18/BU18-1</f>
      </c>
      <c r="AV18" s="35">
        <f>X18+Z18+AB18+AD18+AF18+AH18+AJ18+AL18+AN18+AP18+AR18+AT18</f>
      </c>
      <c r="AW18" s="36">
        <f>AV18/(AY18+BA18+BC18+BE18+BG18+BI18+BK18+BM18+BO18+BQ18+BS18+BU18)-1</f>
      </c>
      <c r="AX18" s="47"/>
      <c r="AY18" s="35" t="n">
        <v>10329.62</v>
      </c>
      <c r="AZ18" s="36"/>
      <c r="BA18" s="35" t="n">
        <v>8447.36</v>
      </c>
      <c r="BB18" s="36"/>
      <c r="BC18" s="35" t="n">
        <v>9952.1</v>
      </c>
      <c r="BD18" s="36"/>
      <c r="BE18" s="35" t="n">
        <v>10456.27</v>
      </c>
      <c r="BF18" s="36"/>
      <c r="BG18" s="35" t="n">
        <v>9842.5</v>
      </c>
      <c r="BH18" s="36"/>
      <c r="BI18" s="35" t="n">
        <v>9869.71</v>
      </c>
      <c r="BJ18" s="36"/>
      <c r="BK18" s="35" t="n">
        <v>9358.82</v>
      </c>
      <c r="BL18" s="36"/>
      <c r="BM18" s="35" t="n">
        <v>8496.44</v>
      </c>
      <c r="BN18" s="36"/>
      <c r="BO18" s="35" t="n">
        <v>10532.4</v>
      </c>
      <c r="BP18" s="36"/>
      <c r="BQ18" s="35" t="n">
        <v>9123.95</v>
      </c>
      <c r="BR18" s="37"/>
      <c r="BS18" s="35" t="n">
        <v>9113.51</v>
      </c>
      <c r="BT18" s="36"/>
      <c r="BU18" s="35" t="n">
        <v>9038.28</v>
      </c>
      <c r="BV18" s="36"/>
      <c r="BW18" s="35">
        <f>AY18+BA18+BC18+BE18+BG18+BI18+BK18+BM18+BO18+BQ18+BS18+BU18</f>
      </c>
      <c r="BX18" s="227"/>
      <c r="BY18" s="228"/>
      <c r="BZ18" s="229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7"/>
    </row>
    <row r="19" s="212" customFormat="1" ht="27" customHeight="1" spans="1:88">
      <c r="A19" s="45"/>
      <c r="B19" s="34" t="s">
        <v>275</v>
      </c>
      <c r="C19" s="35" t="n">
        <v>1309.23</v>
      </c>
      <c r="D19" s="36" t="n">
        <f t="shared" si="0">C19/Z19-1</f>
        <v>-0.02720957016012182</v>
      </c>
      <c r="E19" s="35" t="n">
        <v>1135.83</v>
      </c>
      <c r="F19" s="36" t="n">
        <f t="shared" si="1">E19/AB19-1</f>
        <v>0.010569865207527007</v>
      </c>
      <c r="G19" s="35" t="n">
        <v>1184.61</v>
      </c>
      <c r="H19" s="36" t="n">
        <f t="shared" si="2">G19/AD19-1</f>
        <v>-0.03446111713356537</v>
      </c>
      <c r="I19" s="35" t="n">
        <v>1349.2900000000002</v>
      </c>
      <c r="J19" s="36" t="n">
        <f t="shared" si="3">I19/AF19-1</f>
        <v>0.019524727039177847</v>
      </c>
      <c r="K19" s="35" t="n">
        <v>1255.2900000000002</v>
      </c>
      <c r="L19" s="36" t="n">
        <f t="shared" si="4">K19/AH19-1</f>
        <v>0.01705502981591911</v>
      </c>
      <c r="M19" s="940" t="n">
        <v>1279.8300000000002</v>
      </c>
      <c r="N19" s="36" t="n">
        <f t="shared" si="5">M19/AJ19-1</f>
        <v>0.019208256683469926</v>
      </c>
      <c r="O19" s="35" t="n">
        <v>1111.97</v>
      </c>
      <c r="P19" s="36" t="n">
        <f t="shared" si="6">O19/AL19-1</f>
        <v>-0.013231222490415973</v>
      </c>
      <c r="Q19" s="35" t="n">
        <v>1074.99</v>
      </c>
      <c r="R19" s="36" t="n">
        <f>Q19/AL19-1</f>
        <v>0.008925554679581005</v>
      </c>
      <c r="S19" s="35"/>
      <c r="T19" s="36">
        <f>S19/AN19-1</f>
      </c>
      <c r="U19" s="35">
        <f>C19+E19+G19+I19+K19+M19+O19+Q19+S19</f>
      </c>
      <c r="V19" s="36">
        <f>U19/SUM(X19+Z19+AB19+AD19+AF19+AH19+AJ19+AL19+AN19)-1</f>
      </c>
      <c r="W19" s="38"/>
      <c r="X19" s="35" t="n">
        <v>1345.85</v>
      </c>
      <c r="Y19" s="36">
        <f>X19/AY19-1</f>
      </c>
      <c r="Z19" s="35" t="n">
        <v>1123.95</v>
      </c>
      <c r="AA19" s="36">
        <f>Z19/BA19-1</f>
      </c>
      <c r="AB19" s="35" t="n">
        <v>1226.89</v>
      </c>
      <c r="AC19" s="36">
        <f>AB19/BC19-1</f>
      </c>
      <c r="AD19" s="35" t="n">
        <v>1323.45</v>
      </c>
      <c r="AE19" s="36">
        <f>AD19/BE19-1</f>
      </c>
      <c r="AF19" s="35" t="n">
        <v>1234.24</v>
      </c>
      <c r="AG19" s="36">
        <f>AF19/BG19-1</f>
      </c>
      <c r="AH19" s="941" t="n">
        <v>1255.71</v>
      </c>
      <c r="AI19" s="36">
        <f>AH19/BI19-1</f>
      </c>
      <c r="AJ19" s="35" t="n">
        <v>1126.88</v>
      </c>
      <c r="AK19" s="36">
        <f>AJ19/BK19-1</f>
      </c>
      <c r="AL19" s="35" t="n">
        <v>1065.48</v>
      </c>
      <c r="AM19" s="36">
        <f>AL19/BM19-1</f>
      </c>
      <c r="AN19" s="35" t="n">
        <v>1269.28</v>
      </c>
      <c r="AO19" s="36">
        <f>AN19/BO19-1</f>
      </c>
      <c r="AP19" s="35" t="n">
        <v>1210.72</v>
      </c>
      <c r="AQ19" s="36">
        <f>AP19/BQ19-1</f>
      </c>
      <c r="AR19" s="35" t="n">
        <v>1302.2</v>
      </c>
      <c r="AS19" s="36">
        <f>AR19/BS19-1</f>
      </c>
      <c r="AT19" s="35" t="n">
        <v>1265.46</v>
      </c>
      <c r="AU19" s="36">
        <f>AT19/BU19-1</f>
      </c>
      <c r="AV19" s="35">
        <f>X19+Z19+AB19+AD19+AF19+AH19+AJ19+AL19+AN19+AP19+AR19+AT19</f>
      </c>
      <c r="AW19" s="36">
        <f>AV19/(AY19+BA19+BC19+BE19+BG19+BI19+BK19+BM19+BO19+BQ19+BS19+BU19)-1</f>
      </c>
      <c r="AX19" s="47"/>
      <c r="AY19" s="35" t="n">
        <v>1445.03</v>
      </c>
      <c r="AZ19" s="36"/>
      <c r="BA19" s="35" t="n">
        <v>1167.82</v>
      </c>
      <c r="BB19" s="36"/>
      <c r="BC19" s="35" t="n">
        <v>1389.73</v>
      </c>
      <c r="BD19" s="36"/>
      <c r="BE19" s="35" t="n">
        <v>1444.82</v>
      </c>
      <c r="BF19" s="36"/>
      <c r="BG19" s="35" t="n">
        <v>1361.04</v>
      </c>
      <c r="BH19" s="36"/>
      <c r="BI19" s="35" t="n">
        <v>1394.3</v>
      </c>
      <c r="BJ19" s="36"/>
      <c r="BK19" s="35" t="n">
        <v>1291.25</v>
      </c>
      <c r="BL19" s="36">
        <f>BK19/CF19-1</f>
      </c>
      <c r="BM19" s="35" t="n">
        <v>1182.19</v>
      </c>
      <c r="BN19" s="36">
        <f>BM19/CG19-1</f>
      </c>
      <c r="BO19" s="35" t="n">
        <v>1340.84</v>
      </c>
      <c r="BP19" s="36">
        <f>BO19/CH19-1</f>
      </c>
      <c r="BQ19" s="35" t="n">
        <v>1310.59</v>
      </c>
      <c r="BR19" s="36">
        <f>BQ19/CI19-1</f>
      </c>
      <c r="BS19" s="35" t="n">
        <v>1365.17</v>
      </c>
      <c r="BT19" s="36">
        <f>BS19/CJ19-1</f>
      </c>
      <c r="BU19" s="35" t="n">
        <v>1342.8</v>
      </c>
      <c r="BV19" s="36">
        <f>BU19/CK19-1</f>
      </c>
      <c r="BW19" s="35">
        <f>AY19+BA19+BC19+BE19+BG19+BI19+BK19+BM19+BO19+BQ19+BS19+BU19</f>
      </c>
      <c r="BX19" s="227"/>
      <c r="BY19" s="228"/>
      <c r="BZ19" s="229"/>
      <c r="CA19" s="46"/>
      <c r="CB19" s="46"/>
      <c r="CC19" s="46"/>
      <c r="CD19" s="46"/>
      <c r="CE19" s="46"/>
      <c r="CF19" s="41" t="n">
        <v>1235.1</v>
      </c>
      <c r="CG19" s="41" t="n">
        <v>1133.7</v>
      </c>
      <c r="CH19" s="41" t="n">
        <v>1253.59</v>
      </c>
      <c r="CI19" s="41" t="n">
        <v>1269.69</v>
      </c>
      <c r="CJ19" s="41" t="n">
        <v>1329.93</v>
      </c>
      <c r="CK19" s="41" t="n">
        <v>1257.31</v>
      </c>
      <c r="CL19" s="35">
        <f>BZ19+CA19+CB19+CC19+CD19+CE19+CF19+CG19+CH19+CI19+CJ19+CK19</f>
      </c>
    </row>
    <row r="20" s="212" customFormat="1" ht="27" customHeight="1" spans="1:88">
      <c r="A20" s="29"/>
      <c r="B20" s="34" t="s">
        <v>276</v>
      </c>
      <c r="C20" s="35" t="n">
        <v>5963.690000000001</v>
      </c>
      <c r="D20" s="36" t="n">
        <f t="shared" si="0">C20/Z20-1</f>
        <v>-0.0636173506718628</v>
      </c>
      <c r="E20" s="35" t="n">
        <v>5670.03</v>
      </c>
      <c r="F20" s="36" t="n">
        <f t="shared" si="1">E20/AB20-1</f>
        <v>0.009958818122875801</v>
      </c>
      <c r="G20" s="231" t="n">
        <v>5431.489999999999</v>
      </c>
      <c r="H20" s="36" t="n">
        <f t="shared" si="2">G20/AD20-1</f>
        <v>-0.029992338505883676</v>
      </c>
      <c r="I20" s="35" t="n">
        <v>6191.21</v>
      </c>
      <c r="J20" s="36" t="n">
        <f t="shared" si="3">I20/AF20-1</f>
        <v>0.007092187045046883</v>
      </c>
      <c r="K20" s="35" t="n">
        <v>5848.82</v>
      </c>
      <c r="L20" s="36" t="n">
        <f t="shared" si="4">K20/AH20-1</f>
        <v>0.018058961857732037</v>
      </c>
      <c r="M20" s="942" t="n">
        <v>5732.650000000001</v>
      </c>
      <c r="N20" s="36" t="n">
        <f t="shared" si="5">M20/AJ20-1</f>
        <v>-0.005266354329342304</v>
      </c>
      <c r="O20" s="35" t="n">
        <v>5221.570000000001</v>
      </c>
      <c r="P20" s="36" t="n">
        <f t="shared" si="6">O20/AL20-1</f>
        <v>-0.023010356344313365</v>
      </c>
      <c r="Q20" s="35" t="n">
        <v>5164.14</v>
      </c>
      <c r="R20" s="36" t="n">
        <f>Q20/AL20-1</f>
        <v>0.0037454785057737805</v>
      </c>
      <c r="S20" s="35"/>
      <c r="T20" s="36">
        <f>S20/AN20-1</f>
      </c>
      <c r="U20" s="35">
        <f>C20+E20+G20+I20+K20+M20+O20+Q20+S20</f>
      </c>
      <c r="V20" s="36">
        <f>U20/SUM(X20+Z20+AB20+AD20+AF20+AH20+AJ20+AL20+AN20)-1</f>
      </c>
      <c r="W20" s="38"/>
      <c r="X20" s="35" t="n">
        <v>6368.86</v>
      </c>
      <c r="Y20" s="36">
        <f>X20/AY20-1</f>
      </c>
      <c r="Z20" s="35" t="n">
        <v>5614.12</v>
      </c>
      <c r="AA20" s="36">
        <f>Z20/BA20-1</f>
      </c>
      <c r="AB20" s="35" t="n">
        <v>5599.43</v>
      </c>
      <c r="AC20" s="36">
        <f>AB20/BC20-1</f>
      </c>
      <c r="AD20" s="35" t="n">
        <v>6147.61</v>
      </c>
      <c r="AE20" s="36">
        <f>AD20/BE20-1</f>
      </c>
      <c r="AF20" s="35" t="n">
        <v>5745.07</v>
      </c>
      <c r="AG20" s="36">
        <f>AF20/BG20-1</f>
      </c>
      <c r="AH20" s="230" t="n">
        <v>5763.0</v>
      </c>
      <c r="AI20" s="36">
        <f>AH20/BI20-1</f>
      </c>
      <c r="AJ20" s="35" t="n">
        <v>5344.55</v>
      </c>
      <c r="AK20" s="36">
        <f>AJ20/BK20-1</f>
      </c>
      <c r="AL20" s="35" t="n">
        <v>5144.87</v>
      </c>
      <c r="AM20" s="36">
        <f>AL20/BM20-1</f>
      </c>
      <c r="AN20" s="35" t="n">
        <v>5760.58</v>
      </c>
      <c r="AO20" s="36">
        <f>AN20/BO20-1</f>
      </c>
      <c r="AP20" s="35" t="n">
        <v>5798.57</v>
      </c>
      <c r="AQ20" s="36">
        <f>AP20/BQ20-1</f>
      </c>
      <c r="AR20" s="35" t="n">
        <v>5945.63</v>
      </c>
      <c r="AS20" s="36">
        <f>AR20/BS20-1</f>
      </c>
      <c r="AT20" s="35" t="n">
        <v>5707.62</v>
      </c>
      <c r="AU20" s="36">
        <f>AT20/BU20-1</f>
      </c>
      <c r="AV20" s="35">
        <f>X20+Z20+AB20+AD20+AF20+AH20+AJ20+AL20+AN20+AP20+AR20+AT20</f>
      </c>
      <c r="AW20" s="36">
        <f>AV20/(AY20+BA20+BC20+BE20+BG20+BI20+BK20+BM20+BO20+BQ20+BS20+BU20)-1</f>
      </c>
      <c r="AX20" s="47"/>
      <c r="AY20" s="35" t="n">
        <v>6158.56</v>
      </c>
      <c r="AZ20" s="36"/>
      <c r="BA20" s="35" t="n">
        <v>5024.52</v>
      </c>
      <c r="BB20" s="36"/>
      <c r="BC20" s="35" t="n">
        <v>5933.88</v>
      </c>
      <c r="BD20" s="36"/>
      <c r="BE20" s="35" t="n">
        <v>6169.93</v>
      </c>
      <c r="BF20" s="36"/>
      <c r="BG20" s="35" t="n">
        <v>5807.38</v>
      </c>
      <c r="BH20" s="36"/>
      <c r="BI20" s="35" t="n">
        <v>6807.77</v>
      </c>
      <c r="BJ20" s="36"/>
      <c r="BK20" s="35" t="n">
        <v>6304.95</v>
      </c>
      <c r="BL20" s="36"/>
      <c r="BM20" s="35" t="n">
        <v>6018.52</v>
      </c>
      <c r="BN20" s="36"/>
      <c r="BO20" s="35" t="n">
        <v>6304.67</v>
      </c>
      <c r="BP20" s="36"/>
      <c r="BQ20" s="35" t="n">
        <v>6516.76</v>
      </c>
      <c r="BR20" s="37"/>
      <c r="BS20" s="35" t="n">
        <v>6547.89</v>
      </c>
      <c r="BT20" s="36"/>
      <c r="BU20" s="35" t="n">
        <v>6438.02</v>
      </c>
      <c r="BV20" s="36"/>
      <c r="BW20" s="35">
        <f>AY20+BA20+BC20+BE20+BG20+BI20+BK20+BM20+BO20+BQ20+BS20+BU20</f>
      </c>
      <c r="BX20" s="227"/>
      <c r="BY20" s="228"/>
      <c r="BZ20" s="229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7"/>
    </row>
    <row r="21" s="213" customFormat="1" ht="27" customHeight="1" spans="1:88">
      <c r="A21" s="48" t="s">
        <v>96</v>
      </c>
      <c r="B21" s="34" t="s">
        <v>273</v>
      </c>
      <c r="C21" s="35" t="n">
        <v>1068.0299999999997</v>
      </c>
      <c r="D21" s="36" t="n">
        <f t="shared" si="0">C21/Z21-1</f>
        <v>-0.07989524195146325</v>
      </c>
      <c r="E21" s="35" t="n">
        <v>939.71</v>
      </c>
      <c r="F21" s="36" t="n">
        <f t="shared" si="1">E21/AB21-1</f>
        <v>-0.00404862590484667</v>
      </c>
      <c r="G21" s="35" t="n">
        <v>957.8100000000001</v>
      </c>
      <c r="H21" s="36" t="n">
        <f t="shared" si="2">G21/AD21-1</f>
        <v>-0.09947255102904262</v>
      </c>
      <c r="I21" s="35" t="n">
        <v>1114.6799999999998</v>
      </c>
      <c r="J21" s="36" t="n">
        <f t="shared" si="3">I21/AF21-1</f>
        <v>-0.0278557848284523</v>
      </c>
      <c r="K21" s="35" t="n">
        <v>1096.97</v>
      </c>
      <c r="L21" s="36" t="n">
        <f t="shared" si="4">K21/AH21-1</f>
        <v>0.006339100599966896</v>
      </c>
      <c r="M21" s="943" t="n">
        <v>1134.97</v>
      </c>
      <c r="N21" s="36" t="n">
        <f t="shared" si="5">M21/AJ21-1</f>
        <v>0.055403156064311565</v>
      </c>
      <c r="O21" s="35" t="n">
        <v>995.29</v>
      </c>
      <c r="P21" s="36" t="n">
        <f t="shared" si="6">O21/AL21-1</f>
        <v>0.02979854939006099</v>
      </c>
      <c r="Q21" s="35" t="n">
        <v>956.0000000000002</v>
      </c>
      <c r="R21" s="36" t="n">
        <f>Q21/AL21-1</f>
        <v>0.01923322956202833</v>
      </c>
      <c r="S21" s="35"/>
      <c r="T21" s="36">
        <f>S21/AN21-1</f>
      </c>
      <c r="U21" s="103">
        <f>C21+E21+G21+I21+K21+M21+O21+Q21+S21</f>
      </c>
      <c r="V21" s="104">
        <f>U21/SUM(X21+Z21+AB21+AD21+AF21+AH21+AJ21+AL21+AN21)-1</f>
      </c>
      <c r="W21" s="38"/>
      <c r="X21" s="35" t="n">
        <v>1160.77</v>
      </c>
      <c r="Y21" s="36">
        <f>X21/AY21-1</f>
      </c>
      <c r="Z21" s="35" t="n">
        <v>943.53</v>
      </c>
      <c r="AA21" s="36">
        <f>Z21/BA21-1</f>
      </c>
      <c r="AB21" s="35" t="n">
        <v>1063.61</v>
      </c>
      <c r="AC21" s="36">
        <f>AB21/BC21-1</f>
      </c>
      <c r="AD21" s="35" t="n">
        <v>1146.62</v>
      </c>
      <c r="AE21" s="36">
        <f>AD21/BE21-1</f>
      </c>
      <c r="AF21" s="35" t="n">
        <v>1090.06</v>
      </c>
      <c r="AG21" s="36">
        <f>AF21/BG21-1</f>
      </c>
      <c r="AH21" s="944" t="n">
        <v>1075.39</v>
      </c>
      <c r="AI21" s="36">
        <f>AH21/BI21-1</f>
      </c>
      <c r="AJ21" s="35" t="n">
        <v>966.49</v>
      </c>
      <c r="AK21" s="36">
        <f>AJ21/BK21-1</f>
      </c>
      <c r="AL21" s="35" t="n">
        <v>937.96</v>
      </c>
      <c r="AM21" s="36">
        <f>AL21/BM21-1</f>
      </c>
      <c r="AN21" s="35" t="n">
        <v>1030.06</v>
      </c>
      <c r="AO21" s="36">
        <f>AN21/BO21-1</f>
      </c>
      <c r="AP21" s="35" t="n">
        <v>1038.47</v>
      </c>
      <c r="AQ21" s="36">
        <f>AP21/BQ21-1</f>
      </c>
      <c r="AR21" s="35" t="n">
        <v>1129.25</v>
      </c>
      <c r="AS21" s="36">
        <f>AR21/BS21-1</f>
      </c>
      <c r="AT21" s="35" t="n">
        <v>1080.45</v>
      </c>
      <c r="AU21" s="36">
        <f>AT21/BU21-1</f>
      </c>
      <c r="AV21" s="35">
        <f>X21+Z21+AB21+AD21+AF21+AH21+AJ21+AL21+AN21+AP21+AR21+AT21</f>
      </c>
      <c r="AW21" s="36">
        <f>AV21/(AY21+BA21+BC21+BE21+BG21+BI21+BK21+BM21+BO21+BQ21+BS21+BU21)-1</f>
      </c>
      <c r="AX21" s="44"/>
      <c r="AY21" s="38" t="n">
        <v>1101.46</v>
      </c>
      <c r="AZ21" s="37">
        <f>AY21/BZ21-1</f>
      </c>
      <c r="BA21" s="38" t="n">
        <v>906.6</v>
      </c>
      <c r="BB21" s="37">
        <f>BA21/CA21-1</f>
      </c>
      <c r="BC21" s="38" t="n">
        <v>1052.59</v>
      </c>
      <c r="BD21" s="37">
        <f>BC21/CB21-1</f>
      </c>
      <c r="BE21" s="38" t="n">
        <v>1144.83</v>
      </c>
      <c r="BF21" s="37">
        <f>BE21/CC21-1</f>
      </c>
      <c r="BG21" s="38" t="n">
        <v>1108.55</v>
      </c>
      <c r="BH21" s="37">
        <f>BG21/CD21-1</f>
      </c>
      <c r="BI21" s="38" t="n">
        <v>1124.31</v>
      </c>
      <c r="BJ21" s="37">
        <f>BI21/CE21-1</f>
      </c>
      <c r="BK21" s="38" t="n">
        <v>1047.07</v>
      </c>
      <c r="BL21" s="37">
        <f>BK21/CF21-1</f>
      </c>
      <c r="BM21" s="38" t="n">
        <v>965.89</v>
      </c>
      <c r="BN21" s="37">
        <f>BM21/CG21-1</f>
      </c>
      <c r="BO21" s="38" t="n">
        <v>1020.83</v>
      </c>
      <c r="BP21" s="37">
        <f>BO21/CH21-1</f>
      </c>
      <c r="BQ21" s="38" t="n">
        <v>1067.0</v>
      </c>
      <c r="BR21" s="37">
        <f>BQ21/CI21-1</f>
      </c>
      <c r="BS21" s="38" t="n">
        <v>1177.21</v>
      </c>
      <c r="BT21" s="37">
        <f>BS21/CJ21-1</f>
      </c>
      <c r="BU21" s="38" t="n">
        <v>1149.87</v>
      </c>
      <c r="BV21" s="37">
        <f>BU21/CK21-1</f>
      </c>
      <c r="BW21" s="38">
        <f>AY21+BA21+BC21+BE21+BG21+BI21+BK21+BM21+BO21+BQ21+BS21+BU21</f>
      </c>
      <c r="BX21" s="225">
        <f>BW21/CL21-1</f>
      </c>
      <c r="BY21" s="210"/>
      <c r="BZ21" s="232" t="n">
        <v>623.88</v>
      </c>
      <c r="CA21" s="203" t="n">
        <v>847.66</v>
      </c>
      <c r="CB21" s="203" t="n">
        <v>1015.48</v>
      </c>
      <c r="CC21" s="203" t="n">
        <v>1116.26</v>
      </c>
      <c r="CD21" s="203" t="n">
        <v>1039.68</v>
      </c>
      <c r="CE21" s="203" t="n">
        <v>1073.07</v>
      </c>
      <c r="CF21" s="203" t="n">
        <v>1047.81</v>
      </c>
      <c r="CG21" s="203" t="n">
        <v>1014.59</v>
      </c>
      <c r="CH21" s="203" t="n">
        <v>1107.51</v>
      </c>
      <c r="CI21" s="203" t="n">
        <v>1145.25</v>
      </c>
      <c r="CJ21" s="203" t="n">
        <v>1218.88</v>
      </c>
      <c r="CK21" s="203" t="n">
        <v>1131.38</v>
      </c>
      <c r="CL21" s="38">
        <f>BZ21+CA21+CB21+CC21+CD21+CE21+CF21+CG21+CH21+CI21+CJ21+CK21</f>
      </c>
    </row>
    <row r="22" ht="27" customHeight="1" spans="1:88">
      <c r="A22" s="45"/>
      <c r="B22" s="34" t="s">
        <v>274</v>
      </c>
      <c r="C22" s="35" t="n">
        <v>3981.48</v>
      </c>
      <c r="D22" s="36" t="n">
        <f t="shared" si="0">C22/Z22-1</f>
        <v>-0.05657274603516871</v>
      </c>
      <c r="E22" s="35" t="n">
        <v>3549.37</v>
      </c>
      <c r="F22" s="36" t="n">
        <f t="shared" si="1">E22/AB22-1</f>
        <v>-0.024069883500004163</v>
      </c>
      <c r="G22" s="35" t="n">
        <v>3712.0300000000007</v>
      </c>
      <c r="H22" s="36" t="n">
        <f t="shared" si="2">G22/AD22-1</f>
        <v>-0.08626279086368638</v>
      </c>
      <c r="I22" s="35" t="n">
        <v>4116.79</v>
      </c>
      <c r="J22" s="36" t="n">
        <f t="shared" si="3">I22/AF22-1</f>
        <v>-0.02702811292438223</v>
      </c>
      <c r="K22" s="35" t="n">
        <v>4387.08</v>
      </c>
      <c r="L22" s="36" t="n">
        <f t="shared" si="4">K22/AH22-1</f>
        <v>0.05779552392112608</v>
      </c>
      <c r="M22" s="945" t="n">
        <v>4519.92</v>
      </c>
      <c r="N22" s="36" t="n">
        <f t="shared" si="5">M22/AJ22-1</f>
        <v>0.10737298060102995</v>
      </c>
      <c r="O22" s="35" t="n">
        <v>3975.24</v>
      </c>
      <c r="P22" s="36" t="n">
        <f t="shared" si="6">O22/AL22-1</f>
        <v>0.08408146346252443</v>
      </c>
      <c r="Q22" s="35" t="n">
        <v>3778.2799999999997</v>
      </c>
      <c r="R22" s="36" t="n">
        <f>Q22/AL22-1</f>
        <v>0.039153776760764814</v>
      </c>
      <c r="S22" s="35"/>
      <c r="T22" s="36">
        <f>S22/AN22-1</f>
      </c>
      <c r="U22" s="35">
        <f>C22+E22+G22+I22+K22+M22+O22+Q22+S22</f>
      </c>
      <c r="V22" s="36">
        <f>U22/SUM(X22+Z22+AB22+AD22+AF22+AH22+AJ22+AL22+AN22)-1</f>
      </c>
      <c r="W22" s="38"/>
      <c r="X22" s="35" t="n">
        <v>4220.23</v>
      </c>
      <c r="Y22" s="36">
        <f>X22/AY22-1</f>
      </c>
      <c r="Z22" s="35" t="n">
        <v>3636.91</v>
      </c>
      <c r="AA22" s="36">
        <f>Z22/AY22-1</f>
      </c>
      <c r="AB22" s="35" t="n">
        <v>4062.47</v>
      </c>
      <c r="AC22" s="36">
        <f>AB22/BA22-1</f>
      </c>
      <c r="AD22" s="35" t="n">
        <v>4231.15</v>
      </c>
      <c r="AE22" s="36">
        <f>AD22/BC22-1</f>
      </c>
      <c r="AF22" s="35" t="n">
        <v>4147.38</v>
      </c>
      <c r="AG22" s="36">
        <f>AF22/BE22-1</f>
      </c>
      <c r="AH22" s="946" t="n">
        <v>4081.66</v>
      </c>
      <c r="AI22" s="36">
        <f>AH22/BI22-1</f>
      </c>
      <c r="AJ22" s="35" t="n">
        <v>3666.92</v>
      </c>
      <c r="AK22" s="36">
        <f>AJ22/BK22-1</f>
      </c>
      <c r="AL22" s="35" t="n">
        <v>3635.92</v>
      </c>
      <c r="AM22" s="36">
        <f>AL22/BM22-1</f>
      </c>
      <c r="AN22" s="35" t="n">
        <v>4016.28</v>
      </c>
      <c r="AO22" s="36">
        <f>AN22/BO22-1</f>
      </c>
      <c r="AP22" s="35" t="n">
        <v>4082.51</v>
      </c>
      <c r="AQ22" s="36">
        <f>AP22/BQ22-1</f>
      </c>
      <c r="AR22" s="35" t="n">
        <v>4249.16</v>
      </c>
      <c r="AS22" s="36">
        <f>AR22/BS22-1</f>
      </c>
      <c r="AT22" s="35" t="n">
        <v>4025.8</v>
      </c>
      <c r="AU22" s="36">
        <f>AT22/BU22-1</f>
      </c>
      <c r="AV22" s="35">
        <f>X22+Z22+AB22+AD22+AF22+AH22+AJ22+AL22+AN22+AP22+AR22+AT22</f>
      </c>
      <c r="AW22" s="36">
        <f>AV22/(AY22+BA22+BC22+BE22+BG22+BI22+BK22+BM22+BO22+BQ22+BS22+BU22)-1</f>
      </c>
      <c r="AX22" s="47"/>
      <c r="AY22" s="35" t="n">
        <v>3517.54</v>
      </c>
      <c r="AZ22" s="36"/>
      <c r="BA22" s="35" t="n">
        <v>2961.69</v>
      </c>
      <c r="BB22" s="36"/>
      <c r="BC22" s="35" t="n">
        <v>3413.09</v>
      </c>
      <c r="BD22" s="36"/>
      <c r="BE22" s="35" t="n">
        <v>3649.8</v>
      </c>
      <c r="BF22" s="36"/>
      <c r="BG22" s="35" t="n">
        <v>3593.65</v>
      </c>
      <c r="BH22" s="36"/>
      <c r="BI22" s="35" t="n">
        <v>3624.97</v>
      </c>
      <c r="BJ22" s="36"/>
      <c r="BK22" s="35" t="n">
        <v>3352.16</v>
      </c>
      <c r="BL22" s="36"/>
      <c r="BM22" s="35" t="n">
        <v>3129.6</v>
      </c>
      <c r="BN22" s="36"/>
      <c r="BO22" s="35" t="n">
        <v>3290.96</v>
      </c>
      <c r="BP22" s="36"/>
      <c r="BQ22" s="35" t="n">
        <v>3467.4</v>
      </c>
      <c r="BR22" s="37"/>
      <c r="BS22" s="35" t="n">
        <v>4110.36</v>
      </c>
      <c r="BT22" s="36"/>
      <c r="BU22" s="35" t="n">
        <v>4091.72</v>
      </c>
      <c r="BV22" s="36"/>
      <c r="BW22" s="35">
        <f>AY22+BA22+BC22+BE22+BG22+BI22+BK22+BM22+BO22+BQ22+BS22+BU22</f>
      </c>
      <c r="BX22" s="227"/>
      <c r="BY22" s="228"/>
      <c r="BZ22" s="229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7"/>
    </row>
    <row r="23" ht="27" customHeight="1" spans="1:88">
      <c r="A23" s="45"/>
      <c r="B23" s="34" t="s">
        <v>275</v>
      </c>
      <c r="C23" s="35" t="n">
        <v>1027.06</v>
      </c>
      <c r="D23" s="36" t="n">
        <f t="shared" si="0">C23/Z23-1</f>
        <v>-0.07782785928493186</v>
      </c>
      <c r="E23" s="35" t="n">
        <v>901.15</v>
      </c>
      <c r="F23" s="36" t="n">
        <f t="shared" si="1">E23/AB23-1</f>
        <v>0.006567851039351202</v>
      </c>
      <c r="G23" s="35" t="n">
        <v>925.29</v>
      </c>
      <c r="H23" s="36" t="n">
        <f t="shared" si="2">G23/AD23-1</f>
        <v>-0.08929942323969997</v>
      </c>
      <c r="I23" s="35" t="n">
        <v>1083.21</v>
      </c>
      <c r="J23" s="36" t="n">
        <f t="shared" si="3">I23/AF23-1</f>
        <v>-0.01687239063350876</v>
      </c>
      <c r="K23" s="35" t="n">
        <v>1055.83</v>
      </c>
      <c r="L23" s="36" t="n">
        <f t="shared" si="4">K23/AH23-1</f>
        <v>0.006731695223928913</v>
      </c>
      <c r="M23" s="230" t="n">
        <v>1092.0</v>
      </c>
      <c r="N23" s="36" t="n">
        <f t="shared" si="5">M23/AJ23-1</f>
        <v>0.05683896754962392</v>
      </c>
      <c r="O23" s="35" t="n">
        <v>957.1199999999999</v>
      </c>
      <c r="P23" s="36" t="n">
        <f t="shared" si="6">O23/AL23-1</f>
        <v>0.03216900861650607</v>
      </c>
      <c r="Q23" s="35" t="n">
        <v>920.4700000000003</v>
      </c>
      <c r="R23" s="36" t="n">
        <f>Q23/AL23-1</f>
        <v>0.026428181138976603</v>
      </c>
      <c r="S23" s="35"/>
      <c r="T23" s="36">
        <f>S23/AN23-1</f>
      </c>
      <c r="U23" s="35">
        <f>C23+E23+G23+I23+K23+M23+O23+Q23+S23</f>
      </c>
      <c r="V23" s="36">
        <f>U23/SUM(X23+Z23+AB23+AD23+AF23+AH23+AJ23+AL23+AN23)-1</f>
      </c>
      <c r="W23" s="38"/>
      <c r="X23" s="35" t="n">
        <v>1113.74</v>
      </c>
      <c r="Y23" s="36">
        <f>X23/AY23-1</f>
      </c>
      <c r="Z23" s="35" t="n">
        <v>895.27</v>
      </c>
      <c r="AA23" s="36">
        <f>Z23/BA23-1</f>
      </c>
      <c r="AB23" s="35" t="n">
        <v>1016.02</v>
      </c>
      <c r="AC23" s="36">
        <f>AB23/BC23-1</f>
      </c>
      <c r="AD23" s="35" t="n">
        <v>1101.8</v>
      </c>
      <c r="AE23" s="36">
        <f>AD23/BE23-1</f>
      </c>
      <c r="AF23" s="35" t="n">
        <v>1048.77</v>
      </c>
      <c r="AG23" s="36">
        <f>AF23/BG23-1</f>
      </c>
      <c r="AH23" s="947" t="n">
        <v>1033.27</v>
      </c>
      <c r="AI23" s="36">
        <f>AH23/BI23-1</f>
      </c>
      <c r="AJ23" s="35" t="n">
        <v>927.29</v>
      </c>
      <c r="AK23" s="36">
        <f>AJ23/BK23-1</f>
      </c>
      <c r="AL23" s="35" t="n">
        <v>896.77</v>
      </c>
      <c r="AM23" s="36">
        <f>AL23/BM23-1</f>
      </c>
      <c r="AN23" s="35" t="n">
        <v>986.13</v>
      </c>
      <c r="AO23" s="36">
        <f>AN23/BO23-1</f>
      </c>
      <c r="AP23" s="35" t="n">
        <v>994.84</v>
      </c>
      <c r="AQ23" s="36">
        <f>AP23/BQ23-1</f>
      </c>
      <c r="AR23" s="35" t="n">
        <v>1086.66</v>
      </c>
      <c r="AS23" s="36">
        <f>AR23/BS23-1</f>
      </c>
      <c r="AT23" s="35" t="n">
        <v>1037.18</v>
      </c>
      <c r="AU23" s="36">
        <f>AT23/BU23-1</f>
      </c>
      <c r="AV23" s="35">
        <f>X23+Z23+AB23+AD23+AF23+AH23+AJ23+AL23+AN23+AP23+AR23+AT23</f>
      </c>
      <c r="AW23" s="36">
        <f>AV23/(AY23+BA23+BC23+BE23+BG23+BI23+BK23+BM23+BO23+BQ23+BS23+BU23)-1</f>
      </c>
      <c r="AX23" s="47"/>
      <c r="AY23" s="35" t="n">
        <v>1073.58</v>
      </c>
      <c r="AZ23" s="36"/>
      <c r="BA23" s="35" t="n">
        <v>877.56</v>
      </c>
      <c r="BB23" s="36"/>
      <c r="BC23" s="35" t="n">
        <v>1024.02</v>
      </c>
      <c r="BD23" s="36"/>
      <c r="BE23" s="35" t="n">
        <v>1117.26</v>
      </c>
      <c r="BF23" s="36"/>
      <c r="BG23" s="35" t="n">
        <v>1078.58</v>
      </c>
      <c r="BH23" s="36"/>
      <c r="BI23" s="35" t="n">
        <v>1095.5</v>
      </c>
      <c r="BJ23" s="36"/>
      <c r="BK23" s="35" t="n">
        <v>1021.15</v>
      </c>
      <c r="BL23" s="36">
        <f>BK23/CF23-1</f>
      </c>
      <c r="BM23" s="35" t="n">
        <v>937.16</v>
      </c>
      <c r="BN23" s="36">
        <f>BM23/CG23-1</f>
      </c>
      <c r="BO23" s="35" t="n">
        <v>992.79</v>
      </c>
      <c r="BP23" s="36">
        <f>BO23/CH23-1</f>
      </c>
      <c r="BQ23" s="35" t="n">
        <v>1037.96</v>
      </c>
      <c r="BR23" s="36">
        <f>BQ23/CI23-1</f>
      </c>
      <c r="BS23" s="35" t="n">
        <v>1133.98</v>
      </c>
      <c r="BT23" s="36">
        <f>BS23/CJ23-1</f>
      </c>
      <c r="BU23" s="35" t="n">
        <v>1105.43</v>
      </c>
      <c r="BV23" s="36">
        <f>BU23/CK23-1</f>
      </c>
      <c r="BW23" s="35">
        <f>AY23+BA23+BC23+BE23+BG23+BI23+BK23+BM23+BO23+BQ23+BS23+BU23</f>
      </c>
      <c r="BX23" s="227"/>
      <c r="BY23" s="228"/>
      <c r="BZ23" s="233"/>
      <c r="CA23" s="49"/>
      <c r="CB23" s="49"/>
      <c r="CC23" s="49"/>
      <c r="CD23" s="49"/>
      <c r="CE23" s="49"/>
      <c r="CF23" s="50" t="n">
        <v>1024.37</v>
      </c>
      <c r="CG23" s="50" t="n">
        <v>988.92</v>
      </c>
      <c r="CH23" s="50" t="n">
        <v>1081.51</v>
      </c>
      <c r="CI23" s="50" t="n">
        <v>1119.18</v>
      </c>
      <c r="CJ23" s="50" t="n">
        <v>1192.43</v>
      </c>
      <c r="CK23" s="50" t="n">
        <v>1105.79</v>
      </c>
      <c r="CL23" s="35">
        <f>BZ23+CA23+CB23+CC23+CD23+CE23+CF23+CG23+CH23+CI23+CJ23+CK23</f>
      </c>
    </row>
    <row r="24" ht="27" customHeight="1" spans="1:88">
      <c r="A24" s="29"/>
      <c r="B24" s="34" t="s">
        <v>276</v>
      </c>
      <c r="C24" s="35" t="n">
        <v>3171.8300000000004</v>
      </c>
      <c r="D24" s="36" t="n">
        <f t="shared" si="0">C24/Z24-1</f>
        <v>-0.07160879033391088</v>
      </c>
      <c r="E24" s="35" t="n">
        <v>2792.8099999999995</v>
      </c>
      <c r="F24" s="36" t="n">
        <f t="shared" si="1">E24/AB24-1</f>
        <v>-0.0018085186230953898</v>
      </c>
      <c r="G24" s="231" t="n">
        <v>2887.33</v>
      </c>
      <c r="H24" s="36" t="n">
        <f t="shared" si="2">G24/AD24-1</f>
        <v>-0.0957539429015245</v>
      </c>
      <c r="I24" s="35" t="n">
        <v>3309.7700000000004</v>
      </c>
      <c r="J24" s="36" t="n">
        <f t="shared" si="3">I24/AF24-1</f>
        <v>-0.026300538072529522</v>
      </c>
      <c r="K24" s="35" t="n">
        <v>3316.8900000000003</v>
      </c>
      <c r="L24" s="36" t="n">
        <f t="shared" si="4">K24/AH24-1</f>
        <v>0.006625069042748732</v>
      </c>
      <c r="M24" s="948" t="n">
        <v>3412.92</v>
      </c>
      <c r="N24" s="36" t="n">
        <f t="shared" si="5">M24/AJ24-1</f>
        <v>0.05967609727017553</v>
      </c>
      <c r="O24" s="35" t="n">
        <v>2992.9699999999993</v>
      </c>
      <c r="P24" s="36" t="n">
        <f t="shared" si="6">O24/AL24-1</f>
        <v>0.0415366037840903</v>
      </c>
      <c r="Q24" s="35" t="n">
        <v>2855.5699999999997</v>
      </c>
      <c r="R24" s="36" t="n">
        <f>Q24/AL24-1</f>
        <v>0.02399727466695345</v>
      </c>
      <c r="S24" s="35"/>
      <c r="T24" s="36">
        <f>S24/AN24-1</f>
      </c>
      <c r="U24" s="35">
        <f>C24+E24+G24+I24+K24+M24+O24+Q24+S24</f>
      </c>
      <c r="V24" s="36">
        <f>U24/SUM(X24+Z24+AB24+AD24+AF24+AH24+AJ24+AL24+AN24)-1</f>
      </c>
      <c r="W24" s="38"/>
      <c r="X24" s="35" t="n">
        <v>3416.48</v>
      </c>
      <c r="Y24" s="36">
        <f>X24/AY24-1</f>
      </c>
      <c r="Z24" s="35" t="n">
        <v>2797.87</v>
      </c>
      <c r="AA24" s="36">
        <f>Z24/BA24-1</f>
      </c>
      <c r="AB24" s="35" t="n">
        <v>3193.08</v>
      </c>
      <c r="AC24" s="36">
        <f>AB24/BC24-1</f>
      </c>
      <c r="AD24" s="35" t="n">
        <v>3399.17</v>
      </c>
      <c r="AE24" s="36">
        <f>AD24/BE24-1</f>
      </c>
      <c r="AF24" s="35" t="n">
        <v>3295.06</v>
      </c>
      <c r="AG24" s="36">
        <f>AF24/BG24-1</f>
      </c>
      <c r="AH24" s="949" t="n">
        <v>3220.72</v>
      </c>
      <c r="AI24" s="36">
        <f>AH24/BI24-1</f>
      </c>
      <c r="AJ24" s="35" t="n">
        <v>2873.61</v>
      </c>
      <c r="AK24" s="36">
        <f>AJ24/BK24-1</f>
      </c>
      <c r="AL24" s="35" t="n">
        <v>2788.65</v>
      </c>
      <c r="AM24" s="36">
        <f>AL24/BM24-1</f>
      </c>
      <c r="AN24" s="35" t="n">
        <v>3080.6</v>
      </c>
      <c r="AO24" s="36">
        <f>AN24/BO24-1</f>
      </c>
      <c r="AP24" s="35" t="n">
        <v>3123.47</v>
      </c>
      <c r="AQ24" s="36">
        <f>AP24/BQ24-1</f>
      </c>
      <c r="AR24" s="35" t="n">
        <v>3361.92</v>
      </c>
      <c r="AS24" s="36">
        <f>AR24/BS24-1</f>
      </c>
      <c r="AT24" s="35" t="n">
        <v>3191.37</v>
      </c>
      <c r="AU24" s="36">
        <f>AT24/BU24-1</f>
      </c>
      <c r="AV24" s="35">
        <f>X24+Z24+AB24+AD24+AF24+AH24+AJ24+AL24+AN24+AP24+AR24+AT24</f>
      </c>
      <c r="AW24" s="36">
        <f>AV24/(AY24+BA24+BC24+BE24+BG24+BI24+BK24+BM24+BO24+BQ24+BS24+BU24)-1</f>
      </c>
      <c r="AX24" s="47"/>
      <c r="AY24" s="35" t="n">
        <v>3241.9</v>
      </c>
      <c r="AZ24" s="36"/>
      <c r="BA24" s="35" t="n">
        <v>2670.67</v>
      </c>
      <c r="BB24" s="36"/>
      <c r="BC24" s="35" t="n">
        <v>3132.55</v>
      </c>
      <c r="BD24" s="36"/>
      <c r="BE24" s="35" t="n">
        <v>3368.6</v>
      </c>
      <c r="BF24" s="36"/>
      <c r="BG24" s="35" t="n">
        <v>3280.15</v>
      </c>
      <c r="BH24" s="36"/>
      <c r="BI24" s="35" t="n">
        <v>3314.4</v>
      </c>
      <c r="BJ24" s="36"/>
      <c r="BK24" s="35" t="n">
        <v>3086.51</v>
      </c>
      <c r="BL24" s="36"/>
      <c r="BM24" s="35" t="n">
        <v>2847.1</v>
      </c>
      <c r="BN24" s="36"/>
      <c r="BO24" s="35" t="n">
        <v>3013.33</v>
      </c>
      <c r="BP24" s="36"/>
      <c r="BQ24" s="35" t="n">
        <v>3165.52</v>
      </c>
      <c r="BR24" s="37"/>
      <c r="BS24" s="35" t="n">
        <v>3437.39</v>
      </c>
      <c r="BT24" s="36"/>
      <c r="BU24" s="35" t="n">
        <v>3383.17</v>
      </c>
      <c r="BV24" s="36"/>
      <c r="BW24" s="35">
        <f>AY24+BA24+BC24+BE24+BG24+BI24+BK24+BM24+BO24+BQ24+BS24+BU24</f>
      </c>
      <c r="BX24" s="227"/>
      <c r="BY24" s="228"/>
      <c r="BZ24" s="233"/>
      <c r="CA24" s="49"/>
      <c r="CB24" s="49"/>
      <c r="CC24" s="49"/>
      <c r="CD24" s="49"/>
      <c r="CE24" s="49"/>
      <c r="CF24" s="49"/>
      <c r="CG24" s="49"/>
      <c r="CH24" s="49"/>
      <c r="CI24" s="49"/>
      <c r="CJ24" s="49"/>
      <c r="CK24" s="49"/>
      <c r="CL24" s="47"/>
    </row>
    <row r="25" s="213" customFormat="1" ht="27" customHeight="1" spans="1:88">
      <c r="A25" s="48" t="s">
        <v>97</v>
      </c>
      <c r="B25" s="34" t="s">
        <v>273</v>
      </c>
      <c r="C25" s="35" t="n">
        <v>1425.3100000000002</v>
      </c>
      <c r="D25" s="36" t="n">
        <f t="shared" si="0">C25/Z25-1</f>
        <v>-0.26108009186535397</v>
      </c>
      <c r="E25" s="35" t="n">
        <v>1458.5399999999997</v>
      </c>
      <c r="F25" s="36" t="n">
        <f t="shared" si="1">E25/AB25-1</f>
        <v>-0.1299466708025626</v>
      </c>
      <c r="G25" s="35" t="n">
        <v>1423.1700000000003</v>
      </c>
      <c r="H25" s="36" t="n">
        <f t="shared" si="2">G25/AD25-1</f>
        <v>-0.09556159995932734</v>
      </c>
      <c r="I25" s="35" t="n">
        <v>1428.3999999999999</v>
      </c>
      <c r="J25" s="36" t="n">
        <f t="shared" si="3">I25/AF25-1</f>
        <v>0.006326527736681076</v>
      </c>
      <c r="K25" s="35" t="n">
        <v>1507.8000000000002</v>
      </c>
      <c r="L25" s="36" t="n">
        <f t="shared" si="4">K25/AH25-1</f>
        <v>-0.020241073459176695</v>
      </c>
      <c r="M25" s="950" t="n">
        <v>1556.7799999999997</v>
      </c>
      <c r="N25" s="36" t="n">
        <f t="shared" si="5">M25/AJ25-1</f>
        <v>0.10151346838273279</v>
      </c>
      <c r="O25" s="35" t="n">
        <v>1334.93</v>
      </c>
      <c r="P25" s="36" t="n">
        <f t="shared" si="6">O25/AL25-1</f>
        <v>-0.030206827411351944</v>
      </c>
      <c r="Q25" s="35" t="n">
        <v>1297.66</v>
      </c>
      <c r="R25" s="36" t="n">
        <f>Q25/AL25-1</f>
        <v>-0.08890105878057686</v>
      </c>
      <c r="S25" s="35"/>
      <c r="T25" s="36">
        <f>S25/AN25-1</f>
      </c>
      <c r="U25" s="103">
        <f>C25+E25+G25+I25+K25+M25+O25+Q25+S25</f>
      </c>
      <c r="V25" s="104">
        <f>U25/SUM(X25+Z25+AB25+AD25+AF25+AH25+AJ25+AL25+AN25)-1</f>
      </c>
      <c r="W25" s="38"/>
      <c r="X25" s="35" t="n">
        <v>1928.91</v>
      </c>
      <c r="Y25" s="36">
        <f>X25/AY25-1</f>
      </c>
      <c r="Z25" s="35" t="n">
        <v>1676.38</v>
      </c>
      <c r="AA25" s="36">
        <f>Z25/BA25-1</f>
      </c>
      <c r="AB25" s="35" t="n">
        <v>1573.54</v>
      </c>
      <c r="AC25" s="36">
        <f>AB25/BC25-1</f>
      </c>
      <c r="AD25" s="35" t="n">
        <v>1419.42</v>
      </c>
      <c r="AE25" s="36">
        <f>AD25/BE25-1</f>
      </c>
      <c r="AF25" s="35" t="n">
        <v>1538.95</v>
      </c>
      <c r="AG25" s="36">
        <f>AF25/BG25-1</f>
      </c>
      <c r="AH25" s="951" t="n">
        <v>1413.31</v>
      </c>
      <c r="AI25" s="36">
        <f>AH25/BI25-1</f>
      </c>
      <c r="AJ25" s="35" t="n">
        <v>1376.51</v>
      </c>
      <c r="AK25" s="36">
        <f>AJ25/BK25-1</f>
      </c>
      <c r="AL25" s="35" t="n">
        <v>1424.28</v>
      </c>
      <c r="AM25" s="36">
        <f>AL25/BM25-1</f>
      </c>
      <c r="AN25" s="35" t="n">
        <v>1394.85</v>
      </c>
      <c r="AO25" s="36">
        <f>AN25/BO25-1</f>
      </c>
      <c r="AP25" s="35" t="n">
        <v>1508.55</v>
      </c>
      <c r="AQ25" s="36">
        <f>AP25/BQ25-1</f>
      </c>
      <c r="AR25" s="35" t="n">
        <v>1713.97</v>
      </c>
      <c r="AS25" s="36">
        <f>AR25/BS25-1</f>
      </c>
      <c r="AT25" s="35" t="n">
        <v>1302.99</v>
      </c>
      <c r="AU25" s="36">
        <f>AT25/BU25-1</f>
      </c>
      <c r="AV25" s="35">
        <f>X25+Z25+AB25+AD25+AF25+AH25+AJ25+AL25+AN25+AP25+AR25+AT25</f>
      </c>
      <c r="AW25" s="36">
        <f>AV25/(AY25+BA25+BC25+BE25+BG25+BI25+BK25+BM25+BO25+BQ25+BS25+BU25)-1</f>
      </c>
      <c r="AX25" s="44"/>
      <c r="AY25" s="38" t="n">
        <v>1951.69</v>
      </c>
      <c r="AZ25" s="37">
        <f>AY25/BZ25-1</f>
      </c>
      <c r="BA25" s="38" t="n">
        <v>1675.83</v>
      </c>
      <c r="BB25" s="37">
        <f>BA25/CA25-1</f>
      </c>
      <c r="BC25" s="38" t="n">
        <v>1537.83</v>
      </c>
      <c r="BD25" s="37">
        <f>BC25/CB25-1</f>
      </c>
      <c r="BE25" s="38" t="n">
        <v>1624.94</v>
      </c>
      <c r="BF25" s="37">
        <f>BE25/CC25-1</f>
      </c>
      <c r="BG25" s="38" t="n">
        <v>1726.38</v>
      </c>
      <c r="BH25" s="37">
        <f>BG25/CD25-1</f>
      </c>
      <c r="BI25" s="38" t="n">
        <v>1625.89</v>
      </c>
      <c r="BJ25" s="37">
        <f>BI25/CE25-1</f>
      </c>
      <c r="BK25" s="38" t="n">
        <v>1590.39</v>
      </c>
      <c r="BL25" s="37">
        <f>BK25/CF25-1</f>
      </c>
      <c r="BM25" s="38" t="n">
        <v>1603.18</v>
      </c>
      <c r="BN25" s="37">
        <f>BM25/CG25-1</f>
      </c>
      <c r="BO25" s="38" t="n">
        <v>1615.18</v>
      </c>
      <c r="BP25" s="37">
        <f>BO25/CH25-1</f>
      </c>
      <c r="BQ25" s="38" t="n">
        <v>1752.2</v>
      </c>
      <c r="BR25" s="37">
        <f>BQ25/CI25-1</f>
      </c>
      <c r="BS25" s="38" t="n">
        <v>1982.39</v>
      </c>
      <c r="BT25" s="37">
        <f>BS25/CJ25-1</f>
      </c>
      <c r="BU25" s="38" t="n">
        <v>2743.97</v>
      </c>
      <c r="BV25" s="37">
        <f>BU25/CK25-1</f>
      </c>
      <c r="BW25" s="38">
        <f>AY25+BA25+BC25+BE25+BG25+BI25+BK25+BM25+BO25+BQ25+BS25+BU25</f>
      </c>
      <c r="BX25" s="225">
        <f>BW25/CL25-1</f>
      </c>
      <c r="BY25" s="210"/>
      <c r="BZ25" s="232" t="n">
        <v>1347.14</v>
      </c>
      <c r="CA25" s="203" t="n">
        <v>1579.9</v>
      </c>
      <c r="CB25" s="203" t="n">
        <v>1656.9</v>
      </c>
      <c r="CC25" s="203" t="n">
        <v>1850.2</v>
      </c>
      <c r="CD25" s="203" t="n">
        <v>1909.84</v>
      </c>
      <c r="CE25" s="203" t="n">
        <v>1678.1</v>
      </c>
      <c r="CF25" s="203" t="n">
        <v>1654.37</v>
      </c>
      <c r="CG25" s="203" t="n">
        <v>1608.73</v>
      </c>
      <c r="CH25" s="203" t="n">
        <v>1724.49</v>
      </c>
      <c r="CI25" s="203" t="n">
        <v>1964.17</v>
      </c>
      <c r="CJ25" s="203" t="n">
        <v>2235.95</v>
      </c>
      <c r="CK25" s="203" t="n">
        <v>2486.3</v>
      </c>
      <c r="CL25" s="38">
        <f>BZ25+CA25+CB25+CC25+CD25+CE25+CF25+CG25+CH25+CI25+CJ25+CK25</f>
      </c>
    </row>
    <row r="26" ht="27" customHeight="1" spans="1:88">
      <c r="A26" s="45"/>
      <c r="B26" s="34" t="s">
        <v>274</v>
      </c>
      <c r="C26" s="35" t="n">
        <v>9341.85</v>
      </c>
      <c r="D26" s="36" t="n">
        <f t="shared" si="0">C26/Z26-1</f>
        <v>-0.24930570511110328</v>
      </c>
      <c r="E26" s="35" t="n">
        <v>9630.989999999998</v>
      </c>
      <c r="F26" s="36" t="n">
        <f t="shared" si="1">E26/AB26-1</f>
        <v>-0.11412616563677935</v>
      </c>
      <c r="G26" s="35" t="n">
        <v>9380.25</v>
      </c>
      <c r="H26" s="36" t="n">
        <f t="shared" si="2">G26/AD26-1</f>
        <v>-0.08989519520160516</v>
      </c>
      <c r="I26" s="35" t="n">
        <v>9385.31</v>
      </c>
      <c r="J26" s="36" t="n">
        <f t="shared" si="3">I26/AF26-1</f>
        <v>0.005218179228176467</v>
      </c>
      <c r="K26" s="35" t="n">
        <v>9890.449999999999</v>
      </c>
      <c r="L26" s="36" t="n">
        <f t="shared" si="4">K26/AH26-1</f>
        <v>-0.018677030447409315</v>
      </c>
      <c r="M26" s="952" t="n">
        <v>10216.330000000002</v>
      </c>
      <c r="N26" s="36" t="n">
        <f t="shared" si="5">M26/AJ26-1</f>
        <v>0.1012405803100318</v>
      </c>
      <c r="O26" s="35" t="n">
        <v>8785.699999999999</v>
      </c>
      <c r="P26" s="36" t="n">
        <f t="shared" si="6">O26/AL26-1</f>
        <v>-0.029581864291457927</v>
      </c>
      <c r="Q26" s="35" t="n">
        <v>8542.729999999998</v>
      </c>
      <c r="R26" s="36" t="n">
        <f>Q26/AL26-1</f>
        <v>-0.07601211400140606</v>
      </c>
      <c r="S26" s="35"/>
      <c r="T26" s="36">
        <f>S26/AN26-1</f>
      </c>
      <c r="U26" s="35">
        <f>C26+E26+G26+I26+K26+M26+O26+Q26+S26</f>
      </c>
      <c r="V26" s="36">
        <f>U26/SUM(X26+Z26+AB26+AD26+AF26+AH26+AJ26+AL26+AN26)-1</f>
      </c>
      <c r="W26" s="38"/>
      <c r="X26" s="35" t="n">
        <v>12444.28</v>
      </c>
      <c r="Y26" s="36">
        <f>X26/AY26-1</f>
      </c>
      <c r="Z26" s="35" t="n">
        <v>10871.74</v>
      </c>
      <c r="AA26" s="36">
        <f>Z26/AY26-1</f>
      </c>
      <c r="AB26" s="35" t="n">
        <v>10306.78</v>
      </c>
      <c r="AC26" s="36">
        <f>AB26/BA26-1</f>
      </c>
      <c r="AD26" s="35" t="n">
        <v>9336.59</v>
      </c>
      <c r="AE26" s="36">
        <f>AD26/BC26-1</f>
      </c>
      <c r="AF26" s="35" t="n">
        <v>10078.69</v>
      </c>
      <c r="AG26" s="36">
        <f>AF26/BE26-1</f>
      </c>
      <c r="AH26" s="953" t="n">
        <v>9277.11</v>
      </c>
      <c r="AI26" s="36">
        <f>AH26/BI26-1</f>
      </c>
      <c r="AJ26" s="35" t="n">
        <v>9053.52</v>
      </c>
      <c r="AK26" s="36">
        <f>AJ26/BK26-1</f>
      </c>
      <c r="AL26" s="35" t="n">
        <v>9245.5</v>
      </c>
      <c r="AM26" s="36">
        <f>AL26/BM26-1</f>
      </c>
      <c r="AN26" s="35" t="n">
        <v>9045.51</v>
      </c>
      <c r="AO26" s="36">
        <f>AN26/BO26-1</f>
      </c>
      <c r="AP26" s="35" t="n">
        <v>9781.77</v>
      </c>
      <c r="AQ26" s="36">
        <f>AP26/BQ26-1</f>
      </c>
      <c r="AR26" s="35" t="n">
        <v>11097.2</v>
      </c>
      <c r="AS26" s="36">
        <f>AR26/BS26-1</f>
      </c>
      <c r="AT26" s="35" t="n">
        <v>8553.34</v>
      </c>
      <c r="AU26" s="36">
        <f>AT26/BU26-1</f>
      </c>
      <c r="AV26" s="35">
        <f>X26+Z26+AB26+AD26+AF26+AH26+AJ26+AL26+AN26+AP26+AR26+AT26</f>
      </c>
      <c r="AW26" s="36">
        <f>AV26/(AY26+BA26+BC26+BE26+BG26+BI26+BK26+BM26+BO26+BQ26+BS26+BU26)-1</f>
      </c>
      <c r="AX26" s="47"/>
      <c r="AY26" s="35" t="n">
        <v>12588.93</v>
      </c>
      <c r="AZ26" s="36"/>
      <c r="BA26" s="35" t="n">
        <v>10841.23</v>
      </c>
      <c r="BB26" s="36"/>
      <c r="BC26" s="35" t="n">
        <v>9963.39</v>
      </c>
      <c r="BD26" s="36"/>
      <c r="BE26" s="35" t="n">
        <v>10525.06</v>
      </c>
      <c r="BF26" s="36"/>
      <c r="BG26" s="35" t="n">
        <v>11144.07</v>
      </c>
      <c r="BH26" s="36"/>
      <c r="BI26" s="35" t="n">
        <v>10532.78</v>
      </c>
      <c r="BJ26" s="36"/>
      <c r="BK26" s="35" t="n">
        <v>10304.94</v>
      </c>
      <c r="BL26" s="36"/>
      <c r="BM26" s="35" t="n">
        <v>10367.59</v>
      </c>
      <c r="BN26" s="36"/>
      <c r="BO26" s="35" t="n">
        <v>10446.46</v>
      </c>
      <c r="BP26" s="36"/>
      <c r="BQ26" s="35" t="n">
        <v>11318.22</v>
      </c>
      <c r="BR26" s="37"/>
      <c r="BS26" s="35" t="n">
        <v>12729.91</v>
      </c>
      <c r="BT26" s="36"/>
      <c r="BU26" s="35" t="n">
        <v>17479.21</v>
      </c>
      <c r="BV26" s="36"/>
      <c r="BW26" s="35">
        <f>AY26+BA26+BC26+BE26+BG26+BI26+BK26+BM26+BO26+BQ26+BS26+BU26</f>
      </c>
      <c r="BX26" s="227"/>
      <c r="BY26" s="228"/>
      <c r="BZ26" s="229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7"/>
    </row>
    <row r="27" ht="27" customHeight="1" spans="1:88">
      <c r="A27" s="45"/>
      <c r="B27" s="34" t="s">
        <v>275</v>
      </c>
      <c r="C27" s="35" t="n">
        <v>1249.4099999999996</v>
      </c>
      <c r="D27" s="36" t="n">
        <f t="shared" si="0">C27/Z27-1</f>
        <v>-0.3310256204320938</v>
      </c>
      <c r="E27" s="35" t="n">
        <v>1268.04</v>
      </c>
      <c r="F27" s="36" t="n">
        <f t="shared" si="1">E27/AB27-1</f>
        <v>-0.21443218496193095</v>
      </c>
      <c r="G27" s="35" t="n">
        <v>1241.11</v>
      </c>
      <c r="H27" s="36" t="n">
        <f t="shared" si="2">G27/AD27-1</f>
        <v>-0.1342462122269037</v>
      </c>
      <c r="I27" s="35" t="n">
        <v>1243.9399999999998</v>
      </c>
      <c r="J27" s="36" t="n">
        <f t="shared" si="3">I27/AF27-1</f>
        <v>-0.026658633344027072</v>
      </c>
      <c r="K27" s="35" t="n">
        <v>1315.2799999999997</v>
      </c>
      <c r="L27" s="36" t="n">
        <f t="shared" si="4">K27/AH27-1</f>
        <v>-0.01609814482345906</v>
      </c>
      <c r="M27" s="954" t="n">
        <v>1362.5800000000002</v>
      </c>
      <c r="N27" s="36" t="n">
        <f t="shared" si="5">M27/AJ27-1</f>
        <v>0.11013524523382756</v>
      </c>
      <c r="O27" s="35" t="n">
        <v>1161.92</v>
      </c>
      <c r="P27" s="36" t="n">
        <f t="shared" si="6">O27/AL27-1</f>
        <v>-0.023260114829479095</v>
      </c>
      <c r="Q27" s="35" t="n">
        <v>1129.52</v>
      </c>
      <c r="R27" s="36" t="n">
        <f>Q27/AL27-1</f>
        <v>-0.08630410690740242</v>
      </c>
      <c r="S27" s="35"/>
      <c r="T27" s="36">
        <f>S27/AN27-1</f>
      </c>
      <c r="U27" s="35">
        <f>C27+E27+G27+I27+K27+M27+O27+Q27+S27</f>
      </c>
      <c r="V27" s="36">
        <f>U27/SUM(X27+Z27+AB27+AD27+AF27+AH27+AJ27+AL27+AN27)-1</f>
      </c>
      <c r="W27" s="38"/>
      <c r="X27" s="35" t="n">
        <v>1867.65</v>
      </c>
      <c r="Y27" s="36">
        <f>X27/AY27-1</f>
      </c>
      <c r="Z27" s="35" t="n">
        <v>1614.17</v>
      </c>
      <c r="AA27" s="36">
        <f>Z27/BA27-1</f>
      </c>
      <c r="AB27" s="35" t="n">
        <v>1433.56</v>
      </c>
      <c r="AC27" s="36">
        <f>AB27/BC27-1</f>
      </c>
      <c r="AD27" s="35" t="n">
        <v>1278.01</v>
      </c>
      <c r="AE27" s="36">
        <f>AD27/BE27-1</f>
      </c>
      <c r="AF27" s="35" t="n">
        <v>1336.8</v>
      </c>
      <c r="AG27" s="36">
        <f>AF27/BG27-1</f>
      </c>
      <c r="AH27" s="955" t="n">
        <v>1227.4</v>
      </c>
      <c r="AI27" s="36">
        <f>AH27/BI27-1</f>
      </c>
      <c r="AJ27" s="35" t="n">
        <v>1189.59</v>
      </c>
      <c r="AK27" s="36">
        <f>AJ27/BK27-1</f>
      </c>
      <c r="AL27" s="35" t="n">
        <v>1236.21</v>
      </c>
      <c r="AM27" s="36">
        <f>AL27/BM27-1</f>
      </c>
      <c r="AN27" s="35" t="n">
        <v>1215.65</v>
      </c>
      <c r="AO27" s="36">
        <f>AN27/BO27-1</f>
      </c>
      <c r="AP27" s="35" t="n">
        <v>1313.09</v>
      </c>
      <c r="AQ27" s="36">
        <f>AP27/BQ27-1</f>
      </c>
      <c r="AR27" s="35" t="n">
        <v>1536.86</v>
      </c>
      <c r="AS27" s="36">
        <f>AR27/BS27-1</f>
      </c>
      <c r="AT27" s="35" t="n">
        <v>1128.62</v>
      </c>
      <c r="AU27" s="36">
        <f>AT27/BU27-1</f>
      </c>
      <c r="AV27" s="35">
        <f>X27+Z27+AB27+AD27+AF27+AH27+AJ27+AL27+AN27+AP27+AR27+AT27</f>
      </c>
      <c r="AW27" s="36">
        <f>AV27/(AY27+BA27+BC27+BE27+BG27+BI27+BK27+BM27+BO27+BQ27+BS27+BU27)-1</f>
      </c>
      <c r="AX27" s="47"/>
      <c r="AY27" s="35" t="n">
        <v>1874.24</v>
      </c>
      <c r="AZ27" s="36"/>
      <c r="BA27" s="35" t="n">
        <v>1601.23</v>
      </c>
      <c r="BB27" s="36"/>
      <c r="BC27" s="35" t="n">
        <v>1470.69</v>
      </c>
      <c r="BD27" s="36"/>
      <c r="BE27" s="35" t="n">
        <v>1558.78</v>
      </c>
      <c r="BF27" s="36"/>
      <c r="BG27" s="35" t="n">
        <v>1661.61</v>
      </c>
      <c r="BH27" s="36"/>
      <c r="BI27" s="35" t="n">
        <v>1561.31</v>
      </c>
      <c r="BJ27" s="36"/>
      <c r="BK27" s="35" t="n">
        <v>1525.11</v>
      </c>
      <c r="BL27" s="36">
        <f>BK27/CF27-1</f>
      </c>
      <c r="BM27" s="35" t="n">
        <v>1541.2</v>
      </c>
      <c r="BN27" s="36">
        <f>BM27/CG27-1</f>
      </c>
      <c r="BO27" s="35" t="n">
        <v>1554.74</v>
      </c>
      <c r="BP27" s="36">
        <f>BO27/CH27-1</f>
      </c>
      <c r="BQ27" s="35" t="n">
        <v>1688.49</v>
      </c>
      <c r="BR27" s="36">
        <f>BQ27/CI27-1</f>
      </c>
      <c r="BS27" s="35" t="n">
        <v>1924.15</v>
      </c>
      <c r="BT27" s="36">
        <f>BS27/CJ27-1</f>
      </c>
      <c r="BU27" s="35" t="n">
        <v>2685.98</v>
      </c>
      <c r="BV27" s="36">
        <f>BU27/CK27-1</f>
      </c>
      <c r="BW27" s="35">
        <f>AY27+BA27+BC27+BE27+BG27+BI27+BK27+BM27+BO27+BQ27+BS27+BU27</f>
      </c>
      <c r="BX27" s="227"/>
      <c r="BY27" s="228"/>
      <c r="BZ27" s="233"/>
      <c r="CA27" s="49"/>
      <c r="CB27" s="49"/>
      <c r="CC27" s="49"/>
      <c r="CD27" s="49"/>
      <c r="CE27" s="49"/>
      <c r="CF27" s="50" t="n">
        <v>1578.89</v>
      </c>
      <c r="CG27" s="50" t="n">
        <v>1533.97</v>
      </c>
      <c r="CH27" s="50" t="n">
        <v>1655.9</v>
      </c>
      <c r="CI27" s="50" t="n">
        <v>1893.27</v>
      </c>
      <c r="CJ27" s="50" t="n">
        <v>2166.42</v>
      </c>
      <c r="CK27" s="50" t="n">
        <v>2423.64</v>
      </c>
      <c r="CL27" s="35">
        <f>BZ27+CA27+CB27+CC27+CD27+CE27+CF27+CG27+CH27+CI27+CJ27+CK27</f>
      </c>
    </row>
    <row r="28" ht="27" customHeight="1" spans="1:88">
      <c r="A28" s="29"/>
      <c r="B28" s="34" t="s">
        <v>276</v>
      </c>
      <c r="C28" s="35" t="n">
        <v>6222.450000000001</v>
      </c>
      <c r="D28" s="36" t="n">
        <f t="shared" si="0">C28/Z28-1</f>
        <v>-0.4550782994628242</v>
      </c>
      <c r="E28" s="35" t="n">
        <v>6321.4800000000005</v>
      </c>
      <c r="F28" s="36" t="n">
        <f t="shared" si="1">E28/AB28-1</f>
        <v>-0.3581647810402403</v>
      </c>
      <c r="G28" s="231" t="n">
        <v>6177.57</v>
      </c>
      <c r="H28" s="36" t="n">
        <f t="shared" si="2">G28/AD28-1</f>
        <v>-0.1374626680200891</v>
      </c>
      <c r="I28" s="35" t="n">
        <v>6186.160000000001</v>
      </c>
      <c r="J28" s="36" t="n">
        <f t="shared" si="3">I28/AF28-1</f>
        <v>-0.03085790200105587</v>
      </c>
      <c r="K28" s="35" t="n">
        <v>6547.17</v>
      </c>
      <c r="L28" s="36" t="n">
        <f t="shared" si="4">K28/AH28-1</f>
        <v>-0.019329800396032493</v>
      </c>
      <c r="M28" s="956" t="n">
        <v>6784.790000000001</v>
      </c>
      <c r="N28" s="36" t="n">
        <f t="shared" si="5">M28/AJ28-1</f>
        <v>0.10708819450110152</v>
      </c>
      <c r="O28" s="35" t="n">
        <v>5784.559999999999</v>
      </c>
      <c r="P28" s="36" t="n">
        <f t="shared" si="6">O28/AL28-1</f>
        <v>-0.026822050508160333</v>
      </c>
      <c r="Q28" s="35" t="n">
        <v>5623.87</v>
      </c>
      <c r="R28" s="36" t="n">
        <f>Q28/AL28-1</f>
        <v>-0.0842123946836193</v>
      </c>
      <c r="S28" s="35"/>
      <c r="T28" s="36">
        <f>S28/AN28-1</f>
      </c>
      <c r="U28" s="35">
        <f>C28+E28+G28+I28+K28+M28+O28+Q28+S28</f>
      </c>
      <c r="V28" s="36">
        <f>U28/SUM(X28+Z28+AB28+AD28+AF28+AH28+AJ28+AL28+AN28)-1</f>
      </c>
      <c r="W28" s="38"/>
      <c r="X28" s="35" t="n">
        <v>11418.98</v>
      </c>
      <c r="Y28" s="36">
        <f>X28/AY28-1</f>
      </c>
      <c r="Z28" s="35" t="n">
        <v>9849.07</v>
      </c>
      <c r="AA28" s="36">
        <f>Z28/BA28-1</f>
      </c>
      <c r="AB28" s="35" t="n">
        <v>7162.09</v>
      </c>
      <c r="AC28" s="36">
        <f>AB28/BC28-1</f>
      </c>
      <c r="AD28" s="35" t="n">
        <v>6383.13</v>
      </c>
      <c r="AE28" s="36">
        <f>AD28/BE28-1</f>
      </c>
      <c r="AF28" s="35" t="n">
        <v>6676.22</v>
      </c>
      <c r="AG28" s="36">
        <f>AF28/BG28-1</f>
      </c>
      <c r="AH28" s="957" t="n">
        <v>6128.5</v>
      </c>
      <c r="AI28" s="36">
        <f>AH28/BI28-1</f>
      </c>
      <c r="AJ28" s="35" t="n">
        <v>5943.99</v>
      </c>
      <c r="AK28" s="36">
        <f>AJ28/BK28-1</f>
      </c>
      <c r="AL28" s="35" t="n">
        <v>6141.02</v>
      </c>
      <c r="AM28" s="36">
        <f>AL28/BM28-1</f>
      </c>
      <c r="AN28" s="35" t="n">
        <v>6028.47</v>
      </c>
      <c r="AO28" s="36">
        <f>AN28/BO28-1</f>
      </c>
      <c r="AP28" s="35" t="n">
        <v>6525.47</v>
      </c>
      <c r="AQ28" s="36">
        <f>AP28/BQ28-1</f>
      </c>
      <c r="AR28" s="35" t="n">
        <v>7639.07</v>
      </c>
      <c r="AS28" s="36">
        <f>AR28/BS28-1</f>
      </c>
      <c r="AT28" s="35" t="n">
        <v>5612.81</v>
      </c>
      <c r="AU28" s="36">
        <f>AT28/BU28-1</f>
      </c>
      <c r="AV28" s="35">
        <f>X28+Z28+AB28+AD28+AF28+AH28+AJ28+AL28+AN28+AP28+AR28+AT28</f>
      </c>
      <c r="AW28" s="36">
        <f>AV28/(AY28+BA28+BC28+BE28+BG28+BI28+BK28+BM28+BO28+BQ28+BS28+BU28)-1</f>
      </c>
      <c r="AX28" s="47"/>
      <c r="AY28" s="35" t="n">
        <v>11474.46</v>
      </c>
      <c r="AZ28" s="36"/>
      <c r="BA28" s="35" t="n">
        <v>9794.05</v>
      </c>
      <c r="BB28" s="36"/>
      <c r="BC28" s="35" t="n">
        <v>8988.66</v>
      </c>
      <c r="BD28" s="36"/>
      <c r="BE28" s="35" t="n">
        <v>9523.81</v>
      </c>
      <c r="BF28" s="36"/>
      <c r="BG28" s="35" t="n">
        <v>10165.29</v>
      </c>
      <c r="BH28" s="36"/>
      <c r="BI28" s="35" t="n">
        <v>9536.32</v>
      </c>
      <c r="BJ28" s="36"/>
      <c r="BK28" s="35" t="n">
        <v>9317.05</v>
      </c>
      <c r="BL28" s="36"/>
      <c r="BM28" s="35" t="n">
        <v>9421.45</v>
      </c>
      <c r="BN28" s="36"/>
      <c r="BO28" s="35" t="n">
        <v>9502.37</v>
      </c>
      <c r="BP28" s="36"/>
      <c r="BQ28" s="35" t="n">
        <v>10325.5</v>
      </c>
      <c r="BR28" s="37"/>
      <c r="BS28" s="35" t="n">
        <v>11786.52</v>
      </c>
      <c r="BT28" s="36"/>
      <c r="BU28" s="35" t="n">
        <v>16499.25</v>
      </c>
      <c r="BV28" s="36"/>
      <c r="BW28" s="35">
        <f>AY28+BA28+BC28+BE28+BG28+BI28+BK28+BM28+BO28+BQ28+BS28+BU28</f>
      </c>
      <c r="BX28" s="227"/>
      <c r="BY28" s="228"/>
      <c r="BZ28" s="233"/>
      <c r="CA28" s="49"/>
      <c r="CB28" s="49"/>
      <c r="CC28" s="49"/>
      <c r="CD28" s="49"/>
      <c r="CE28" s="49"/>
      <c r="CF28" s="49"/>
      <c r="CG28" s="49"/>
      <c r="CH28" s="49"/>
      <c r="CI28" s="49"/>
      <c r="CJ28" s="49"/>
      <c r="CK28" s="49"/>
      <c r="CL28" s="47"/>
    </row>
    <row r="29" s="213" customFormat="1" ht="27" customHeight="1" spans="1:88">
      <c r="A29" s="48" t="s">
        <v>98</v>
      </c>
      <c r="B29" s="34" t="s">
        <v>273</v>
      </c>
      <c r="C29" s="35" t="n">
        <v>229.08</v>
      </c>
      <c r="D29" s="36" t="n">
        <f t="shared" si="0">C29/Z29-1</f>
        <v>0.013359285145536637</v>
      </c>
      <c r="E29" s="35" t="n">
        <v>234.25</v>
      </c>
      <c r="F29" s="36" t="n">
        <f t="shared" si="1">E29/AB29-1</f>
        <v>0.07198425773384587</v>
      </c>
      <c r="G29" s="35" t="n">
        <v>241.08999999999995</v>
      </c>
      <c r="H29" s="36" t="n">
        <f t="shared" si="2">G29/AD29-1</f>
        <v>-0.034674674674674666</v>
      </c>
      <c r="I29" s="35" t="n">
        <v>231.21</v>
      </c>
      <c r="J29" s="36" t="n">
        <f t="shared" si="3">I29/AF29-1</f>
        <v>-0.015415406890090688</v>
      </c>
      <c r="K29" s="35" t="n">
        <v>217.98999999999998</v>
      </c>
      <c r="L29" s="36" t="n">
        <f t="shared" si="4">K29/AH29-1</f>
        <v>0.006789211158322539</v>
      </c>
      <c r="M29" s="958" t="n">
        <v>197.85999999999996</v>
      </c>
      <c r="N29" s="36" t="n">
        <f t="shared" si="5">M29/AJ29-1</f>
        <v>-0.10962109621096205</v>
      </c>
      <c r="O29" s="35" t="n">
        <v>185.99</v>
      </c>
      <c r="P29" s="36" t="n">
        <f t="shared" si="6">O29/AL29-1</f>
        <v>-0.01753737256352017</v>
      </c>
      <c r="Q29" s="35" t="n">
        <v>179.51999999999998</v>
      </c>
      <c r="R29" s="36" t="n">
        <f>Q29/AL29-1</f>
        <v>-0.019552157291097716</v>
      </c>
      <c r="S29" s="35"/>
      <c r="T29" s="36">
        <f>S29/AN29-1</f>
      </c>
      <c r="U29" s="103">
        <f>C29+E29+G29+I29+K29+M29+O29+Q29+S29</f>
      </c>
      <c r="V29" s="104">
        <f>U29/SUM(X29+Z29+AB29+AD29+AF29+AH29+AJ29+AL29+AN29)-1</f>
      </c>
      <c r="W29" s="38"/>
      <c r="X29" s="35" t="n">
        <v>226.06</v>
      </c>
      <c r="Y29" s="36">
        <f>X29/AY29-1</f>
      </c>
      <c r="Z29" s="35" t="n">
        <v>218.52</v>
      </c>
      <c r="AA29" s="36">
        <f>Z29/BA29-1</f>
      </c>
      <c r="AB29" s="35" t="n">
        <v>249.75</v>
      </c>
      <c r="AC29" s="36">
        <f>AB29/BC29-1</f>
      </c>
      <c r="AD29" s="35" t="n">
        <v>234.83</v>
      </c>
      <c r="AE29" s="36">
        <f>AD29/BE29-1</f>
      </c>
      <c r="AF29" s="35" t="n">
        <v>216.52</v>
      </c>
      <c r="AG29" s="36">
        <f>AF29/BG29-1</f>
      </c>
      <c r="AH29" s="959" t="n">
        <v>222.22</v>
      </c>
      <c r="AI29" s="36">
        <f>AH29/BI29-1</f>
      </c>
      <c r="AJ29" s="35" t="n">
        <v>189.31</v>
      </c>
      <c r="AK29" s="36">
        <f>AJ29/BK29-1</f>
      </c>
      <c r="AL29" s="35" t="n">
        <v>183.1</v>
      </c>
      <c r="AM29" s="36">
        <f>AL29/BM29-1</f>
      </c>
      <c r="AN29" s="35" t="n">
        <v>200.71</v>
      </c>
      <c r="AO29" s="36">
        <f>AN29/BO29-1</f>
      </c>
      <c r="AP29" s="35" t="n">
        <v>222.0</v>
      </c>
      <c r="AQ29" s="36">
        <f>AP29/BQ29-1</f>
      </c>
      <c r="AR29" s="35" t="n">
        <v>210.76</v>
      </c>
      <c r="AS29" s="36">
        <f>AR29/BS29-1</f>
      </c>
      <c r="AT29" s="35" t="n">
        <v>245.46</v>
      </c>
      <c r="AU29" s="36">
        <f>AT29/BU29-1</f>
      </c>
      <c r="AV29" s="35">
        <f>X29+Z29+AB29+AD29+AF29+AH29+AJ29+AL29+AN29+AP29+AR29+AT29</f>
      </c>
      <c r="AW29" s="36">
        <f>AV29/(AY29+BA29+BC29+BE29+BG29+BI29+BK29+BM29+BO29+BQ29+BS29+BU29)-1</f>
      </c>
      <c r="AX29" s="44"/>
      <c r="AY29" s="38" t="n">
        <v>230.49</v>
      </c>
      <c r="AZ29" s="37">
        <f>AY29/BZ29-1</f>
      </c>
      <c r="BA29" s="38" t="n">
        <v>239.26</v>
      </c>
      <c r="BB29" s="37">
        <f>BA29/CA29-1</f>
      </c>
      <c r="BC29" s="38" t="n">
        <v>232.78</v>
      </c>
      <c r="BD29" s="37">
        <f>BC29/CB29-1</f>
      </c>
      <c r="BE29" s="38" t="n">
        <v>246.98</v>
      </c>
      <c r="BF29" s="37">
        <f>BE29/CC29-1</f>
      </c>
      <c r="BG29" s="38" t="n">
        <v>249.19</v>
      </c>
      <c r="BH29" s="37">
        <f>BG29/CD29-1</f>
      </c>
      <c r="BI29" s="38" t="n">
        <v>245.32</v>
      </c>
      <c r="BJ29" s="37">
        <f>BI29/CE29-1</f>
      </c>
      <c r="BK29" s="38" t="n">
        <v>235.81</v>
      </c>
      <c r="BL29" s="37">
        <f>BK29/CF29-1</f>
      </c>
      <c r="BM29" s="38" t="n">
        <v>203.06</v>
      </c>
      <c r="BN29" s="37">
        <f>BM29/CG29-1</f>
      </c>
      <c r="BO29" s="38" t="n">
        <v>223.2</v>
      </c>
      <c r="BP29" s="37">
        <f>BO29/CH29-1</f>
      </c>
      <c r="BQ29" s="38" t="n">
        <v>253.13</v>
      </c>
      <c r="BR29" s="37">
        <f>BQ29/CI29-1</f>
      </c>
      <c r="BS29" s="38" t="n">
        <v>235.58</v>
      </c>
      <c r="BT29" s="37">
        <f>BS29/CJ29-1</f>
      </c>
      <c r="BU29" s="38" t="n">
        <v>233.76</v>
      </c>
      <c r="BV29" s="37">
        <f>BU29/CK29-1</f>
      </c>
      <c r="BW29" s="38">
        <f>AY29+BA29+BC29+BE29+BG29+BI29+BK29+BM29+BO29+BQ29+BS29+BU29</f>
      </c>
      <c r="BX29" s="225">
        <f>BW29/CL29-1</f>
      </c>
      <c r="BY29" s="210"/>
      <c r="BZ29" s="232" t="n">
        <v>131.47</v>
      </c>
      <c r="CA29" s="203" t="n">
        <v>177.52</v>
      </c>
      <c r="CB29" s="203" t="n">
        <v>200.78</v>
      </c>
      <c r="CC29" s="203" t="n">
        <v>208.39</v>
      </c>
      <c r="CD29" s="203" t="n">
        <v>219.42</v>
      </c>
      <c r="CE29" s="203" t="n">
        <v>207.67</v>
      </c>
      <c r="CF29" s="203" t="n">
        <v>200.64</v>
      </c>
      <c r="CG29" s="203" t="n">
        <v>198.45</v>
      </c>
      <c r="CH29" s="203" t="n">
        <v>212.46</v>
      </c>
      <c r="CI29" s="203" t="n">
        <v>230.13</v>
      </c>
      <c r="CJ29" s="203" t="n">
        <v>227.31</v>
      </c>
      <c r="CK29" s="203" t="n">
        <v>251.87</v>
      </c>
      <c r="CL29" s="38">
        <f>BZ29+CA29+CB29+CC29+CD29+CE29+CF29+CG29+CH29+CI29+CJ29+CK29</f>
      </c>
    </row>
    <row r="30" ht="27" customHeight="1" spans="1:88">
      <c r="A30" s="45"/>
      <c r="B30" s="34" t="s">
        <v>274</v>
      </c>
      <c r="C30" s="35" t="n">
        <v>1415.67</v>
      </c>
      <c r="D30" s="36" t="n">
        <f t="shared" si="0">C30/Z30-1</f>
        <v>-0.10220505698141202</v>
      </c>
      <c r="E30" s="35" t="n">
        <v>1448.1199999999997</v>
      </c>
      <c r="F30" s="36" t="n">
        <f t="shared" si="1">E30/AB30-1</f>
        <v>0.012558035464563355</v>
      </c>
      <c r="G30" s="35" t="n">
        <v>1485.8299999999997</v>
      </c>
      <c r="H30" s="36" t="n">
        <f t="shared" si="2">G30/AD30-1</f>
        <v>-0.03062429457779059</v>
      </c>
      <c r="I30" s="35" t="n">
        <v>1431.9400000000003</v>
      </c>
      <c r="J30" s="36" t="n">
        <f t="shared" si="3">I30/AF30-1</f>
        <v>0.0170678523485166</v>
      </c>
      <c r="K30" s="35" t="n">
        <v>1353.4800000000005</v>
      </c>
      <c r="L30" s="36" t="n">
        <f t="shared" si="4">K30/AH30-1</f>
        <v>0.06843281048950489</v>
      </c>
      <c r="M30" s="960" t="n">
        <v>1231.8200000000002</v>
      </c>
      <c r="N30" s="36" t="n">
        <f t="shared" si="5">M30/AJ30-1</f>
        <v>-0.14647210038733105</v>
      </c>
      <c r="O30" s="35" t="n">
        <v>1160.69</v>
      </c>
      <c r="P30" s="36" t="n">
        <f t="shared" si="6">O30/AL30-1</f>
        <v>-0.01497033937861214</v>
      </c>
      <c r="Q30" s="35" t="n">
        <v>1124.13</v>
      </c>
      <c r="R30" s="36" t="n">
        <f>Q30/AL30-1</f>
        <v>-0.0011906136991657323</v>
      </c>
      <c r="S30" s="35"/>
      <c r="T30" s="36">
        <f>S30/AN30-1</f>
      </c>
      <c r="U30" s="35">
        <f>C30+E30+G30+I30+K30+M30+O30+Q30+S30</f>
      </c>
      <c r="V30" s="36">
        <f>U30/SUM(X30+Z30+AB30+AD30+AF30+AH30+AJ30+AL30+AN30)-1</f>
      </c>
      <c r="W30" s="38"/>
      <c r="X30" s="35" t="n">
        <v>1576.83</v>
      </c>
      <c r="Y30" s="36">
        <f>X30/AY30-1</f>
      </c>
      <c r="Z30" s="35" t="n">
        <v>1430.16</v>
      </c>
      <c r="AA30" s="36">
        <f>Z30/AY30-1</f>
      </c>
      <c r="AB30" s="35" t="n">
        <v>1532.77</v>
      </c>
      <c r="AC30" s="36">
        <f>AB30/BA30-1</f>
      </c>
      <c r="AD30" s="35" t="n">
        <v>1407.91</v>
      </c>
      <c r="AE30" s="36">
        <f>AD30/BC30-1</f>
      </c>
      <c r="AF30" s="35" t="n">
        <v>1266.79</v>
      </c>
      <c r="AG30" s="36">
        <f>AF30/BE30-1</f>
      </c>
      <c r="AH30" s="961" t="n">
        <v>1443.21</v>
      </c>
      <c r="AI30" s="36">
        <f>AH30/BI30-1</f>
      </c>
      <c r="AJ30" s="35" t="n">
        <v>1178.33</v>
      </c>
      <c r="AK30" s="36">
        <f>AJ30/BK30-1</f>
      </c>
      <c r="AL30" s="35" t="n">
        <v>1125.47</v>
      </c>
      <c r="AM30" s="36">
        <f>AL30/BM30-1</f>
      </c>
      <c r="AN30" s="35" t="n">
        <v>1229.51</v>
      </c>
      <c r="AO30" s="36">
        <f>AN30/BO30-1</f>
      </c>
      <c r="AP30" s="35" t="n">
        <v>1352.56</v>
      </c>
      <c r="AQ30" s="36">
        <f>AP30/BQ30-1</f>
      </c>
      <c r="AR30" s="35" t="n">
        <v>1282.85</v>
      </c>
      <c r="AS30" s="36">
        <f>AR30/BS30-1</f>
      </c>
      <c r="AT30" s="35" t="n">
        <v>1482.88</v>
      </c>
      <c r="AU30" s="36">
        <f>AT30/BU30-1</f>
      </c>
      <c r="AV30" s="35">
        <f>X30+Z30+AB30+AD30+AF30+AH30+AJ30+AL30+AN30+AP30+AR30+AT30</f>
      </c>
      <c r="AW30" s="36">
        <f>AV30/(AY30+BA30+BC30+BE30+BG30+BI30+BK30+BM30+BO30+BQ30+BS30+BU30)-1</f>
      </c>
      <c r="AX30" s="47"/>
      <c r="AY30" s="35" t="n">
        <v>1608.4</v>
      </c>
      <c r="AZ30" s="36"/>
      <c r="BA30" s="35" t="n">
        <v>1741.74</v>
      </c>
      <c r="BB30" s="36"/>
      <c r="BC30" s="35" t="n">
        <v>1598.75</v>
      </c>
      <c r="BD30" s="36"/>
      <c r="BE30" s="35" t="n">
        <v>1811.14</v>
      </c>
      <c r="BF30" s="36"/>
      <c r="BG30" s="35" t="n">
        <v>1746.31</v>
      </c>
      <c r="BH30" s="36"/>
      <c r="BI30" s="35" t="n">
        <v>1636.35</v>
      </c>
      <c r="BJ30" s="36"/>
      <c r="BK30" s="35" t="n">
        <v>1506.52</v>
      </c>
      <c r="BL30" s="36"/>
      <c r="BM30" s="35" t="n">
        <v>1192.93</v>
      </c>
      <c r="BN30" s="36"/>
      <c r="BO30" s="35" t="n">
        <v>1251.16</v>
      </c>
      <c r="BP30" s="36"/>
      <c r="BQ30" s="35" t="n">
        <v>1562.48</v>
      </c>
      <c r="BR30" s="37"/>
      <c r="BS30" s="35" t="n">
        <v>1378.07</v>
      </c>
      <c r="BT30" s="36"/>
      <c r="BU30" s="35" t="n">
        <v>1256.78</v>
      </c>
      <c r="BV30" s="36"/>
      <c r="BW30" s="35">
        <f>AY30+BA30+BC30+BE30+BG30+BI30+BK30+BM30+BO30+BQ30+BS30+BU30</f>
      </c>
      <c r="BX30" s="227"/>
      <c r="BY30" s="228"/>
      <c r="BZ30" s="229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7"/>
    </row>
    <row r="31" ht="27" customHeight="1" spans="1:88">
      <c r="A31" s="45"/>
      <c r="B31" s="34" t="s">
        <v>275</v>
      </c>
      <c r="C31" s="35" t="n">
        <v>213.32</v>
      </c>
      <c r="D31" s="36" t="n">
        <f t="shared" si="0">C31/Z31-1</f>
        <v>0.015809523809523718</v>
      </c>
      <c r="E31" s="35" t="n">
        <v>218.53000000000003</v>
      </c>
      <c r="F31" s="36" t="n">
        <f t="shared" si="1">E31/AB31-1</f>
        <v>0.07761723950885147</v>
      </c>
      <c r="G31" s="35" t="n">
        <v>224.94999999999996</v>
      </c>
      <c r="H31" s="36" t="n">
        <f t="shared" si="2">G31/AD31-1</f>
        <v>-0.038921644022900104</v>
      </c>
      <c r="I31" s="35" t="n">
        <v>214.4</v>
      </c>
      <c r="J31" s="36" t="n">
        <f t="shared" si="3">I31/AF31-1</f>
        <v>-0.016649084988304308</v>
      </c>
      <c r="K31" s="35" t="n">
        <v>206.17</v>
      </c>
      <c r="L31" s="36" t="n">
        <f t="shared" si="4">K31/AH31-1</f>
        <v>0.032243528763831186</v>
      </c>
      <c r="M31" s="962" t="n">
        <v>186.48</v>
      </c>
      <c r="N31" s="36" t="n">
        <f t="shared" si="5">M31/AJ31-1</f>
        <v>-0.09563530552861299</v>
      </c>
      <c r="O31" s="35" t="n">
        <v>174.76</v>
      </c>
      <c r="P31" s="36" t="n">
        <f t="shared" si="6">O31/AL31-1</f>
        <v>0.010115022253049055</v>
      </c>
      <c r="Q31" s="35" t="n">
        <v>168.29999999999998</v>
      </c>
      <c r="R31" s="36" t="n">
        <f>Q31/AL31-1</f>
        <v>0.006759586050128608</v>
      </c>
      <c r="S31" s="35"/>
      <c r="T31" s="36">
        <f>S31/AN31-1</f>
      </c>
      <c r="U31" s="35">
        <f>C31+E31+G31+I31+K31+M31+O31+Q31+S31</f>
      </c>
      <c r="V31" s="36">
        <f>U31/SUM(X31+Z31+AB31+AD31+AF31+AH31+AJ31+AL31+AN31)-1</f>
      </c>
      <c r="W31" s="38"/>
      <c r="X31" s="35" t="n">
        <v>210.0</v>
      </c>
      <c r="Y31" s="36">
        <f>X31/AY31-1</f>
      </c>
      <c r="Z31" s="35" t="n">
        <v>202.79</v>
      </c>
      <c r="AA31" s="36">
        <f>Z31/BA31-1</f>
      </c>
      <c r="AB31" s="35" t="n">
        <v>234.06</v>
      </c>
      <c r="AC31" s="36">
        <f>AB31/BC31-1</f>
      </c>
      <c r="AD31" s="35" t="n">
        <v>218.03</v>
      </c>
      <c r="AE31" s="36">
        <f>AD31/BE31-1</f>
      </c>
      <c r="AF31" s="35" t="n">
        <v>199.73</v>
      </c>
      <c r="AG31" s="36">
        <f>AF31/BG31-1</f>
      </c>
      <c r="AH31" s="963" t="n">
        <v>206.2</v>
      </c>
      <c r="AI31" s="36">
        <f>AH31/BI31-1</f>
      </c>
      <c r="AJ31" s="35" t="n">
        <v>173.01</v>
      </c>
      <c r="AK31" s="36">
        <f>AJ31/BK31-1</f>
      </c>
      <c r="AL31" s="35" t="n">
        <v>167.17</v>
      </c>
      <c r="AM31" s="36">
        <f>AL31/BM31-1</f>
      </c>
      <c r="AN31" s="35" t="n">
        <v>185.11</v>
      </c>
      <c r="AO31" s="36">
        <f>AN31/BO31-1</f>
      </c>
      <c r="AP31" s="35" t="n">
        <v>206.21</v>
      </c>
      <c r="AQ31" s="36">
        <f>AP31/BQ31-1</f>
      </c>
      <c r="AR31" s="35" t="n">
        <v>195.57</v>
      </c>
      <c r="AS31" s="36">
        <f>AR31/BS31-1</f>
      </c>
      <c r="AT31" s="35" t="n">
        <v>230.12</v>
      </c>
      <c r="AU31" s="36">
        <f>AT31/BU31-1</f>
      </c>
      <c r="AV31" s="35">
        <f>X31+Z31+AB31+AD31+AF31+AH31+AJ31+AL31+AN31+AP31+AR31+AT31</f>
      </c>
      <c r="AW31" s="36">
        <f>AV31/(AY31+BA31+BC31+BE31+BG31+BI31+BK31+BM31+BO31+BQ31+BS31+BU31)-1</f>
      </c>
      <c r="AX31" s="47"/>
      <c r="AY31" s="35" t="n">
        <v>214.02</v>
      </c>
      <c r="AZ31" s="36"/>
      <c r="BA31" s="35" t="n">
        <v>221.53</v>
      </c>
      <c r="BB31" s="36"/>
      <c r="BC31" s="35" t="n">
        <v>215.6</v>
      </c>
      <c r="BD31" s="36"/>
      <c r="BE31" s="35" t="n">
        <v>227.77</v>
      </c>
      <c r="BF31" s="36"/>
      <c r="BG31" s="35" t="n">
        <v>231.48</v>
      </c>
      <c r="BH31" s="36"/>
      <c r="BI31" s="35" t="n">
        <v>228.82</v>
      </c>
      <c r="BJ31" s="36"/>
      <c r="BK31" s="35" t="n">
        <v>219.64</v>
      </c>
      <c r="BL31" s="36">
        <f>BK31/CF31-1</f>
      </c>
      <c r="BM31" s="35" t="n">
        <v>187.32</v>
      </c>
      <c r="BN31" s="36">
        <f>BM31/CG31-1</f>
      </c>
      <c r="BO31" s="35" t="n">
        <v>207.6</v>
      </c>
      <c r="BP31" s="36">
        <f>BO31/CH31-1</f>
      </c>
      <c r="BQ31" s="35" t="n">
        <v>236.67</v>
      </c>
      <c r="BR31" s="36">
        <f>BQ31/CI31-1</f>
      </c>
      <c r="BS31" s="35" t="n">
        <v>220.48</v>
      </c>
      <c r="BT31" s="36">
        <f>BS31/CJ31-1</f>
      </c>
      <c r="BU31" s="35" t="n">
        <v>218.42</v>
      </c>
      <c r="BV31" s="36">
        <f>BU31/CK31-1</f>
      </c>
      <c r="BW31" s="35">
        <f>AY31+BA31+BC31+BE31+BG31+BI31+BK31+BM31+BO31+BQ31+BS31+BU31</f>
      </c>
      <c r="BX31" s="227"/>
      <c r="BY31" s="228"/>
      <c r="BZ31" s="233"/>
      <c r="CA31" s="49"/>
      <c r="CB31" s="49"/>
      <c r="CC31" s="49"/>
      <c r="CD31" s="49"/>
      <c r="CE31" s="49"/>
      <c r="CF31" s="50" t="n">
        <v>185.27</v>
      </c>
      <c r="CG31" s="50" t="n">
        <v>177.83</v>
      </c>
      <c r="CH31" s="50" t="n">
        <v>193.03</v>
      </c>
      <c r="CI31" s="50" t="n">
        <v>211.76</v>
      </c>
      <c r="CJ31" s="50" t="n">
        <v>211.17</v>
      </c>
      <c r="CK31" s="50" t="n">
        <v>235.39</v>
      </c>
      <c r="CL31" s="35">
        <f>BZ31+CA31+CB31+CC31+CD31+CE31+CF31+CG31+CH31+CI31+CJ31+CK31</f>
      </c>
    </row>
    <row r="32" ht="27" customHeight="1" spans="1:88">
      <c r="A32" s="29"/>
      <c r="B32" s="34" t="s">
        <v>276</v>
      </c>
      <c r="C32" s="35" t="n">
        <v>1216.2799999999997</v>
      </c>
      <c r="D32" s="36" t="n">
        <f t="shared" si="0">C32/Z32-1</f>
        <v>-0.08228831846922302</v>
      </c>
      <c r="E32" s="35" t="n">
        <v>1247.0299999999997</v>
      </c>
      <c r="F32" s="36" t="n">
        <f t="shared" si="1">E32/AB32-1</f>
        <v>0.028766829461457144</v>
      </c>
      <c r="G32" s="231" t="n">
        <v>1282.2099999999998</v>
      </c>
      <c r="H32" s="36" t="n">
        <f t="shared" si="2">G32/AD32-1</f>
        <v>-0.03532306118149808</v>
      </c>
      <c r="I32" s="35" t="n">
        <v>1220.0900000000001</v>
      </c>
      <c r="J32" s="36" t="n">
        <f t="shared" si="3">I32/AF32-1</f>
        <v>0.03288042328042318</v>
      </c>
      <c r="K32" s="35" t="n">
        <v>1211.4400000000005</v>
      </c>
      <c r="L32" s="36" t="n">
        <f t="shared" si="4">K32/AH32-1</f>
        <v>0.1712769145984201</v>
      </c>
      <c r="M32" s="964" t="n">
        <v>1095.5</v>
      </c>
      <c r="N32" s="36" t="n">
        <f t="shared" si="5">M32/AJ32-1</f>
        <v>-0.09896201740389199</v>
      </c>
      <c r="O32" s="35" t="n">
        <v>1027.62</v>
      </c>
      <c r="P32" s="36" t="n">
        <f t="shared" si="6">O32/AL32-1</f>
        <v>0.06102093916491147</v>
      </c>
      <c r="Q32" s="35" t="n">
        <v>991.2900000000001</v>
      </c>
      <c r="R32" s="36" t="n">
        <f>Q32/AL32-1</f>
        <v>0.07043820054856065</v>
      </c>
      <c r="S32" s="35"/>
      <c r="T32" s="36">
        <f>S32/AN32-1</f>
      </c>
      <c r="U32" s="35">
        <f>C32+E32+G32+I32+K32+M32+O32+Q32+S32</f>
      </c>
      <c r="V32" s="36">
        <f>U32/SUM(X32+Z32+AB32+AD32+AF32+AH32+AJ32+AL32+AN32)-1</f>
      </c>
      <c r="W32" s="38"/>
      <c r="X32" s="35" t="n">
        <v>1325.34</v>
      </c>
      <c r="Y32" s="36">
        <f>X32/AY32-1</f>
      </c>
      <c r="Z32" s="35" t="n">
        <v>1212.16</v>
      </c>
      <c r="AA32" s="36">
        <f>Z32/BA32-1</f>
      </c>
      <c r="AB32" s="35" t="n">
        <v>1329.16</v>
      </c>
      <c r="AC32" s="36">
        <f>AB32/BC32-1</f>
      </c>
      <c r="AD32" s="35" t="n">
        <v>1181.25</v>
      </c>
      <c r="AE32" s="36">
        <f>AD32/BE32-1</f>
      </c>
      <c r="AF32" s="35" t="n">
        <v>1034.29</v>
      </c>
      <c r="AG32" s="36">
        <f>AF32/BG32-1</f>
      </c>
      <c r="AH32" s="965" t="n">
        <v>1215.82</v>
      </c>
      <c r="AI32" s="36">
        <f>AH32/BI32-1</f>
      </c>
      <c r="AJ32" s="35" t="n">
        <v>968.52</v>
      </c>
      <c r="AK32" s="36">
        <f>AJ32/BK32-1</f>
      </c>
      <c r="AL32" s="35" t="n">
        <v>926.06</v>
      </c>
      <c r="AM32" s="36">
        <f>AL32/BM32-1</f>
      </c>
      <c r="AN32" s="35" t="n">
        <v>1030.3</v>
      </c>
      <c r="AO32" s="36">
        <f>AN32/BO32-1</f>
      </c>
      <c r="AP32" s="35" t="n">
        <v>1152.01</v>
      </c>
      <c r="AQ32" s="36">
        <f>AP32/BQ32-1</f>
      </c>
      <c r="AR32" s="35" t="n">
        <v>1090.68</v>
      </c>
      <c r="AS32" s="36">
        <f>AR32/BS32-1</f>
      </c>
      <c r="AT32" s="35" t="n">
        <v>1290.71</v>
      </c>
      <c r="AU32" s="36">
        <f>AT32/BU32-1</f>
      </c>
      <c r="AV32" s="35">
        <f>X32+Z32+AB32+AD32+AF32+AH32+AJ32+AL32+AN32+AP32+AR32+AT32</f>
      </c>
      <c r="AW32" s="36">
        <f>AV32/(AY32+BA32+BC32+BE32+BG32+BI32+BK32+BM32+BO32+BQ32+BS32+BU32)-1</f>
      </c>
      <c r="AX32" s="47"/>
      <c r="AY32" s="35" t="n">
        <v>1295.71</v>
      </c>
      <c r="AZ32" s="36"/>
      <c r="BA32" s="35" t="n">
        <v>1405.18</v>
      </c>
      <c r="BB32" s="36"/>
      <c r="BC32" s="35" t="n">
        <v>1286.05</v>
      </c>
      <c r="BD32" s="36"/>
      <c r="BE32" s="35" t="n">
        <v>1442.39</v>
      </c>
      <c r="BF32" s="36"/>
      <c r="BG32" s="35" t="n">
        <v>1403.23</v>
      </c>
      <c r="BH32" s="36"/>
      <c r="BI32" s="35" t="n">
        <v>1315.18</v>
      </c>
      <c r="BJ32" s="36"/>
      <c r="BK32" s="35" t="n">
        <v>1197.71</v>
      </c>
      <c r="BL32" s="36"/>
      <c r="BM32" s="35" t="n">
        <v>910.16</v>
      </c>
      <c r="BN32" s="36"/>
      <c r="BO32" s="35" t="n">
        <v>969.6</v>
      </c>
      <c r="BP32" s="36"/>
      <c r="BQ32" s="35" t="n">
        <v>1240.67</v>
      </c>
      <c r="BR32" s="37"/>
      <c r="BS32" s="35" t="n">
        <v>1087.92</v>
      </c>
      <c r="BT32" s="36"/>
      <c r="BU32" s="35" t="n">
        <v>980.14</v>
      </c>
      <c r="BV32" s="36"/>
      <c r="BW32" s="35">
        <f>AY32+BA32+BC32+BE32+BG32+BI32+BK32+BM32+BO32+BQ32+BS32+BU32</f>
      </c>
      <c r="BX32" s="227"/>
      <c r="BY32" s="228"/>
      <c r="BZ32" s="233"/>
      <c r="CA32" s="49"/>
      <c r="CB32" s="49"/>
      <c r="CC32" s="49"/>
      <c r="CD32" s="49"/>
      <c r="CE32" s="49"/>
      <c r="CF32" s="49"/>
      <c r="CG32" s="49"/>
      <c r="CH32" s="49"/>
      <c r="CI32" s="49"/>
      <c r="CJ32" s="49"/>
      <c r="CK32" s="49"/>
      <c r="CL32" s="47"/>
    </row>
    <row r="33" s="213" customFormat="1" ht="27" customHeight="1" spans="1:88">
      <c r="A33" s="48" t="s">
        <v>99</v>
      </c>
      <c r="B33" s="34" t="s">
        <v>273</v>
      </c>
      <c r="C33" s="35" t="n">
        <v>588.6</v>
      </c>
      <c r="D33" s="36" t="n">
        <f t="shared" si="0">C33/Z33-1</f>
        <v>-0.011603499521418592</v>
      </c>
      <c r="E33" s="35" t="n">
        <v>517.92</v>
      </c>
      <c r="F33" s="36" t="n">
        <f t="shared" si="1">E33/AB33-1</f>
        <v>-0.12231825114387396</v>
      </c>
      <c r="G33" s="35" t="n">
        <v>553.57</v>
      </c>
      <c r="H33" s="36" t="n">
        <f t="shared" si="2">G33/AD33-1</f>
        <v>-0.04716250408799072</v>
      </c>
      <c r="I33" s="35" t="n">
        <v>603.3300000000002</v>
      </c>
      <c r="J33" s="36" t="n">
        <f t="shared" si="3">I33/AF33-1</f>
        <v>-0.0334502811553804</v>
      </c>
      <c r="K33" s="35" t="n">
        <v>573.97</v>
      </c>
      <c r="L33" s="36" t="n">
        <f t="shared" si="4">K33/AH33-1</f>
        <v>0.010688501496742386</v>
      </c>
      <c r="M33" s="966" t="n">
        <v>575.43</v>
      </c>
      <c r="N33" s="36" t="n">
        <f t="shared" si="5">M33/AJ33-1</f>
        <v>-0.005581861542183653</v>
      </c>
      <c r="O33" s="35" t="n">
        <v>540.43</v>
      </c>
      <c r="P33" s="36" t="n">
        <f t="shared" si="6">O33/AL33-1</f>
        <v>0.0019652557613512034</v>
      </c>
      <c r="Q33" s="35" t="n">
        <v>510.38</v>
      </c>
      <c r="R33" s="36" t="n">
        <f>Q33/AL33-1</f>
        <v>0.0021205576281169147</v>
      </c>
      <c r="S33" s="35"/>
      <c r="T33" s="36">
        <f>S33/AN33-1</f>
      </c>
      <c r="U33" s="103">
        <f>C33+E33+G33+I33+K33+M33+O33+Q33+S33</f>
      </c>
      <c r="V33" s="104">
        <f>U33/SUM(X33+Z33+AB33+AD33+AF33+AH33+AJ33+AL33+AN33)-1</f>
      </c>
      <c r="W33" s="38"/>
      <c r="X33" s="35" t="n">
        <v>595.51</v>
      </c>
      <c r="Y33" s="36">
        <f>X33/AY33-1</f>
      </c>
      <c r="Z33" s="35" t="n">
        <v>590.1</v>
      </c>
      <c r="AA33" s="36">
        <f>Z33/BA33-1</f>
      </c>
      <c r="AB33" s="35" t="n">
        <v>580.97</v>
      </c>
      <c r="AC33" s="36">
        <f>AB33/BC33-1</f>
      </c>
      <c r="AD33" s="35" t="n">
        <v>624.21</v>
      </c>
      <c r="AE33" s="36">
        <f>AD33/BE33-1</f>
      </c>
      <c r="AF33" s="35" t="n">
        <v>567.9</v>
      </c>
      <c r="AG33" s="36">
        <f>AF33/BG33-1</f>
      </c>
      <c r="AH33" s="967" t="n">
        <v>578.66</v>
      </c>
      <c r="AI33" s="36">
        <f>AH33/BI33-1</f>
      </c>
      <c r="AJ33" s="35" t="n">
        <v>539.37</v>
      </c>
      <c r="AK33" s="36">
        <f>AJ33/BK33-1</f>
      </c>
      <c r="AL33" s="35" t="n">
        <v>509.3</v>
      </c>
      <c r="AM33" s="36">
        <f>AL33/BM33-1</f>
      </c>
      <c r="AN33" s="35" t="n">
        <v>549.53</v>
      </c>
      <c r="AO33" s="36">
        <f>AN33/BO33-1</f>
      </c>
      <c r="AP33" s="35" t="n">
        <v>547.12</v>
      </c>
      <c r="AQ33" s="36">
        <f>AP33/BQ33-1</f>
      </c>
      <c r="AR33" s="35" t="n">
        <v>582.56</v>
      </c>
      <c r="AS33" s="36">
        <f>AR33/BS33-1</f>
      </c>
      <c r="AT33" s="35" t="n">
        <v>584.07</v>
      </c>
      <c r="AU33" s="36">
        <f>AT33/BU33-1</f>
      </c>
      <c r="AV33" s="35">
        <f>X33+Z33+AB33+AD33+AF33+AH33+AJ33+AL33+AN33+AP33+AR33+AT33</f>
      </c>
      <c r="AW33" s="36">
        <f>AV33/(AY33+BA33+BC33+BE33+BG33+BI33+BK33+BM33+BO33+BQ33+BS33+BU33)-1</f>
      </c>
      <c r="AX33" s="44"/>
      <c r="AY33" s="38" t="n">
        <v>685.99</v>
      </c>
      <c r="AZ33" s="37">
        <f>AY33/BZ33-1</f>
      </c>
      <c r="BA33" s="38" t="n">
        <v>604.91</v>
      </c>
      <c r="BB33" s="37">
        <f>BA33/CA33-1</f>
      </c>
      <c r="BC33" s="38" t="n">
        <v>643.56</v>
      </c>
      <c r="BD33" s="37">
        <f>BC33/CB33-1</f>
      </c>
      <c r="BE33" s="38" t="n">
        <v>661.15</v>
      </c>
      <c r="BF33" s="37">
        <f>BE33/CC33-1</f>
      </c>
      <c r="BG33" s="38" t="n">
        <v>628.85</v>
      </c>
      <c r="BH33" s="37">
        <f>BG33/CD33-1</f>
      </c>
      <c r="BI33" s="38" t="n">
        <v>631.43</v>
      </c>
      <c r="BJ33" s="37">
        <f>BI33/CE33-1</f>
      </c>
      <c r="BK33" s="38" t="n">
        <v>605.99</v>
      </c>
      <c r="BL33" s="37">
        <f>BK33/CF33-1</f>
      </c>
      <c r="BM33" s="38" t="n">
        <v>562.19</v>
      </c>
      <c r="BN33" s="37">
        <f>BM33/CG33-1</f>
      </c>
      <c r="BO33" s="38" t="n">
        <v>590.45</v>
      </c>
      <c r="BP33" s="37">
        <f>BO33/CH33-1</f>
      </c>
      <c r="BQ33" s="38" t="n">
        <v>602.3</v>
      </c>
      <c r="BR33" s="37">
        <f>BQ33/CI33-1</f>
      </c>
      <c r="BS33" s="38" t="n">
        <v>633.86</v>
      </c>
      <c r="BT33" s="37">
        <f>BS33/CJ33-1</f>
      </c>
      <c r="BU33" s="38" t="n">
        <v>620.38</v>
      </c>
      <c r="BV33" s="37">
        <f>BU33/CK33-1</f>
      </c>
      <c r="BW33" s="38">
        <f>AY33+BA33+BC33+BE33+BG33+BI33+BK33+BM33+BO33+BQ33+BS33+BU33</f>
      </c>
      <c r="BX33" s="225">
        <f>BW33/CL33-1</f>
      </c>
      <c r="BY33" s="210"/>
      <c r="BZ33" s="232" t="n">
        <v>408.71</v>
      </c>
      <c r="CA33" s="203" t="n">
        <v>563.77</v>
      </c>
      <c r="CB33" s="203" t="n">
        <v>621.74</v>
      </c>
      <c r="CC33" s="203" t="n">
        <v>665.13</v>
      </c>
      <c r="CD33" s="203" t="n">
        <v>647.67</v>
      </c>
      <c r="CE33" s="203" t="n">
        <v>642.06</v>
      </c>
      <c r="CF33" s="203" t="n">
        <v>641.93</v>
      </c>
      <c r="CG33" s="203" t="n">
        <v>621.58</v>
      </c>
      <c r="CH33" s="203" t="n">
        <v>656.88</v>
      </c>
      <c r="CI33" s="203" t="n">
        <v>669.34</v>
      </c>
      <c r="CJ33" s="203" t="n">
        <v>696.97</v>
      </c>
      <c r="CK33" s="203" t="n">
        <v>675.73</v>
      </c>
      <c r="CL33" s="38">
        <f>BZ33+CA33+CB33+CC33+CD33+CE33+CF33+CG33+CH33+CI33+CJ33+CK33</f>
      </c>
    </row>
    <row r="34" ht="27" customHeight="1" spans="1:88">
      <c r="A34" s="45"/>
      <c r="B34" s="34" t="s">
        <v>274</v>
      </c>
      <c r="C34" s="35" t="n">
        <v>3026.2999999999997</v>
      </c>
      <c r="D34" s="36" t="n">
        <f t="shared" si="0">C34/Z34-1</f>
        <v>-0.005700392620702099</v>
      </c>
      <c r="E34" s="35" t="n">
        <v>2662.12</v>
      </c>
      <c r="F34" s="36" t="n">
        <f t="shared" si="1">E34/AB34-1</f>
        <v>-0.1188738510626326</v>
      </c>
      <c r="G34" s="35" t="n">
        <v>2846.5000000000005</v>
      </c>
      <c r="H34" s="36" t="n">
        <f t="shared" si="2">G34/AD34-1</f>
        <v>-0.04457102195489526</v>
      </c>
      <c r="I34" s="35" t="n">
        <v>3104.53</v>
      </c>
      <c r="J34" s="36" t="n">
        <f t="shared" si="3">I34/AF34-1</f>
        <v>-0.030615940897651295</v>
      </c>
      <c r="K34" s="35" t="n">
        <v>2952.8300000000004</v>
      </c>
      <c r="L34" s="36" t="n">
        <f t="shared" si="4">K34/AH34-1</f>
        <v>0.013895946929637804</v>
      </c>
      <c r="M34" s="968" t="n">
        <v>2960.0599999999995</v>
      </c>
      <c r="N34" s="36" t="n">
        <f t="shared" si="5">M34/AJ34-1</f>
        <v>-0.0021137230180053868</v>
      </c>
      <c r="O34" s="35" t="n">
        <v>2780.2999999999997</v>
      </c>
      <c r="P34" s="36" t="n">
        <f t="shared" si="6">O34/AL34-1</f>
        <v>0.005246240676262559</v>
      </c>
      <c r="Q34" s="35" t="n">
        <v>2626.7400000000002</v>
      </c>
      <c r="R34" s="36" t="n">
        <f>Q34/AL34-1</f>
        <v>0.00499678614061394</v>
      </c>
      <c r="S34" s="35"/>
      <c r="T34" s="36">
        <f>S34/AN34-1</f>
      </c>
      <c r="U34" s="35">
        <f>C34+E34+G34+I34+K34+M34+O34+Q34+S34</f>
      </c>
      <c r="V34" s="36">
        <f>U34/SUM(X34+Z34+AB34+AD34+AF34+AH34+AJ34+AL34+AN34)-1</f>
      </c>
      <c r="W34" s="38"/>
      <c r="X34" s="35" t="n">
        <v>3043.65</v>
      </c>
      <c r="Y34" s="36">
        <f>X34/AY34-1</f>
      </c>
      <c r="Z34" s="35" t="n">
        <v>3021.27</v>
      </c>
      <c r="AA34" s="36">
        <f>Z34/AY34-1</f>
      </c>
      <c r="AB34" s="35" t="n">
        <v>2979.29</v>
      </c>
      <c r="AC34" s="36">
        <f>AB34/BA34-1</f>
      </c>
      <c r="AD34" s="35" t="n">
        <v>3202.58</v>
      </c>
      <c r="AE34" s="36">
        <f>AD34/BC34-1</f>
      </c>
      <c r="AF34" s="35" t="n">
        <v>2912.36</v>
      </c>
      <c r="AG34" s="36">
        <f>AF34/BE34-1</f>
      </c>
      <c r="AH34" s="969" t="n">
        <v>2966.33</v>
      </c>
      <c r="AI34" s="36">
        <f>AH34/BI34-1</f>
      </c>
      <c r="AJ34" s="35" t="n">
        <v>2765.79</v>
      </c>
      <c r="AK34" s="36">
        <f>AJ34/BK34-1</f>
      </c>
      <c r="AL34" s="35" t="n">
        <v>2613.68</v>
      </c>
      <c r="AM34" s="36">
        <f>AL34/BM34-1</f>
      </c>
      <c r="AN34" s="35" t="n">
        <v>2827.83</v>
      </c>
      <c r="AO34" s="36">
        <f>AN34/BO34-1</f>
      </c>
      <c r="AP34" s="35" t="n">
        <v>2811.15</v>
      </c>
      <c r="AQ34" s="36">
        <f>AP34/BQ34-1</f>
      </c>
      <c r="AR34" s="35" t="n">
        <v>2997.38</v>
      </c>
      <c r="AS34" s="36">
        <f>AR34/BS34-1</f>
      </c>
      <c r="AT34" s="35" t="n">
        <v>3002.54</v>
      </c>
      <c r="AU34" s="36">
        <f>AT34/BU34-1</f>
      </c>
      <c r="AV34" s="35">
        <f>X34+Z34+AB34+AD34+AF34+AH34+AJ34+AL34+AN34+AP34+AR34+AT34</f>
      </c>
      <c r="AW34" s="36">
        <f>AV34/(AY34+BA34+BC34+BE34+BG34+BI34+BK34+BM34+BO34+BQ34+BS34+BU34)-1</f>
      </c>
      <c r="AX34" s="47"/>
      <c r="AY34" s="35" t="n">
        <v>3513.19</v>
      </c>
      <c r="AZ34" s="36"/>
      <c r="BA34" s="35" t="n">
        <v>3104.05</v>
      </c>
      <c r="BB34" s="36"/>
      <c r="BC34" s="35" t="n">
        <v>3290.54</v>
      </c>
      <c r="BD34" s="36"/>
      <c r="BE34" s="35" t="n">
        <v>3381.39</v>
      </c>
      <c r="BF34" s="36"/>
      <c r="BG34" s="35" t="n">
        <v>3216.92</v>
      </c>
      <c r="BH34" s="36"/>
      <c r="BI34" s="35" t="n">
        <v>3227.73</v>
      </c>
      <c r="BJ34" s="36"/>
      <c r="BK34" s="35" t="n">
        <v>3101.6</v>
      </c>
      <c r="BL34" s="36"/>
      <c r="BM34" s="35" t="n">
        <v>2879.84</v>
      </c>
      <c r="BN34" s="36"/>
      <c r="BO34" s="35" t="n">
        <v>3022.49</v>
      </c>
      <c r="BP34" s="36"/>
      <c r="BQ34" s="35" t="n">
        <v>3081.13</v>
      </c>
      <c r="BR34" s="37"/>
      <c r="BS34" s="35" t="n">
        <v>3248.45</v>
      </c>
      <c r="BT34" s="36"/>
      <c r="BU34" s="35" t="n">
        <v>3173.92</v>
      </c>
      <c r="BV34" s="36"/>
      <c r="BW34" s="35">
        <f>AY34+BA34+BC34+BE34+BG34+BI34+BK34+BM34+BO34+BQ34+BS34+BU34</f>
      </c>
      <c r="BX34" s="227"/>
      <c r="BY34" s="228"/>
      <c r="BZ34" s="229"/>
      <c r="CA34" s="46"/>
      <c r="CB34" s="46"/>
      <c r="CC34" s="46"/>
      <c r="CD34" s="46"/>
      <c r="CE34" s="46"/>
      <c r="CF34" s="46"/>
      <c r="CG34" s="46"/>
      <c r="CH34" s="46"/>
      <c r="CI34" s="46"/>
      <c r="CJ34" s="46"/>
      <c r="CK34" s="46"/>
      <c r="CL34" s="47"/>
    </row>
    <row r="35" ht="27" customHeight="1" spans="1:88">
      <c r="A35" s="45"/>
      <c r="B35" s="34" t="s">
        <v>275</v>
      </c>
      <c r="C35" s="35" t="n">
        <v>576.24</v>
      </c>
      <c r="D35" s="36" t="n">
        <f t="shared" si="0">C35/Z35-1</f>
        <v>-0.031887369376028984</v>
      </c>
      <c r="E35" s="35" t="n">
        <v>505.78000000000003</v>
      </c>
      <c r="F35" s="36" t="n">
        <f t="shared" si="1">E35/AB35-1</f>
        <v>-0.1424986860620857</v>
      </c>
      <c r="G35" s="35" t="n">
        <v>541.3</v>
      </c>
      <c r="H35" s="36" t="n">
        <f t="shared" si="2">G35/AD35-1</f>
        <v>-0.05085042959845698</v>
      </c>
      <c r="I35" s="35" t="n">
        <v>591.09</v>
      </c>
      <c r="J35" s="36" t="n">
        <f t="shared" si="3">I35/AF35-1</f>
        <v>-0.0368421052631579</v>
      </c>
      <c r="K35" s="35" t="n">
        <v>562.12</v>
      </c>
      <c r="L35" s="36" t="n">
        <f t="shared" si="4">K35/AH35-1</f>
        <v>0.008449794585672965</v>
      </c>
      <c r="M35" s="970" t="n">
        <v>563.61</v>
      </c>
      <c r="N35" s="36" t="n">
        <f t="shared" si="5">M35/AJ35-1</f>
        <v>-0.007728873239436607</v>
      </c>
      <c r="O35" s="35" t="n">
        <v>528.59</v>
      </c>
      <c r="P35" s="36" t="n">
        <f t="shared" si="6">O35/AL35-1</f>
        <v>-0.0013602614724830264</v>
      </c>
      <c r="Q35" s="35" t="n">
        <v>498.71999999999997</v>
      </c>
      <c r="R35" s="36" t="n">
        <f>Q35/AL35-1</f>
        <v>2.6073527347114656E-4</v>
      </c>
      <c r="S35" s="35"/>
      <c r="T35" s="36">
        <f>S35/AN35-1</f>
      </c>
      <c r="U35" s="35">
        <f>C35+E35+G35+I35+K35+M35+O35+Q35+S35</f>
      </c>
      <c r="V35" s="36">
        <f>U35/SUM(X35+Z35+AB35+AD35+AF35+AH35+AJ35+AL35+AN35)-1</f>
      </c>
      <c r="W35" s="38"/>
      <c r="X35" s="35" t="n">
        <v>595.22</v>
      </c>
      <c r="Y35" s="36">
        <f>X35/AY35-1</f>
      </c>
      <c r="Z35" s="35" t="n">
        <v>589.83</v>
      </c>
      <c r="AA35" s="36">
        <f>Z35/BA35-1</f>
      </c>
      <c r="AB35" s="35" t="n">
        <v>570.3</v>
      </c>
      <c r="AC35" s="36">
        <f>AB35/BC35-1</f>
      </c>
      <c r="AD35" s="35" t="n">
        <v>613.7</v>
      </c>
      <c r="AE35" s="36">
        <f>AD35/BE35-1</f>
      </c>
      <c r="AF35" s="35" t="n">
        <v>557.41</v>
      </c>
      <c r="AG35" s="36">
        <f>AF35/BG35-1</f>
      </c>
      <c r="AH35" s="230" t="n">
        <v>568.0</v>
      </c>
      <c r="AI35" s="36">
        <f>AH35/BI35-1</f>
      </c>
      <c r="AJ35" s="35" t="n">
        <v>529.31</v>
      </c>
      <c r="AK35" s="36">
        <f>AJ35/BK35-1</f>
      </c>
      <c r="AL35" s="35" t="n">
        <v>498.59</v>
      </c>
      <c r="AM35" s="36">
        <f>AL35/BM35-1</f>
      </c>
      <c r="AN35" s="35" t="n">
        <v>537.78</v>
      </c>
      <c r="AO35" s="36">
        <f>AN35/BO35-1</f>
      </c>
      <c r="AP35" s="35" t="n">
        <v>533.38</v>
      </c>
      <c r="AQ35" s="36">
        <f>AP35/BQ35-1</f>
      </c>
      <c r="AR35" s="35" t="n">
        <v>570.55</v>
      </c>
      <c r="AS35" s="36">
        <f>AR35/BS35-1</f>
      </c>
      <c r="AT35" s="35" t="n">
        <v>570.07</v>
      </c>
      <c r="AU35" s="36">
        <f>AT35/BU35-1</f>
      </c>
      <c r="AV35" s="35">
        <f>X35+Z35+AB35+AD35+AF35+AH35+AJ35+AL35+AN35+AP35+AR35+AT35</f>
      </c>
      <c r="AW35" s="36">
        <f>AV35/(AY35+BA35+BC35+BE35+BG35+BI35+BK35+BM35+BO35+BQ35+BS35+BU35)-1</f>
      </c>
      <c r="AX35" s="47"/>
      <c r="AY35" s="35" t="n">
        <v>685.72</v>
      </c>
      <c r="AZ35" s="36"/>
      <c r="BA35" s="35" t="n">
        <v>604.81</v>
      </c>
      <c r="BB35" s="36"/>
      <c r="BC35" s="35" t="n">
        <v>643.38</v>
      </c>
      <c r="BD35" s="36"/>
      <c r="BE35" s="35" t="n">
        <v>660.89</v>
      </c>
      <c r="BF35" s="36"/>
      <c r="BG35" s="35" t="n">
        <v>628.52</v>
      </c>
      <c r="BH35" s="36"/>
      <c r="BI35" s="35" t="n">
        <v>631.12</v>
      </c>
      <c r="BJ35" s="36"/>
      <c r="BK35" s="35" t="n">
        <v>605.77</v>
      </c>
      <c r="BL35" s="36">
        <f>BK35/CF35-1</f>
      </c>
      <c r="BM35" s="35" t="n">
        <v>561.92</v>
      </c>
      <c r="BN35" s="36">
        <f>BM35/CG35-1</f>
      </c>
      <c r="BO35" s="35" t="n">
        <v>590.2</v>
      </c>
      <c r="BP35" s="36">
        <f>BO35/CH35-1</f>
      </c>
      <c r="BQ35" s="35" t="n">
        <v>602.03</v>
      </c>
      <c r="BR35" s="36">
        <f>BQ35/CI35-1</f>
      </c>
      <c r="BS35" s="35" t="n">
        <v>633.59</v>
      </c>
      <c r="BT35" s="36">
        <f>BS35/CJ35-1</f>
      </c>
      <c r="BU35" s="35" t="n">
        <v>620.09</v>
      </c>
      <c r="BV35" s="36">
        <f>BU35/CK35-1</f>
      </c>
      <c r="BW35" s="35">
        <f>AY35+BA35+BC35+BE35+BG35+BI35+BK35+BM35+BO35+BQ35+BS35+BU35</f>
      </c>
      <c r="BX35" s="227"/>
      <c r="BY35" s="228"/>
      <c r="BZ35" s="233"/>
      <c r="CA35" s="49"/>
      <c r="CB35" s="49"/>
      <c r="CC35" s="49"/>
      <c r="CD35" s="49"/>
      <c r="CE35" s="49"/>
      <c r="CF35" s="50" t="n">
        <v>641.67</v>
      </c>
      <c r="CG35" s="50" t="n">
        <v>621.1</v>
      </c>
      <c r="CH35" s="50" t="n">
        <v>656.46</v>
      </c>
      <c r="CI35" s="50" t="n">
        <v>669.04</v>
      </c>
      <c r="CJ35" s="50" t="n">
        <v>696.64</v>
      </c>
      <c r="CK35" s="50" t="n">
        <v>675.42</v>
      </c>
      <c r="CL35" s="35">
        <f>BZ35+CA35+CB35+CC35+CD35+CE35+CF35+CG35+CH35+CI35+CJ35+CK35</f>
      </c>
    </row>
    <row r="36" ht="27" customHeight="1" spans="1:88">
      <c r="A36" s="29"/>
      <c r="B36" s="34" t="s">
        <v>276</v>
      </c>
      <c r="C36" s="35" t="n">
        <v>2943.0199999999995</v>
      </c>
      <c r="D36" s="36" t="n">
        <f t="shared" si="0">C36/Z36-1</f>
        <v>-0.03220375211693716</v>
      </c>
      <c r="E36" s="35" t="n">
        <v>2580.2799999999997</v>
      </c>
      <c r="F36" s="36" t="n">
        <f t="shared" si="1">E36/AB36-1</f>
        <v>-0.14526018702857768</v>
      </c>
      <c r="G36" s="231" t="n">
        <v>2764.2200000000003</v>
      </c>
      <c r="H36" s="36" t="n">
        <f t="shared" si="2">G36/AD36-1</f>
        <v>-0.05100933809393027</v>
      </c>
      <c r="I36" s="35" t="n">
        <v>3023.2300000000005</v>
      </c>
      <c r="J36" s="36" t="n">
        <f t="shared" si="3">I36/AF36-1</f>
        <v>-0.036236411744078545</v>
      </c>
      <c r="K36" s="35" t="n">
        <v>2874.14</v>
      </c>
      <c r="L36" s="36" t="n">
        <f t="shared" si="4">K36/AH36-1</f>
        <v>0.009607312095377685</v>
      </c>
      <c r="M36" s="971" t="n">
        <v>2881.5</v>
      </c>
      <c r="N36" s="36" t="n">
        <f t="shared" si="5">M36/AJ36-1</f>
        <v>-0.0063279135127678465</v>
      </c>
      <c r="O36" s="35" t="n">
        <v>2702.83</v>
      </c>
      <c r="P36" s="36" t="n">
        <f t="shared" si="6">O36/AL36-1</f>
        <v>5.550046620395044E-5</v>
      </c>
      <c r="Q36" s="35" t="n">
        <v>2551.2400000000002</v>
      </c>
      <c r="R36" s="36" t="n">
        <f>Q36/AL36-1</f>
        <v>0.0011183531563065952</v>
      </c>
      <c r="S36" s="35"/>
      <c r="T36" s="36">
        <f>S36/AN36-1</f>
      </c>
      <c r="U36" s="35">
        <f>C36+E36+G36+I36+K36+M36+O36+Q36+S36</f>
      </c>
      <c r="V36" s="36">
        <f>U36/SUM(X36+Z36+AB36+AD36+AF36+AH36+AJ36+AL36+AN36)-1</f>
      </c>
      <c r="W36" s="38"/>
      <c r="X36" s="35" t="n">
        <v>3040.95</v>
      </c>
      <c r="Y36" s="36">
        <f>X36/AY36-1</f>
      </c>
      <c r="Z36" s="35" t="n">
        <v>3018.79</v>
      </c>
      <c r="AA36" s="36">
        <f>Z36/BA36-1</f>
      </c>
      <c r="AB36" s="35" t="n">
        <v>2912.8</v>
      </c>
      <c r="AC36" s="36">
        <f>AB36/BC36-1</f>
      </c>
      <c r="AD36" s="35" t="n">
        <v>3136.9</v>
      </c>
      <c r="AE36" s="36">
        <f>AD36/BE36-1</f>
      </c>
      <c r="AF36" s="35" t="n">
        <v>2846.79</v>
      </c>
      <c r="AG36" s="36">
        <f>AF36/BG36-1</f>
      </c>
      <c r="AH36" s="972" t="n">
        <v>2899.85</v>
      </c>
      <c r="AI36" s="36">
        <f>AH36/BI36-1</f>
      </c>
      <c r="AJ36" s="35" t="n">
        <v>2702.68</v>
      </c>
      <c r="AK36" s="36">
        <f>AJ36/BK36-1</f>
      </c>
      <c r="AL36" s="35" t="n">
        <v>2548.39</v>
      </c>
      <c r="AM36" s="36">
        <f>AL36/BM36-1</f>
      </c>
      <c r="AN36" s="35" t="n">
        <v>2749.43</v>
      </c>
      <c r="AO36" s="36">
        <f>AN36/BO36-1</f>
      </c>
      <c r="AP36" s="35" t="n">
        <v>2723.98</v>
      </c>
      <c r="AQ36" s="36">
        <f>AP36/BQ36-1</f>
      </c>
      <c r="AR36" s="35" t="n">
        <v>2917.89</v>
      </c>
      <c r="AS36" s="36">
        <f>AR36/BS36-1</f>
      </c>
      <c r="AT36" s="35" t="n">
        <v>2915.2</v>
      </c>
      <c r="AU36" s="36">
        <f>AT36/BU36-1</f>
      </c>
      <c r="AV36" s="35">
        <f>X36+Z36+AB36+AD36+AF36+AH36+AJ36+AL36+AN36+AP36+AR36+AT36</f>
      </c>
      <c r="AW36" s="36">
        <f>AV36/(AY36+BA36+BC36+BE36+BG36+BI36+BK36+BM36+BO36+BQ36+BS36+BU36)-1</f>
      </c>
      <c r="AX36" s="47"/>
      <c r="AY36" s="35" t="n">
        <v>3511.9</v>
      </c>
      <c r="AZ36" s="36"/>
      <c r="BA36" s="35" t="n">
        <v>3102.85</v>
      </c>
      <c r="BB36" s="36"/>
      <c r="BC36" s="35" t="n">
        <v>3288.63</v>
      </c>
      <c r="BD36" s="36"/>
      <c r="BE36" s="35" t="n">
        <v>3379.09</v>
      </c>
      <c r="BF36" s="36"/>
      <c r="BG36" s="35" t="n">
        <v>3214.25</v>
      </c>
      <c r="BH36" s="36"/>
      <c r="BI36" s="35" t="n">
        <v>3225.04</v>
      </c>
      <c r="BJ36" s="36"/>
      <c r="BK36" s="35" t="n">
        <v>3099.29</v>
      </c>
      <c r="BL36" s="36"/>
      <c r="BM36" s="35" t="n">
        <v>2877.22</v>
      </c>
      <c r="BN36" s="36"/>
      <c r="BO36" s="35" t="n">
        <v>3019.96</v>
      </c>
      <c r="BP36" s="36"/>
      <c r="BQ36" s="35" t="n">
        <v>3078.57</v>
      </c>
      <c r="BR36" s="37"/>
      <c r="BS36" s="35" t="n">
        <v>3245.96</v>
      </c>
      <c r="BT36" s="36"/>
      <c r="BU36" s="35" t="n">
        <v>3171.32</v>
      </c>
      <c r="BV36" s="36"/>
      <c r="BW36" s="35">
        <f>AY36+BA36+BC36+BE36+BG36+BI36+BK36+BM36+BO36+BQ36+BS36+BU36</f>
      </c>
      <c r="BX36" s="227"/>
      <c r="BY36" s="228"/>
      <c r="BZ36" s="233"/>
      <c r="CA36" s="49"/>
      <c r="CB36" s="49"/>
      <c r="CC36" s="49"/>
      <c r="CD36" s="49"/>
      <c r="CE36" s="49"/>
      <c r="CF36" s="49"/>
      <c r="CG36" s="49"/>
      <c r="CH36" s="49"/>
      <c r="CI36" s="49"/>
      <c r="CJ36" s="49"/>
      <c r="CK36" s="49"/>
      <c r="CL36" s="47"/>
    </row>
    <row r="37" s="213" customFormat="1" ht="27" customHeight="1" spans="1:88">
      <c r="A37" s="48" t="s">
        <v>100</v>
      </c>
      <c r="B37" s="34" t="s">
        <v>273</v>
      </c>
      <c r="C37" s="35" t="n">
        <v>425.48</v>
      </c>
      <c r="D37" s="36" t="n">
        <f t="shared" ref="D37:D68" si="22">C37/X37-1</f>
        <v>0.1729290144727773</v>
      </c>
      <c r="E37" s="35" t="n">
        <v>440.52000000000004</v>
      </c>
      <c r="F37" s="36" t="n">
        <f t="shared" ref="F37:F68" si="23">E37/Z37-1</f>
        <v>0.23752001573166281</v>
      </c>
      <c r="G37" s="35" t="n">
        <v>429.09</v>
      </c>
      <c r="H37" s="36" t="n">
        <f t="shared" ref="H37:H68" si="24">G37/AB37-1</f>
        <v>0.17288978788541431</v>
      </c>
      <c r="I37" s="35" t="n">
        <v>428.04</v>
      </c>
      <c r="J37" s="36" t="n">
        <f t="shared" ref="J37:J68" si="25">I37/AD37-1</f>
        <v>0.17300156202899353</v>
      </c>
      <c r="K37" s="35" t="n">
        <v>443.1</v>
      </c>
      <c r="L37" s="36" t="n">
        <f t="shared" ref="L37:L68" si="26">K37/AF37-1</f>
        <v>-0.07957873745871502</v>
      </c>
      <c r="M37" s="973" t="n">
        <v>458.55</v>
      </c>
      <c r="N37" s="36" t="n">
        <f t="shared" ref="N37:N68" si="27">M37/AH37-1</f>
        <v>0.04541413036044051</v>
      </c>
      <c r="O37" s="35" t="n">
        <v>459.96000000000004</v>
      </c>
      <c r="P37" s="36" t="n">
        <f t="shared" ref="P37:P68" si="28">O37/AJ37-1</f>
        <v>0.10732341470460782</v>
      </c>
      <c r="Q37" s="35" t="n">
        <v>455.9</v>
      </c>
      <c r="R37" s="36" t="n">
        <f>Q37/AL37-1</f>
        <v>0.09723225030084226</v>
      </c>
      <c r="S37" s="35"/>
      <c r="T37" s="36">
        <f>S37/AN37-1</f>
      </c>
      <c r="U37" s="103">
        <f>C37+E37+G37+I37+K37+M37+O37+Q37+S37</f>
      </c>
      <c r="V37" s="104">
        <f>U37/SUM(X37+Z37+AB37+AD37+AF37+AH37+AJ37+AL37+AN37)-1</f>
      </c>
      <c r="W37" s="38"/>
      <c r="X37" s="35" t="n">
        <v>362.75</v>
      </c>
      <c r="Y37" s="36">
        <f>X37/AY37-1</f>
      </c>
      <c r="Z37" s="35" t="n">
        <v>355.97</v>
      </c>
      <c r="AA37" s="36">
        <f>Z37/BA37-1</f>
      </c>
      <c r="AB37" s="35" t="n">
        <v>365.84</v>
      </c>
      <c r="AC37" s="36">
        <f>AB37/BC37-1</f>
      </c>
      <c r="AD37" s="35" t="n">
        <v>364.91</v>
      </c>
      <c r="AE37" s="36">
        <f>AD37/BE37-1</f>
      </c>
      <c r="AF37" s="35" t="n">
        <v>481.41</v>
      </c>
      <c r="AG37" s="36">
        <f>AF37/BG37-1</f>
      </c>
      <c r="AH37" s="974" t="n">
        <v>438.63</v>
      </c>
      <c r="AI37" s="36">
        <f>AH37/BI37-1</f>
      </c>
      <c r="AJ37" s="35" t="n">
        <v>415.38</v>
      </c>
      <c r="AK37" s="36">
        <f>AJ37/BK37-1</f>
      </c>
      <c r="AL37" s="35" t="n">
        <v>415.5</v>
      </c>
      <c r="AM37" s="36">
        <f>AL37/BM37-1</f>
      </c>
      <c r="AN37" s="35" t="n">
        <v>418.13</v>
      </c>
      <c r="AO37" s="36">
        <f>AN37/BO37-1</f>
      </c>
      <c r="AP37" s="35" t="n">
        <v>426.55</v>
      </c>
      <c r="AQ37" s="36">
        <f>AP37/BQ37-1</f>
      </c>
      <c r="AR37" s="35" t="n">
        <v>429.32</v>
      </c>
      <c r="AS37" s="36">
        <f>AR37/BS37-1</f>
      </c>
      <c r="AT37" s="35" t="n">
        <v>415.69</v>
      </c>
      <c r="AU37" s="36">
        <f>AT37/BU37-1</f>
      </c>
      <c r="AV37" s="35">
        <f>X37+Z37+AB37+AD37+AF37+AH37+AJ37+AL37+AN37+AP37+AR37+AT37</f>
      </c>
      <c r="AW37" s="36">
        <f>AV37/(AY37+BA37+BC37+BE37+BG37+BI37+BK37+BM37+BO37+BQ37+BS37+BU37)-1</f>
      </c>
      <c r="AX37" s="44"/>
      <c r="AY37" s="38" t="n">
        <v>351.73</v>
      </c>
      <c r="AZ37" s="37">
        <f>AY37/BZ37-1</f>
      </c>
      <c r="BA37" s="38" t="n">
        <v>321.62</v>
      </c>
      <c r="BB37" s="37">
        <f>BA37/CA37-1</f>
      </c>
      <c r="BC37" s="38" t="n">
        <v>352.57</v>
      </c>
      <c r="BD37" s="37">
        <f>BC37/CB37-1</f>
      </c>
      <c r="BE37" s="38" t="n">
        <v>346.1</v>
      </c>
      <c r="BF37" s="37">
        <f>BE37/CC37-1</f>
      </c>
      <c r="BG37" s="38" t="n">
        <v>354.54</v>
      </c>
      <c r="BH37" s="37">
        <f>BG37/CD37-1</f>
      </c>
      <c r="BI37" s="38" t="n">
        <v>343.93</v>
      </c>
      <c r="BJ37" s="37">
        <f>BI37/CE37-1</f>
      </c>
      <c r="BK37" s="38" t="n">
        <v>340.7</v>
      </c>
      <c r="BL37" s="37">
        <f>BK37/CF37-1</f>
      </c>
      <c r="BM37" s="38" t="n">
        <v>319.23</v>
      </c>
      <c r="BN37" s="37">
        <f>BM37/CG37-1</f>
      </c>
      <c r="BO37" s="38" t="n">
        <v>335.6</v>
      </c>
      <c r="BP37" s="37">
        <f>BO37/CH37-1</f>
      </c>
      <c r="BQ37" s="38" t="n">
        <v>358.41</v>
      </c>
      <c r="BR37" s="37">
        <f>BQ37/CI37-1</f>
      </c>
      <c r="BS37" s="38" t="n">
        <v>337.14</v>
      </c>
      <c r="BT37" s="37">
        <f>BS37/CJ37-1</f>
      </c>
      <c r="BU37" s="38" t="n">
        <v>328.44</v>
      </c>
      <c r="BV37" s="37">
        <f>BU37/CK37-1</f>
      </c>
      <c r="BW37" s="38">
        <f>AY37+BA37+BC37+BE37+BG37+BI37+BK37+BM37+BO37+BQ37+BS37+BU37</f>
      </c>
      <c r="BX37" s="225">
        <f>BW37/CL37-1</f>
      </c>
      <c r="BY37" s="210"/>
      <c r="BZ37" s="232" t="n">
        <v>274.19</v>
      </c>
      <c r="CA37" s="203" t="n">
        <v>282.57</v>
      </c>
      <c r="CB37" s="203" t="n">
        <v>296.95</v>
      </c>
      <c r="CC37" s="203" t="n">
        <v>289.0</v>
      </c>
      <c r="CD37" s="203" t="n">
        <v>292.53</v>
      </c>
      <c r="CE37" s="203" t="n">
        <v>286.02</v>
      </c>
      <c r="CF37" s="203" t="n">
        <v>276.54</v>
      </c>
      <c r="CG37" s="203" t="n">
        <v>266.43</v>
      </c>
      <c r="CH37" s="203" t="n">
        <v>278.82</v>
      </c>
      <c r="CI37" s="203" t="n">
        <v>311.71</v>
      </c>
      <c r="CJ37" s="203" t="n">
        <v>304.89</v>
      </c>
      <c r="CK37" s="203" t="n">
        <v>317.33</v>
      </c>
      <c r="CL37" s="38">
        <f>BZ37+CA37+CB37+CC37+CD37+CE37+CF37+CG37+CH37+CI37+CJ37+CK37</f>
      </c>
    </row>
    <row r="38" ht="27" customHeight="1" spans="1:88">
      <c r="A38" s="45"/>
      <c r="B38" s="34" t="s">
        <v>274</v>
      </c>
      <c r="C38" s="35" t="n">
        <v>4557.339999999999</v>
      </c>
      <c r="D38" s="36" t="n">
        <f t="shared" si="22">C38/Z38-1</f>
        <v>0.13125781917111823</v>
      </c>
      <c r="E38" s="35" t="n">
        <v>4705.22</v>
      </c>
      <c r="F38" s="36" t="n">
        <f t="shared" si="23">E38/AB38-1</f>
        <v>0.19165047904388777</v>
      </c>
      <c r="G38" s="35" t="n">
        <v>4619.56</v>
      </c>
      <c r="H38" s="36" t="n">
        <f t="shared" si="24">G38/AD38-1</f>
        <v>0.1380048529937059</v>
      </c>
      <c r="I38" s="35" t="n">
        <v>4614.04</v>
      </c>
      <c r="J38" s="36" t="n">
        <f t="shared" si="25">I38/AF38-1</f>
        <v>0.13966590837797854</v>
      </c>
      <c r="K38" s="35" t="n">
        <v>4776.63</v>
      </c>
      <c r="L38" s="36" t="n">
        <f t="shared" si="26">K38/AH38-1</f>
        <v>-0.10888589983004648</v>
      </c>
      <c r="M38" s="975" t="n">
        <v>4957.09</v>
      </c>
      <c r="N38" s="36" t="n">
        <f t="shared" si="27">M38/AJ38-1</f>
        <v>0.016332371761357933</v>
      </c>
      <c r="O38" s="35" t="n">
        <v>4978.83</v>
      </c>
      <c r="P38" s="36" t="n">
        <f t="shared" si="28">O38/AL38-1</f>
        <v>0.07901175705694308</v>
      </c>
      <c r="Q38" s="35" t="n">
        <v>4924.47</v>
      </c>
      <c r="R38" s="36" t="n">
        <f>Q38/AL38-1</f>
        <v>0.10099871890322021</v>
      </c>
      <c r="S38" s="35"/>
      <c r="T38" s="36">
        <f>S38/AN38-1</f>
      </c>
      <c r="U38" s="35">
        <f>C38+E38+G38+I38+K38+M38+O38+Q38+S38</f>
      </c>
      <c r="V38" s="36">
        <f>U38/SUM(X38+Z38+AB38+AD38+AF38+AH38+AJ38+AL38+AN38)-1</f>
      </c>
      <c r="W38" s="38"/>
      <c r="X38" s="35" t="n">
        <v>4028.56</v>
      </c>
      <c r="Y38" s="36">
        <f>X38/AY38-1</f>
      </c>
      <c r="Z38" s="35" t="n">
        <v>3948.49</v>
      </c>
      <c r="AA38" s="36">
        <f>Z38/AY38-1</f>
      </c>
      <c r="AB38" s="35" t="n">
        <v>4059.35</v>
      </c>
      <c r="AC38" s="36">
        <f>AB38/BA38-1</f>
      </c>
      <c r="AD38" s="35" t="n">
        <v>4048.59</v>
      </c>
      <c r="AE38" s="36">
        <f>AD38/BC38-1</f>
      </c>
      <c r="AF38" s="35" t="n">
        <v>5360.29</v>
      </c>
      <c r="AG38" s="36">
        <f>AF38/BE38-1</f>
      </c>
      <c r="AH38" s="976" t="n">
        <v>4877.43</v>
      </c>
      <c r="AI38" s="36">
        <f>AH38/BI38-1</f>
      </c>
      <c r="AJ38" s="35" t="n">
        <v>4614.25</v>
      </c>
      <c r="AK38" s="36">
        <f>AJ38/BK38-1</f>
      </c>
      <c r="AL38" s="35" t="n">
        <v>4472.73</v>
      </c>
      <c r="AM38" s="36">
        <f>AL38/BM38-1</f>
      </c>
      <c r="AN38" s="35" t="n">
        <v>4498.41</v>
      </c>
      <c r="AO38" s="36">
        <f>AN38/BO38-1</f>
      </c>
      <c r="AP38" s="35" t="n">
        <v>4582.89</v>
      </c>
      <c r="AQ38" s="36">
        <f>AP38/BQ38-1</f>
      </c>
      <c r="AR38" s="35" t="n">
        <v>4628.66</v>
      </c>
      <c r="AS38" s="36">
        <f>AR38/BS38-1</f>
      </c>
      <c r="AT38" s="35" t="n">
        <v>4486.08</v>
      </c>
      <c r="AU38" s="36">
        <f>AT38/BU38-1</f>
      </c>
      <c r="AV38" s="35">
        <f>X38+Z38+AB38+AD38+AF38+AH38+AJ38+AL38+AN38+AP38+AR38+AT38</f>
      </c>
      <c r="AW38" s="36">
        <f>AV38/(AY38+BA38+BC38+BE38+BG38+BI38+BK38+BM38+BO38+BQ38+BS38+BU38)-1</f>
      </c>
      <c r="AX38" s="47"/>
      <c r="AY38" s="35" t="n">
        <v>3905.21</v>
      </c>
      <c r="AZ38" s="36"/>
      <c r="BA38" s="35" t="n">
        <v>3564.93</v>
      </c>
      <c r="BB38" s="36"/>
      <c r="BC38" s="35" t="n">
        <v>3914.22</v>
      </c>
      <c r="BD38" s="36"/>
      <c r="BE38" s="35" t="n">
        <v>3841.39</v>
      </c>
      <c r="BF38" s="36"/>
      <c r="BG38" s="35" t="n">
        <v>3936.81</v>
      </c>
      <c r="BH38" s="36"/>
      <c r="BI38" s="35" t="n">
        <v>3816.89</v>
      </c>
      <c r="BJ38" s="36"/>
      <c r="BK38" s="35" t="n">
        <v>3780.37</v>
      </c>
      <c r="BL38" s="36"/>
      <c r="BM38" s="35" t="n">
        <v>3538.51</v>
      </c>
      <c r="BN38" s="36"/>
      <c r="BO38" s="35" t="n">
        <v>3722.95</v>
      </c>
      <c r="BP38" s="36"/>
      <c r="BQ38" s="35" t="n">
        <v>3995.04</v>
      </c>
      <c r="BR38" s="37"/>
      <c r="BS38" s="35" t="n">
        <v>3740.31</v>
      </c>
      <c r="BT38" s="36"/>
      <c r="BU38" s="35" t="n">
        <v>3642.08</v>
      </c>
      <c r="BV38" s="36"/>
      <c r="BW38" s="35">
        <f>AY38+BA38+BC38+BE38+BG38+BI38+BK38+BM38+BO38+BQ38+BS38+BU38</f>
      </c>
      <c r="BX38" s="227"/>
      <c r="BY38" s="228"/>
      <c r="BZ38" s="229"/>
      <c r="CA38" s="46"/>
      <c r="CB38" s="46"/>
      <c r="CC38" s="46"/>
      <c r="CD38" s="46"/>
      <c r="CE38" s="46"/>
      <c r="CF38" s="46"/>
      <c r="CG38" s="46"/>
      <c r="CH38" s="46"/>
      <c r="CI38" s="46"/>
      <c r="CJ38" s="46"/>
      <c r="CK38" s="46"/>
      <c r="CL38" s="47"/>
    </row>
    <row r="39" ht="27" customHeight="1" spans="1:88">
      <c r="A39" s="45"/>
      <c r="B39" s="34" t="s">
        <v>275</v>
      </c>
      <c r="C39" s="35" t="n">
        <v>269.90999999999997</v>
      </c>
      <c r="D39" s="36" t="n">
        <f t="shared" si="22">C39/Z39-1</f>
        <v>0.11257213520197862</v>
      </c>
      <c r="E39" s="35" t="n">
        <v>279.52000000000004</v>
      </c>
      <c r="F39" s="36" t="n">
        <f t="shared" si="23">E39/AB39-1</f>
        <v>0.20467180967978282</v>
      </c>
      <c r="G39" s="35" t="n">
        <v>269.32000000000005</v>
      </c>
      <c r="H39" s="36" t="n">
        <f t="shared" si="24">G39/AD39-1</f>
        <v>0.1268147776243671</v>
      </c>
      <c r="I39" s="35" t="n">
        <v>267.91999999999996</v>
      </c>
      <c r="J39" s="36" t="n">
        <f t="shared" si="25">I39/AF39-1</f>
        <v>0.11531096494879689</v>
      </c>
      <c r="K39" s="35" t="n">
        <v>276.15999999999997</v>
      </c>
      <c r="L39" s="36" t="n">
        <f t="shared" si="26">K39/AH39-1</f>
        <v>-0.12316240673122714</v>
      </c>
      <c r="M39" s="977" t="n">
        <v>286.03999999999996</v>
      </c>
      <c r="N39" s="36" t="n">
        <f t="shared" si="27">M39/AJ39-1</f>
        <v>0.016055697641375488</v>
      </c>
      <c r="O39" s="35" t="n">
        <v>286.19</v>
      </c>
      <c r="P39" s="36" t="n">
        <f t="shared" si="28">O39/AL39-1</f>
        <v>0.06942939352042155</v>
      </c>
      <c r="Q39" s="35" t="n">
        <v>284.48</v>
      </c>
      <c r="R39" s="36" t="n">
        <f>Q39/AL39-1</f>
        <v>0.05821522895510167</v>
      </c>
      <c r="S39" s="35"/>
      <c r="T39" s="36">
        <f>S39/AN39-1</f>
      </c>
      <c r="U39" s="35">
        <f>C39+E39+G39+I39+K39+M39+O39+Q39+S39</f>
      </c>
      <c r="V39" s="36">
        <f>U39/SUM(X39+Z39+AB39+AD39+AF39+AH39+AJ39+AL39+AN39)-1</f>
      </c>
      <c r="W39" s="38"/>
      <c r="X39" s="35" t="n">
        <v>242.6</v>
      </c>
      <c r="Y39" s="36">
        <f>X39/AY39-1</f>
      </c>
      <c r="Z39" s="35" t="n">
        <v>232.03</v>
      </c>
      <c r="AA39" s="36">
        <f>Z39/BA39-1</f>
      </c>
      <c r="AB39" s="35" t="n">
        <v>239.01</v>
      </c>
      <c r="AC39" s="36">
        <f>AB39/BC39-1</f>
      </c>
      <c r="AD39" s="35" t="n">
        <v>240.22</v>
      </c>
      <c r="AE39" s="36">
        <f>AD39/BE39-1</f>
      </c>
      <c r="AF39" s="35" t="n">
        <v>314.95</v>
      </c>
      <c r="AG39" s="36">
        <f>AF39/BG39-1</f>
      </c>
      <c r="AH39" s="978" t="n">
        <v>281.52</v>
      </c>
      <c r="AI39" s="36">
        <f>AH39/BI39-1</f>
      </c>
      <c r="AJ39" s="35" t="n">
        <v>267.61</v>
      </c>
      <c r="AK39" s="36">
        <f>AJ39/BK39-1</f>
      </c>
      <c r="AL39" s="35" t="n">
        <v>268.83</v>
      </c>
      <c r="AM39" s="36">
        <f>AL39/BM39-1</f>
      </c>
      <c r="AN39" s="35" t="n">
        <v>264.4</v>
      </c>
      <c r="AO39" s="36">
        <f>AN39/BO39-1</f>
      </c>
      <c r="AP39" s="35" t="n">
        <v>269.78</v>
      </c>
      <c r="AQ39" s="36">
        <f>AP39/BQ39-1</f>
      </c>
      <c r="AR39" s="35" t="n">
        <v>270.55</v>
      </c>
      <c r="AS39" s="36">
        <f>AR39/BS39-1</f>
      </c>
      <c r="AT39" s="35" t="n">
        <v>260.53</v>
      </c>
      <c r="AU39" s="36">
        <f>AT39/BU39-1</f>
      </c>
      <c r="AV39" s="35">
        <f>X39+Z39+AB39+AD39+AF39+AH39+AJ39+AL39+AN39+AP39+AR39+AT39</f>
      </c>
      <c r="AW39" s="36">
        <f>AV39/(AY39+BA39+BC39+BE39+BG39+BI39+BK39+BM39+BO39+BQ39+BS39+BU39)-1</f>
      </c>
      <c r="AX39" s="47"/>
      <c r="AY39" s="35" t="n">
        <v>246.95</v>
      </c>
      <c r="AZ39" s="36"/>
      <c r="BA39" s="35" t="n">
        <v>223.57</v>
      </c>
      <c r="BB39" s="36"/>
      <c r="BC39" s="35" t="n">
        <v>246.18</v>
      </c>
      <c r="BD39" s="36"/>
      <c r="BE39" s="35" t="n">
        <v>240.24</v>
      </c>
      <c r="BF39" s="36"/>
      <c r="BG39" s="35" t="n">
        <v>245.42</v>
      </c>
      <c r="BH39" s="36"/>
      <c r="BI39" s="35" t="n">
        <v>237.82</v>
      </c>
      <c r="BJ39" s="36"/>
      <c r="BK39" s="35" t="n">
        <v>235.52</v>
      </c>
      <c r="BL39" s="36">
        <f>BK39/CF39-1</f>
      </c>
      <c r="BM39" s="35" t="n">
        <v>221.68</v>
      </c>
      <c r="BN39" s="36">
        <f>BM39/CG39-1</f>
      </c>
      <c r="BO39" s="35" t="n">
        <v>232.58</v>
      </c>
      <c r="BP39" s="36">
        <f>BO39/CH39-1</f>
      </c>
      <c r="BQ39" s="35" t="n">
        <v>240.18</v>
      </c>
      <c r="BR39" s="36">
        <f>BQ39/CI39-1</f>
      </c>
      <c r="BS39" s="35" t="n">
        <v>225.56</v>
      </c>
      <c r="BT39" s="36">
        <f>BS39/CJ39-1</f>
      </c>
      <c r="BU39" s="35" t="n">
        <v>218.57</v>
      </c>
      <c r="BV39" s="36">
        <f>BU39/CK39-1</f>
      </c>
      <c r="BW39" s="35">
        <f>AY39+BA39+BC39+BE39+BG39+BI39+BK39+BM39+BO39+BQ39+BS39+BU39</f>
      </c>
      <c r="BX39" s="227"/>
      <c r="BY39" s="228"/>
      <c r="BZ39" s="233"/>
      <c r="CA39" s="49"/>
      <c r="CB39" s="49"/>
      <c r="CC39" s="49"/>
      <c r="CD39" s="49"/>
      <c r="CE39" s="49"/>
      <c r="CF39" s="50" t="n">
        <v>197.54</v>
      </c>
      <c r="CG39" s="50" t="n">
        <v>190.22</v>
      </c>
      <c r="CH39" s="50" t="n">
        <v>198.66</v>
      </c>
      <c r="CI39" s="50" t="n">
        <v>222.07</v>
      </c>
      <c r="CJ39" s="50" t="n">
        <v>216.56</v>
      </c>
      <c r="CK39" s="50" t="n">
        <v>224.6</v>
      </c>
      <c r="CL39" s="35">
        <f>BZ39+CA39+CB39+CC39+CD39+CE39+CF39+CG39+CH39+CI39+CJ39+CK39</f>
      </c>
    </row>
    <row r="40" ht="27" customHeight="1" spans="1:88">
      <c r="A40" s="29"/>
      <c r="B40" s="34" t="s">
        <v>276</v>
      </c>
      <c r="C40" s="35" t="n">
        <v>1672.01</v>
      </c>
      <c r="D40" s="36" t="n">
        <f t="shared" si="22">C40/Z40-1</f>
        <v>0.11198233608001962</v>
      </c>
      <c r="E40" s="35" t="n">
        <v>1732.3200000000002</v>
      </c>
      <c r="F40" s="36" t="n">
        <f t="shared" si="23">E40/AB40-1</f>
        <v>0.20664507366001472</v>
      </c>
      <c r="G40" s="231" t="n">
        <v>1667.98</v>
      </c>
      <c r="H40" s="36" t="n">
        <f t="shared" si="24">G40/AD40-1</f>
        <v>0.1274477332486159</v>
      </c>
      <c r="I40" s="35" t="n">
        <v>1659.0899999999997</v>
      </c>
      <c r="J40" s="36" t="n">
        <f t="shared" si="25">I40/AF40-1</f>
        <v>0.11575967073761229</v>
      </c>
      <c r="K40" s="35" t="n">
        <v>1710.92</v>
      </c>
      <c r="L40" s="36" t="n">
        <f t="shared" si="26">K40/AH40-1</f>
        <v>-0.1256541291905151</v>
      </c>
      <c r="M40" s="979" t="n">
        <v>1772.35</v>
      </c>
      <c r="N40" s="36" t="n">
        <f t="shared" si="27">M40/AJ40-1</f>
        <v>0.015050942974794923</v>
      </c>
      <c r="O40" s="35" t="n">
        <v>1773.21</v>
      </c>
      <c r="P40" s="36" t="n">
        <f t="shared" si="28">O40/AL40-1</f>
        <v>0.06942928309078522</v>
      </c>
      <c r="Q40" s="35" t="n">
        <v>1762.28</v>
      </c>
      <c r="R40" s="36" t="n">
        <f>Q40/AL40-1</f>
        <v>0.058038796597042586</v>
      </c>
      <c r="S40" s="35"/>
      <c r="T40" s="36">
        <f>S40/AN40-1</f>
      </c>
      <c r="U40" s="35">
        <f>C40+E40+G40+I40+K40+M40+O40+Q40+S40</f>
      </c>
      <c r="V40" s="36">
        <f>U40/SUM(X40+Z40+AB40+AD40+AF40+AH40+AJ40+AL40+AN40)-1</f>
      </c>
      <c r="W40" s="38"/>
      <c r="X40" s="35" t="n">
        <v>1503.63</v>
      </c>
      <c r="Y40" s="36">
        <f>X40/AY40-1</f>
      </c>
      <c r="Z40" s="35" t="n">
        <v>1435.65</v>
      </c>
      <c r="AA40" s="36">
        <f>Z40/BA40-1</f>
      </c>
      <c r="AB40" s="35" t="n">
        <v>1479.43</v>
      </c>
      <c r="AC40" s="36">
        <f>AB40/BC40-1</f>
      </c>
      <c r="AD40" s="35" t="n">
        <v>1486.96</v>
      </c>
      <c r="AE40" s="36">
        <f>AD40/BE40-1</f>
      </c>
      <c r="AF40" s="35" t="n">
        <v>1956.8</v>
      </c>
      <c r="AG40" s="36">
        <f>AF40/BG40-1</f>
      </c>
      <c r="AH40" s="980" t="n">
        <v>1746.07</v>
      </c>
      <c r="AI40" s="36">
        <f>AH40/BI40-1</f>
      </c>
      <c r="AJ40" s="35" t="n">
        <v>1658.09</v>
      </c>
      <c r="AK40" s="36">
        <f>AJ40/BK40-1</f>
      </c>
      <c r="AL40" s="35" t="n">
        <v>1665.61</v>
      </c>
      <c r="AM40" s="36">
        <f>AL40/BM40-1</f>
      </c>
      <c r="AN40" s="35" t="n">
        <v>1637.68</v>
      </c>
      <c r="AO40" s="36">
        <f>AN40/BO40-1</f>
      </c>
      <c r="AP40" s="35" t="n">
        <v>1671.48</v>
      </c>
      <c r="AQ40" s="36">
        <f>AP40/BQ40-1</f>
      </c>
      <c r="AR40" s="35" t="n">
        <v>1676.28</v>
      </c>
      <c r="AS40" s="36">
        <f>AR40/BS40-1</f>
      </c>
      <c r="AT40" s="35" t="n">
        <v>1613.04</v>
      </c>
      <c r="AU40" s="36">
        <f>AT40/BU40-1</f>
      </c>
      <c r="AV40" s="35">
        <f>X40+Z40+AB40+AD40+AF40+AH40+AJ40+AL40+AN40+AP40+AR40+AT40</f>
      </c>
      <c r="AW40" s="36">
        <f>AV40/(AY40+BA40+BC40+BE40+BG40+BI40+BK40+BM40+BO40+BQ40+BS40+BU40)-1</f>
      </c>
      <c r="AX40" s="47"/>
      <c r="AY40" s="35" t="n">
        <v>1531.4</v>
      </c>
      <c r="AZ40" s="36"/>
      <c r="BA40" s="35" t="n">
        <v>1383.89</v>
      </c>
      <c r="BB40" s="36"/>
      <c r="BC40" s="35" t="n">
        <v>1526.37</v>
      </c>
      <c r="BD40" s="36"/>
      <c r="BE40" s="35" t="n">
        <v>1489.02</v>
      </c>
      <c r="BF40" s="36"/>
      <c r="BG40" s="35" t="n">
        <v>1521.74</v>
      </c>
      <c r="BH40" s="36"/>
      <c r="BI40" s="35" t="n">
        <v>1473.77</v>
      </c>
      <c r="BJ40" s="36"/>
      <c r="BK40" s="35" t="n">
        <v>1459.24</v>
      </c>
      <c r="BL40" s="36"/>
      <c r="BM40" s="35" t="n">
        <v>1372.19</v>
      </c>
      <c r="BN40" s="36"/>
      <c r="BO40" s="35" t="n">
        <v>1440.76</v>
      </c>
      <c r="BP40" s="36"/>
      <c r="BQ40" s="35" t="n">
        <v>1488.6</v>
      </c>
      <c r="BR40" s="37"/>
      <c r="BS40" s="35" t="n">
        <v>1396.53</v>
      </c>
      <c r="BT40" s="36"/>
      <c r="BU40" s="35" t="n">
        <v>1352.46</v>
      </c>
      <c r="BV40" s="36"/>
      <c r="BW40" s="35">
        <f>AY40+BA40+BC40+BE40+BG40+BI40+BK40+BM40+BO40+BQ40+BS40+BU40</f>
      </c>
      <c r="BX40" s="227"/>
      <c r="BY40" s="228"/>
      <c r="BZ40" s="233"/>
      <c r="CA40" s="49"/>
      <c r="CB40" s="49"/>
      <c r="CC40" s="49"/>
      <c r="CD40" s="49"/>
      <c r="CE40" s="49"/>
      <c r="CF40" s="49"/>
      <c r="CG40" s="49"/>
      <c r="CH40" s="49"/>
      <c r="CI40" s="49"/>
      <c r="CJ40" s="49"/>
      <c r="CK40" s="49"/>
      <c r="CL40" s="47"/>
    </row>
    <row r="41" s="211" customFormat="1" ht="27" customHeight="1" spans="1:88">
      <c r="A41" s="48" t="s">
        <v>101</v>
      </c>
      <c r="B41" s="34" t="s">
        <v>273</v>
      </c>
      <c r="C41" s="35" t="n">
        <v>785.28</v>
      </c>
      <c r="D41" s="36" t="n">
        <f t="shared" si="22">C41/Z41-1</f>
        <v>0.005570281587338188</v>
      </c>
      <c r="E41" s="35" t="n">
        <v>661.78</v>
      </c>
      <c r="F41" s="36" t="n">
        <f t="shared" si="23">E41/AB41-1</f>
        <v>-0.01842183328389202</v>
      </c>
      <c r="G41" s="35" t="n">
        <v>809.1600000000001</v>
      </c>
      <c r="H41" s="36" t="n">
        <f t="shared" si="24">G41/AD41-1</f>
        <v>0.01397225598676699</v>
      </c>
      <c r="I41" s="35" t="n">
        <v>826.02</v>
      </c>
      <c r="J41" s="36" t="n">
        <f t="shared" si="25">I41/AF41-1</f>
        <v>-0.01110978091703585</v>
      </c>
      <c r="K41" s="35" t="n">
        <v>801.51</v>
      </c>
      <c r="L41" s="36" t="n">
        <f t="shared" si="26">K41/AH41-1</f>
        <v>-0.005175752159666369</v>
      </c>
      <c r="M41" s="981" t="n">
        <v>772.29</v>
      </c>
      <c r="N41" s="36" t="n">
        <f t="shared" si="27">M41/AJ41-1</f>
        <v>0.0062803757801608295</v>
      </c>
      <c r="O41" s="35" t="n">
        <v>711.12</v>
      </c>
      <c r="P41" s="36" t="n">
        <f t="shared" si="28">O41/AL41-1</f>
        <v>0.03519958074941032</v>
      </c>
      <c r="Q41" s="35" t="n">
        <v>703.29</v>
      </c>
      <c r="R41" s="36" t="n">
        <f>Q41/AL41-1</f>
        <v>0.1146348421453025</v>
      </c>
      <c r="S41" s="35"/>
      <c r="T41" s="36">
        <f>S41/AN41-1</f>
      </c>
      <c r="U41" s="103">
        <f>C41+E41+G41+I41+K41+M41+O41+Q41+S41</f>
      </c>
      <c r="V41" s="104">
        <f>U41/SUM(X41+Z41+AB41+AD41+AF41+AH41+AJ41+AL41+AN41)-1</f>
      </c>
      <c r="W41" s="38"/>
      <c r="X41" s="35" t="n">
        <v>780.93</v>
      </c>
      <c r="Y41" s="36">
        <f>X41/AY41-1</f>
      </c>
      <c r="Z41" s="35" t="n">
        <v>674.2</v>
      </c>
      <c r="AA41" s="36">
        <f>Z41/BA41-1</f>
      </c>
      <c r="AB41" s="35" t="n">
        <v>798.01</v>
      </c>
      <c r="AC41" s="36">
        <f>AB41/BC41-1</f>
      </c>
      <c r="AD41" s="35" t="n">
        <v>835.3</v>
      </c>
      <c r="AE41" s="36">
        <f>AD41/BE41-1</f>
      </c>
      <c r="AF41" s="35" t="n">
        <v>805.68</v>
      </c>
      <c r="AG41" s="36">
        <f>AF41/BG41-1</f>
      </c>
      <c r="AH41" s="982" t="n">
        <v>767.47</v>
      </c>
      <c r="AI41" s="36">
        <f>AH41/BI41-1</f>
      </c>
      <c r="AJ41" s="35" t="n">
        <v>686.94</v>
      </c>
      <c r="AK41" s="36">
        <f>AJ41/BK41-1</f>
      </c>
      <c r="AL41" s="35" t="n">
        <v>630.96</v>
      </c>
      <c r="AM41" s="36">
        <f>AL41/BM41-1</f>
      </c>
      <c r="AN41" s="35" t="n">
        <v>758.37</v>
      </c>
      <c r="AO41" s="36">
        <f>AN41/BO41-1</f>
      </c>
      <c r="AP41" s="35" t="n">
        <v>841.02</v>
      </c>
      <c r="AQ41" s="36">
        <f>AP41/BQ41-1</f>
      </c>
      <c r="AR41" s="35" t="n">
        <v>823.45</v>
      </c>
      <c r="AS41" s="36">
        <f>AR41/BS41-1</f>
      </c>
      <c r="AT41" s="35" t="n">
        <v>874.61</v>
      </c>
      <c r="AU41" s="36">
        <f>AT41/BU41-1</f>
      </c>
      <c r="AV41" s="35">
        <f>X41+Z41+AB41+AD41+AF41+AH41+AJ41+AL41+AN41+AP41+AR41+AT41</f>
      </c>
      <c r="AW41" s="36">
        <f>AV41/(AY41+BA41+BC41+BE41+BG41+BI41+BK41+BM41+BO41+BQ41+BS41+BU41)-1</f>
      </c>
      <c r="AX41" s="44"/>
      <c r="AY41" s="38" t="n">
        <v>844.41</v>
      </c>
      <c r="AZ41" s="37">
        <f>AY41/BZ41-1</f>
      </c>
      <c r="BA41" s="38" t="n">
        <v>709.48</v>
      </c>
      <c r="BB41" s="37">
        <f>BA41/CA41-1</f>
      </c>
      <c r="BC41" s="38" t="n">
        <v>856.18</v>
      </c>
      <c r="BD41" s="37">
        <f>BC41/CB41-1</f>
      </c>
      <c r="BE41" s="38" t="n">
        <v>802.28</v>
      </c>
      <c r="BF41" s="37">
        <f>BE41/CC41-1</f>
      </c>
      <c r="BG41" s="38" t="n">
        <v>808.29</v>
      </c>
      <c r="BH41" s="37">
        <f>BG41/CD41-1</f>
      </c>
      <c r="BI41" s="38" t="n">
        <v>758.4</v>
      </c>
      <c r="BJ41" s="37">
        <f>BI41/CE41-1</f>
      </c>
      <c r="BK41" s="38" t="n">
        <v>753.72</v>
      </c>
      <c r="BL41" s="37">
        <f>BK41/CF41-1</f>
      </c>
      <c r="BM41" s="38" t="n">
        <v>738.79</v>
      </c>
      <c r="BN41" s="37">
        <f>BM41/CG41-1</f>
      </c>
      <c r="BO41" s="38" t="n">
        <v>730.36</v>
      </c>
      <c r="BP41" s="37">
        <f>BO41/CH41-1</f>
      </c>
      <c r="BQ41" s="38" t="n">
        <v>780.86</v>
      </c>
      <c r="BR41" s="37">
        <f>BQ41/CI41-1</f>
      </c>
      <c r="BS41" s="38" t="n">
        <v>773.94</v>
      </c>
      <c r="BT41" s="37">
        <f>BS41/CJ41-1</f>
      </c>
      <c r="BU41" s="38" t="n">
        <v>865.36</v>
      </c>
      <c r="BV41" s="37">
        <f>BU41/CK41-1</f>
      </c>
      <c r="BW41" s="38">
        <f>AY41+BA41+BC41+BE41+BG41+BI41+BK41+BM41+BO41+BQ41+BS41+BU41</f>
      </c>
      <c r="BX41" s="225">
        <f>BW41/CL41-1</f>
      </c>
      <c r="BY41" s="210"/>
      <c r="BZ41" s="226" t="n">
        <v>570.34</v>
      </c>
      <c r="CA41" s="201" t="n">
        <v>715.86</v>
      </c>
      <c r="CB41" s="201" t="n">
        <v>791.35</v>
      </c>
      <c r="CC41" s="201" t="n">
        <v>771.93</v>
      </c>
      <c r="CD41" s="201" t="n">
        <v>811.07</v>
      </c>
      <c r="CE41" s="201" t="n">
        <v>777.56</v>
      </c>
      <c r="CF41" s="201" t="n">
        <v>758.16</v>
      </c>
      <c r="CG41" s="201" t="n">
        <v>724.06</v>
      </c>
      <c r="CH41" s="201" t="n">
        <v>786.11</v>
      </c>
      <c r="CI41" s="201" t="n">
        <v>817.62</v>
      </c>
      <c r="CJ41" s="201" t="n">
        <v>812.28</v>
      </c>
      <c r="CK41" s="201" t="n">
        <v>853.69</v>
      </c>
      <c r="CL41" s="38">
        <f>BZ41+CA41+CB41+CC41+CD41+CE41+CF41+CG41+CH41+CI41+CJ41+CK41</f>
      </c>
    </row>
    <row r="42" s="212" customFormat="1" ht="27" customHeight="1" spans="1:88">
      <c r="A42" s="45"/>
      <c r="B42" s="34" t="s">
        <v>274</v>
      </c>
      <c r="C42" s="35" t="n">
        <v>4375.43</v>
      </c>
      <c r="D42" s="36" t="n">
        <f t="shared" si="22">C42/Z42-1</f>
        <v>0.0022723576397718492</v>
      </c>
      <c r="E42" s="35" t="n">
        <v>3696.56</v>
      </c>
      <c r="F42" s="36" t="n">
        <f t="shared" si="23">E42/AB42-1</f>
        <v>-0.021647015231516353</v>
      </c>
      <c r="G42" s="35" t="n">
        <v>4507.499999999999</v>
      </c>
      <c r="H42" s="36" t="n">
        <f t="shared" si="24">G42/AD42-1</f>
        <v>0.010706878188239344</v>
      </c>
      <c r="I42" s="35" t="n">
        <v>4600.409999999999</v>
      </c>
      <c r="J42" s="36" t="n">
        <f t="shared" si="25">I42/AF42-1</f>
        <v>-0.013885822442387119</v>
      </c>
      <c r="K42" s="35" t="n">
        <v>4465.590000000001</v>
      </c>
      <c r="L42" s="36" t="n">
        <f t="shared" si="26">K42/AH42-1</f>
        <v>-0.008131580116387593</v>
      </c>
      <c r="M42" s="983" t="n">
        <v>4305.03</v>
      </c>
      <c r="N42" s="36" t="n">
        <f t="shared" si="27">M42/AJ42-1</f>
        <v>0.007354455260202064</v>
      </c>
      <c r="O42" s="35" t="n">
        <v>3968.79</v>
      </c>
      <c r="P42" s="36" t="n">
        <f t="shared" si="28">O42/AL42-1</f>
        <v>0.03524830057960271</v>
      </c>
      <c r="Q42" s="35" t="n">
        <v>3925.7499999999995</v>
      </c>
      <c r="R42" s="36" t="n">
        <f>Q42/AL42-1</f>
        <v>0.11248551211314872</v>
      </c>
      <c r="S42" s="35"/>
      <c r="T42" s="36">
        <f>S42/AN42-1</f>
      </c>
      <c r="U42" s="35">
        <f>C42+E42+G42+I42+K42+M42+O42+Q42+S42</f>
      </c>
      <c r="V42" s="36">
        <f>U42/SUM(X42+Z42+AB42+AD42+AF42+AH42+AJ42+AL42+AN42)-1</f>
      </c>
      <c r="W42" s="38"/>
      <c r="X42" s="35" t="n">
        <v>4365.51</v>
      </c>
      <c r="Y42" s="36">
        <f>X42/AY42-1</f>
      </c>
      <c r="Z42" s="35" t="n">
        <v>3778.35</v>
      </c>
      <c r="AA42" s="36">
        <f>Z42/AY42-1</f>
      </c>
      <c r="AB42" s="35" t="n">
        <v>4459.75</v>
      </c>
      <c r="AC42" s="36">
        <f>AB42/BA42-1</f>
      </c>
      <c r="AD42" s="35" t="n">
        <v>4665.19</v>
      </c>
      <c r="AE42" s="36">
        <f>AD42/BC42-1</f>
      </c>
      <c r="AF42" s="35" t="n">
        <v>4502.2</v>
      </c>
      <c r="AG42" s="36">
        <f>AF42/BE42-1</f>
      </c>
      <c r="AH42" s="984" t="n">
        <v>4273.6</v>
      </c>
      <c r="AI42" s="36">
        <f>AH42/BI42-1</f>
      </c>
      <c r="AJ42" s="35" t="n">
        <v>3833.66</v>
      </c>
      <c r="AK42" s="36">
        <f>AJ42/BK42-1</f>
      </c>
      <c r="AL42" s="35" t="n">
        <v>3528.81</v>
      </c>
      <c r="AM42" s="36">
        <f>AL42/BM42-1</f>
      </c>
      <c r="AN42" s="35" t="n">
        <v>4229.77</v>
      </c>
      <c r="AO42" s="36">
        <f>AN42/BO42-1</f>
      </c>
      <c r="AP42" s="35" t="n">
        <v>4681.64</v>
      </c>
      <c r="AQ42" s="36">
        <f>AP42/BQ42-1</f>
      </c>
      <c r="AR42" s="35" t="n">
        <v>4585.08</v>
      </c>
      <c r="AS42" s="36">
        <f>AR42/BS42-1</f>
      </c>
      <c r="AT42" s="35" t="n">
        <v>4866.58</v>
      </c>
      <c r="AU42" s="36">
        <f>AT42/BU42-1</f>
      </c>
      <c r="AV42" s="35">
        <f>X42+Z42+AB42+AD42+AF42+AH42+AJ42+AL42+AN42+AP42+AR42+AT42</f>
      </c>
      <c r="AW42" s="36">
        <f>AV42/(AY42+BA42+BC42+BE42+BG42+BI42+BK42+BM42+BO42+BQ42+BS42+BU42)-1</f>
      </c>
      <c r="AX42" s="47"/>
      <c r="AY42" s="35" t="n">
        <v>4712.28</v>
      </c>
      <c r="AZ42" s="36"/>
      <c r="BA42" s="35" t="n">
        <v>3969.86</v>
      </c>
      <c r="BB42" s="36"/>
      <c r="BC42" s="35" t="n">
        <v>4776.8</v>
      </c>
      <c r="BD42" s="36"/>
      <c r="BE42" s="35" t="n">
        <v>4480.38</v>
      </c>
      <c r="BF42" s="36"/>
      <c r="BG42" s="35" t="n">
        <v>4513.32</v>
      </c>
      <c r="BH42" s="36"/>
      <c r="BI42" s="35" t="n">
        <v>4238.92</v>
      </c>
      <c r="BJ42" s="36"/>
      <c r="BK42" s="35" t="n">
        <v>4216.77</v>
      </c>
      <c r="BL42" s="36"/>
      <c r="BM42" s="35" t="n">
        <v>4134.37</v>
      </c>
      <c r="BN42" s="36"/>
      <c r="BO42" s="35" t="n">
        <v>4086.88</v>
      </c>
      <c r="BP42" s="36"/>
      <c r="BQ42" s="35" t="n">
        <v>4364.78</v>
      </c>
      <c r="BR42" s="37"/>
      <c r="BS42" s="35" t="n">
        <v>4326.8</v>
      </c>
      <c r="BT42" s="36"/>
      <c r="BU42" s="35" t="n">
        <v>4829.78</v>
      </c>
      <c r="BV42" s="36"/>
      <c r="BW42" s="35">
        <f>AY42+BA42+BC42+BE42+BG42+BI42+BK42+BM42+BO42+BQ42+BS42+BU42</f>
      </c>
      <c r="BX42" s="227"/>
      <c r="BY42" s="228"/>
      <c r="BZ42" s="229"/>
      <c r="CA42" s="46"/>
      <c r="CB42" s="46"/>
      <c r="CC42" s="46"/>
      <c r="CD42" s="46"/>
      <c r="CE42" s="46"/>
      <c r="CF42" s="46"/>
      <c r="CG42" s="46"/>
      <c r="CH42" s="46"/>
      <c r="CI42" s="46"/>
      <c r="CJ42" s="46"/>
      <c r="CK42" s="46"/>
      <c r="CL42" s="47"/>
    </row>
    <row r="43" s="212" customFormat="1" ht="27" customHeight="1" spans="1:88">
      <c r="A43" s="45"/>
      <c r="B43" s="34" t="s">
        <v>275</v>
      </c>
      <c r="C43" s="35" t="n">
        <v>777.0799999999999</v>
      </c>
      <c r="D43" s="36" t="n">
        <f t="shared" si="22">C43/Z43-1</f>
        <v>0.00792508139097503</v>
      </c>
      <c r="E43" s="35" t="n">
        <v>653.55</v>
      </c>
      <c r="F43" s="36" t="n">
        <f t="shared" si="23">E43/AB43-1</f>
        <v>-0.016063954713799622</v>
      </c>
      <c r="G43" s="35" t="n">
        <v>800.8900000000001</v>
      </c>
      <c r="H43" s="36" t="n">
        <f t="shared" si="24">G43/AD43-1</f>
        <v>0.01630627886909286</v>
      </c>
      <c r="I43" s="35" t="n">
        <v>817.74</v>
      </c>
      <c r="J43" s="36" t="n">
        <f t="shared" si="25">I43/AF43-1</f>
        <v>-0.009184316386371294</v>
      </c>
      <c r="K43" s="35" t="n">
        <v>793.2199999999999</v>
      </c>
      <c r="L43" s="36" t="n">
        <f t="shared" si="26">K43/AH43-1</f>
        <v>-0.003091695153830676</v>
      </c>
      <c r="M43" s="985" t="n">
        <v>763.9899999999999</v>
      </c>
      <c r="N43" s="36" t="n">
        <f t="shared" si="27">M43/AJ43-1</f>
        <v>0.004496627529352981</v>
      </c>
      <c r="O43" s="35" t="n">
        <v>702.8000000000001</v>
      </c>
      <c r="P43" s="36" t="n">
        <f t="shared" si="28">O43/AL43-1</f>
        <v>0.03422903728993143</v>
      </c>
      <c r="Q43" s="35" t="n">
        <v>694.9599999999999</v>
      </c>
      <c r="R43" s="36" t="n">
        <f>Q43/AL43-1</f>
        <v>0.1159355128781554</v>
      </c>
      <c r="S43" s="35"/>
      <c r="T43" s="36">
        <f>S43/AN43-1</f>
      </c>
      <c r="U43" s="35">
        <f>C43+E43+G43+I43+K43+M43+O43+Q43+S43</f>
      </c>
      <c r="V43" s="36">
        <f>U43/SUM(X43+Z43+AB43+AD43+AF43+AH43+AJ43+AL43+AN43)-1</f>
      </c>
      <c r="W43" s="38"/>
      <c r="X43" s="35" t="n">
        <v>770.97</v>
      </c>
      <c r="Y43" s="36">
        <f>X43/AY43-1</f>
      </c>
      <c r="Z43" s="35" t="n">
        <v>664.22</v>
      </c>
      <c r="AA43" s="36">
        <f>Z43/BA43-1</f>
      </c>
      <c r="AB43" s="35" t="n">
        <v>788.04</v>
      </c>
      <c r="AC43" s="36">
        <f>AB43/BC43-1</f>
      </c>
      <c r="AD43" s="35" t="n">
        <v>825.32</v>
      </c>
      <c r="AE43" s="36">
        <f>AD43/BE43-1</f>
      </c>
      <c r="AF43" s="35" t="n">
        <v>795.68</v>
      </c>
      <c r="AG43" s="36">
        <f>AF43/BG43-1</f>
      </c>
      <c r="AH43" s="986" t="n">
        <v>760.57</v>
      </c>
      <c r="AI43" s="36">
        <f>AH43/BI43-1</f>
      </c>
      <c r="AJ43" s="35" t="n">
        <v>679.54</v>
      </c>
      <c r="AK43" s="36">
        <f>AJ43/BK43-1</f>
      </c>
      <c r="AL43" s="35" t="n">
        <v>622.76</v>
      </c>
      <c r="AM43" s="36">
        <f>AL43/BM43-1</f>
      </c>
      <c r="AN43" s="35" t="n">
        <v>750.19</v>
      </c>
      <c r="AO43" s="36">
        <f>AN43/BO43-1</f>
      </c>
      <c r="AP43" s="35" t="n">
        <v>832.83</v>
      </c>
      <c r="AQ43" s="36">
        <f>AP43/BQ43-1</f>
      </c>
      <c r="AR43" s="35" t="n">
        <v>815.24</v>
      </c>
      <c r="AS43" s="36">
        <f>AR43/BS43-1</f>
      </c>
      <c r="AT43" s="35" t="n">
        <v>866.4</v>
      </c>
      <c r="AU43" s="36">
        <f>AT43/BU43-1</f>
      </c>
      <c r="AV43" s="35">
        <f>X43+Z43+AB43+AD43+AF43+AH43+AJ43+AL43+AN43+AP43+AR43+AT43</f>
      </c>
      <c r="AW43" s="36">
        <f>AV43/(AY43+BA43+BC43+BE43+BG43+BI43+BK43+BM43+BO43+BQ43+BS43+BU43)-1</f>
      </c>
      <c r="AX43" s="47"/>
      <c r="AY43" s="35" t="n">
        <v>834.23</v>
      </c>
      <c r="AZ43" s="36"/>
      <c r="BA43" s="35" t="n">
        <v>699.33</v>
      </c>
      <c r="BB43" s="36"/>
      <c r="BC43" s="35" t="n">
        <v>846.03</v>
      </c>
      <c r="BD43" s="36"/>
      <c r="BE43" s="35" t="n">
        <v>792.12</v>
      </c>
      <c r="BF43" s="36"/>
      <c r="BG43" s="35" t="n">
        <v>798.13</v>
      </c>
      <c r="BH43" s="36"/>
      <c r="BI43" s="35" t="n">
        <v>748.24</v>
      </c>
      <c r="BJ43" s="36"/>
      <c r="BK43" s="35" t="n">
        <v>743.48</v>
      </c>
      <c r="BL43" s="36">
        <f>BK43/CF43-1</f>
      </c>
      <c r="BM43" s="35" t="n">
        <v>728.54</v>
      </c>
      <c r="BN43" s="36">
        <f>BM43/CG43-1</f>
      </c>
      <c r="BO43" s="35" t="n">
        <v>720.36</v>
      </c>
      <c r="BP43" s="36">
        <f>BO43/CH43-1</f>
      </c>
      <c r="BQ43" s="35" t="n">
        <v>770.84</v>
      </c>
      <c r="BR43" s="36">
        <f>BQ43/CI43-1</f>
      </c>
      <c r="BS43" s="35" t="n">
        <v>764.01</v>
      </c>
      <c r="BT43" s="36">
        <f>BS43/CJ43-1</f>
      </c>
      <c r="BU43" s="35" t="n">
        <v>855.43</v>
      </c>
      <c r="BV43" s="36">
        <f>BU43/CK43-1</f>
      </c>
      <c r="BW43" s="35">
        <f>AY43+BA43+BC43+BE43+BG43+BI43+BK43+BM43+BO43+BQ43+BS43+BU43</f>
      </c>
      <c r="BX43" s="227"/>
      <c r="BY43" s="228"/>
      <c r="BZ43" s="229"/>
      <c r="CA43" s="46"/>
      <c r="CB43" s="46"/>
      <c r="CC43" s="46"/>
      <c r="CD43" s="46"/>
      <c r="CE43" s="46"/>
      <c r="CF43" s="41" t="n">
        <v>749.36</v>
      </c>
      <c r="CG43" s="41" t="n">
        <v>714.66</v>
      </c>
      <c r="CH43" s="41" t="n">
        <v>776.56</v>
      </c>
      <c r="CI43" s="41" t="n">
        <v>808.02</v>
      </c>
      <c r="CJ43" s="41" t="n">
        <v>802.68</v>
      </c>
      <c r="CK43" s="41" t="n">
        <v>843.64</v>
      </c>
      <c r="CL43" s="35">
        <f>BZ43+CA43+CB43+CC43+CD43+CE43+CF43+CG43+CH43+CI43+CJ43+CK43</f>
      </c>
    </row>
    <row r="44" s="212" customFormat="1" ht="29.1" customHeight="1" spans="1:88">
      <c r="A44" s="29"/>
      <c r="B44" s="34" t="s">
        <v>276</v>
      </c>
      <c r="C44" s="35" t="n">
        <v>4273.950000000001</v>
      </c>
      <c r="D44" s="36" t="n">
        <f t="shared" si="22">C44/Z44-1</f>
        <v>0.00792387420849705</v>
      </c>
      <c r="E44" s="35" t="n">
        <v>3594.5400000000004</v>
      </c>
      <c r="F44" s="36" t="n">
        <f t="shared" si="23">E44/AB44-1</f>
        <v>-0.016062542086159648</v>
      </c>
      <c r="G44" s="231" t="n">
        <v>4404.919999999999</v>
      </c>
      <c r="H44" s="36" t="n">
        <f t="shared" si="24">G44/AD44-1</f>
        <v>0.016307357229871977</v>
      </c>
      <c r="I44" s="35" t="n">
        <v>4497.59</v>
      </c>
      <c r="J44" s="36" t="n">
        <f t="shared" si="25">I44/AF44-1</f>
        <v>-0.009182093155947979</v>
      </c>
      <c r="K44" s="35" t="n">
        <v>4362.7300000000005</v>
      </c>
      <c r="L44" s="36" t="n">
        <f t="shared" si="26">K44/AH44-1</f>
        <v>-0.003089403027706328</v>
      </c>
      <c r="M44" s="987" t="n">
        <v>4201.97</v>
      </c>
      <c r="N44" s="36" t="n">
        <f t="shared" si="27">M44/AJ44-1</f>
        <v>0.004501403252102465</v>
      </c>
      <c r="O44" s="35" t="n">
        <v>3865.42</v>
      </c>
      <c r="P44" s="36" t="n">
        <f t="shared" si="28">O44/AL44-1</f>
        <v>0.03422885412402432</v>
      </c>
      <c r="Q44" s="35" t="n">
        <v>3822.3000000000006</v>
      </c>
      <c r="R44" s="36" t="n">
        <f>Q44/AL44-1</f>
        <v>0.11593809394515331</v>
      </c>
      <c r="S44" s="35"/>
      <c r="T44" s="36">
        <f>S44/AN44-1</f>
      </c>
      <c r="U44" s="35">
        <f>C44+E44+G44+I44+K44+M44+O44+Q44+S44</f>
      </c>
      <c r="V44" s="36">
        <f>U44/SUM(X44+Z44+AB44+AD44+AF44+AH44+AJ44+AL44+AN44)-1</f>
      </c>
      <c r="W44" s="38"/>
      <c r="X44" s="35" t="n">
        <v>4240.35</v>
      </c>
      <c r="Y44" s="36">
        <f>X44/AY44-1</f>
      </c>
      <c r="Z44" s="35" t="n">
        <v>3653.22</v>
      </c>
      <c r="AA44" s="36">
        <f>Z44/BA44-1</f>
      </c>
      <c r="AB44" s="35" t="n">
        <v>4334.24</v>
      </c>
      <c r="AC44" s="36">
        <f>AB44/BC44-1</f>
      </c>
      <c r="AD44" s="35" t="n">
        <v>4539.27</v>
      </c>
      <c r="AE44" s="36">
        <f>AD44/BE44-1</f>
      </c>
      <c r="AF44" s="35" t="n">
        <v>4376.25</v>
      </c>
      <c r="AG44" s="36">
        <f>AF44/BG44-1</f>
      </c>
      <c r="AH44" s="988" t="n">
        <v>4183.14</v>
      </c>
      <c r="AI44" s="36">
        <f>AH44/BI44-1</f>
      </c>
      <c r="AJ44" s="35" t="n">
        <v>3737.49</v>
      </c>
      <c r="AK44" s="36">
        <f>AJ44/BK44-1</f>
      </c>
      <c r="AL44" s="35" t="n">
        <v>3425.19</v>
      </c>
      <c r="AM44" s="36">
        <f>AL44/BM44-1</f>
      </c>
      <c r="AN44" s="35" t="n">
        <v>4126.07</v>
      </c>
      <c r="AO44" s="36">
        <f>AN44/BO44-1</f>
      </c>
      <c r="AP44" s="35" t="n">
        <v>4580.59</v>
      </c>
      <c r="AQ44" s="36">
        <f>AP44/BQ44-1</f>
      </c>
      <c r="AR44" s="35" t="n">
        <v>4483.83</v>
      </c>
      <c r="AS44" s="36">
        <f>AR44/BS44-1</f>
      </c>
      <c r="AT44" s="35" t="n">
        <v>4765.21</v>
      </c>
      <c r="AU44" s="36">
        <f>AT44/BU44-1</f>
      </c>
      <c r="AV44" s="35">
        <f>X44+Z44+AB44+AD44+AF44+AH44+AJ44+AL44+AN44+AP44+AR44+AT44</f>
      </c>
      <c r="AW44" s="36">
        <f>AV44/(AY44+BA44+BC44+BE44+BG44+BI44+BK44+BM44+BO44+BQ44+BS44+BU44)-1</f>
      </c>
      <c r="AX44" s="47"/>
      <c r="AY44" s="35" t="n">
        <v>4588.28</v>
      </c>
      <c r="AZ44" s="36"/>
      <c r="BA44" s="35" t="n">
        <v>3846.32</v>
      </c>
      <c r="BB44" s="36"/>
      <c r="BC44" s="35" t="n">
        <v>4653.18</v>
      </c>
      <c r="BD44" s="36"/>
      <c r="BE44" s="35" t="n">
        <v>4356.67</v>
      </c>
      <c r="BF44" s="36"/>
      <c r="BG44" s="35" t="n">
        <v>4389.73</v>
      </c>
      <c r="BH44" s="36"/>
      <c r="BI44" s="35" t="n">
        <v>4115.33</v>
      </c>
      <c r="BJ44" s="36"/>
      <c r="BK44" s="35" t="n">
        <v>4089.16</v>
      </c>
      <c r="BL44" s="36"/>
      <c r="BM44" s="35" t="n">
        <v>4006.98</v>
      </c>
      <c r="BN44" s="36"/>
      <c r="BO44" s="35" t="n">
        <v>3961.98</v>
      </c>
      <c r="BP44" s="36"/>
      <c r="BQ44" s="35" t="n">
        <v>4239.63</v>
      </c>
      <c r="BR44" s="37"/>
      <c r="BS44" s="35" t="n">
        <v>4202.07</v>
      </c>
      <c r="BT44" s="36"/>
      <c r="BU44" s="35" t="n">
        <v>4704.88</v>
      </c>
      <c r="BV44" s="36"/>
      <c r="BW44" s="35">
        <f>AY44+BA44+BC44+BE44+BG44+BI44+BK44+BM44+BO44+BQ44+BS44+BU44</f>
      </c>
      <c r="BX44" s="227"/>
      <c r="BY44" s="228"/>
      <c r="BZ44" s="229"/>
      <c r="CA44" s="46"/>
      <c r="CB44" s="46"/>
      <c r="CC44" s="46"/>
      <c r="CD44" s="46"/>
      <c r="CE44" s="46"/>
      <c r="CF44" s="46"/>
      <c r="CG44" s="46"/>
      <c r="CH44" s="46"/>
      <c r="CI44" s="46"/>
      <c r="CJ44" s="46"/>
      <c r="CK44" s="46"/>
      <c r="CL44" s="47"/>
    </row>
    <row r="45" s="213" customFormat="1" ht="27" customHeight="1" spans="1:88">
      <c r="A45" s="48" t="s">
        <v>102</v>
      </c>
      <c r="B45" s="34" t="s">
        <v>273</v>
      </c>
      <c r="C45" s="35" t="n">
        <v>654.7499999999999</v>
      </c>
      <c r="D45" s="36" t="n">
        <f t="shared" si="22">C45/Z45-1</f>
        <v>-0.016788551349240954</v>
      </c>
      <c r="E45" s="35" t="n">
        <v>628.21</v>
      </c>
      <c r="F45" s="36" t="n">
        <f t="shared" si="23">E45/AB45-1</f>
        <v>-0.026589398329640357</v>
      </c>
      <c r="G45" s="35" t="n">
        <v>666.6000000000001</v>
      </c>
      <c r="H45" s="36" t="n">
        <f t="shared" si="24">G45/AD45-1</f>
        <v>0.013994523881959209</v>
      </c>
      <c r="I45" s="35" t="n">
        <v>686.3000000000002</v>
      </c>
      <c r="J45" s="36" t="n">
        <f t="shared" si="25">I45/AF45-1</f>
        <v>0.08969371715279206</v>
      </c>
      <c r="K45" s="35" t="n">
        <v>683.0600000000002</v>
      </c>
      <c r="L45" s="36" t="n">
        <f t="shared" si="26">K45/AH45-1</f>
        <v>0.08391253292710021</v>
      </c>
      <c r="M45" s="989" t="n">
        <v>668.3100000000001</v>
      </c>
      <c r="N45" s="36" t="n">
        <f t="shared" si="27">M45/AJ45-1</f>
        <v>0.07279761140362151</v>
      </c>
      <c r="O45" s="35" t="n">
        <v>602.3399999999999</v>
      </c>
      <c r="P45" s="36" t="n">
        <f t="shared" si="28">O45/AL45-1</f>
        <v>0.03166909308897825</v>
      </c>
      <c r="Q45" s="35" t="n">
        <v>597.0</v>
      </c>
      <c r="R45" s="36" t="n">
        <f>Q45/AL45-1</f>
        <v>-0.016846993725606496</v>
      </c>
      <c r="S45" s="35"/>
      <c r="T45" s="36">
        <f>S45/AN45-1</f>
      </c>
      <c r="U45" s="103">
        <f>C45+E45+G45+I45+K45+M45+O45+Q45+S45</f>
      </c>
      <c r="V45" s="104">
        <f>U45/SUM(X45+Z45+AB45+AD45+AF45+AH45+AJ45+AL45+AN45)-1</f>
      </c>
      <c r="W45" s="38"/>
      <c r="X45" s="35" t="n">
        <v>665.93</v>
      </c>
      <c r="Y45" s="36">
        <f>X45/AY45-1</f>
      </c>
      <c r="Z45" s="35" t="n">
        <v>645.37</v>
      </c>
      <c r="AA45" s="36">
        <f>Z45/BA45-1</f>
      </c>
      <c r="AB45" s="35" t="n">
        <v>657.4</v>
      </c>
      <c r="AC45" s="36">
        <f>AB45/BC45-1</f>
      </c>
      <c r="AD45" s="35" t="n">
        <v>629.81</v>
      </c>
      <c r="AE45" s="36">
        <f>AD45/BE45-1</f>
      </c>
      <c r="AF45" s="35" t="n">
        <v>630.18</v>
      </c>
      <c r="AG45" s="36">
        <f>AF45/BG45-1</f>
      </c>
      <c r="AH45" s="990" t="n">
        <v>622.96</v>
      </c>
      <c r="AI45" s="36">
        <f>AH45/BI45-1</f>
      </c>
      <c r="AJ45" s="35" t="n">
        <v>583.85</v>
      </c>
      <c r="AK45" s="36">
        <f>AJ45/BK45-1</f>
      </c>
      <c r="AL45" s="35" t="n">
        <v>607.23</v>
      </c>
      <c r="AM45" s="36">
        <f>AL45/BM45-1</f>
      </c>
      <c r="AN45" s="35" t="n">
        <v>639.56</v>
      </c>
      <c r="AO45" s="36">
        <f>AN45/BO45-1</f>
      </c>
      <c r="AP45" s="35" t="n">
        <v>665.97</v>
      </c>
      <c r="AQ45" s="36">
        <f>AP45/BQ45-1</f>
      </c>
      <c r="AR45" s="35" t="n">
        <v>648.38</v>
      </c>
      <c r="AS45" s="36">
        <f>AR45/BS45-1</f>
      </c>
      <c r="AT45" s="35" t="n">
        <v>641.95</v>
      </c>
      <c r="AU45" s="36">
        <f>AT45/BU45-1</f>
      </c>
      <c r="AV45" s="35">
        <f>X45+Z45+AB45+AD45+AF45+AH45+AJ45+AL45+AN45+AP45+AR45+AT45</f>
      </c>
      <c r="AW45" s="36">
        <f>AV45/(AY45+BA45+BC45+BE45+BG45+BI45+BK45+BM45+BO45+BQ45+BS45+BU45)-1</f>
      </c>
      <c r="AX45" s="44"/>
      <c r="AY45" s="38" t="n">
        <v>654.82</v>
      </c>
      <c r="AZ45" s="37">
        <f>AY45/BZ45-1</f>
      </c>
      <c r="BA45" s="38" t="n">
        <v>565.84</v>
      </c>
      <c r="BB45" s="37">
        <f>BA45/CA45-1</f>
      </c>
      <c r="BC45" s="38" t="n">
        <v>633.44</v>
      </c>
      <c r="BD45" s="37">
        <f>BC45/CB45-1</f>
      </c>
      <c r="BE45" s="38" t="n">
        <v>645.35</v>
      </c>
      <c r="BF45" s="37">
        <f>BE45/CC45-1</f>
      </c>
      <c r="BG45" s="38" t="n">
        <v>633.71</v>
      </c>
      <c r="BH45" s="37">
        <f>BG45/CD45-1</f>
      </c>
      <c r="BI45" s="38" t="n">
        <v>623.99</v>
      </c>
      <c r="BJ45" s="37">
        <f>BI45/CE45-1</f>
      </c>
      <c r="BK45" s="38" t="n">
        <v>595.93</v>
      </c>
      <c r="BL45" s="37">
        <f>BK45/CF45-1</f>
      </c>
      <c r="BM45" s="38" t="n">
        <v>636.56</v>
      </c>
      <c r="BN45" s="37">
        <f>BM45/CG45-1</f>
      </c>
      <c r="BO45" s="38" t="n">
        <v>675.85</v>
      </c>
      <c r="BP45" s="37">
        <f>BO45/CH45-1</f>
      </c>
      <c r="BQ45" s="38" t="n">
        <v>689.6</v>
      </c>
      <c r="BR45" s="37">
        <f>BQ45/CI45-1</f>
      </c>
      <c r="BS45" s="38" t="n">
        <v>676.38</v>
      </c>
      <c r="BT45" s="37">
        <f>BS45/CJ45-1</f>
      </c>
      <c r="BU45" s="38" t="n">
        <v>671.83</v>
      </c>
      <c r="BV45" s="37">
        <f>BU45/CK45-1</f>
      </c>
      <c r="BW45" s="38">
        <f>AY45+BA45+BC45+BE45+BG45+BI45+BK45+BM45+BO45+BQ45+BS45+BU45</f>
      </c>
      <c r="BX45" s="225">
        <f>BW45/CL45-1</f>
      </c>
      <c r="BY45" s="210"/>
      <c r="BZ45" s="232" t="n">
        <v>490.69</v>
      </c>
      <c r="CA45" s="203" t="n">
        <v>529.7</v>
      </c>
      <c r="CB45" s="203" t="n">
        <v>556.06</v>
      </c>
      <c r="CC45" s="203" t="n">
        <v>586.77</v>
      </c>
      <c r="CD45" s="203" t="n">
        <v>588.4</v>
      </c>
      <c r="CE45" s="203" t="n">
        <v>565.49</v>
      </c>
      <c r="CF45" s="203" t="n">
        <v>555.69</v>
      </c>
      <c r="CG45" s="203" t="n">
        <v>550.96</v>
      </c>
      <c r="CH45" s="203" t="n">
        <v>576.02</v>
      </c>
      <c r="CI45" s="203" t="n">
        <v>612.2</v>
      </c>
      <c r="CJ45" s="203" t="n">
        <v>608.18</v>
      </c>
      <c r="CK45" s="203" t="n">
        <v>630.05</v>
      </c>
      <c r="CL45" s="38">
        <f>BZ45+CA45+CB45+CC45+CD45+CE45+CF45+CG45+CH45+CI45+CJ45+CK45</f>
      </c>
    </row>
    <row r="46" ht="27" customHeight="1" spans="1:88">
      <c r="A46" s="45"/>
      <c r="B46" s="34" t="s">
        <v>274</v>
      </c>
      <c r="C46" s="35" t="n">
        <v>8750.57</v>
      </c>
      <c r="D46" s="36" t="n">
        <f t="shared" si="22">C46/Z46-1</f>
        <v>0.23886965816503491</v>
      </c>
      <c r="E46" s="35" t="n">
        <v>8222.529999999999</v>
      </c>
      <c r="F46" s="36" t="n">
        <f t="shared" si="23">E46/AB46-1</f>
        <v>-0.034296586431461384</v>
      </c>
      <c r="G46" s="35" t="n">
        <v>9063.34</v>
      </c>
      <c r="H46" s="36" t="n">
        <f t="shared" si="24">G46/AD46-1</f>
        <v>0.040099059894972644</v>
      </c>
      <c r="I46" s="35" t="n">
        <v>9322.35</v>
      </c>
      <c r="J46" s="36" t="n">
        <f t="shared" si="25">I46/AF46-1</f>
        <v>0.13498123857086863</v>
      </c>
      <c r="K46" s="35" t="n">
        <v>9271.04</v>
      </c>
      <c r="L46" s="36" t="n">
        <f t="shared" si="26">K46/AH46-1</f>
        <v>0.12551686629097003</v>
      </c>
      <c r="M46" s="991" t="n">
        <v>9071.52</v>
      </c>
      <c r="N46" s="36" t="n">
        <f t="shared" si="27">M46/AJ46-1</f>
        <v>0.10668646250279057</v>
      </c>
      <c r="O46" s="35" t="n">
        <v>8182.59</v>
      </c>
      <c r="P46" s="36" t="n">
        <f t="shared" si="28">O46/AL46-1</f>
        <v>0.0052939369740157005</v>
      </c>
      <c r="Q46" s="35" t="n">
        <v>8127.260000000001</v>
      </c>
      <c r="R46" s="36" t="n">
        <f>Q46/AL46-1</f>
        <v>0.008843076357804458</v>
      </c>
      <c r="S46" s="35"/>
      <c r="T46" s="36">
        <f>S46/AN46-1</f>
      </c>
      <c r="U46" s="35">
        <f>C46+E46+G46+I46+K46+M46+O46+Q46+S46</f>
      </c>
      <c r="V46" s="36">
        <f>U46/SUM(X46+Z46+AB46+AD46+AF46+AH46+AJ46+AL46+AN46)-1</f>
      </c>
      <c r="W46" s="38"/>
      <c r="X46" s="35" t="n">
        <v>7063.35</v>
      </c>
      <c r="Y46" s="36">
        <f>X46/AY46-1</f>
      </c>
      <c r="Z46" s="35" t="n">
        <v>8514.55</v>
      </c>
      <c r="AA46" s="36">
        <f>Z46/AY46-1</f>
      </c>
      <c r="AB46" s="35" t="n">
        <v>8713.92</v>
      </c>
      <c r="AC46" s="36">
        <f>AB46/BA46-1</f>
      </c>
      <c r="AD46" s="35" t="n">
        <v>8213.66</v>
      </c>
      <c r="AE46" s="36">
        <f>AD46/BC46-1</f>
      </c>
      <c r="AF46" s="35" t="n">
        <v>8237.14</v>
      </c>
      <c r="AG46" s="36">
        <f>AF46/BE46-1</f>
      </c>
      <c r="AH46" s="992" t="n">
        <v>8197.01</v>
      </c>
      <c r="AI46" s="36">
        <f>AH46/BI46-1</f>
      </c>
      <c r="AJ46" s="35" t="n">
        <v>8139.5</v>
      </c>
      <c r="AK46" s="36">
        <f>AJ46/BK46-1</f>
      </c>
      <c r="AL46" s="35" t="n">
        <v>8056.02</v>
      </c>
      <c r="AM46" s="36">
        <f>AL46/BM46-1</f>
      </c>
      <c r="AN46" s="35" t="n">
        <v>8670.72</v>
      </c>
      <c r="AO46" s="36">
        <f>AN46/BO46-1</f>
      </c>
      <c r="AP46" s="35" t="n">
        <v>9048.2</v>
      </c>
      <c r="AQ46" s="36">
        <f>AP46/BQ46-1</f>
      </c>
      <c r="AR46" s="35" t="n">
        <v>8765.48</v>
      </c>
      <c r="AS46" s="36">
        <f>AR46/BS46-1</f>
      </c>
      <c r="AT46" s="35" t="n">
        <v>8565.69</v>
      </c>
      <c r="AU46" s="36">
        <f>AT46/BU46-1</f>
      </c>
      <c r="AV46" s="35">
        <f>X46+Z46+AB46+AD46+AF46+AH46+AJ46+AL46+AN46+AP46+AR46+AT46</f>
      </c>
      <c r="AW46" s="36">
        <f>AV46/(AY46+BA46+BC46+BE46+BG46+BI46+BK46+BM46+BO46+BQ46+BS46+BU46)-1</f>
      </c>
      <c r="AX46" s="47"/>
      <c r="AY46" s="35" t="n">
        <v>6877.45</v>
      </c>
      <c r="AZ46" s="36"/>
      <c r="BA46" s="35" t="n">
        <v>6018.95</v>
      </c>
      <c r="BB46" s="36"/>
      <c r="BC46" s="35" t="n">
        <v>6643.71</v>
      </c>
      <c r="BD46" s="36"/>
      <c r="BE46" s="35" t="n">
        <v>6794.36</v>
      </c>
      <c r="BF46" s="36"/>
      <c r="BG46" s="35" t="n">
        <v>6708.78</v>
      </c>
      <c r="BH46" s="36"/>
      <c r="BI46" s="35" t="n">
        <v>6614.13</v>
      </c>
      <c r="BJ46" s="36"/>
      <c r="BK46" s="35" t="n">
        <v>6334.69</v>
      </c>
      <c r="BL46" s="36"/>
      <c r="BM46" s="35" t="n">
        <v>6741.47</v>
      </c>
      <c r="BN46" s="36"/>
      <c r="BO46" s="35" t="n">
        <v>7091.46</v>
      </c>
      <c r="BP46" s="36"/>
      <c r="BQ46" s="35" t="n">
        <v>7254.45</v>
      </c>
      <c r="BR46" s="37"/>
      <c r="BS46" s="35" t="n">
        <v>7116.51</v>
      </c>
      <c r="BT46" s="36"/>
      <c r="BU46" s="35" t="n">
        <v>7084.38</v>
      </c>
      <c r="BV46" s="36"/>
      <c r="BW46" s="35">
        <f>AY46+BA46+BC46+BE46+BG46+BI46+BK46+BM46+BO46+BQ46+BS46+BU46</f>
      </c>
      <c r="BX46" s="227"/>
      <c r="BY46" s="228"/>
      <c r="BZ46" s="229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7"/>
    </row>
    <row r="47" ht="27" customHeight="1" spans="1:88">
      <c r="A47" s="45"/>
      <c r="B47" s="34" t="s">
        <v>275</v>
      </c>
      <c r="C47" s="35" t="n">
        <v>415.10999999999996</v>
      </c>
      <c r="D47" s="36" t="n">
        <f t="shared" si="22">C47/Z47-1</f>
        <v>-0.08761017209925925</v>
      </c>
      <c r="E47" s="35" t="n">
        <v>390.95</v>
      </c>
      <c r="F47" s="36" t="n">
        <f t="shared" si="23">E47/AB47-1</f>
        <v>-0.07117911192416426</v>
      </c>
      <c r="G47" s="35" t="n">
        <v>410.2200000000001</v>
      </c>
      <c r="H47" s="36" t="n">
        <f t="shared" si="24">G47/AD47-1</f>
        <v>-0.04533395392134043</v>
      </c>
      <c r="I47" s="35" t="n">
        <v>423.60999999999996</v>
      </c>
      <c r="J47" s="36" t="n">
        <f t="shared" si="25">I47/AF47-1</f>
        <v>0.04042736092349264</v>
      </c>
      <c r="K47" s="35" t="n">
        <v>419.3699999999999</v>
      </c>
      <c r="L47" s="36" t="n">
        <f t="shared" si="26">K47/AH47-1</f>
        <v>0.03612106238418766</v>
      </c>
      <c r="M47" s="993" t="n">
        <v>411.33</v>
      </c>
      <c r="N47" s="36" t="n">
        <f t="shared" si="27">M47/AJ47-1</f>
        <v>0.03824019385127975</v>
      </c>
      <c r="O47" s="35" t="n">
        <v>359.88</v>
      </c>
      <c r="P47" s="36" t="n">
        <f t="shared" si="28">O47/AL47-1</f>
        <v>9.734931716407491E-4</v>
      </c>
      <c r="Q47" s="35" t="n">
        <v>350.44000000000005</v>
      </c>
      <c r="R47" s="36" t="n">
        <f>Q47/AL47-1</f>
        <v>-0.06626522075084595</v>
      </c>
      <c r="S47" s="35"/>
      <c r="T47" s="36">
        <f>S47/AN47-1</f>
      </c>
      <c r="U47" s="35">
        <f>C47+E47+G47+I47+K47+M47+O47+Q47+S47</f>
      </c>
      <c r="V47" s="36">
        <f>U47/SUM(X47+Z47+AB47+AD47+AF47+AH47+AJ47+AL47+AN47)-1</f>
      </c>
      <c r="W47" s="38"/>
      <c r="X47" s="35" t="n">
        <v>454.97</v>
      </c>
      <c r="Y47" s="36">
        <f>X47/AY47-1</f>
      </c>
      <c r="Z47" s="35" t="n">
        <v>420.91</v>
      </c>
      <c r="AA47" s="36">
        <f>Z47/BA47-1</f>
      </c>
      <c r="AB47" s="35" t="n">
        <v>429.7</v>
      </c>
      <c r="AC47" s="36">
        <f>AB47/BC47-1</f>
      </c>
      <c r="AD47" s="35" t="n">
        <v>407.15</v>
      </c>
      <c r="AE47" s="36">
        <f>AD47/BE47-1</f>
      </c>
      <c r="AF47" s="35" t="n">
        <v>404.75</v>
      </c>
      <c r="AG47" s="36">
        <f>AF47/BG47-1</f>
      </c>
      <c r="AH47" s="994" t="n">
        <v>396.18</v>
      </c>
      <c r="AI47" s="36">
        <f>AH47/BI47-1</f>
      </c>
      <c r="AJ47" s="35" t="n">
        <v>359.53</v>
      </c>
      <c r="AK47" s="36">
        <f>AJ47/BK47-1</f>
      </c>
      <c r="AL47" s="35" t="n">
        <v>375.31</v>
      </c>
      <c r="AM47" s="36">
        <f>AL47/BM47-1</f>
      </c>
      <c r="AN47" s="35" t="n">
        <v>402.86</v>
      </c>
      <c r="AO47" s="36">
        <f>AN47/BO47-1</f>
      </c>
      <c r="AP47" s="35" t="n">
        <v>414.28</v>
      </c>
      <c r="AQ47" s="36">
        <f>AP47/BQ47-1</f>
      </c>
      <c r="AR47" s="35" t="n">
        <v>407.53</v>
      </c>
      <c r="AS47" s="36">
        <f>AR47/BS47-1</f>
      </c>
      <c r="AT47" s="35" t="n">
        <v>406.72</v>
      </c>
      <c r="AU47" s="36">
        <f>AT47/BU47-1</f>
      </c>
      <c r="AV47" s="35">
        <f>X47+Z47+AB47+AD47+AF47+AH47+AJ47+AL47+AN47+AP47+AR47+AT47</f>
      </c>
      <c r="AW47" s="36">
        <f>AV47/(AY47+BA47+BC47+BE47+BG47+BI47+BK47+BM47+BO47+BQ47+BS47+BU47)-1</f>
      </c>
      <c r="AX47" s="47"/>
      <c r="AY47" s="35" t="n">
        <v>474.29</v>
      </c>
      <c r="AZ47" s="36"/>
      <c r="BA47" s="35" t="n">
        <v>400.44</v>
      </c>
      <c r="BB47" s="36"/>
      <c r="BC47" s="35" t="n">
        <v>460.29</v>
      </c>
      <c r="BD47" s="36"/>
      <c r="BE47" s="35" t="n">
        <v>459.44</v>
      </c>
      <c r="BF47" s="36"/>
      <c r="BG47" s="35" t="n">
        <v>448.72</v>
      </c>
      <c r="BH47" s="36"/>
      <c r="BI47" s="35" t="n">
        <v>439.49</v>
      </c>
      <c r="BJ47" s="36"/>
      <c r="BK47" s="35" t="n">
        <v>412.6</v>
      </c>
      <c r="BL47" s="36">
        <f>BK47/CF47-1</f>
      </c>
      <c r="BM47" s="35" t="n">
        <v>435.3</v>
      </c>
      <c r="BN47" s="36">
        <f>BM47/CG47-1</f>
      </c>
      <c r="BO47" s="35" t="n">
        <v>458.71</v>
      </c>
      <c r="BP47" s="36">
        <f>BO47/CH47-1</f>
      </c>
      <c r="BQ47" s="35" t="n">
        <v>469.55</v>
      </c>
      <c r="BR47" s="36">
        <f>BQ47/CI47-1</f>
      </c>
      <c r="BS47" s="35" t="n">
        <v>464.8</v>
      </c>
      <c r="BT47" s="36">
        <f>BS47/CJ47-1</f>
      </c>
      <c r="BU47" s="35" t="n">
        <v>461.96</v>
      </c>
      <c r="BV47" s="36">
        <f>BU47/CK47-1</f>
      </c>
      <c r="BW47" s="35">
        <f>AY47+BA47+BC47+BE47+BG47+BI47+BK47+BM47+BO47+BQ47+BS47+BU47</f>
      </c>
      <c r="BX47" s="227"/>
      <c r="BY47" s="228"/>
      <c r="BZ47" s="233"/>
      <c r="CA47" s="49"/>
      <c r="CB47" s="49"/>
      <c r="CC47" s="49"/>
      <c r="CD47" s="49"/>
      <c r="CE47" s="49"/>
      <c r="CF47" s="50" t="n">
        <v>414.83</v>
      </c>
      <c r="CG47" s="50" t="n">
        <v>404.98</v>
      </c>
      <c r="CH47" s="50" t="n">
        <v>426.43</v>
      </c>
      <c r="CI47" s="50" t="n">
        <v>455.59</v>
      </c>
      <c r="CJ47" s="50" t="n">
        <v>454.0</v>
      </c>
      <c r="CK47" s="50" t="n">
        <v>473.87</v>
      </c>
      <c r="CL47" s="35">
        <f>BZ47+CA47+CB47+CC47+CD47+CE47+CF47+CG47+CH47+CI47+CJ47+CK47</f>
      </c>
    </row>
    <row r="48" ht="27" customHeight="1" spans="1:88">
      <c r="A48" s="29"/>
      <c r="B48" s="34" t="s">
        <v>276</v>
      </c>
      <c r="C48" s="35" t="n">
        <v>3611.5599999999995</v>
      </c>
      <c r="D48" s="36" t="n">
        <f t="shared" si="22">C48/Z48-1</f>
        <v>0.5882249467888616</v>
      </c>
      <c r="E48" s="35" t="n">
        <v>3310.48</v>
      </c>
      <c r="F48" s="36" t="n">
        <f t="shared" si="23">E48/AB48-1</f>
        <v>0.30891952695943736</v>
      </c>
      <c r="G48" s="231" t="n">
        <v>3561.770000000001</v>
      </c>
      <c r="H48" s="36" t="n">
        <f t="shared" si="24">G48/AD48-1</f>
        <v>0.39467233655984724</v>
      </c>
      <c r="I48" s="35" t="n">
        <v>3677.899999999999</v>
      </c>
      <c r="J48" s="36" t="n">
        <f t="shared" si="25">I48/AF48-1</f>
        <v>0.5667305644302449</v>
      </c>
      <c r="K48" s="35" t="n">
        <v>3602.7900000000004</v>
      </c>
      <c r="L48" s="36" t="n">
        <f t="shared" si="26">K48/AH48-1</f>
        <v>0.546069373339799</v>
      </c>
      <c r="M48" s="995" t="n">
        <v>3579.67</v>
      </c>
      <c r="N48" s="36" t="n">
        <f t="shared" si="27">M48/AJ48-1</f>
        <v>0.55540444243604</v>
      </c>
      <c r="O48" s="35" t="n">
        <v>3011.899999999999</v>
      </c>
      <c r="P48" s="36" t="n">
        <f t="shared" si="28">O48/AL48-1</f>
        <v>0.05262606069925768</v>
      </c>
      <c r="Q48" s="35" t="n">
        <v>2862.66</v>
      </c>
      <c r="R48" s="36" t="n">
        <f>Q48/AL48-1</f>
        <v>-0.055315020394155034</v>
      </c>
      <c r="S48" s="35"/>
      <c r="T48" s="36">
        <f>S48/AN48-1</f>
      </c>
      <c r="U48" s="35">
        <f>C48+E48+G48+I48+K48+M48+O48+Q48+S48</f>
      </c>
      <c r="V48" s="36">
        <f>U48/SUM(X48+Z48+AB48+AD48+AF48+AH48+AJ48+AL48+AN48)-1</f>
      </c>
      <c r="W48" s="38"/>
      <c r="X48" s="35" t="n">
        <v>2273.96</v>
      </c>
      <c r="Y48" s="36">
        <f>X48/AY48-1</f>
      </c>
      <c r="Z48" s="35" t="n">
        <v>2529.17</v>
      </c>
      <c r="AA48" s="36">
        <f>Z48/BA48-1</f>
      </c>
      <c r="AB48" s="35" t="n">
        <v>2553.84</v>
      </c>
      <c r="AC48" s="36">
        <f>AB48/BC48-1</f>
      </c>
      <c r="AD48" s="35" t="n">
        <v>2347.5</v>
      </c>
      <c r="AE48" s="36">
        <f>AD48/BE48-1</f>
      </c>
      <c r="AF48" s="35" t="n">
        <v>2330.29</v>
      </c>
      <c r="AG48" s="36">
        <f>AF48/BG48-1</f>
      </c>
      <c r="AH48" s="996" t="n">
        <v>2301.44</v>
      </c>
      <c r="AI48" s="36">
        <f>AH48/BI48-1</f>
      </c>
      <c r="AJ48" s="35" t="n">
        <v>2861.32</v>
      </c>
      <c r="AK48" s="36">
        <f>AJ48/BK48-1</f>
      </c>
      <c r="AL48" s="35" t="n">
        <v>3030.28</v>
      </c>
      <c r="AM48" s="36">
        <f>AL48/BM48-1</f>
      </c>
      <c r="AN48" s="35" t="n">
        <v>3397.58</v>
      </c>
      <c r="AO48" s="36">
        <f>AN48/BO48-1</f>
      </c>
      <c r="AP48" s="35" t="n">
        <v>3613.03</v>
      </c>
      <c r="AQ48" s="36">
        <f>AP48/BQ48-1</f>
      </c>
      <c r="AR48" s="35" t="n">
        <v>3569.09</v>
      </c>
      <c r="AS48" s="36">
        <f>AR48/BS48-1</f>
      </c>
      <c r="AT48" s="35" t="n">
        <v>3515.69</v>
      </c>
      <c r="AU48" s="36">
        <f>AT48/BU48-1</f>
      </c>
      <c r="AV48" s="35">
        <f>X48+Z48+AB48+AD48+AF48+AH48+AJ48+AL48+AN48+AP48+AR48+AT48</f>
      </c>
      <c r="AW48" s="36">
        <f>AV48/(AY48+BA48+BC48+BE48+BG48+BI48+BK48+BM48+BO48+BQ48+BS48+BU48)-1</f>
      </c>
      <c r="AX48" s="47"/>
      <c r="AY48" s="35" t="n">
        <v>2370.53</v>
      </c>
      <c r="AZ48" s="36"/>
      <c r="BA48" s="35" t="n">
        <v>2001.11</v>
      </c>
      <c r="BB48" s="36"/>
      <c r="BC48" s="35" t="n">
        <v>2300.35</v>
      </c>
      <c r="BD48" s="36"/>
      <c r="BE48" s="35" t="n">
        <v>2296.25</v>
      </c>
      <c r="BF48" s="36"/>
      <c r="BG48" s="35" t="n">
        <v>2242.66</v>
      </c>
      <c r="BH48" s="36"/>
      <c r="BI48" s="35" t="n">
        <v>2196.54</v>
      </c>
      <c r="BJ48" s="36"/>
      <c r="BK48" s="35" t="n">
        <v>2062.1</v>
      </c>
      <c r="BL48" s="36"/>
      <c r="BM48" s="35" t="n">
        <v>2175.59</v>
      </c>
      <c r="BN48" s="36"/>
      <c r="BO48" s="35" t="n">
        <v>2292.63</v>
      </c>
      <c r="BP48" s="36"/>
      <c r="BQ48" s="35" t="n">
        <v>2346.8</v>
      </c>
      <c r="BR48" s="37"/>
      <c r="BS48" s="35" t="n">
        <v>2323.13</v>
      </c>
      <c r="BT48" s="36"/>
      <c r="BU48" s="35" t="n">
        <v>2308.94</v>
      </c>
      <c r="BV48" s="36"/>
      <c r="BW48" s="35">
        <f>AY48+BA48+BC48+BE48+BG48+BI48+BK48+BM48+BO48+BQ48+BS48+BU48</f>
      </c>
      <c r="BX48" s="227"/>
      <c r="BY48" s="228"/>
      <c r="BZ48" s="233"/>
      <c r="CA48" s="49"/>
      <c r="CB48" s="49"/>
      <c r="CC48" s="49"/>
      <c r="CD48" s="49"/>
      <c r="CE48" s="49"/>
      <c r="CF48" s="49"/>
      <c r="CG48" s="49"/>
      <c r="CH48" s="49"/>
      <c r="CI48" s="49"/>
      <c r="CJ48" s="49"/>
      <c r="CK48" s="49"/>
      <c r="CL48" s="47"/>
    </row>
    <row r="49" s="213" customFormat="1" ht="27" customHeight="1" spans="1:88">
      <c r="A49" s="48" t="s">
        <v>103</v>
      </c>
      <c r="B49" s="34" t="s">
        <v>273</v>
      </c>
      <c r="C49" s="35" t="n">
        <v>681.62</v>
      </c>
      <c r="D49" s="36" t="n">
        <f t="shared" si="22">C49/Z49-1</f>
        <v>-0.06661919563996876</v>
      </c>
      <c r="E49" s="35" t="n">
        <v>610.86</v>
      </c>
      <c r="F49" s="36" t="n">
        <f t="shared" si="23">E49/AB49-1</f>
        <v>-0.014169517784520025</v>
      </c>
      <c r="G49" s="35" t="n">
        <v>716.9700000000001</v>
      </c>
      <c r="H49" s="36" t="n">
        <f t="shared" si="24">G49/AD49-1</f>
        <v>0.04126002091321013</v>
      </c>
      <c r="I49" s="35" t="n">
        <v>736.3599999999999</v>
      </c>
      <c r="J49" s="36" t="n">
        <f t="shared" si="25">I49/AF49-1</f>
        <v>0.05905364590824114</v>
      </c>
      <c r="K49" s="35" t="n">
        <v>739.61</v>
      </c>
      <c r="L49" s="36" t="n">
        <f t="shared" si="26">K49/AH49-1</f>
        <v>0.06759721700972898</v>
      </c>
      <c r="M49" s="997" t="n">
        <v>687.86</v>
      </c>
      <c r="N49" s="36" t="n">
        <f t="shared" si="27">M49/AJ49-1</f>
        <v>0.008089808599818227</v>
      </c>
      <c r="O49" s="35" t="n">
        <v>620.62</v>
      </c>
      <c r="P49" s="36" t="n">
        <f t="shared" si="28">O49/AL49-1</f>
        <v>0.03780873229544657</v>
      </c>
      <c r="Q49" s="35" t="n">
        <v>621.0400000000001</v>
      </c>
      <c r="R49" s="36" t="n">
        <f>Q49/AL49-1</f>
        <v>0.07064786401406753</v>
      </c>
      <c r="S49" s="35"/>
      <c r="T49" s="36">
        <f>S49/AN49-1</f>
      </c>
      <c r="U49" s="103">
        <f>C49+E49+G49+I49+K49+M49+O49+Q49+S49</f>
      </c>
      <c r="V49" s="104">
        <f>U49/SUM(X49+Z49+AB49+AD49+AF49+AH49+AJ49+AL49+AN49)-1</f>
      </c>
      <c r="W49" s="38"/>
      <c r="X49" s="35" t="n">
        <v>730.27</v>
      </c>
      <c r="Y49" s="36">
        <f>X49/AY49-1</f>
      </c>
      <c r="Z49" s="35" t="n">
        <v>619.64</v>
      </c>
      <c r="AA49" s="36">
        <f>Z49/BA49-1</f>
      </c>
      <c r="AB49" s="35" t="n">
        <v>688.56</v>
      </c>
      <c r="AC49" s="36">
        <f>AB49/BC49-1</f>
      </c>
      <c r="AD49" s="35" t="n">
        <v>695.3</v>
      </c>
      <c r="AE49" s="36">
        <f>AD49/BE49-1</f>
      </c>
      <c r="AF49" s="35" t="n">
        <v>692.78</v>
      </c>
      <c r="AG49" s="36">
        <f>AF49/BG49-1</f>
      </c>
      <c r="AH49" s="998" t="n">
        <v>682.34</v>
      </c>
      <c r="AI49" s="36">
        <f>AH49/BI49-1</f>
      </c>
      <c r="AJ49" s="35" t="n">
        <v>598.01</v>
      </c>
      <c r="AK49" s="36">
        <f>AJ49/BK49-1</f>
      </c>
      <c r="AL49" s="35" t="n">
        <v>580.06</v>
      </c>
      <c r="AM49" s="36">
        <f>AL49/BM49-1</f>
      </c>
      <c r="AN49" s="35" t="n">
        <v>657.74</v>
      </c>
      <c r="AO49" s="36">
        <f>AN49/BO49-1</f>
      </c>
      <c r="AP49" s="35" t="n">
        <v>681.36</v>
      </c>
      <c r="AQ49" s="36">
        <f>AP49/BQ49-1</f>
      </c>
      <c r="AR49" s="35" t="n">
        <v>697.5</v>
      </c>
      <c r="AS49" s="36">
        <f>AR49/BS49-1</f>
      </c>
      <c r="AT49" s="35" t="n">
        <v>669.9</v>
      </c>
      <c r="AU49" s="36">
        <f>AT49/BU49-1</f>
      </c>
      <c r="AV49" s="35">
        <f>X49+Z49+AB49+AD49+AF49+AH49+AJ49+AL49+AN49+AP49+AR49+AT49</f>
      </c>
      <c r="AW49" s="36">
        <f>AV49/(AY49+BA49+BC49+BE49+BG49+BI49+BK49+BM49+BO49+BQ49+BS49+BU49)-1</f>
      </c>
      <c r="AX49" s="44"/>
      <c r="AY49" s="38" t="n">
        <v>750.2</v>
      </c>
      <c r="AZ49" s="37">
        <f>AY49/BZ49-1</f>
      </c>
      <c r="BA49" s="38" t="n">
        <v>652.51</v>
      </c>
      <c r="BB49" s="37">
        <f>BA49/CA49-1</f>
      </c>
      <c r="BC49" s="38" t="n">
        <v>706.61</v>
      </c>
      <c r="BD49" s="37">
        <f>BC49/CB49-1</f>
      </c>
      <c r="BE49" s="38" t="n">
        <v>744.95</v>
      </c>
      <c r="BF49" s="37">
        <f>BE49/CC49-1</f>
      </c>
      <c r="BG49" s="38" t="n">
        <v>748.69</v>
      </c>
      <c r="BH49" s="37">
        <f>BG49/CD49-1</f>
      </c>
      <c r="BI49" s="38" t="n">
        <v>690.63</v>
      </c>
      <c r="BJ49" s="37">
        <f>BI49/CE49-1</f>
      </c>
      <c r="BK49" s="38" t="n">
        <v>654.76</v>
      </c>
      <c r="BL49" s="37">
        <f>BK49/CF49-1</f>
      </c>
      <c r="BM49" s="38" t="n">
        <v>675.22</v>
      </c>
      <c r="BN49" s="37">
        <f>BM49/CG49-1</f>
      </c>
      <c r="BO49" s="38" t="n">
        <v>673.36</v>
      </c>
      <c r="BP49" s="37">
        <f>BO49/CH49-1</f>
      </c>
      <c r="BQ49" s="38" t="n">
        <v>701.38</v>
      </c>
      <c r="BR49" s="37">
        <f>BQ49/CI49-1</f>
      </c>
      <c r="BS49" s="38" t="n">
        <v>673.72</v>
      </c>
      <c r="BT49" s="37">
        <f>BS49/CJ49-1</f>
      </c>
      <c r="BU49" s="38" t="n">
        <v>660.53</v>
      </c>
      <c r="BV49" s="37">
        <f>BU49/CK49-1</f>
      </c>
      <c r="BW49" s="38">
        <f>AY49+BA49+BC49+BE49+BG49+BI49+BK49+BM49+BO49+BQ49+BS49+BU49</f>
      </c>
      <c r="BX49" s="225">
        <f>BW49/CL49-1</f>
      </c>
      <c r="BY49" s="210"/>
      <c r="BZ49" s="232" t="n">
        <v>653.34</v>
      </c>
      <c r="CA49" s="203" t="n">
        <v>694.65</v>
      </c>
      <c r="CB49" s="203" t="n">
        <v>735.54</v>
      </c>
      <c r="CC49" s="203" t="n">
        <v>772.04</v>
      </c>
      <c r="CD49" s="203" t="n">
        <v>746.89</v>
      </c>
      <c r="CE49" s="203" t="n">
        <v>739.37</v>
      </c>
      <c r="CF49" s="203" t="n">
        <v>702.49</v>
      </c>
      <c r="CG49" s="203" t="n">
        <v>697.14</v>
      </c>
      <c r="CH49" s="203" t="n">
        <v>735.17</v>
      </c>
      <c r="CI49" s="203" t="n">
        <v>762.14</v>
      </c>
      <c r="CJ49" s="203" t="n">
        <v>733.68</v>
      </c>
      <c r="CK49" s="203" t="n">
        <v>741.7</v>
      </c>
      <c r="CL49" s="38">
        <f>BZ49+CA49+CB49+CC49+CD49+CE49+CF49+CG49+CH49+CI49+CJ49+CK49</f>
      </c>
    </row>
    <row r="50" ht="27" customHeight="1" spans="1:88">
      <c r="A50" s="45"/>
      <c r="B50" s="34" t="s">
        <v>274</v>
      </c>
      <c r="C50" s="35" t="n">
        <v>6998.3</v>
      </c>
      <c r="D50" s="36" t="n">
        <f t="shared" si="22">C50/Z50-1</f>
        <v>-0.1447099067873978</v>
      </c>
      <c r="E50" s="35" t="n">
        <v>6288.05</v>
      </c>
      <c r="F50" s="36" t="n">
        <f t="shared" si="23">E50/AB50-1</f>
        <v>-0.1515591056899599</v>
      </c>
      <c r="G50" s="35" t="n">
        <v>7303.57</v>
      </c>
      <c r="H50" s="36" t="n">
        <f t="shared" si="24">G50/AD50-1</f>
        <v>-0.09786248510039097</v>
      </c>
      <c r="I50" s="35" t="n">
        <v>7529.179999999999</v>
      </c>
      <c r="J50" s="36" t="n">
        <f t="shared" si="25">I50/AF50-1</f>
        <v>-0.10150517257633562</v>
      </c>
      <c r="K50" s="35" t="n">
        <v>7591.38</v>
      </c>
      <c r="L50" s="36" t="n">
        <f t="shared" si="26">K50/AH50-1</f>
        <v>-0.08487644461374699</v>
      </c>
      <c r="M50" s="999" t="n">
        <v>7012.860000000001</v>
      </c>
      <c r="N50" s="36" t="n">
        <f t="shared" si="27">M50/AJ50-1</f>
        <v>-0.13522052131965046</v>
      </c>
      <c r="O50" s="35" t="n">
        <v>6305.9400000000005</v>
      </c>
      <c r="P50" s="36" t="n">
        <f t="shared" si="28">O50/AL50-1</f>
        <v>0.007216376286585113</v>
      </c>
      <c r="Q50" s="35" t="n">
        <v>6280.2</v>
      </c>
      <c r="R50" s="36" t="n">
        <f>Q50/AL50-1</f>
        <v>0.09027275047263905</v>
      </c>
      <c r="S50" s="35"/>
      <c r="T50" s="36">
        <f>S50/AN50-1</f>
      </c>
      <c r="U50" s="35">
        <f>C50+E50+G50+I50+K50+M50+O50+Q50+S50</f>
      </c>
      <c r="V50" s="36">
        <f>U50/SUM(X50+Z50+AB50+AD50+AF50+AH50+AJ50+AL50+AN50)-1</f>
      </c>
      <c r="W50" s="38"/>
      <c r="X50" s="35" t="n">
        <v>8182.37</v>
      </c>
      <c r="Y50" s="36">
        <f>X50/AY50-1</f>
      </c>
      <c r="Z50" s="35" t="n">
        <v>7411.3</v>
      </c>
      <c r="AA50" s="36">
        <f>Z50/AY50-1</f>
      </c>
      <c r="AB50" s="35" t="n">
        <v>8095.85</v>
      </c>
      <c r="AC50" s="36">
        <f>AB50/BA50-1</f>
      </c>
      <c r="AD50" s="35" t="n">
        <v>8379.77</v>
      </c>
      <c r="AE50" s="36">
        <f>AD50/BC50-1</f>
      </c>
      <c r="AF50" s="35" t="n">
        <v>8295.47</v>
      </c>
      <c r="AG50" s="36">
        <f>AF50/BE50-1</f>
      </c>
      <c r="AH50" s="1000" t="n">
        <v>8109.42</v>
      </c>
      <c r="AI50" s="36">
        <f>AH50/BI50-1</f>
      </c>
      <c r="AJ50" s="35" t="n">
        <v>6260.76</v>
      </c>
      <c r="AK50" s="36">
        <f>AJ50/BK50-1</f>
      </c>
      <c r="AL50" s="35" t="n">
        <v>5760.21</v>
      </c>
      <c r="AM50" s="36">
        <f>AL50/BM50-1</f>
      </c>
      <c r="AN50" s="35" t="n">
        <v>6654.65</v>
      </c>
      <c r="AO50" s="36">
        <f>AN50/BO50-1</f>
      </c>
      <c r="AP50" s="35" t="n">
        <v>6976.1</v>
      </c>
      <c r="AQ50" s="36">
        <f>AP50/BQ50-1</f>
      </c>
      <c r="AR50" s="35" t="n">
        <v>7123.59</v>
      </c>
      <c r="AS50" s="36">
        <f>AR50/BS50-1</f>
      </c>
      <c r="AT50" s="35" t="n">
        <v>6903.85</v>
      </c>
      <c r="AU50" s="36">
        <f>AT50/BU50-1</f>
      </c>
      <c r="AV50" s="35">
        <f>X50+Z50+AB50+AD50+AF50+AH50+AJ50+AL50+AN50+AP50+AR50+AT50</f>
      </c>
      <c r="AW50" s="36">
        <f>AV50/(AY50+BA50+BC50+BE50+BG50+BI50+BK50+BM50+BO50+BQ50+BS50+BU50)-1</f>
      </c>
      <c r="AX50" s="47"/>
      <c r="AY50" s="35" t="n">
        <v>7508.62</v>
      </c>
      <c r="AZ50" s="36"/>
      <c r="BA50" s="35" t="n">
        <v>6539.35</v>
      </c>
      <c r="BB50" s="36"/>
      <c r="BC50" s="35" t="n">
        <v>6786.34</v>
      </c>
      <c r="BD50" s="36"/>
      <c r="BE50" s="35" t="n">
        <v>7324.08</v>
      </c>
      <c r="BF50" s="36"/>
      <c r="BG50" s="35" t="n">
        <v>7358.56</v>
      </c>
      <c r="BH50" s="36"/>
      <c r="BI50" s="35" t="n">
        <v>6867.13</v>
      </c>
      <c r="BJ50" s="36"/>
      <c r="BK50" s="35" t="n">
        <v>6416.87</v>
      </c>
      <c r="BL50" s="36"/>
      <c r="BM50" s="35" t="n">
        <v>6584.14</v>
      </c>
      <c r="BN50" s="36"/>
      <c r="BO50" s="35" t="n">
        <v>6650.76</v>
      </c>
      <c r="BP50" s="36"/>
      <c r="BQ50" s="35" t="n">
        <v>8001.91</v>
      </c>
      <c r="BR50" s="37"/>
      <c r="BS50" s="35" t="n">
        <v>7676.38</v>
      </c>
      <c r="BT50" s="36"/>
      <c r="BU50" s="35" t="n">
        <v>7741.21</v>
      </c>
      <c r="BV50" s="36"/>
      <c r="BW50" s="35">
        <f>AY50+BA50+BC50+BE50+BG50+BI50+BK50+BM50+BO50+BQ50+BS50+BU50</f>
      </c>
      <c r="BX50" s="227"/>
      <c r="BY50" s="228"/>
      <c r="BZ50" s="229"/>
      <c r="CA50" s="46"/>
      <c r="CB50" s="46"/>
      <c r="CC50" s="46"/>
      <c r="CD50" s="46"/>
      <c r="CE50" s="46"/>
      <c r="CF50" s="46"/>
      <c r="CG50" s="46"/>
      <c r="CH50" s="46"/>
      <c r="CI50" s="46"/>
      <c r="CJ50" s="46"/>
      <c r="CK50" s="46"/>
      <c r="CL50" s="47"/>
    </row>
    <row r="51" ht="27" customHeight="1" spans="1:88">
      <c r="A51" s="45"/>
      <c r="B51" s="34" t="s">
        <v>275</v>
      </c>
      <c r="C51" s="35" t="n">
        <v>526.6600000000001</v>
      </c>
      <c r="D51" s="36" t="n">
        <f t="shared" si="22">C51/Z51-1</f>
        <v>-0.10060283142920579</v>
      </c>
      <c r="E51" s="35" t="n">
        <v>447.48999999999995</v>
      </c>
      <c r="F51" s="36" t="n">
        <f t="shared" si="23">E51/AB51-1</f>
        <v>-0.08606498784796679</v>
      </c>
      <c r="G51" s="35" t="n">
        <v>530.84</v>
      </c>
      <c r="H51" s="36" t="n">
        <f t="shared" si="24">G51/AD51-1</f>
        <v>-0.043944960737699046</v>
      </c>
      <c r="I51" s="35" t="n">
        <v>541.33</v>
      </c>
      <c r="J51" s="36" t="n">
        <f t="shared" si="25">I51/AF51-1</f>
        <v>-0.02410311880295657</v>
      </c>
      <c r="K51" s="35" t="n">
        <v>539.28</v>
      </c>
      <c r="L51" s="36" t="n">
        <f t="shared" si="26">K51/AH51-1</f>
        <v>-0.01714993894548833</v>
      </c>
      <c r="M51" s="1001" t="n">
        <v>503.53000000000003</v>
      </c>
      <c r="N51" s="36" t="n">
        <f t="shared" si="27">M51/AJ51-1</f>
        <v>-0.0838912742886253</v>
      </c>
      <c r="O51" s="35" t="n">
        <v>445.83</v>
      </c>
      <c r="P51" s="36" t="n">
        <f t="shared" si="28">O51/AL51-1</f>
        <v>-0.05071862024912166</v>
      </c>
      <c r="Q51" s="35" t="n">
        <v>449.57</v>
      </c>
      <c r="R51" s="36" t="n">
        <f>Q51/AL51-1</f>
        <v>0.006830601092896238</v>
      </c>
      <c r="S51" s="35"/>
      <c r="T51" s="36">
        <f>S51/AN51-1</f>
      </c>
      <c r="U51" s="35">
        <f>C51+E51+G51+I51+K51+M51+O51+Q51+S51</f>
      </c>
      <c r="V51" s="36">
        <f>U51/SUM(X51+Z51+AB51+AD51+AF51+AH51+AJ51+AL51+AN51)-1</f>
      </c>
      <c r="W51" s="38"/>
      <c r="X51" s="35" t="n">
        <v>585.57</v>
      </c>
      <c r="Y51" s="36">
        <f>X51/AY51-1</f>
      </c>
      <c r="Z51" s="35" t="n">
        <v>489.63</v>
      </c>
      <c r="AA51" s="36">
        <f>Z51/BA51-1</f>
      </c>
      <c r="AB51" s="35" t="n">
        <v>555.24</v>
      </c>
      <c r="AC51" s="36">
        <f>AB51/BC51-1</f>
      </c>
      <c r="AD51" s="35" t="n">
        <v>554.7</v>
      </c>
      <c r="AE51" s="36">
        <f>AD51/BE51-1</f>
      </c>
      <c r="AF51" s="35" t="n">
        <v>548.69</v>
      </c>
      <c r="AG51" s="36">
        <f>AF51/BG51-1</f>
      </c>
      <c r="AH51" s="1002" t="n">
        <v>549.64</v>
      </c>
      <c r="AI51" s="36">
        <f>AH51/BI51-1</f>
      </c>
      <c r="AJ51" s="35" t="n">
        <v>469.65</v>
      </c>
      <c r="AK51" s="36">
        <f>AJ51/BK51-1</f>
      </c>
      <c r="AL51" s="35" t="n">
        <v>446.52</v>
      </c>
      <c r="AM51" s="36">
        <f>AL51/BM51-1</f>
      </c>
      <c r="AN51" s="35" t="n">
        <v>516.01</v>
      </c>
      <c r="AO51" s="36">
        <f>AN51/BO51-1</f>
      </c>
      <c r="AP51" s="35" t="n">
        <v>523.58</v>
      </c>
      <c r="AQ51" s="36">
        <f>AP51/BQ51-1</f>
      </c>
      <c r="AR51" s="35" t="n">
        <v>537.2</v>
      </c>
      <c r="AS51" s="36">
        <f>AR51/BS51-1</f>
      </c>
      <c r="AT51" s="35" t="n">
        <v>520.22</v>
      </c>
      <c r="AU51" s="36">
        <f>AT51/BU51-1</f>
      </c>
      <c r="AV51" s="35">
        <f>X51+Z51+AB51+AD51+AF51+AH51+AJ51+AL51+AN51+AP51+AR51+AT51</f>
      </c>
      <c r="AW51" s="36">
        <f>AV51/(AY51+BA51+BC51+BE51+BG51+BI51+BK51+BM51+BO51+BQ51+BS51+BU51)-1</f>
      </c>
      <c r="AX51" s="47"/>
      <c r="AY51" s="35" t="n">
        <v>590.83</v>
      </c>
      <c r="AZ51" s="36"/>
      <c r="BA51" s="35" t="n">
        <v>528.72</v>
      </c>
      <c r="BB51" s="36"/>
      <c r="BC51" s="35" t="n">
        <v>585.8</v>
      </c>
      <c r="BD51" s="36"/>
      <c r="BE51" s="35" t="n">
        <v>610.19</v>
      </c>
      <c r="BF51" s="36"/>
      <c r="BG51" s="35" t="n">
        <v>610.57</v>
      </c>
      <c r="BH51" s="36"/>
      <c r="BI51" s="35" t="n">
        <v>560.79</v>
      </c>
      <c r="BJ51" s="36"/>
      <c r="BK51" s="35" t="n">
        <v>528.32</v>
      </c>
      <c r="BL51" s="36">
        <f>BK51/CF51-1</f>
      </c>
      <c r="BM51" s="35" t="n">
        <v>538.65</v>
      </c>
      <c r="BN51" s="36">
        <f>BM51/CG51-1</f>
      </c>
      <c r="BO51" s="35" t="n">
        <v>541.08</v>
      </c>
      <c r="BP51" s="36">
        <f>BO51/CH51-1</f>
      </c>
      <c r="BQ51" s="35" t="n">
        <v>563.36</v>
      </c>
      <c r="BR51" s="36">
        <f>BQ51/CI51-1</f>
      </c>
      <c r="BS51" s="35" t="n">
        <v>543.91</v>
      </c>
      <c r="BT51" s="36">
        <f>BS51/CJ51-1</f>
      </c>
      <c r="BU51" s="35" t="n">
        <v>540.36</v>
      </c>
      <c r="BV51" s="36">
        <f>BU51/CK51-1</f>
      </c>
      <c r="BW51" s="35">
        <f>AY51+BA51+BC51+BE51+BG51+BI51+BK51+BM51+BO51+BQ51+BS51+BU51</f>
      </c>
      <c r="BX51" s="227"/>
      <c r="BY51" s="228"/>
      <c r="BZ51" s="233"/>
      <c r="CA51" s="49"/>
      <c r="CB51" s="49"/>
      <c r="CC51" s="49"/>
      <c r="CD51" s="49"/>
      <c r="CE51" s="49"/>
      <c r="CF51" s="50" t="n">
        <v>555.39</v>
      </c>
      <c r="CG51" s="50" t="n">
        <v>549.92</v>
      </c>
      <c r="CH51" s="50" t="n">
        <v>581.65</v>
      </c>
      <c r="CI51" s="50" t="n">
        <v>612.1</v>
      </c>
      <c r="CJ51" s="50" t="n">
        <v>589.7</v>
      </c>
      <c r="CK51" s="50" t="n">
        <v>596.11</v>
      </c>
      <c r="CL51" s="35">
        <f>BZ51+CA51+CB51+CC51+CD51+CE51+CF51+CG51+CH51+CI51+CJ51+CK51</f>
      </c>
    </row>
    <row r="52" ht="27" customHeight="1" spans="1:88">
      <c r="A52" s="29"/>
      <c r="B52" s="34" t="s">
        <v>276</v>
      </c>
      <c r="C52" s="35" t="n">
        <v>2653.6099999999997</v>
      </c>
      <c r="D52" s="36" t="n">
        <f t="shared" si="22">C52/Z52-1</f>
        <v>-0.03097749083419754</v>
      </c>
      <c r="E52" s="35" t="n">
        <v>2246.9500000000003</v>
      </c>
      <c r="F52" s="36" t="n">
        <f t="shared" si="23">E52/AB52-1</f>
        <v>-0.013114840500524805</v>
      </c>
      <c r="G52" s="231" t="n">
        <v>2686.3300000000004</v>
      </c>
      <c r="H52" s="36" t="n">
        <f t="shared" si="24">G52/AD52-1</f>
        <v>0.03840786711867561</v>
      </c>
      <c r="I52" s="35" t="n">
        <v>2732.3999999999996</v>
      </c>
      <c r="J52" s="36" t="n">
        <f t="shared" si="25">I52/AF52-1</f>
        <v>0.045846697950716164</v>
      </c>
      <c r="K52" s="35" t="n">
        <v>2720.16</v>
      </c>
      <c r="L52" s="36" t="n">
        <f t="shared" si="26">K52/AH52-1</f>
        <v>0.050559042193685455</v>
      </c>
      <c r="M52" s="1003" t="n">
        <v>2536.8500000000004</v>
      </c>
      <c r="N52" s="36" t="n">
        <f t="shared" si="27">M52/AJ52-1</f>
        <v>-0.02466359092656667</v>
      </c>
      <c r="O52" s="35" t="n">
        <v>2224.4399999999996</v>
      </c>
      <c r="P52" s="36" t="n">
        <f t="shared" si="28">O52/AL52-1</f>
        <v>-0.05779600066076773</v>
      </c>
      <c r="Q52" s="35" t="n">
        <v>2249.17</v>
      </c>
      <c r="R52" s="36" t="n">
        <f>Q52/AL52-1</f>
        <v>0.005062917813605905</v>
      </c>
      <c r="S52" s="35"/>
      <c r="T52" s="36">
        <f>S52/AN52-1</f>
      </c>
      <c r="U52" s="35">
        <f>C52+E52+G52+I52+K52+M52+O52+Q52+S52</f>
      </c>
      <c r="V52" s="36">
        <f>U52/SUM(X52+Z52+AB52+AD52+AF52+AH52+AJ52+AL52+AN52)-1</f>
      </c>
      <c r="W52" s="38"/>
      <c r="X52" s="35" t="n">
        <v>2738.44</v>
      </c>
      <c r="Y52" s="36">
        <f>X52/AY52-1</f>
      </c>
      <c r="Z52" s="35" t="n">
        <v>2276.81</v>
      </c>
      <c r="AA52" s="36">
        <f>Z52/BA52-1</f>
      </c>
      <c r="AB52" s="35" t="n">
        <v>2586.97</v>
      </c>
      <c r="AC52" s="36">
        <f>AB52/BC52-1</f>
      </c>
      <c r="AD52" s="35" t="n">
        <v>2612.62</v>
      </c>
      <c r="AE52" s="36">
        <f>AD52/BE52-1</f>
      </c>
      <c r="AF52" s="35" t="n">
        <v>2589.25</v>
      </c>
      <c r="AG52" s="36">
        <f>AF52/BG52-1</f>
      </c>
      <c r="AH52" s="230" t="n">
        <v>2601.0</v>
      </c>
      <c r="AI52" s="36">
        <f>AH52/BI52-1</f>
      </c>
      <c r="AJ52" s="35" t="n">
        <v>2360.89</v>
      </c>
      <c r="AK52" s="36">
        <f>AJ52/BK52-1</f>
      </c>
      <c r="AL52" s="35" t="n">
        <v>2237.84</v>
      </c>
      <c r="AM52" s="36">
        <f>AL52/BM52-1</f>
      </c>
      <c r="AN52" s="35" t="n">
        <v>2601.87</v>
      </c>
      <c r="AO52" s="36">
        <f>AN52/BO52-1</f>
      </c>
      <c r="AP52" s="35" t="n">
        <v>2637.99</v>
      </c>
      <c r="AQ52" s="36">
        <f>AP52/BQ52-1</f>
      </c>
      <c r="AR52" s="35" t="n">
        <v>2710.21</v>
      </c>
      <c r="AS52" s="36">
        <f>AR52/BS52-1</f>
      </c>
      <c r="AT52" s="35" t="n">
        <v>2632.05</v>
      </c>
      <c r="AU52" s="36">
        <f>AT52/BU52-1</f>
      </c>
      <c r="AV52" s="35">
        <f>X52+Z52+AB52+AD52+AF52+AH52+AJ52+AL52+AN52+AP52+AR52+AT52</f>
      </c>
      <c r="AW52" s="36">
        <f>AV52/(AY52+BA52+BC52+BE52+BG52+BI52+BK52+BM52+BO52+BQ52+BS52+BU52)-1</f>
      </c>
      <c r="AX52" s="47"/>
      <c r="AY52" s="35" t="n">
        <v>2801.21</v>
      </c>
      <c r="AZ52" s="36"/>
      <c r="BA52" s="35" t="n">
        <v>2503.4</v>
      </c>
      <c r="BB52" s="36"/>
      <c r="BC52" s="35" t="n">
        <v>2752.15</v>
      </c>
      <c r="BD52" s="36"/>
      <c r="BE52" s="35" t="n">
        <v>2859.01</v>
      </c>
      <c r="BF52" s="36"/>
      <c r="BG52" s="35" t="n">
        <v>2864.37</v>
      </c>
      <c r="BH52" s="36"/>
      <c r="BI52" s="35" t="n">
        <v>2630.85</v>
      </c>
      <c r="BJ52" s="36"/>
      <c r="BK52" s="35" t="n">
        <v>2509.26</v>
      </c>
      <c r="BL52" s="36"/>
      <c r="BM52" s="35" t="n">
        <v>2572.72</v>
      </c>
      <c r="BN52" s="36"/>
      <c r="BO52" s="35" t="n">
        <v>2550.52</v>
      </c>
      <c r="BP52" s="36"/>
      <c r="BQ52" s="35" t="n">
        <v>2645.7</v>
      </c>
      <c r="BR52" s="37"/>
      <c r="BS52" s="35" t="n">
        <v>2549.5</v>
      </c>
      <c r="BT52" s="36"/>
      <c r="BU52" s="35" t="n">
        <v>2510.63</v>
      </c>
      <c r="BV52" s="36"/>
      <c r="BW52" s="35">
        <f>AY52+BA52+BC52+BE52+BG52+BI52+BK52+BM52+BO52+BQ52+BS52+BU52</f>
      </c>
      <c r="BX52" s="227"/>
      <c r="BY52" s="228"/>
      <c r="BZ52" s="233"/>
      <c r="CA52" s="49"/>
      <c r="CB52" s="49"/>
      <c r="CC52" s="49"/>
      <c r="CD52" s="49"/>
      <c r="CE52" s="49"/>
      <c r="CF52" s="49"/>
      <c r="CG52" s="49"/>
      <c r="CH52" s="49"/>
      <c r="CI52" s="49"/>
      <c r="CJ52" s="49"/>
      <c r="CK52" s="49"/>
      <c r="CL52" s="47"/>
    </row>
    <row r="53" s="213" customFormat="1" ht="27" customHeight="1" spans="1:88">
      <c r="A53" s="48" t="s">
        <v>104</v>
      </c>
      <c r="B53" s="34" t="s">
        <v>273</v>
      </c>
      <c r="C53" s="35" t="n">
        <v>187.37000000000003</v>
      </c>
      <c r="D53" s="36" t="n">
        <f t="shared" si="22">C53/Z53-1</f>
        <v>-0.049751496094938674</v>
      </c>
      <c r="E53" s="35" t="n">
        <v>184.55</v>
      </c>
      <c r="F53" s="36" t="n">
        <f t="shared" si="23">E53/AB53-1</f>
        <v>-0.11073097865368864</v>
      </c>
      <c r="G53" s="35" t="n">
        <v>183.41</v>
      </c>
      <c r="H53" s="36" t="n">
        <f t="shared" si="24">G53/AD53-1</f>
        <v>-0.0344809433564961</v>
      </c>
      <c r="I53" s="35" t="n">
        <v>174.18</v>
      </c>
      <c r="J53" s="36" t="n">
        <f t="shared" si="25">I53/AF53-1</f>
        <v>-0.05532053368044254</v>
      </c>
      <c r="K53" s="35" t="n">
        <v>175.78</v>
      </c>
      <c r="L53" s="36" t="n">
        <f t="shared" si="26">K53/AH53-1</f>
        <v>-0.008405257516782338</v>
      </c>
      <c r="M53" s="1004" t="n">
        <v>165.69</v>
      </c>
      <c r="N53" s="36" t="n">
        <f t="shared" si="27">M53/AJ53-1</f>
        <v>0.01875307427447126</v>
      </c>
      <c r="O53" s="35" t="n">
        <v>151.0</v>
      </c>
      <c r="P53" s="36" t="n">
        <f t="shared" si="28">O53/AL53-1</f>
        <v>0.00868403473613899</v>
      </c>
      <c r="Q53" s="35" t="n">
        <v>150.57999999999998</v>
      </c>
      <c r="R53" s="36" t="n">
        <f>Q53/AL53-1</f>
        <v>0.016333693304535712</v>
      </c>
      <c r="S53" s="35"/>
      <c r="T53" s="36">
        <f>S53/AN53-1</f>
      </c>
      <c r="U53" s="103">
        <f>C53+E53+G53+I53+K53+M53+O53+Q53+S53</f>
      </c>
      <c r="V53" s="104">
        <f>U53/SUM(X53+Z53+AB53+AD53+AF53+AH53+AJ53+AL53+AN53)-1</f>
      </c>
      <c r="W53" s="38"/>
      <c r="X53" s="35" t="n">
        <v>197.18</v>
      </c>
      <c r="Y53" s="36">
        <f>X53/AY53-1</f>
      </c>
      <c r="Z53" s="35" t="n">
        <v>207.53</v>
      </c>
      <c r="AA53" s="36">
        <f>Z53/BA53-1</f>
      </c>
      <c r="AB53" s="35" t="n">
        <v>189.96</v>
      </c>
      <c r="AC53" s="36">
        <f>AB53/BC53-1</f>
      </c>
      <c r="AD53" s="35" t="n">
        <v>184.38</v>
      </c>
      <c r="AE53" s="36">
        <f>AD53/BE53-1</f>
      </c>
      <c r="AF53" s="35" t="n">
        <v>177.27</v>
      </c>
      <c r="AG53" s="36">
        <f>AF53/BG53-1</f>
      </c>
      <c r="AH53" s="1005" t="n">
        <v>162.64</v>
      </c>
      <c r="AI53" s="36">
        <f>AH53/BI53-1</f>
      </c>
      <c r="AJ53" s="35" t="n">
        <v>149.7</v>
      </c>
      <c r="AK53" s="36">
        <f>AJ53/BK53-1</f>
      </c>
      <c r="AL53" s="35" t="n">
        <v>148.16</v>
      </c>
      <c r="AM53" s="36">
        <f>AL53/BM53-1</f>
      </c>
      <c r="AN53" s="35" t="n">
        <v>151.67</v>
      </c>
      <c r="AO53" s="36">
        <f>AN53/BO53-1</f>
      </c>
      <c r="AP53" s="35" t="n">
        <v>171.91</v>
      </c>
      <c r="AQ53" s="36">
        <f>AP53/BQ53-1</f>
      </c>
      <c r="AR53" s="35" t="n">
        <v>169.94</v>
      </c>
      <c r="AS53" s="36">
        <f>AR53/BS53-1</f>
      </c>
      <c r="AT53" s="35" t="n">
        <v>173.66</v>
      </c>
      <c r="AU53" s="36">
        <f>AT53/BU53-1</f>
      </c>
      <c r="AV53" s="35">
        <f>X53+Z53+AB53+AD53+AF53+AH53+AJ53+AL53+AN53+AP53+AR53+AT53</f>
      </c>
      <c r="AW53" s="36">
        <f>AV53/(AY53+BA53+BC53+BE53+BG53+BI53+BK53+BM53+BO53+BQ53+BS53+BU53)-1</f>
      </c>
      <c r="AX53" s="44"/>
      <c r="AY53" s="38" t="n">
        <v>182.37</v>
      </c>
      <c r="AZ53" s="37">
        <f>AY53/BZ53-1</f>
      </c>
      <c r="BA53" s="38" t="n">
        <v>205.19</v>
      </c>
      <c r="BB53" s="37">
        <f>BA53/CA53-1</f>
      </c>
      <c r="BC53" s="38" t="n">
        <v>191.89</v>
      </c>
      <c r="BD53" s="37">
        <f>BC53/CB53-1</f>
      </c>
      <c r="BE53" s="38" t="n">
        <v>172.12</v>
      </c>
      <c r="BF53" s="37">
        <f>BE53/CC53-1</f>
      </c>
      <c r="BG53" s="38" t="n">
        <v>164.75</v>
      </c>
      <c r="BH53" s="37">
        <f>BG53/CD53-1</f>
      </c>
      <c r="BI53" s="38" t="n">
        <v>162.89</v>
      </c>
      <c r="BJ53" s="37">
        <f>BI53/CE53-1</f>
      </c>
      <c r="BK53" s="38" t="n">
        <v>154.17</v>
      </c>
      <c r="BL53" s="37">
        <f>BK53/CF53-1</f>
      </c>
      <c r="BM53" s="38" t="n">
        <v>134.3</v>
      </c>
      <c r="BN53" s="37">
        <f>BM53/CG53-1</f>
      </c>
      <c r="BO53" s="38" t="n">
        <v>141.42</v>
      </c>
      <c r="BP53" s="37">
        <f>BO53/CH53-1</f>
      </c>
      <c r="BQ53" s="38" t="n">
        <v>158.68</v>
      </c>
      <c r="BR53" s="37">
        <f>BQ53/CI53-1</f>
      </c>
      <c r="BS53" s="38" t="n">
        <v>165.09</v>
      </c>
      <c r="BT53" s="37">
        <f>BS53/CJ53-1</f>
      </c>
      <c r="BU53" s="38" t="n">
        <v>183.47</v>
      </c>
      <c r="BV53" s="37">
        <f>BU53/CK53-1</f>
      </c>
      <c r="BW53" s="38">
        <f>AY53+BA53+BC53+BE53+BG53+BI53+BK53+BM53+BO53+BQ53+BS53+BU53</f>
      </c>
      <c r="BX53" s="225">
        <f>BW53/CL53-1</f>
      </c>
      <c r="BY53" s="210"/>
      <c r="BZ53" s="232" t="n">
        <v>148.11</v>
      </c>
      <c r="CA53" s="203" t="n">
        <v>167.83</v>
      </c>
      <c r="CB53" s="203" t="n">
        <v>186.21</v>
      </c>
      <c r="CC53" s="203" t="n">
        <v>180.0</v>
      </c>
      <c r="CD53" s="203" t="n">
        <v>177.04</v>
      </c>
      <c r="CE53" s="203" t="n">
        <v>177.86</v>
      </c>
      <c r="CF53" s="203" t="n">
        <v>157.17</v>
      </c>
      <c r="CG53" s="203" t="n">
        <v>148.14</v>
      </c>
      <c r="CH53" s="203" t="n">
        <v>146.14</v>
      </c>
      <c r="CI53" s="203" t="n">
        <v>165.46</v>
      </c>
      <c r="CJ53" s="203" t="n">
        <v>163.36</v>
      </c>
      <c r="CK53" s="203" t="n">
        <v>171.15</v>
      </c>
      <c r="CL53" s="38">
        <f>BZ53+CA53+CB53+CC53+CD53+CE53+CF53+CG53+CH53+CI53+CJ53+CK53</f>
      </c>
    </row>
    <row r="54" ht="27" customHeight="1" spans="1:88">
      <c r="A54" s="45"/>
      <c r="B54" s="34" t="s">
        <v>274</v>
      </c>
      <c r="C54" s="35" t="n">
        <v>1360.6</v>
      </c>
      <c r="D54" s="36" t="n">
        <f t="shared" si="22">C54/Z54-1</f>
        <v>-0.04089214089848514</v>
      </c>
      <c r="E54" s="35" t="n">
        <v>1321.93</v>
      </c>
      <c r="F54" s="36" t="n">
        <f t="shared" si="23">E54/AB54-1</f>
        <v>-0.10901345986641231</v>
      </c>
      <c r="G54" s="35" t="n">
        <v>1311.98</v>
      </c>
      <c r="H54" s="36" t="n">
        <f t="shared" si="24">G54/AD54-1</f>
        <v>-0.04167884064746097</v>
      </c>
      <c r="I54" s="35" t="n">
        <v>1247.7400000000002</v>
      </c>
      <c r="J54" s="36" t="n">
        <f t="shared" si="25">I54/AF54-1</f>
        <v>-0.059799562956823094</v>
      </c>
      <c r="K54" s="35" t="n">
        <v>1259.0</v>
      </c>
      <c r="L54" s="36" t="n">
        <f t="shared" si="26">K54/AH54-1</f>
        <v>-0.00458570524984192</v>
      </c>
      <c r="M54" s="1006" t="n">
        <v>1176.08</v>
      </c>
      <c r="N54" s="36" t="n">
        <f t="shared" si="27">M54/AJ54-1</f>
        <v>0.01794261479205428</v>
      </c>
      <c r="O54" s="35" t="n">
        <v>1068.83</v>
      </c>
      <c r="P54" s="36" t="n">
        <f t="shared" si="28">O54/AL54-1</f>
        <v>7.490426298886188E-4</v>
      </c>
      <c r="Q54" s="35" t="n">
        <v>1071.51</v>
      </c>
      <c r="R54" s="36" t="n">
        <f>Q54/AL54-1</f>
        <v>0.013305719473445388</v>
      </c>
      <c r="S54" s="35"/>
      <c r="T54" s="36">
        <f>S54/AN54-1</f>
      </c>
      <c r="U54" s="35">
        <f>C54+E54+G54+I54+K54+M54+O54+Q54+S54</f>
      </c>
      <c r="V54" s="36">
        <f>U54/SUM(X54+Z54+AB54+AD54+AF54+AH54+AJ54+AL54+AN54)-1</f>
      </c>
      <c r="W54" s="38"/>
      <c r="X54" s="35" t="n">
        <v>1418.61</v>
      </c>
      <c r="Y54" s="36">
        <f>X54/AY54-1</f>
      </c>
      <c r="Z54" s="35" t="n">
        <v>1483.67</v>
      </c>
      <c r="AA54" s="36">
        <f>Z54/AY54-1</f>
      </c>
      <c r="AB54" s="35" t="n">
        <v>1369.04</v>
      </c>
      <c r="AC54" s="36">
        <f>AB54/BA54-1</f>
      </c>
      <c r="AD54" s="35" t="n">
        <v>1327.1</v>
      </c>
      <c r="AE54" s="36">
        <f>AD54/BC54-1</f>
      </c>
      <c r="AF54" s="35" t="n">
        <v>1264.8</v>
      </c>
      <c r="AG54" s="36">
        <f>AF54/BE54-1</f>
      </c>
      <c r="AH54" s="1007" t="n">
        <v>1155.35</v>
      </c>
      <c r="AI54" s="36">
        <f>AH54/BI54-1</f>
      </c>
      <c r="AJ54" s="35" t="n">
        <v>1068.03</v>
      </c>
      <c r="AK54" s="36">
        <f>AJ54/BK54-1</f>
      </c>
      <c r="AL54" s="35" t="n">
        <v>1057.44</v>
      </c>
      <c r="AM54" s="36">
        <f>AL54/BM54-1</f>
      </c>
      <c r="AN54" s="35" t="n">
        <v>1082.35</v>
      </c>
      <c r="AO54" s="36">
        <f>AN54/BO54-1</f>
      </c>
      <c r="AP54" s="35" t="n">
        <v>1235.73</v>
      </c>
      <c r="AQ54" s="36">
        <f>AP54/BQ54-1</f>
      </c>
      <c r="AR54" s="35" t="n">
        <v>1224.76</v>
      </c>
      <c r="AS54" s="36">
        <f>AR54/BS54-1</f>
      </c>
      <c r="AT54" s="35" t="n">
        <v>1255.63</v>
      </c>
      <c r="AU54" s="36">
        <f>AT54/BU54-1</f>
      </c>
      <c r="AV54" s="35">
        <f>X54+Z54+AB54+AD54+AF54+AH54+AJ54+AL54+AN54+AP54+AR54+AT54</f>
      </c>
      <c r="AW54" s="36">
        <f>AV54/(AY54+BA54+BC54+BE54+BG54+BI54+BK54+BM54+BO54+BQ54+BS54+BU54)-1</f>
      </c>
      <c r="AX54" s="47"/>
      <c r="AY54" s="35" t="n">
        <v>1337.04</v>
      </c>
      <c r="AZ54" s="36"/>
      <c r="BA54" s="35" t="n">
        <v>1487.77</v>
      </c>
      <c r="BB54" s="36"/>
      <c r="BC54" s="35" t="n">
        <v>1436.64</v>
      </c>
      <c r="BD54" s="36"/>
      <c r="BE54" s="35" t="n">
        <v>1270.86</v>
      </c>
      <c r="BF54" s="36"/>
      <c r="BG54" s="35" t="n">
        <v>1208.12</v>
      </c>
      <c r="BH54" s="36"/>
      <c r="BI54" s="35" t="n">
        <v>1188.04</v>
      </c>
      <c r="BJ54" s="36"/>
      <c r="BK54" s="35" t="n">
        <v>1125.56</v>
      </c>
      <c r="BL54" s="36"/>
      <c r="BM54" s="35" t="n">
        <v>990.15</v>
      </c>
      <c r="BN54" s="36"/>
      <c r="BO54" s="35" t="n">
        <v>1022.52</v>
      </c>
      <c r="BP54" s="36"/>
      <c r="BQ54" s="35" t="n">
        <v>1157.44</v>
      </c>
      <c r="BR54" s="37"/>
      <c r="BS54" s="35" t="n">
        <v>1174.11</v>
      </c>
      <c r="BT54" s="36"/>
      <c r="BU54" s="35" t="n">
        <v>1315.28</v>
      </c>
      <c r="BV54" s="36"/>
      <c r="BW54" s="35">
        <f>AY54+BA54+BC54+BE54+BG54+BI54+BK54+BM54+BO54+BQ54+BS54+BU54</f>
      </c>
      <c r="BX54" s="227"/>
      <c r="BY54" s="228"/>
      <c r="BZ54" s="229"/>
      <c r="CA54" s="46"/>
      <c r="CB54" s="46"/>
      <c r="CC54" s="46"/>
      <c r="CD54" s="46"/>
      <c r="CE54" s="46"/>
      <c r="CF54" s="46"/>
      <c r="CG54" s="46"/>
      <c r="CH54" s="46"/>
      <c r="CI54" s="46"/>
      <c r="CJ54" s="46"/>
      <c r="CK54" s="46"/>
      <c r="CL54" s="47"/>
    </row>
    <row r="55" ht="27" customHeight="1" spans="1:88">
      <c r="A55" s="45"/>
      <c r="B55" s="34" t="s">
        <v>275</v>
      </c>
      <c r="C55" s="35" t="n">
        <v>151.14999999999998</v>
      </c>
      <c r="D55" s="36" t="n">
        <f t="shared" si="22">C55/Z55-1</f>
        <v>-0.05596152645056529</v>
      </c>
      <c r="E55" s="35" t="n">
        <v>150.51999999999998</v>
      </c>
      <c r="F55" s="36" t="n">
        <f t="shared" si="23">E55/AB55-1</f>
        <v>-0.11474445686055401</v>
      </c>
      <c r="G55" s="35" t="n">
        <v>149.57000000000002</v>
      </c>
      <c r="H55" s="36" t="n">
        <f t="shared" si="24">G55/AD55-1</f>
        <v>-0.03316095669036845</v>
      </c>
      <c r="I55" s="35" t="n">
        <v>141.67999999999998</v>
      </c>
      <c r="J55" s="36" t="n">
        <f t="shared" si="25">I55/AF55-1</f>
        <v>-0.05666156202143946</v>
      </c>
      <c r="K55" s="35" t="n">
        <v>143.22</v>
      </c>
      <c r="L55" s="36" t="n">
        <f t="shared" si="26">K55/AH55-1</f>
        <v>-0.013024602026049159</v>
      </c>
      <c r="M55" s="1008" t="n">
        <v>135.47</v>
      </c>
      <c r="N55" s="36" t="n">
        <f t="shared" si="27">M55/AJ55-1</f>
        <v>0.016584121266696616</v>
      </c>
      <c r="O55" s="35" t="n">
        <v>123.52000000000001</v>
      </c>
      <c r="P55" s="36" t="n">
        <f t="shared" si="28">O55/AL55-1</f>
        <v>0.011464133639043528</v>
      </c>
      <c r="Q55" s="35" t="n">
        <v>121.83</v>
      </c>
      <c r="R55" s="36" t="n">
        <f>Q55/AL55-1</f>
        <v>0.012381585507728055</v>
      </c>
      <c r="S55" s="35"/>
      <c r="T55" s="36">
        <f>S55/AN55-1</f>
      </c>
      <c r="U55" s="35">
        <f>C55+E55+G55+I55+K55+M55+O55+Q55+S55</f>
      </c>
      <c r="V55" s="36">
        <f>U55/SUM(X55+Z55+AB55+AD55+AF55+AH55+AJ55+AL55+AN55)-1</f>
      </c>
      <c r="W55" s="38"/>
      <c r="X55" s="35" t="n">
        <v>160.11</v>
      </c>
      <c r="Y55" s="36">
        <f>X55/AY55-1</f>
      </c>
      <c r="Z55" s="35" t="n">
        <v>170.03</v>
      </c>
      <c r="AA55" s="36">
        <f>Z55/BA55-1</f>
      </c>
      <c r="AB55" s="35" t="n">
        <v>154.7</v>
      </c>
      <c r="AC55" s="36">
        <f>AB55/BC55-1</f>
      </c>
      <c r="AD55" s="35" t="n">
        <v>150.19</v>
      </c>
      <c r="AE55" s="36">
        <f>AD55/BE55-1</f>
      </c>
      <c r="AF55" s="35" t="n">
        <v>145.11</v>
      </c>
      <c r="AG55" s="36">
        <f>AF55/BG55-1</f>
      </c>
      <c r="AH55" s="1009" t="n">
        <v>133.26</v>
      </c>
      <c r="AI55" s="36">
        <f>AH55/BI55-1</f>
      </c>
      <c r="AJ55" s="35" t="n">
        <v>122.12</v>
      </c>
      <c r="AK55" s="36">
        <f>AJ55/BK55-1</f>
      </c>
      <c r="AL55" s="35" t="n">
        <v>120.34</v>
      </c>
      <c r="AM55" s="36">
        <f>AL55/BM55-1</f>
      </c>
      <c r="AN55" s="35" t="n">
        <v>123.21</v>
      </c>
      <c r="AO55" s="36">
        <f>AN55/BO55-1</f>
      </c>
      <c r="AP55" s="35" t="n">
        <v>139.38</v>
      </c>
      <c r="AQ55" s="36">
        <f>AP55/BQ55-1</f>
      </c>
      <c r="AR55" s="35" t="n">
        <v>137.49</v>
      </c>
      <c r="AS55" s="36">
        <f>AR55/BS55-1</f>
      </c>
      <c r="AT55" s="35" t="n">
        <v>140.26</v>
      </c>
      <c r="AU55" s="36">
        <f>AT55/BU55-1</f>
      </c>
      <c r="AV55" s="35">
        <f>X55+Z55+AB55+AD55+AF55+AH55+AJ55+AL55+AN55+AP55+AR55+AT55</f>
      </c>
      <c r="AW55" s="36">
        <f>AV55/(AY55+BA55+BC55+BE55+BG55+BI55+BK55+BM55+BO55+BQ55+BS55+BU55)-1</f>
      </c>
      <c r="AX55" s="47"/>
      <c r="AY55" s="35" t="n">
        <v>148.99</v>
      </c>
      <c r="AZ55" s="36"/>
      <c r="BA55" s="35" t="n">
        <v>168.8</v>
      </c>
      <c r="BB55" s="36"/>
      <c r="BC55" s="35" t="n">
        <v>154.82</v>
      </c>
      <c r="BD55" s="36"/>
      <c r="BE55" s="35" t="n">
        <v>140.32</v>
      </c>
      <c r="BF55" s="36"/>
      <c r="BG55" s="35" t="n">
        <v>134.94</v>
      </c>
      <c r="BH55" s="36"/>
      <c r="BI55" s="35" t="n">
        <v>134.01</v>
      </c>
      <c r="BJ55" s="36"/>
      <c r="BK55" s="35" t="n">
        <v>126.66</v>
      </c>
      <c r="BL55" s="36">
        <f>BK55/CF55-1</f>
      </c>
      <c r="BM55" s="35" t="n">
        <v>109.56</v>
      </c>
      <c r="BN55" s="36">
        <f>BM55/CG55-1</f>
      </c>
      <c r="BO55" s="35" t="n">
        <v>117.04</v>
      </c>
      <c r="BP55" s="36">
        <f>BO55/CH55-1</f>
      </c>
      <c r="BQ55" s="35" t="n">
        <v>130.55</v>
      </c>
      <c r="BR55" s="36">
        <f>BQ55/CI55-1</f>
      </c>
      <c r="BS55" s="35" t="n">
        <v>135.69</v>
      </c>
      <c r="BT55" s="36">
        <f>BS55/CJ55-1</f>
      </c>
      <c r="BU55" s="35" t="n">
        <v>149.28</v>
      </c>
      <c r="BV55" s="36">
        <f>BU55/CK55-1</f>
      </c>
      <c r="BW55" s="35">
        <f>AY55+BA55+BC55+BE55+BG55+BI55+BK55+BM55+BO55+BQ55+BS55+BU55</f>
      </c>
      <c r="BX55" s="227"/>
      <c r="BY55" s="228"/>
      <c r="BZ55" s="233"/>
      <c r="CA55" s="49"/>
      <c r="CB55" s="49"/>
      <c r="CC55" s="49"/>
      <c r="CD55" s="49"/>
      <c r="CE55" s="49"/>
      <c r="CF55" s="50" t="n">
        <v>127.08</v>
      </c>
      <c r="CG55" s="50" t="n">
        <v>119.9</v>
      </c>
      <c r="CH55" s="50" t="n">
        <v>119.14</v>
      </c>
      <c r="CI55" s="50" t="n">
        <v>133.92</v>
      </c>
      <c r="CJ55" s="50" t="n">
        <v>132.29</v>
      </c>
      <c r="CK55" s="50" t="n">
        <v>138.41</v>
      </c>
      <c r="CL55" s="35">
        <f>BZ55+CA55+CB55+CC55+CD55+CE55+CF55+CG55+CH55+CI55+CJ55+CK55</f>
      </c>
    </row>
    <row r="56" ht="27" customHeight="1" spans="1:88">
      <c r="A56" s="29"/>
      <c r="B56" s="34" t="s">
        <v>276</v>
      </c>
      <c r="C56" s="35" t="n">
        <v>746.69</v>
      </c>
      <c r="D56" s="36" t="n">
        <f t="shared" si="22">C56/Z56-1</f>
        <v>-0.05534891958908961</v>
      </c>
      <c r="E56" s="35" t="n">
        <v>743.41</v>
      </c>
      <c r="F56" s="36" t="n">
        <f t="shared" si="23">E56/AB56-1</f>
        <v>-0.11495648654118595</v>
      </c>
      <c r="G56" s="231" t="n">
        <v>738.11</v>
      </c>
      <c r="H56" s="36" t="n">
        <f t="shared" si="24">G56/AD56-1</f>
        <v>-0.03402651450707361</v>
      </c>
      <c r="I56" s="35" t="n">
        <v>698.4799999999999</v>
      </c>
      <c r="J56" s="36" t="n">
        <f t="shared" si="25">I56/AF56-1</f>
        <v>-0.05848733605618239</v>
      </c>
      <c r="K56" s="35" t="n">
        <v>706.27</v>
      </c>
      <c r="L56" s="36" t="n">
        <f t="shared" si="26">K56/AH56-1</f>
        <v>-0.01412638367369734</v>
      </c>
      <c r="M56" s="1010" t="n">
        <v>667.35</v>
      </c>
      <c r="N56" s="36" t="n">
        <f t="shared" si="27">M56/AJ56-1</f>
        <v>0.015289821999087128</v>
      </c>
      <c r="O56" s="35" t="n">
        <v>607.76</v>
      </c>
      <c r="P56" s="36" t="n">
        <f t="shared" si="28">O56/AL56-1</f>
        <v>0.00998753635230587</v>
      </c>
      <c r="Q56" s="35" t="n">
        <v>599.32</v>
      </c>
      <c r="R56" s="36" t="n">
        <f>Q56/AL56-1</f>
        <v>0.01125453471694926</v>
      </c>
      <c r="S56" s="35"/>
      <c r="T56" s="36">
        <f>S56/AN56-1</f>
      </c>
      <c r="U56" s="35">
        <f>C56+E56+G56+I56+K56+M56+O56+Q56+S56</f>
      </c>
      <c r="V56" s="36">
        <f>U56/SUM(X56+Z56+AB56+AD56+AF56+AH56+AJ56+AL56+AN56)-1</f>
      </c>
      <c r="W56" s="38"/>
      <c r="X56" s="35" t="n">
        <v>790.44</v>
      </c>
      <c r="Y56" s="36">
        <f>X56/AY56-1</f>
      </c>
      <c r="Z56" s="35" t="n">
        <v>839.97</v>
      </c>
      <c r="AA56" s="36">
        <f>Z56/BA56-1</f>
      </c>
      <c r="AB56" s="35" t="n">
        <v>764.11</v>
      </c>
      <c r="AC56" s="36">
        <f>AB56/BC56-1</f>
      </c>
      <c r="AD56" s="35" t="n">
        <v>741.87</v>
      </c>
      <c r="AE56" s="36">
        <f>AD56/BE56-1</f>
      </c>
      <c r="AF56" s="35" t="n">
        <v>716.39</v>
      </c>
      <c r="AG56" s="36">
        <f>AF56/BG56-1</f>
      </c>
      <c r="AH56" s="1011" t="n">
        <v>657.3</v>
      </c>
      <c r="AI56" s="36">
        <f>AH56/BI56-1</f>
      </c>
      <c r="AJ56" s="35" t="n">
        <v>601.75</v>
      </c>
      <c r="AK56" s="36">
        <f>AJ56/BK56-1</f>
      </c>
      <c r="AL56" s="35" t="n">
        <v>592.65</v>
      </c>
      <c r="AM56" s="36">
        <f>AL56/BM56-1</f>
      </c>
      <c r="AN56" s="35" t="n">
        <v>607.0</v>
      </c>
      <c r="AO56" s="36">
        <f>AN56/BO56-1</f>
      </c>
      <c r="AP56" s="35" t="n">
        <v>687.82</v>
      </c>
      <c r="AQ56" s="36">
        <f>AP56/BQ56-1</f>
      </c>
      <c r="AR56" s="35" t="n">
        <v>678.37</v>
      </c>
      <c r="AS56" s="36">
        <f>AR56/BS56-1</f>
      </c>
      <c r="AT56" s="35" t="n">
        <v>692.22</v>
      </c>
      <c r="AU56" s="36">
        <f>AT56/BU56-1</f>
      </c>
      <c r="AV56" s="35">
        <f>X56+Z56+AB56+AD56+AF56+AH56+AJ56+AL56+AN56+AP56+AR56+AT56</f>
      </c>
      <c r="AW56" s="36">
        <f>AV56/(AY56+BA56+BC56+BE56+BG56+BI56+BK56+BM56+BO56+BQ56+BS56+BU56)-1</f>
      </c>
      <c r="AX56" s="47"/>
      <c r="AY56" s="35" t="n">
        <v>744.62</v>
      </c>
      <c r="AZ56" s="36"/>
      <c r="BA56" s="35" t="n">
        <v>844.38</v>
      </c>
      <c r="BB56" s="36"/>
      <c r="BC56" s="35" t="n">
        <v>774.51</v>
      </c>
      <c r="BD56" s="36"/>
      <c r="BE56" s="35" t="n">
        <v>702.06</v>
      </c>
      <c r="BF56" s="36"/>
      <c r="BG56" s="35" t="n">
        <v>675.16</v>
      </c>
      <c r="BH56" s="36"/>
      <c r="BI56" s="35" t="n">
        <v>670.5</v>
      </c>
      <c r="BJ56" s="36"/>
      <c r="BK56" s="35" t="n">
        <v>633.55</v>
      </c>
      <c r="BL56" s="36"/>
      <c r="BM56" s="35" t="n">
        <v>548.03</v>
      </c>
      <c r="BN56" s="36"/>
      <c r="BO56" s="35" t="n">
        <v>585.62</v>
      </c>
      <c r="BP56" s="36"/>
      <c r="BQ56" s="35" t="n">
        <v>653.18</v>
      </c>
      <c r="BR56" s="37"/>
      <c r="BS56" s="35" t="n">
        <v>670.38</v>
      </c>
      <c r="BT56" s="36"/>
      <c r="BU56" s="35" t="n">
        <v>736.43</v>
      </c>
      <c r="BV56" s="36"/>
      <c r="BW56" s="35">
        <f>AY56+BA56+BC56+BE56+BG56+BI56+BK56+BM56+BO56+BQ56+BS56+BU56</f>
      </c>
      <c r="BX56" s="227"/>
      <c r="BY56" s="228"/>
      <c r="BZ56" s="233"/>
      <c r="CA56" s="49"/>
      <c r="CB56" s="49"/>
      <c r="CC56" s="49"/>
      <c r="CD56" s="49"/>
      <c r="CE56" s="49"/>
      <c r="CF56" s="49"/>
      <c r="CG56" s="49"/>
      <c r="CH56" s="49"/>
      <c r="CI56" s="49"/>
      <c r="CJ56" s="49"/>
      <c r="CK56" s="49"/>
      <c r="CL56" s="47"/>
    </row>
    <row r="57" s="213" customFormat="1" ht="27" customHeight="1" spans="1:88">
      <c r="A57" s="48" t="s">
        <v>105</v>
      </c>
      <c r="B57" s="34" t="s">
        <v>273</v>
      </c>
      <c r="C57" s="35" t="n">
        <v>521.9700000000001</v>
      </c>
      <c r="D57" s="36" t="n">
        <f t="shared" si="22">C57/Z57-1</f>
        <v>-0.0029797719328404915</v>
      </c>
      <c r="E57" s="35" t="n">
        <v>381.53</v>
      </c>
      <c r="F57" s="36" t="n">
        <f t="shared" si="23">E57/AB57-1</f>
        <v>-0.13442079949180996</v>
      </c>
      <c r="G57" s="35" t="n">
        <v>509.07</v>
      </c>
      <c r="H57" s="36" t="n">
        <f t="shared" si="24">G57/AD57-1</f>
        <v>-0.009745564892623682</v>
      </c>
      <c r="I57" s="35" t="n">
        <v>514.6700000000001</v>
      </c>
      <c r="J57" s="36" t="n">
        <f t="shared" si="25">I57/AF57-1</f>
        <v>-0.04101140344339271</v>
      </c>
      <c r="K57" s="35" t="n">
        <v>531.82</v>
      </c>
      <c r="L57" s="36" t="n">
        <f t="shared" si="26">K57/AH57-1</f>
        <v>-0.010162298987492546</v>
      </c>
      <c r="M57" s="1012" t="n">
        <v>514.0499999999998</v>
      </c>
      <c r="N57" s="36" t="n">
        <f t="shared" si="27">M57/AJ57-1</f>
        <v>-0.0069161370090605745</v>
      </c>
      <c r="O57" s="35" t="n">
        <v>505.92999999999995</v>
      </c>
      <c r="P57" s="36" t="n">
        <f t="shared" si="28">O57/AL57-1</f>
        <v>-0.04868188484825697</v>
      </c>
      <c r="Q57" s="35" t="n">
        <v>481.4599999999999</v>
      </c>
      <c r="R57" s="36" t="n">
        <f>Q57/AL57-1</f>
        <v>-0.060987264252140516</v>
      </c>
      <c r="S57" s="35"/>
      <c r="T57" s="36">
        <f>S57/AN57-1</f>
      </c>
      <c r="U57" s="103">
        <f>C57+E57+G57+I57+K57+M57+O57+Q57+S57</f>
      </c>
      <c r="V57" s="104">
        <f>U57/SUM(X57+Z57+AB57+AD57+AF57+AH57+AJ57+AL57+AN57)-1</f>
      </c>
      <c r="W57" s="38"/>
      <c r="X57" s="35" t="n">
        <v>523.53</v>
      </c>
      <c r="Y57" s="36">
        <f>X57/AY57-1</f>
      </c>
      <c r="Z57" s="35" t="n">
        <v>440.78</v>
      </c>
      <c r="AA57" s="36">
        <f>Z57/BA57-1</f>
      </c>
      <c r="AB57" s="35" t="n">
        <v>514.08</v>
      </c>
      <c r="AC57" s="36">
        <f>AB57/BC57-1</f>
      </c>
      <c r="AD57" s="35" t="n">
        <v>536.68</v>
      </c>
      <c r="AE57" s="36">
        <f>AD57/BE57-1</f>
      </c>
      <c r="AF57" s="35" t="n">
        <v>537.28</v>
      </c>
      <c r="AG57" s="36">
        <f>AF57/BG57-1</f>
      </c>
      <c r="AH57" s="1013" t="n">
        <v>517.63</v>
      </c>
      <c r="AI57" s="36">
        <f>AH57/BI57-1</f>
      </c>
      <c r="AJ57" s="35" t="n">
        <v>531.82</v>
      </c>
      <c r="AK57" s="36">
        <f>AJ57/BK57-1</f>
      </c>
      <c r="AL57" s="35" t="n">
        <v>512.73</v>
      </c>
      <c r="AM57" s="36">
        <f>AL57/BM57-1</f>
      </c>
      <c r="AN57" s="35" t="n">
        <v>507.32</v>
      </c>
      <c r="AO57" s="36">
        <f>AN57/BO57-1</f>
      </c>
      <c r="AP57" s="35" t="n">
        <v>518.78</v>
      </c>
      <c r="AQ57" s="36">
        <f>AP57/BQ57-1</f>
      </c>
      <c r="AR57" s="35" t="n">
        <v>527.98</v>
      </c>
      <c r="AS57" s="36">
        <f>AR57/BS57-1</f>
      </c>
      <c r="AT57" s="35" t="n">
        <v>520.77</v>
      </c>
      <c r="AU57" s="36">
        <f>AT57/BU57-1</f>
      </c>
      <c r="AV57" s="35">
        <f>X57+Z57+AB57+AD57+AF57+AH57+AJ57+AL57+AN57+AP57+AR57+AT57</f>
      </c>
      <c r="AW57" s="36">
        <f>AV57/(AY57+BA57+BC57+BE57+BG57+BI57+BK57+BM57+BO57+BQ57+BS57+BU57)-1</f>
      </c>
      <c r="AX57" s="44"/>
      <c r="AY57" s="38" t="n">
        <v>547.95</v>
      </c>
      <c r="AZ57" s="37">
        <f>AY57/BZ57-1</f>
      </c>
      <c r="BA57" s="38" t="n">
        <v>422.93</v>
      </c>
      <c r="BB57" s="37">
        <f>BA57/CA57-1</f>
      </c>
      <c r="BC57" s="38" t="n">
        <v>547.28</v>
      </c>
      <c r="BD57" s="37">
        <f>BC57/CB57-1</f>
      </c>
      <c r="BE57" s="38" t="n">
        <v>565.13</v>
      </c>
      <c r="BF57" s="37">
        <f>BE57/CC57-1</f>
      </c>
      <c r="BG57" s="38" t="n">
        <v>568.52</v>
      </c>
      <c r="BH57" s="37">
        <f>BG57/CD57-1</f>
      </c>
      <c r="BI57" s="38" t="n">
        <v>572.86</v>
      </c>
      <c r="BJ57" s="37">
        <f>BI57/CE57-1</f>
      </c>
      <c r="BK57" s="38" t="n">
        <v>591.19</v>
      </c>
      <c r="BL57" s="37">
        <f>BK57/CF57-1</f>
      </c>
      <c r="BM57" s="38" t="n">
        <v>559.31</v>
      </c>
      <c r="BN57" s="37">
        <f>BM57/CG57-1</f>
      </c>
      <c r="BO57" s="38" t="n">
        <v>530.08</v>
      </c>
      <c r="BP57" s="37">
        <f>BO57/CH57-1</f>
      </c>
      <c r="BQ57" s="38" t="n">
        <v>538.48</v>
      </c>
      <c r="BR57" s="37">
        <f>BQ57/CI57-1</f>
      </c>
      <c r="BS57" s="38" t="n">
        <v>538.9</v>
      </c>
      <c r="BT57" s="37">
        <f>BS57/CJ57-1</f>
      </c>
      <c r="BU57" s="38" t="n">
        <v>542.55</v>
      </c>
      <c r="BV57" s="37">
        <f>BU57/CK57-1</f>
      </c>
      <c r="BW57" s="38">
        <f>AY57+BA57+BC57+BE57+BG57+BI57+BK57+BM57+BO57+BQ57+BS57+BU57</f>
      </c>
      <c r="BX57" s="225">
        <f>BW57/CL57-1</f>
      </c>
      <c r="BY57" s="210"/>
      <c r="BZ57" s="232" t="n">
        <v>407.78</v>
      </c>
      <c r="CA57" s="203" t="n">
        <v>460.99</v>
      </c>
      <c r="CB57" s="203" t="n">
        <v>511.09</v>
      </c>
      <c r="CC57" s="203" t="n">
        <v>546.69</v>
      </c>
      <c r="CD57" s="203" t="n">
        <v>562.99</v>
      </c>
      <c r="CE57" s="203" t="n">
        <v>556.89</v>
      </c>
      <c r="CF57" s="203" t="n">
        <v>602.25</v>
      </c>
      <c r="CG57" s="203" t="n">
        <v>574.29</v>
      </c>
      <c r="CH57" s="203" t="n">
        <v>537.15</v>
      </c>
      <c r="CI57" s="203" t="n">
        <v>558.98</v>
      </c>
      <c r="CJ57" s="203" t="n">
        <v>550.57</v>
      </c>
      <c r="CK57" s="203" t="n">
        <v>531.86</v>
      </c>
      <c r="CL57" s="38">
        <f>BZ57+CA57+CB57+CC57+CD57+CE57+CF57+CG57+CH57+CI57+CJ57+CK57</f>
      </c>
    </row>
    <row r="58" ht="27" customHeight="1" spans="1:88">
      <c r="A58" s="45"/>
      <c r="B58" s="34" t="s">
        <v>274</v>
      </c>
      <c r="C58" s="35" t="n">
        <v>4033.5000000000005</v>
      </c>
      <c r="D58" s="36" t="n">
        <f t="shared" si="22">C58/Z58-1</f>
        <v>-0.3053103670393149</v>
      </c>
      <c r="E58" s="35" t="n">
        <v>2950.6500000000005</v>
      </c>
      <c r="F58" s="36" t="n">
        <f t="shared" si="23">E58/AB58-1</f>
        <v>-0.3666175813985437</v>
      </c>
      <c r="G58" s="35" t="n">
        <v>3939.4</v>
      </c>
      <c r="H58" s="36" t="n">
        <f t="shared" si="24">G58/AD58-1</f>
        <v>-0.29995219757860303</v>
      </c>
      <c r="I58" s="35" t="n">
        <v>3963.4700000000007</v>
      </c>
      <c r="J58" s="36" t="n">
        <f t="shared" si="25">I58/AF58-1</f>
        <v>-0.31284955911775003</v>
      </c>
      <c r="K58" s="35" t="n">
        <v>4127.68</v>
      </c>
      <c r="L58" s="36" t="n">
        <f t="shared" si="26">K58/AH58-1</f>
        <v>-0.2773100121683256</v>
      </c>
      <c r="M58" s="1014" t="n">
        <v>3936.6000000000004</v>
      </c>
      <c r="N58" s="36" t="n">
        <f t="shared" si="27">M58/AJ58-1</f>
        <v>-0.2792459601082431</v>
      </c>
      <c r="O58" s="35" t="n">
        <v>3998.3999999999996</v>
      </c>
      <c r="P58" s="36" t="n">
        <f t="shared" si="28">O58/AL58-1</f>
        <v>-0.2833612336854633</v>
      </c>
      <c r="Q58" s="35" t="n">
        <v>3781.5099999999998</v>
      </c>
      <c r="R58" s="36" t="n">
        <f>Q58/AL58-1</f>
        <v>-0.17632285706195372</v>
      </c>
      <c r="S58" s="35"/>
      <c r="T58" s="36">
        <f>S58/AN58-1</f>
      </c>
      <c r="U58" s="35">
        <f>C58+E58+G58+I58+K58+M58+O58+Q58+S58</f>
      </c>
      <c r="V58" s="36">
        <f>U58/SUM(X58+Z58+AB58+AD58+AF58+AH58+AJ58+AL58+AN58)-1</f>
      </c>
      <c r="W58" s="38"/>
      <c r="X58" s="35" t="n">
        <v>5806.19</v>
      </c>
      <c r="Y58" s="36">
        <f>X58/AY58-1</f>
      </c>
      <c r="Z58" s="35" t="n">
        <v>4658.56</v>
      </c>
      <c r="AA58" s="36">
        <f>Z58/AY58-1</f>
      </c>
      <c r="AB58" s="35" t="n">
        <v>5627.33</v>
      </c>
      <c r="AC58" s="36">
        <f>AB58/BA58-1</f>
      </c>
      <c r="AD58" s="35" t="n">
        <v>5767.98</v>
      </c>
      <c r="AE58" s="36">
        <f>AD58/BC58-1</f>
      </c>
      <c r="AF58" s="35" t="n">
        <v>5711.55</v>
      </c>
      <c r="AG58" s="36">
        <f>AF58/BE58-1</f>
      </c>
      <c r="AH58" s="1015" t="n">
        <v>5461.78</v>
      </c>
      <c r="AI58" s="36">
        <f>AH58/BI58-1</f>
      </c>
      <c r="AJ58" s="35" t="n">
        <v>5579.38</v>
      </c>
      <c r="AK58" s="36">
        <f>AJ58/BK58-1</f>
      </c>
      <c r="AL58" s="35" t="n">
        <v>4591.01</v>
      </c>
      <c r="AM58" s="36">
        <f>AL58/BM58-1</f>
      </c>
      <c r="AN58" s="35" t="n">
        <v>4493.98</v>
      </c>
      <c r="AO58" s="36">
        <f>AN58/BO58-1</f>
      </c>
      <c r="AP58" s="35" t="n">
        <v>3737.5</v>
      </c>
      <c r="AQ58" s="36">
        <f>AP58/BQ58-1</f>
      </c>
      <c r="AR58" s="35" t="n">
        <v>3816.28</v>
      </c>
      <c r="AS58" s="36">
        <f>AR58/BS58-1</f>
      </c>
      <c r="AT58" s="35" t="n">
        <v>3770.68</v>
      </c>
      <c r="AU58" s="36">
        <f>AT58/BU58-1</f>
      </c>
      <c r="AV58" s="35">
        <f>X58+Z58+AB58+AD58+AF58+AH58+AJ58+AL58+AN58+AP58+AR58+AT58</f>
      </c>
      <c r="AW58" s="36">
        <f>AV58/(AY58+BA58+BC58+BE58+BG58+BI58+BK58+BM58+BO58+BQ58+BS58+BU58)-1</f>
      </c>
      <c r="AX58" s="47"/>
      <c r="AY58" s="35" t="n">
        <v>6036.04</v>
      </c>
      <c r="AZ58" s="36"/>
      <c r="BA58" s="35" t="n">
        <v>4551.1</v>
      </c>
      <c r="BB58" s="36"/>
      <c r="BC58" s="35" t="n">
        <v>6035.18</v>
      </c>
      <c r="BD58" s="36"/>
      <c r="BE58" s="35" t="n">
        <v>6367.79</v>
      </c>
      <c r="BF58" s="36"/>
      <c r="BG58" s="35" t="n">
        <v>6355.4</v>
      </c>
      <c r="BH58" s="36"/>
      <c r="BI58" s="35" t="n">
        <v>6371.1</v>
      </c>
      <c r="BJ58" s="36"/>
      <c r="BK58" s="35" t="n">
        <v>6547.25</v>
      </c>
      <c r="BL58" s="36"/>
      <c r="BM58" s="35" t="n">
        <v>6148.47</v>
      </c>
      <c r="BN58" s="36"/>
      <c r="BO58" s="35" t="n">
        <v>5818.83</v>
      </c>
      <c r="BP58" s="36"/>
      <c r="BQ58" s="35" t="n">
        <v>5908.15</v>
      </c>
      <c r="BR58" s="37"/>
      <c r="BS58" s="35" t="n">
        <v>5987.85</v>
      </c>
      <c r="BT58" s="36"/>
      <c r="BU58" s="35" t="n">
        <v>5978.98</v>
      </c>
      <c r="BV58" s="36"/>
      <c r="BW58" s="35">
        <f>AY58+BA58+BC58+BE58+BG58+BI58+BK58+BM58+BO58+BQ58+BS58+BU58</f>
      </c>
      <c r="BX58" s="227"/>
      <c r="BY58" s="228"/>
      <c r="BZ58" s="229"/>
      <c r="CA58" s="46"/>
      <c r="CB58" s="46"/>
      <c r="CC58" s="46"/>
      <c r="CD58" s="46"/>
      <c r="CE58" s="46"/>
      <c r="CF58" s="46"/>
      <c r="CG58" s="46"/>
      <c r="CH58" s="46"/>
      <c r="CI58" s="46"/>
      <c r="CJ58" s="46"/>
      <c r="CK58" s="46"/>
      <c r="CL58" s="47"/>
    </row>
    <row r="59" ht="27" customHeight="1" spans="1:88">
      <c r="A59" s="45"/>
      <c r="B59" s="34" t="s">
        <v>275</v>
      </c>
      <c r="C59" s="35" t="n">
        <v>420.91</v>
      </c>
      <c r="D59" s="36" t="n">
        <f t="shared" si="22">C59/Z59-1</f>
        <v>-0.05270857245740779</v>
      </c>
      <c r="E59" s="35" t="n">
        <v>305.45</v>
      </c>
      <c r="F59" s="36" t="n">
        <f t="shared" si="23">E59/AB59-1</f>
        <v>-0.1870708468621919</v>
      </c>
      <c r="G59" s="35" t="n">
        <v>416.34999999999997</v>
      </c>
      <c r="H59" s="36" t="n">
        <f t="shared" si="24">G59/AD59-1</f>
        <v>-0.05349186141675</v>
      </c>
      <c r="I59" s="35" t="n">
        <v>420.36</v>
      </c>
      <c r="J59" s="36" t="n">
        <f t="shared" si="25">I59/AF59-1</f>
        <v>-0.08406327624526078</v>
      </c>
      <c r="K59" s="35" t="n">
        <v>433.61000000000007</v>
      </c>
      <c r="L59" s="36" t="n">
        <f t="shared" si="26">K59/AH59-1</f>
        <v>-0.057902055360013915</v>
      </c>
      <c r="M59" s="1016" t="n">
        <v>415.93000000000006</v>
      </c>
      <c r="N59" s="36" t="n">
        <f t="shared" si="27">M59/AJ59-1</f>
        <v>-0.07636791614851657</v>
      </c>
      <c r="O59" s="35" t="n">
        <v>391.45</v>
      </c>
      <c r="P59" s="36" t="n">
        <f t="shared" si="28">O59/AL59-1</f>
        <v>-0.1256617006544415</v>
      </c>
      <c r="Q59" s="35" t="n">
        <v>367.69999999999993</v>
      </c>
      <c r="R59" s="36" t="n">
        <f>Q59/AL59-1</f>
        <v>-0.1416699736221667</v>
      </c>
      <c r="S59" s="35"/>
      <c r="T59" s="36">
        <f>S59/AN59-1</f>
      </c>
      <c r="U59" s="35">
        <f>C59+E59+G59+I59+K59+M59+O59+Q59+S59</f>
      </c>
      <c r="V59" s="36">
        <f>U59/SUM(X59+Z59+AB59+AD59+AF59+AH59+AJ59+AL59+AN59)-1</f>
      </c>
      <c r="W59" s="38"/>
      <c r="X59" s="35" t="n">
        <v>444.33</v>
      </c>
      <c r="Y59" s="36">
        <f>X59/AY59-1</f>
      </c>
      <c r="Z59" s="35" t="n">
        <v>375.74</v>
      </c>
      <c r="AA59" s="36">
        <f>Z59/BA59-1</f>
      </c>
      <c r="AB59" s="35" t="n">
        <v>439.88</v>
      </c>
      <c r="AC59" s="36">
        <f>AB59/BC59-1</f>
      </c>
      <c r="AD59" s="35" t="n">
        <v>458.94</v>
      </c>
      <c r="AE59" s="36">
        <f>AD59/BE59-1</f>
      </c>
      <c r="AF59" s="35" t="n">
        <v>460.26</v>
      </c>
      <c r="AG59" s="36">
        <f>AF59/BG59-1</f>
      </c>
      <c r="AH59" s="1017" t="n">
        <v>450.32</v>
      </c>
      <c r="AI59" s="36">
        <f>AH59/BI59-1</f>
      </c>
      <c r="AJ59" s="35" t="n">
        <v>447.71</v>
      </c>
      <c r="AK59" s="36">
        <f>AJ59/BK59-1</f>
      </c>
      <c r="AL59" s="35" t="n">
        <v>428.39</v>
      </c>
      <c r="AM59" s="36">
        <f>AL59/BM59-1</f>
      </c>
      <c r="AN59" s="35" t="n">
        <v>439.75</v>
      </c>
      <c r="AO59" s="36">
        <f>AN59/BO59-1</f>
      </c>
      <c r="AP59" s="35" t="n">
        <v>456.74</v>
      </c>
      <c r="AQ59" s="36">
        <f>AP59/BQ59-1</f>
      </c>
      <c r="AR59" s="35" t="n">
        <v>464.15</v>
      </c>
      <c r="AS59" s="36">
        <f>AR59/BS59-1</f>
      </c>
      <c r="AT59" s="35" t="n">
        <v>456.67</v>
      </c>
      <c r="AU59" s="36">
        <f>AT59/BU59-1</f>
      </c>
      <c r="AV59" s="35">
        <f>X59+Z59+AB59+AD59+AF59+AH59+AJ59+AL59+AN59+AP59+AR59+AT59</f>
      </c>
      <c r="AW59" s="36">
        <f>AV59/(AY59+BA59+BC59+BE59+BG59+BI59+BK59+BM59+BO59+BQ59+BS59+BU59)-1</f>
      </c>
      <c r="AX59" s="47"/>
      <c r="AY59" s="35" t="n">
        <v>458.76</v>
      </c>
      <c r="AZ59" s="36"/>
      <c r="BA59" s="35" t="n">
        <v>349.83</v>
      </c>
      <c r="BB59" s="36"/>
      <c r="BC59" s="35" t="n">
        <v>462.4</v>
      </c>
      <c r="BD59" s="36"/>
      <c r="BE59" s="35" t="n">
        <v>482.28</v>
      </c>
      <c r="BF59" s="36"/>
      <c r="BG59" s="35" t="n">
        <v>486.41</v>
      </c>
      <c r="BH59" s="36"/>
      <c r="BI59" s="35" t="n">
        <v>489.75</v>
      </c>
      <c r="BJ59" s="36"/>
      <c r="BK59" s="35" t="n">
        <v>492.45</v>
      </c>
      <c r="BL59" s="36">
        <f>BK59/CF59-1</f>
      </c>
      <c r="BM59" s="35" t="n">
        <v>467.25</v>
      </c>
      <c r="BN59" s="36">
        <f>BM59/CG59-1</f>
      </c>
      <c r="BO59" s="35" t="n">
        <v>450.22</v>
      </c>
      <c r="BP59" s="36">
        <f>BO59/CH59-1</f>
      </c>
      <c r="BQ59" s="35" t="n">
        <v>463.13</v>
      </c>
      <c r="BR59" s="36">
        <f>BQ59/CI59-1</f>
      </c>
      <c r="BS59" s="35" t="n">
        <v>460.01</v>
      </c>
      <c r="BT59" s="36">
        <f>BS59/CJ59-1</f>
      </c>
      <c r="BU59" s="35" t="n">
        <v>465.91</v>
      </c>
      <c r="BV59" s="36">
        <f>BU59/CK59-1</f>
      </c>
      <c r="BW59" s="35">
        <f>AY59+BA59+BC59+BE59+BG59+BI59+BK59+BM59+BO59+BQ59+BS59+BU59</f>
      </c>
      <c r="BX59" s="227"/>
      <c r="BY59" s="228"/>
      <c r="BZ59" s="233"/>
      <c r="CA59" s="49"/>
      <c r="CB59" s="49"/>
      <c r="CC59" s="49"/>
      <c r="CD59" s="49"/>
      <c r="CE59" s="49"/>
      <c r="CF59" s="50" t="n">
        <v>489.49</v>
      </c>
      <c r="CG59" s="50" t="n">
        <v>477.07</v>
      </c>
      <c r="CH59" s="50" t="n">
        <v>452.56</v>
      </c>
      <c r="CI59" s="50" t="n">
        <v>477.06</v>
      </c>
      <c r="CJ59" s="50" t="n">
        <v>468.25</v>
      </c>
      <c r="CK59" s="50" t="n">
        <v>449.95</v>
      </c>
      <c r="CL59" s="35">
        <f>BZ59+CA59+CB59+CC59+CD59+CE59+CF59+CG59+CH59+CI59+CJ59+CK59</f>
      </c>
    </row>
    <row r="60" ht="27" customHeight="1" spans="1:88">
      <c r="A60" s="29"/>
      <c r="B60" s="34" t="s">
        <v>276</v>
      </c>
      <c r="C60" s="35" t="n">
        <v>2419.98</v>
      </c>
      <c r="D60" s="36" t="n">
        <f t="shared" si="22">C60/Z60-1</f>
        <v>0.050945207085687505</v>
      </c>
      <c r="E60" s="35" t="n">
        <v>1762.61</v>
      </c>
      <c r="F60" s="36" t="n">
        <f t="shared" si="23">E60/AB60-1</f>
        <v>-0.08955154495397677</v>
      </c>
      <c r="G60" s="231" t="n">
        <v>2394.1600000000003</v>
      </c>
      <c r="H60" s="36" t="n">
        <f t="shared" si="24">G60/AD60-1</f>
        <v>0.05565402964805055</v>
      </c>
      <c r="I60" s="35" t="n">
        <v>2413.28</v>
      </c>
      <c r="J60" s="36" t="n">
        <f t="shared" si="25">I60/AF60-1</f>
        <v>0.0352937138836813</v>
      </c>
      <c r="K60" s="35" t="n">
        <v>2501.62</v>
      </c>
      <c r="L60" s="36" t="n">
        <f t="shared" si="26">K60/AH60-1</f>
        <v>0.07223008015087218</v>
      </c>
      <c r="M60" s="1018" t="n">
        <v>2380.29</v>
      </c>
      <c r="N60" s="36" t="n">
        <f t="shared" si="27">M60/AJ60-1</f>
        <v>0.03274442255794385</v>
      </c>
      <c r="O60" s="35" t="n">
        <v>2259.37</v>
      </c>
      <c r="P60" s="36" t="n">
        <f t="shared" si="28">O60/AL60-1</f>
        <v>-0.012659832017969386</v>
      </c>
      <c r="Q60" s="35" t="n">
        <v>2111.77</v>
      </c>
      <c r="R60" s="36" t="n">
        <f>Q60/AL60-1</f>
        <v>-0.1969692936590931</v>
      </c>
      <c r="S60" s="35"/>
      <c r="T60" s="36">
        <f>S60/AN60-1</f>
      </c>
      <c r="U60" s="35">
        <f>C60+E60+G60+I60+K60+M60+O60+Q60+S60</f>
      </c>
      <c r="V60" s="36">
        <f>U60/SUM(X60+Z60+AB60+AD60+AF60+AH60+AJ60+AL60+AN60)-1</f>
      </c>
      <c r="W60" s="38"/>
      <c r="X60" s="35" t="n">
        <v>2302.67</v>
      </c>
      <c r="Y60" s="36">
        <f>X60/AY60-1</f>
      </c>
      <c r="Z60" s="35" t="n">
        <v>1935.98</v>
      </c>
      <c r="AA60" s="36">
        <f>Z60/BA60-1</f>
      </c>
      <c r="AB60" s="35" t="n">
        <v>2267.94</v>
      </c>
      <c r="AC60" s="36">
        <f>AB60/BC60-1</f>
      </c>
      <c r="AD60" s="35" t="n">
        <v>2331.01</v>
      </c>
      <c r="AE60" s="36">
        <f>AD60/BE60-1</f>
      </c>
      <c r="AF60" s="35" t="n">
        <v>2333.1</v>
      </c>
      <c r="AG60" s="36">
        <f>AF60/BG60-1</f>
      </c>
      <c r="AH60" s="1019" t="n">
        <v>2304.82</v>
      </c>
      <c r="AI60" s="36">
        <f>AH60/BI60-1</f>
      </c>
      <c r="AJ60" s="35" t="n">
        <v>2288.34</v>
      </c>
      <c r="AK60" s="36">
        <f>AJ60/BK60-1</f>
      </c>
      <c r="AL60" s="35" t="n">
        <v>2629.75</v>
      </c>
      <c r="AM60" s="36">
        <f>AL60/BM60-1</f>
      </c>
      <c r="AN60" s="35" t="n">
        <v>2739.25</v>
      </c>
      <c r="AO60" s="36">
        <f>AN60/BO60-1</f>
      </c>
      <c r="AP60" s="35" t="n">
        <v>2811.14</v>
      </c>
      <c r="AQ60" s="36">
        <f>AP60/BQ60-1</f>
      </c>
      <c r="AR60" s="35" t="n">
        <v>2850.02</v>
      </c>
      <c r="AS60" s="36">
        <f>AR60/BS60-1</f>
      </c>
      <c r="AT60" s="35" t="n">
        <v>2813.34</v>
      </c>
      <c r="AU60" s="36">
        <f>AT60/BU60-1</f>
      </c>
      <c r="AV60" s="35">
        <f>X60+Z60+AB60+AD60+AF60+AH60+AJ60+AL60+AN60+AP60+AR60+AT60</f>
      </c>
      <c r="AW60" s="36">
        <f>AV60/(AY60+BA60+BC60+BE60+BG60+BI60+BK60+BM60+BO60+BQ60+BS60+BU60)-1</f>
      </c>
      <c r="AX60" s="47"/>
      <c r="AY60" s="35" t="n">
        <v>2301.23</v>
      </c>
      <c r="AZ60" s="36"/>
      <c r="BA60" s="35" t="n">
        <v>1802.2</v>
      </c>
      <c r="BB60" s="36"/>
      <c r="BC60" s="35" t="n">
        <v>2374.72</v>
      </c>
      <c r="BD60" s="36"/>
      <c r="BE60" s="35" t="n">
        <v>2488.93</v>
      </c>
      <c r="BF60" s="36"/>
      <c r="BG60" s="35" t="n">
        <v>2522.56</v>
      </c>
      <c r="BH60" s="36"/>
      <c r="BI60" s="35" t="n">
        <v>2542.21</v>
      </c>
      <c r="BJ60" s="36"/>
      <c r="BK60" s="35" t="n">
        <v>2559.7</v>
      </c>
      <c r="BL60" s="36"/>
      <c r="BM60" s="35" t="n">
        <v>2429.87</v>
      </c>
      <c r="BN60" s="36"/>
      <c r="BO60" s="35" t="n">
        <v>2345.93</v>
      </c>
      <c r="BP60" s="36"/>
      <c r="BQ60" s="35" t="n">
        <v>2405.81</v>
      </c>
      <c r="BR60" s="37"/>
      <c r="BS60" s="35" t="n">
        <v>2393.43</v>
      </c>
      <c r="BT60" s="36"/>
      <c r="BU60" s="35" t="n">
        <v>2412.26</v>
      </c>
      <c r="BV60" s="36"/>
      <c r="BW60" s="35">
        <f>AY60+BA60+BC60+BE60+BG60+BI60+BK60+BM60+BO60+BQ60+BS60+BU60</f>
      </c>
      <c r="BX60" s="227"/>
      <c r="BY60" s="228"/>
      <c r="BZ60" s="233"/>
      <c r="CA60" s="49"/>
      <c r="CB60" s="49"/>
      <c r="CC60" s="49"/>
      <c r="CD60" s="49"/>
      <c r="CE60" s="49"/>
      <c r="CF60" s="49"/>
      <c r="CG60" s="49"/>
      <c r="CH60" s="49"/>
      <c r="CI60" s="49"/>
      <c r="CJ60" s="49"/>
      <c r="CK60" s="49"/>
      <c r="CL60" s="47"/>
    </row>
    <row r="61" s="213" customFormat="1" ht="27" customHeight="1" spans="1:88">
      <c r="A61" s="48" t="s">
        <v>106</v>
      </c>
      <c r="B61" s="34" t="s">
        <v>273</v>
      </c>
      <c r="C61" s="35" t="n">
        <v>132.07999999999998</v>
      </c>
      <c r="D61" s="36" t="n">
        <f t="shared" si="22">C61/Z61-1</f>
        <v>-0.4398642917726887</v>
      </c>
      <c r="E61" s="35" t="n">
        <v>127.08</v>
      </c>
      <c r="F61" s="36" t="n">
        <f t="shared" si="23">E61/AB61-1</f>
        <v>-0.4700583819849875</v>
      </c>
      <c r="G61" s="35" t="n">
        <v>146.39</v>
      </c>
      <c r="H61" s="36" t="n">
        <f t="shared" si="24">G61/AD61-1</f>
        <v>-0.3733304794520548</v>
      </c>
      <c r="I61" s="35" t="n">
        <v>157.99</v>
      </c>
      <c r="J61" s="36" t="n">
        <f t="shared" si="25">I61/AF61-1</f>
        <v>-0.3859696851923824</v>
      </c>
      <c r="K61" s="35" t="n">
        <v>165.97</v>
      </c>
      <c r="L61" s="36" t="n">
        <f t="shared" si="26">K61/AH61-1</f>
        <v>-0.4087281795511222</v>
      </c>
      <c r="M61" s="1020" t="n">
        <v>150.92000000000002</v>
      </c>
      <c r="N61" s="36" t="n">
        <f t="shared" si="27">M61/AJ61-1</f>
        <v>-0.4113654978743321</v>
      </c>
      <c r="O61" s="35" t="n">
        <v>138.55</v>
      </c>
      <c r="P61" s="36" t="n">
        <f t="shared" si="28">O61/AL61-1</f>
        <v>-0.033484478549005936</v>
      </c>
      <c r="Q61" s="35" t="n">
        <v>117.31</v>
      </c>
      <c r="R61" s="36" t="n">
        <f>Q61/AL61-1</f>
        <v>0.02552670687997205</v>
      </c>
      <c r="S61" s="35"/>
      <c r="T61" s="36">
        <f>S61/AN61-1</f>
      </c>
      <c r="U61" s="103">
        <f>C61+E61+G61+I61+K61+M61+O61+Q61+S61</f>
      </c>
      <c r="V61" s="104">
        <f>U61/SUM(X61+Z61+AB61+AD61+AF61+AH61+AJ61+AL61+AN61)-1</f>
      </c>
      <c r="W61" s="38"/>
      <c r="X61" s="35" t="n">
        <v>235.8</v>
      </c>
      <c r="Y61" s="36">
        <f>X61/AY61-1</f>
      </c>
      <c r="Z61" s="35" t="n">
        <v>239.8</v>
      </c>
      <c r="AA61" s="36">
        <f>Z61/BA61-1</f>
      </c>
      <c r="AB61" s="35" t="n">
        <v>233.6</v>
      </c>
      <c r="AC61" s="36">
        <f>AB61/BC61-1</f>
      </c>
      <c r="AD61" s="35" t="n">
        <v>257.3</v>
      </c>
      <c r="AE61" s="36">
        <f>AD61/BE61-1</f>
      </c>
      <c r="AF61" s="35" t="n">
        <v>280.7</v>
      </c>
      <c r="AG61" s="36">
        <f>AF61/BG61-1</f>
      </c>
      <c r="AH61" s="1021" t="n">
        <v>256.39</v>
      </c>
      <c r="AI61" s="36">
        <f>AH61/BI61-1</f>
      </c>
      <c r="AJ61" s="35" t="n">
        <v>143.35</v>
      </c>
      <c r="AK61" s="36">
        <f>AJ61/BK61-1</f>
      </c>
      <c r="AL61" s="35" t="n">
        <v>114.39</v>
      </c>
      <c r="AM61" s="36">
        <f>AL61/BM61-1</f>
      </c>
      <c r="AN61" s="35" t="n">
        <v>110.52</v>
      </c>
      <c r="AO61" s="36">
        <f>AN61/BO61-1</f>
      </c>
      <c r="AP61" s="35" t="n">
        <v>114.78</v>
      </c>
      <c r="AQ61" s="36">
        <f>AP61/BQ61-1</f>
      </c>
      <c r="AR61" s="35" t="n">
        <v>113.53</v>
      </c>
      <c r="AS61" s="36">
        <f>AR61/BS61-1</f>
      </c>
      <c r="AT61" s="35" t="n">
        <v>119.2</v>
      </c>
      <c r="AU61" s="36">
        <f>AT61/BU61-1</f>
      </c>
      <c r="AV61" s="35">
        <f>X61+Z61+AB61+AD61+AF61+AH61+AJ61+AL61+AN61+AP61+AR61+AT61</f>
      </c>
      <c r="AW61" s="36">
        <f>AV61/(AY61+BA61+BC61+BE61+BG61+BI61+BK61+BM61+BO61+BQ61+BS61+BU61)-1</f>
      </c>
      <c r="AX61" s="44"/>
      <c r="AY61" s="38" t="n">
        <v>333.7</v>
      </c>
      <c r="AZ61" s="37">
        <f>AY61/BZ61-1</f>
      </c>
      <c r="BA61" s="38" t="n">
        <v>350.1</v>
      </c>
      <c r="BB61" s="37">
        <f>BA61/CA61-1</f>
      </c>
      <c r="BC61" s="38" t="n">
        <v>348.5</v>
      </c>
      <c r="BD61" s="37">
        <f>BC61/CB61-1</f>
      </c>
      <c r="BE61" s="38" t="n">
        <v>343.9</v>
      </c>
      <c r="BF61" s="37">
        <f>BE61/CC61-1</f>
      </c>
      <c r="BG61" s="38" t="n">
        <v>338.5</v>
      </c>
      <c r="BH61" s="37">
        <f>BG61/CD61-1</f>
      </c>
      <c r="BI61" s="38" t="n">
        <v>353.18</v>
      </c>
      <c r="BJ61" s="37">
        <f>BI61/CE61-1</f>
      </c>
      <c r="BK61" s="38" t="n">
        <v>358.4</v>
      </c>
      <c r="BL61" s="37">
        <f>BK61/CF61-1</f>
      </c>
      <c r="BM61" s="38" t="n">
        <v>348.7</v>
      </c>
      <c r="BN61" s="37">
        <f>BM61/CG61-1</f>
      </c>
      <c r="BO61" s="38" t="n">
        <v>339.4</v>
      </c>
      <c r="BP61" s="37">
        <f>BO61/CH61-1</f>
      </c>
      <c r="BQ61" s="38" t="n">
        <v>330.8</v>
      </c>
      <c r="BR61" s="37">
        <f>BQ61/CI61-1</f>
      </c>
      <c r="BS61" s="38" t="n">
        <v>294.6</v>
      </c>
      <c r="BT61" s="37">
        <f>BS61/CJ61-1</f>
      </c>
      <c r="BU61" s="38" t="n">
        <v>304.6</v>
      </c>
      <c r="BV61" s="37">
        <f>BU61/CK61-1</f>
      </c>
      <c r="BW61" s="38">
        <f>AY61+BA61+BC61+BE61+BG61+BI61+BK61+BM61+BO61+BQ61+BS61+BU61</f>
      </c>
      <c r="BX61" s="225">
        <f>BW61/CL61-1</f>
      </c>
      <c r="BY61" s="210"/>
      <c r="BZ61" s="232" t="n">
        <v>249.12</v>
      </c>
      <c r="CA61" s="203" t="n">
        <v>282.6</v>
      </c>
      <c r="CB61" s="203" t="n">
        <v>288.1</v>
      </c>
      <c r="CC61" s="203" t="n">
        <v>268.5</v>
      </c>
      <c r="CD61" s="203" t="n">
        <v>297.22</v>
      </c>
      <c r="CE61" s="203" t="n">
        <v>321.71</v>
      </c>
      <c r="CF61" s="203" t="n">
        <v>329.12</v>
      </c>
      <c r="CG61" s="203" t="n">
        <v>292.61</v>
      </c>
      <c r="CH61" s="203" t="n">
        <v>302.48</v>
      </c>
      <c r="CI61" s="203" t="n">
        <v>342.65</v>
      </c>
      <c r="CJ61" s="203" t="n">
        <v>303.96</v>
      </c>
      <c r="CK61" s="203" t="n">
        <v>302.34</v>
      </c>
      <c r="CL61" s="38">
        <f>BZ61+CA61+CB61+CC61+CD61+CE61+CF61+CG61+CH61+CI61+CJ61+CK61</f>
      </c>
    </row>
    <row r="62" ht="27" customHeight="1" spans="1:88">
      <c r="A62" s="45"/>
      <c r="B62" s="34" t="s">
        <v>274</v>
      </c>
      <c r="C62" s="35" t="n">
        <v>1022.41</v>
      </c>
      <c r="D62" s="36" t="n">
        <f t="shared" si="22">C62/Z62-1</f>
        <v>-0.44476485282936895</v>
      </c>
      <c r="E62" s="35" t="n">
        <v>984.91</v>
      </c>
      <c r="F62" s="36" t="n">
        <f t="shared" si="23">E62/AB62-1</f>
        <v>-0.4758886760323542</v>
      </c>
      <c r="G62" s="35" t="n">
        <v>1131.08</v>
      </c>
      <c r="H62" s="36" t="n">
        <f t="shared" si="24">G62/AD62-1</f>
        <v>-0.38192349726775954</v>
      </c>
      <c r="I62" s="35" t="n">
        <v>1219.32</v>
      </c>
      <c r="J62" s="36" t="n">
        <f t="shared" si="25">I62/AF62-1</f>
        <v>-0.3930107526881721</v>
      </c>
      <c r="K62" s="35" t="n">
        <v>1279.85</v>
      </c>
      <c r="L62" s="36" t="n">
        <f t="shared" si="26">K62/AH62-1</f>
        <v>-0.4154868469126781</v>
      </c>
      <c r="M62" s="1022" t="n">
        <v>1165.1999999999998</v>
      </c>
      <c r="N62" s="36" t="n">
        <f t="shared" si="27">M62/AJ62-1</f>
        <v>-0.42003304995321245</v>
      </c>
      <c r="O62" s="35" t="n">
        <v>1071.48</v>
      </c>
      <c r="P62" s="36" t="n">
        <f t="shared" si="28">O62/AL62-1</f>
        <v>-0.03429380007751026</v>
      </c>
      <c r="Q62" s="35" t="n">
        <v>909.72</v>
      </c>
      <c r="R62" s="36" t="n">
        <f>Q62/AL62-1</f>
        <v>0.02333010866386198</v>
      </c>
      <c r="S62" s="35"/>
      <c r="T62" s="36">
        <f>S62/AN62-1</f>
      </c>
      <c r="U62" s="35">
        <f>C62+E62+G62+I62+K62+M62+O62+Q62+S62</f>
      </c>
      <c r="V62" s="36">
        <f>U62/SUM(X62+Z62+AB62+AD62+AF62+AH62+AJ62+AL62+AN62)-1</f>
      </c>
      <c r="W62" s="38"/>
      <c r="X62" s="35" t="n">
        <v>1841.4</v>
      </c>
      <c r="Y62" s="36">
        <f>X62/AY62-1</f>
      </c>
      <c r="Z62" s="35" t="n">
        <v>1879.2</v>
      </c>
      <c r="AA62" s="36">
        <f>Z62/AY62-1</f>
      </c>
      <c r="AB62" s="35" t="n">
        <v>1830.0</v>
      </c>
      <c r="AC62" s="36">
        <f>AB62/BA62-1</f>
      </c>
      <c r="AD62" s="35" t="n">
        <v>2008.8</v>
      </c>
      <c r="AE62" s="36">
        <f>AD62/BC62-1</f>
      </c>
      <c r="AF62" s="35" t="n">
        <v>2189.6</v>
      </c>
      <c r="AG62" s="36">
        <f>AF62/BE62-1</f>
      </c>
      <c r="AH62" s="1023" t="n">
        <v>2009.08</v>
      </c>
      <c r="AI62" s="36">
        <f>AH62/BI62-1</f>
      </c>
      <c r="AJ62" s="35" t="n">
        <v>1109.53</v>
      </c>
      <c r="AK62" s="36">
        <f>AJ62/BK62-1</f>
      </c>
      <c r="AL62" s="35" t="n">
        <v>888.98</v>
      </c>
      <c r="AM62" s="36">
        <f>AL62/BM62-1</f>
      </c>
      <c r="AN62" s="35" t="n">
        <v>859.07</v>
      </c>
      <c r="AO62" s="36">
        <f>AN62/BO62-1</f>
      </c>
      <c r="AP62" s="35" t="n">
        <v>892.57</v>
      </c>
      <c r="AQ62" s="36">
        <f>AP62/BQ62-1</f>
      </c>
      <c r="AR62" s="35" t="n">
        <v>881.35</v>
      </c>
      <c r="AS62" s="36">
        <f>AR62/BS62-1</f>
      </c>
      <c r="AT62" s="35" t="n">
        <v>922.96</v>
      </c>
      <c r="AU62" s="36">
        <f>AT62/BU62-1</f>
      </c>
      <c r="AV62" s="35">
        <f>X62+Z62+AB62+AD62+AF62+AH62+AJ62+AL62+AN62+AP62+AR62+AT62</f>
      </c>
      <c r="AW62" s="36">
        <f>AV62/(AY62+BA62+BC62+BE62+BG62+BI62+BK62+BM62+BO62+BQ62+BS62+BU62)-1</f>
      </c>
      <c r="AX62" s="47"/>
      <c r="AY62" s="35" t="n">
        <v>2043.8</v>
      </c>
      <c r="AZ62" s="36"/>
      <c r="BA62" s="35" t="n">
        <v>2186.4</v>
      </c>
      <c r="BB62" s="36"/>
      <c r="BC62" s="35" t="n">
        <v>2188.6</v>
      </c>
      <c r="BD62" s="36"/>
      <c r="BE62" s="35" t="n">
        <v>2170.1</v>
      </c>
      <c r="BF62" s="36"/>
      <c r="BG62" s="35" t="n">
        <v>2146.1</v>
      </c>
      <c r="BH62" s="36"/>
      <c r="BI62" s="35" t="n">
        <v>2210.8</v>
      </c>
      <c r="BJ62" s="36"/>
      <c r="BK62" s="35" t="n">
        <v>2236.6</v>
      </c>
      <c r="BL62" s="36"/>
      <c r="BM62" s="35" t="n">
        <v>2159.3</v>
      </c>
      <c r="BN62" s="36"/>
      <c r="BO62" s="35" t="n">
        <v>2083.7</v>
      </c>
      <c r="BP62" s="36"/>
      <c r="BQ62" s="35" t="n">
        <v>2091.4</v>
      </c>
      <c r="BR62" s="37"/>
      <c r="BS62" s="35" t="n">
        <v>1873.8</v>
      </c>
      <c r="BT62" s="36"/>
      <c r="BU62" s="35" t="n">
        <v>1941.8</v>
      </c>
      <c r="BV62" s="36"/>
      <c r="BW62" s="35">
        <f>AY62+BA62+BC62+BE62+BG62+BI62+BK62+BM62+BO62+BQ62+BS62+BU62</f>
      </c>
      <c r="BX62" s="227"/>
      <c r="BY62" s="228"/>
      <c r="BZ62" s="229"/>
      <c r="CA62" s="46"/>
      <c r="CB62" s="46"/>
      <c r="CC62" s="46"/>
      <c r="CD62" s="46"/>
      <c r="CE62" s="46"/>
      <c r="CF62" s="46"/>
      <c r="CG62" s="46"/>
      <c r="CH62" s="46"/>
      <c r="CI62" s="46"/>
      <c r="CJ62" s="46"/>
      <c r="CK62" s="46"/>
      <c r="CL62" s="47"/>
    </row>
    <row r="63" ht="26.7" customHeight="1" spans="1:88">
      <c r="A63" s="45"/>
      <c r="B63" s="34" t="s">
        <v>275</v>
      </c>
      <c r="C63" s="35" t="n">
        <v>108.58</v>
      </c>
      <c r="D63" s="36" t="n">
        <f t="shared" si="22">C63/Z63-1</f>
        <v>-0.4814708691499523</v>
      </c>
      <c r="E63" s="35" t="n">
        <v>102.95</v>
      </c>
      <c r="F63" s="36" t="n">
        <f t="shared" si="23">E63/AB63-1</f>
        <v>-0.5164396430248943</v>
      </c>
      <c r="G63" s="35" t="n">
        <v>122.99</v>
      </c>
      <c r="H63" s="36" t="n">
        <f t="shared" si="24">G63/AD63-1</f>
        <v>-0.40034129692832765</v>
      </c>
      <c r="I63" s="35" t="n">
        <v>134.49</v>
      </c>
      <c r="J63" s="36" t="n">
        <f t="shared" si="25">I63/AF63-1</f>
        <v>-0.40987275120666955</v>
      </c>
      <c r="K63" s="35" t="n">
        <v>142.61</v>
      </c>
      <c r="L63" s="36" t="n">
        <f t="shared" si="26">K63/AH63-1</f>
        <v>-0.4383221740842852</v>
      </c>
      <c r="M63" s="1024" t="n">
        <v>127.91000000000001</v>
      </c>
      <c r="N63" s="36" t="n">
        <f t="shared" si="27">M63/AJ63-1</f>
        <v>-0.4512420095242181</v>
      </c>
      <c r="O63" s="35" t="n">
        <v>115.16</v>
      </c>
      <c r="P63" s="36" t="n">
        <f t="shared" si="28">O63/AL63-1</f>
        <v>-0.02332287337800021</v>
      </c>
      <c r="Q63" s="35" t="n">
        <v>94.35000000000001</v>
      </c>
      <c r="R63" s="36" t="n">
        <f>Q63/AL63-1</f>
        <v>0.05383670278119057</v>
      </c>
      <c r="S63" s="35"/>
      <c r="T63" s="36">
        <f>S63/AN63-1</f>
      </c>
      <c r="U63" s="35">
        <f>C63+E63+G63+I63+K63+M63+O63+Q63+S63</f>
      </c>
      <c r="V63" s="36">
        <f>U63/SUM(X63+Z63+AB63+AD63+AF63+AH63+AJ63+AL63+AN63)-1</f>
      </c>
      <c r="W63" s="38"/>
      <c r="X63" s="35" t="n">
        <v>209.4</v>
      </c>
      <c r="Y63" s="36">
        <f>X63/AY63-1</f>
      </c>
      <c r="Z63" s="35" t="n">
        <v>212.9</v>
      </c>
      <c r="AA63" s="36">
        <f>Z63/BA63-1</f>
      </c>
      <c r="AB63" s="35" t="n">
        <v>205.1</v>
      </c>
      <c r="AC63" s="36">
        <f>AB63/BC63-1</f>
      </c>
      <c r="AD63" s="35" t="n">
        <v>227.9</v>
      </c>
      <c r="AE63" s="36">
        <f>AD63/BE63-1</f>
      </c>
      <c r="AF63" s="35" t="n">
        <v>253.9</v>
      </c>
      <c r="AG63" s="36">
        <f>AF63/BG63-1</f>
      </c>
      <c r="AH63" s="1025" t="n">
        <v>233.09</v>
      </c>
      <c r="AI63" s="36">
        <f>AH63/BI63-1</f>
      </c>
      <c r="AJ63" s="35" t="n">
        <v>117.91</v>
      </c>
      <c r="AK63" s="36">
        <f>AJ63/BK63-1</f>
      </c>
      <c r="AL63" s="35" t="n">
        <v>89.53</v>
      </c>
      <c r="AM63" s="36">
        <f>AL63/BM63-1</f>
      </c>
      <c r="AN63" s="35" t="n">
        <v>86.12</v>
      </c>
      <c r="AO63" s="36">
        <f>AN63/BO63-1</f>
      </c>
      <c r="AP63" s="35" t="n">
        <v>89.83</v>
      </c>
      <c r="AQ63" s="36">
        <f>AP63/BQ63-1</f>
      </c>
      <c r="AR63" s="35" t="n">
        <v>90.03</v>
      </c>
      <c r="AS63" s="36">
        <f>AR63/BS63-1</f>
      </c>
      <c r="AT63" s="35" t="n">
        <v>97.6</v>
      </c>
      <c r="AU63" s="36">
        <f>AT63/BU63-1</f>
      </c>
      <c r="AV63" s="35">
        <f>X63+Z63+AB63+AD63+AF63+AH63+AJ63+AL63+AN63+AP63+AR63+AT63</f>
      </c>
      <c r="AW63" s="36">
        <f>AV63/(AY63+BA63+BC63+BE63+BG63+BI63+BK63+BM63+BO63+BQ63+BS63+BU63)-1</f>
      </c>
      <c r="AX63" s="47"/>
      <c r="AY63" s="35" t="n">
        <v>304.2</v>
      </c>
      <c r="AZ63" s="36"/>
      <c r="BA63" s="35" t="n">
        <v>317.3</v>
      </c>
      <c r="BB63" s="36"/>
      <c r="BC63" s="35" t="n">
        <v>314.0</v>
      </c>
      <c r="BD63" s="36"/>
      <c r="BE63" s="35" t="n">
        <v>309.3</v>
      </c>
      <c r="BF63" s="36"/>
      <c r="BG63" s="35" t="n">
        <v>305.1</v>
      </c>
      <c r="BH63" s="36"/>
      <c r="BI63" s="35" t="n">
        <v>318.28</v>
      </c>
      <c r="BJ63" s="36"/>
      <c r="BK63" s="35" t="n">
        <v>337.3</v>
      </c>
      <c r="BL63" s="36">
        <f>BK63/CF63-1</f>
      </c>
      <c r="BM63" s="35" t="n">
        <v>319.9</v>
      </c>
      <c r="BN63" s="36">
        <f>BM63/CG63-1</f>
      </c>
      <c r="BO63" s="35" t="n">
        <v>315.2</v>
      </c>
      <c r="BP63" s="36">
        <f>BO63/CH63-1</f>
      </c>
      <c r="BQ63" s="35" t="n">
        <v>298.7</v>
      </c>
      <c r="BR63" s="36">
        <f>BQ63/CI63-1</f>
      </c>
      <c r="BS63" s="35" t="n">
        <v>268.9</v>
      </c>
      <c r="BT63" s="36">
        <f>BS63/CJ63-1</f>
      </c>
      <c r="BU63" s="35" t="n">
        <v>279.8</v>
      </c>
      <c r="BV63" s="36">
        <f>BU63/CK63-1</f>
      </c>
      <c r="BW63" s="35">
        <f>AY63+BA63+BC63+BE63+BG63+BI63+BK63+BM63+BO63+BQ63+BS63+BU63</f>
      </c>
      <c r="BX63" s="227"/>
      <c r="BY63" s="228"/>
      <c r="BZ63" s="233"/>
      <c r="CA63" s="49"/>
      <c r="CB63" s="49"/>
      <c r="CC63" s="49"/>
      <c r="CD63" s="49"/>
      <c r="CE63" s="49"/>
      <c r="CF63" s="50" t="n">
        <v>300.51</v>
      </c>
      <c r="CG63" s="50" t="n">
        <v>264.18</v>
      </c>
      <c r="CH63" s="50" t="n">
        <v>276.89</v>
      </c>
      <c r="CI63" s="50" t="n">
        <v>316.61</v>
      </c>
      <c r="CJ63" s="50" t="n">
        <v>277.88</v>
      </c>
      <c r="CK63" s="50" t="n">
        <v>274.02</v>
      </c>
      <c r="CL63" s="35">
        <f>BZ63+CA63+CB63+CC63+CD63+CE63+CF63+CG63+CH63+CI63+CJ63+CK63</f>
      </c>
    </row>
    <row r="64" ht="27" customHeight="1" spans="1:88">
      <c r="A64" s="29"/>
      <c r="B64" s="34" t="s">
        <v>276</v>
      </c>
      <c r="C64" s="35" t="n">
        <v>754.41</v>
      </c>
      <c r="D64" s="36" t="n">
        <f t="shared" si="22">C64/Z64-1</f>
        <v>-0.3530486236171855</v>
      </c>
      <c r="E64" s="35" t="n">
        <v>709.79</v>
      </c>
      <c r="F64" s="36" t="n">
        <f t="shared" si="23">E64/AB64-1</f>
        <v>-0.4169623788401512</v>
      </c>
      <c r="G64" s="231" t="n">
        <v>864.22</v>
      </c>
      <c r="H64" s="36" t="n">
        <f t="shared" si="24">G64/AD64-1</f>
        <v>-0.26891125962270535</v>
      </c>
      <c r="I64" s="35" t="n">
        <v>951.06</v>
      </c>
      <c r="J64" s="36" t="n">
        <f t="shared" si="25">I64/AF64-1</f>
        <v>-0.30599824868651493</v>
      </c>
      <c r="K64" s="35" t="n">
        <v>1013.1500000000001</v>
      </c>
      <c r="L64" s="36" t="n">
        <f t="shared" si="26">K64/AH64-1</f>
        <v>-0.33854540706404646</v>
      </c>
      <c r="M64" s="1026" t="n">
        <v>902.48</v>
      </c>
      <c r="N64" s="36" t="n">
        <f t="shared" si="27">M64/AJ64-1</f>
        <v>-0.31789460954741966</v>
      </c>
      <c r="O64" s="35" t="n">
        <v>804.22</v>
      </c>
      <c r="P64" s="36" t="n">
        <f t="shared" si="28">O64/AL64-1</f>
        <v>-0.01786652011968004</v>
      </c>
      <c r="Q64" s="35" t="n">
        <v>647.24</v>
      </c>
      <c r="R64" s="36" t="n">
        <f>Q64/AL64-1</f>
        <v>0.07003041925671205</v>
      </c>
      <c r="S64" s="35"/>
      <c r="T64" s="36">
        <f>S64/AN64-1</f>
      </c>
      <c r="U64" s="35">
        <f>C64+E64+G64+I64+K64+M64+O64+Q64+S64</f>
      </c>
      <c r="V64" s="36">
        <f>U64/SUM(X64+Z64+AB64+AD64+AF64+AH64+AJ64+AL64+AN64)-1</f>
      </c>
      <c r="W64" s="38"/>
      <c r="X64" s="35" t="n">
        <v>1166.1</v>
      </c>
      <c r="Y64" s="36">
        <f>X64/AY64-1</f>
      </c>
      <c r="Z64" s="35" t="n">
        <v>1217.4</v>
      </c>
      <c r="AA64" s="36">
        <f>Z64/BA64-1</f>
      </c>
      <c r="AB64" s="35" t="n">
        <v>1182.1</v>
      </c>
      <c r="AC64" s="36">
        <f>AB64/BC64-1</f>
      </c>
      <c r="AD64" s="35" t="n">
        <v>1370.4</v>
      </c>
      <c r="AE64" s="36">
        <f>AD64/BE64-1</f>
      </c>
      <c r="AF64" s="35" t="n">
        <v>1531.7</v>
      </c>
      <c r="AG64" s="36">
        <f>AF64/BG64-1</f>
      </c>
      <c r="AH64" s="1027" t="n">
        <v>1323.08</v>
      </c>
      <c r="AI64" s="36">
        <f>AH64/BI64-1</f>
      </c>
      <c r="AJ64" s="35" t="n">
        <v>818.85</v>
      </c>
      <c r="AK64" s="36">
        <f>AJ64/BK64-1</f>
      </c>
      <c r="AL64" s="35" t="n">
        <v>604.88</v>
      </c>
      <c r="AM64" s="36">
        <f>AL64/BM64-1</f>
      </c>
      <c r="AN64" s="35" t="n">
        <v>581.67</v>
      </c>
      <c r="AO64" s="36">
        <f>AN64/BO64-1</f>
      </c>
      <c r="AP64" s="35" t="n">
        <v>602.37</v>
      </c>
      <c r="AQ64" s="36">
        <f>AP64/BQ64-1</f>
      </c>
      <c r="AR64" s="35" t="n">
        <v>613.15</v>
      </c>
      <c r="AS64" s="36">
        <f>AR64/BS64-1</f>
      </c>
      <c r="AT64" s="35" t="n">
        <v>676.86</v>
      </c>
      <c r="AU64" s="36">
        <f>AT64/BU64-1</f>
      </c>
      <c r="AV64" s="35">
        <f>X64+Z64+AB64+AD64+AF64+AH64+AJ64+AL64+AN64+AP64+AR64+AT64</f>
      </c>
      <c r="AW64" s="36">
        <f>AV64/(AY64+BA64+BC64+BE64+BG64+BI64+BK64+BM64+BO64+BQ64+BS64+BU64)-1</f>
      </c>
      <c r="AX64" s="47"/>
      <c r="AY64" s="35" t="n">
        <v>1521.0</v>
      </c>
      <c r="AZ64" s="36"/>
      <c r="BA64" s="35" t="n">
        <v>1586.5</v>
      </c>
      <c r="BB64" s="36"/>
      <c r="BC64" s="35" t="n">
        <v>1570.0</v>
      </c>
      <c r="BD64" s="36"/>
      <c r="BE64" s="35" t="n">
        <v>1546.5</v>
      </c>
      <c r="BF64" s="36"/>
      <c r="BG64" s="35" t="n">
        <v>1525.5</v>
      </c>
      <c r="BH64" s="36"/>
      <c r="BI64" s="35" t="n">
        <v>1591.4</v>
      </c>
      <c r="BJ64" s="36"/>
      <c r="BK64" s="35" t="n">
        <v>1686.5</v>
      </c>
      <c r="BL64" s="36"/>
      <c r="BM64" s="35" t="n">
        <v>1599.5</v>
      </c>
      <c r="BN64" s="36"/>
      <c r="BO64" s="35" t="n">
        <v>1576.0</v>
      </c>
      <c r="BP64" s="36"/>
      <c r="BQ64" s="35" t="n">
        <v>1493.5</v>
      </c>
      <c r="BR64" s="37"/>
      <c r="BS64" s="35" t="n">
        <v>1344.5</v>
      </c>
      <c r="BT64" s="36"/>
      <c r="BU64" s="35" t="n">
        <v>1399.0</v>
      </c>
      <c r="BV64" s="36"/>
      <c r="BW64" s="35">
        <f>AY64+BA64+BC64+BE64+BG64+BI64+BK64+BM64+BO64+BQ64+BS64+BU64</f>
      </c>
      <c r="BX64" s="227"/>
      <c r="BY64" s="228"/>
      <c r="BZ64" s="233"/>
      <c r="CA64" s="49"/>
      <c r="CB64" s="49"/>
      <c r="CC64" s="49"/>
      <c r="CD64" s="49"/>
      <c r="CE64" s="49"/>
      <c r="CF64" s="49"/>
      <c r="CG64" s="49"/>
      <c r="CH64" s="49"/>
      <c r="CI64" s="49"/>
      <c r="CJ64" s="49"/>
      <c r="CK64" s="49"/>
      <c r="CL64" s="47"/>
    </row>
    <row r="65" s="211" customFormat="1" ht="27" customHeight="1" spans="1:88">
      <c r="A65" s="48" t="s">
        <v>108</v>
      </c>
      <c r="B65" s="34" t="s">
        <v>273</v>
      </c>
      <c r="C65" s="35" t="n">
        <v>200.07</v>
      </c>
      <c r="D65" s="36" t="n">
        <f t="shared" si="22">C65/Z65-1</f>
        <v>-0.02561729898212628</v>
      </c>
      <c r="E65" s="35" t="n">
        <v>199.84</v>
      </c>
      <c r="F65" s="36" t="n">
        <f t="shared" si="23">E65/AB65-1</f>
        <v>0.029466309499278864</v>
      </c>
      <c r="G65" s="35" t="n">
        <v>182.46</v>
      </c>
      <c r="H65" s="36" t="n">
        <f t="shared" si="24">G65/AD65-1</f>
        <v>0.06359661906149805</v>
      </c>
      <c r="I65" s="35" t="n">
        <v>181.12</v>
      </c>
      <c r="J65" s="36" t="n">
        <f t="shared" si="25">I65/AF65-1</f>
        <v>-0.049637947318711295</v>
      </c>
      <c r="K65" s="35" t="n">
        <v>195.65</v>
      </c>
      <c r="L65" s="36" t="n">
        <f t="shared" si="26">K65/AH65-1</f>
        <v>-0.02951388888888884</v>
      </c>
      <c r="M65" s="1028" t="n">
        <v>205.06</v>
      </c>
      <c r="N65" s="36" t="n">
        <f t="shared" si="27">M65/AJ65-1</f>
        <v>-0.08671447022669576</v>
      </c>
      <c r="O65" s="35" t="n">
        <v>215.68</v>
      </c>
      <c r="P65" s="36" t="n">
        <f t="shared" si="28">O65/AL65-1</f>
        <v>-0.09983305509181972</v>
      </c>
      <c r="Q65" s="35" t="n">
        <v>206.67</v>
      </c>
      <c r="R65" s="36" t="n">
        <f>Q65/AL65-1</f>
        <v>-0.08273046025476016</v>
      </c>
      <c r="S65" s="35"/>
      <c r="T65" s="36">
        <f>S65/AN65-1</f>
      </c>
      <c r="U65" s="103">
        <f>C65+E65+G65+I65+K65+M65+O65+Q65+S65</f>
      </c>
      <c r="V65" s="104">
        <f>U65/SUM(X65+Z65+AB65+AD65+AF65+AH65+AJ65+AL65+AN65)-1</f>
      </c>
      <c r="W65" s="38"/>
      <c r="X65" s="35" t="n">
        <v>205.33</v>
      </c>
      <c r="Y65" s="36">
        <f>X65/AY65-1</f>
      </c>
      <c r="Z65" s="35" t="n">
        <v>194.12</v>
      </c>
      <c r="AA65" s="36">
        <f>Z65/BA65-1</f>
      </c>
      <c r="AB65" s="35" t="n">
        <v>171.55</v>
      </c>
      <c r="AC65" s="36">
        <f>AB65/BC65-1</f>
      </c>
      <c r="AD65" s="35" t="n">
        <v>190.58</v>
      </c>
      <c r="AE65" s="36">
        <f>AD65/BE65-1</f>
      </c>
      <c r="AF65" s="35" t="n">
        <v>201.6</v>
      </c>
      <c r="AG65" s="36">
        <f>AF65/BG65-1</f>
      </c>
      <c r="AH65" s="1029" t="n">
        <v>224.53</v>
      </c>
      <c r="AI65" s="36">
        <f>AH65/BI65-1</f>
      </c>
      <c r="AJ65" s="35" t="n">
        <v>239.6</v>
      </c>
      <c r="AK65" s="36">
        <f>AJ65/BK65-1</f>
      </c>
      <c r="AL65" s="35" t="n">
        <v>225.31</v>
      </c>
      <c r="AM65" s="36">
        <f>AL65/BM65-1</f>
      </c>
      <c r="AN65" s="35" t="n">
        <v>217.49</v>
      </c>
      <c r="AO65" s="36">
        <f>AN65/BO65-1</f>
      </c>
      <c r="AP65" s="35" t="n">
        <v>239.16</v>
      </c>
      <c r="AQ65" s="36">
        <f>AP65/BQ65-1</f>
      </c>
      <c r="AR65" s="35" t="n">
        <v>212.67</v>
      </c>
      <c r="AS65" s="36">
        <f>AR65/BS65-1</f>
      </c>
      <c r="AT65" s="35" t="n">
        <v>211.94</v>
      </c>
      <c r="AU65" s="36">
        <f>AT65/BU65-1</f>
      </c>
      <c r="AV65" s="35">
        <f>X65+Z65+AB65+AD65+AF65+AH65+AJ65+AL65+AN65+AP65+AR65+AT65</f>
      </c>
      <c r="AW65" s="36">
        <f>AV65/(AY65+BA65+BC65+BE65+BG65+BI65+BK65+BM65+BO65+BQ65+BS65+BU65)-1</f>
      </c>
      <c r="AX65" s="44"/>
      <c r="AY65" s="38" t="n">
        <v>198.3</v>
      </c>
      <c r="AZ65" s="37">
        <f>AY65/BZ65-1</f>
      </c>
      <c r="BA65" s="38" t="n">
        <v>187.1</v>
      </c>
      <c r="BB65" s="37">
        <f>BA65/CA65-1</f>
      </c>
      <c r="BC65" s="38" t="n">
        <v>160.2</v>
      </c>
      <c r="BD65" s="37">
        <f>BC65/CB65-1</f>
      </c>
      <c r="BE65" s="38" t="n">
        <v>181.4</v>
      </c>
      <c r="BF65" s="37">
        <f>BE65/CC65-1</f>
      </c>
      <c r="BG65" s="38" t="n">
        <v>196.6</v>
      </c>
      <c r="BH65" s="37">
        <f>BG65/CD65-1</f>
      </c>
      <c r="BI65" s="38" t="n">
        <v>222.1</v>
      </c>
      <c r="BJ65" s="37">
        <f>BI65/CE65-1</f>
      </c>
      <c r="BK65" s="38" t="n">
        <v>236.6</v>
      </c>
      <c r="BL65" s="37">
        <f>BK65/CF65-1</f>
      </c>
      <c r="BM65" s="38" t="n">
        <v>223.9</v>
      </c>
      <c r="BN65" s="37">
        <f>BM65/CG65-1</f>
      </c>
      <c r="BO65" s="38" t="n">
        <v>216.3</v>
      </c>
      <c r="BP65" s="37">
        <f>BO65/CH65-1</f>
      </c>
      <c r="BQ65" s="38" t="n">
        <v>238.0</v>
      </c>
      <c r="BR65" s="37">
        <f>BQ65/CI65-1</f>
      </c>
      <c r="BS65" s="38" t="n">
        <v>210.5</v>
      </c>
      <c r="BT65" s="37">
        <f>BS65/CJ65-1</f>
      </c>
      <c r="BU65" s="38" t="n">
        <v>211.2</v>
      </c>
      <c r="BV65" s="37">
        <f>BU65/CK65-1</f>
      </c>
      <c r="BW65" s="38">
        <f>AY65+BA65+BC65+BE65+BG65+BI65+BK65+BM65+BO65+BQ65+BS65+BU65</f>
      </c>
      <c r="BX65" s="225">
        <f>BW65/CL65-1</f>
      </c>
      <c r="BY65" s="210"/>
      <c r="BZ65" s="232" t="n">
        <v>219.9</v>
      </c>
      <c r="CA65" s="203" t="n">
        <v>191.5</v>
      </c>
      <c r="CB65" s="203" t="n">
        <v>163.5</v>
      </c>
      <c r="CC65" s="203" t="n">
        <v>175.7</v>
      </c>
      <c r="CD65" s="203" t="n">
        <v>181.3</v>
      </c>
      <c r="CE65" s="203" t="n">
        <v>212.1</v>
      </c>
      <c r="CF65" s="203" t="n">
        <v>223.4</v>
      </c>
      <c r="CG65" s="203" t="n">
        <v>203.5</v>
      </c>
      <c r="CH65" s="203" t="n">
        <v>210.1</v>
      </c>
      <c r="CI65" s="203" t="n">
        <v>219.9</v>
      </c>
      <c r="CJ65" s="203" t="n">
        <v>201.6</v>
      </c>
      <c r="CK65" s="203" t="n">
        <v>202.3</v>
      </c>
      <c r="CL65" s="38">
        <f>BZ65+CA65+CB65+CC65+CD65+CE65+CF65+CG65+CH65+CI65+CJ65+CK65</f>
      </c>
    </row>
    <row r="66" s="212" customFormat="1" ht="27" customHeight="1" spans="1:88">
      <c r="A66" s="45"/>
      <c r="B66" s="34" t="s">
        <v>274</v>
      </c>
      <c r="C66" s="35" t="n">
        <v>2060.72</v>
      </c>
      <c r="D66" s="36" t="n">
        <f t="shared" si="22">C66/Z66-1</f>
        <v>-0.025618232540545627</v>
      </c>
      <c r="E66" s="35" t="n">
        <v>2058.35</v>
      </c>
      <c r="F66" s="36" t="n">
        <f t="shared" si="23">E66/AB66-1</f>
        <v>0.02946324970991876</v>
      </c>
      <c r="G66" s="35" t="n">
        <v>1879.34</v>
      </c>
      <c r="H66" s="36" t="n">
        <f t="shared" si="24">G66/AD66-1</f>
        <v>0.06359474128027065</v>
      </c>
      <c r="I66" s="35" t="n">
        <v>1865.54</v>
      </c>
      <c r="J66" s="36" t="n">
        <f t="shared" si="25">I66/AF66-1</f>
        <v>-0.04963397301028538</v>
      </c>
      <c r="K66" s="35" t="n">
        <v>2015.2</v>
      </c>
      <c r="L66" s="36" t="n">
        <f t="shared" si="26">K66/AH66-1</f>
        <v>-0.02951148096779166</v>
      </c>
      <c r="M66" s="1030" t="n">
        <v>2112.12</v>
      </c>
      <c r="N66" s="36" t="n">
        <f t="shared" si="27">M66/AJ66-1</f>
        <v>-0.08671400032862586</v>
      </c>
      <c r="O66" s="35" t="n">
        <v>2221.5</v>
      </c>
      <c r="P66" s="36" t="n">
        <f t="shared" si="28">O66/AL66-1</f>
        <v>-0.09983467591617101</v>
      </c>
      <c r="Q66" s="35" t="n">
        <v>2128.7</v>
      </c>
      <c r="R66" s="36" t="n">
        <f>Q66/AL66-1</f>
        <v>-0.08272970538934543</v>
      </c>
      <c r="S66" s="35"/>
      <c r="T66" s="36">
        <f>S66/AN66-1</f>
      </c>
      <c r="U66" s="35">
        <f>C66+E66+G66+I66+K66+M66+O66+Q66+S66</f>
      </c>
      <c r="V66" s="36">
        <f>U66/SUM(X66+Z66+AB66+AD66+AF66+AH66+AJ66+AL66+AN66)-1</f>
      </c>
      <c r="W66" s="38"/>
      <c r="X66" s="35" t="n">
        <v>2114.9</v>
      </c>
      <c r="Y66" s="36">
        <f>X66/AY66-1</f>
      </c>
      <c r="Z66" s="35" t="n">
        <v>1999.44</v>
      </c>
      <c r="AA66" s="36">
        <f>Z66/AY66-1</f>
      </c>
      <c r="AB66" s="35" t="n">
        <v>1766.97</v>
      </c>
      <c r="AC66" s="36">
        <f>AB66/BA66-1</f>
      </c>
      <c r="AD66" s="35" t="n">
        <v>1962.97</v>
      </c>
      <c r="AE66" s="36">
        <f>AD66/BC66-1</f>
      </c>
      <c r="AF66" s="35" t="n">
        <v>2076.48</v>
      </c>
      <c r="AG66" s="36">
        <f>AF66/BE66-1</f>
      </c>
      <c r="AH66" s="1031" t="n">
        <v>2312.66</v>
      </c>
      <c r="AI66" s="36">
        <f>AH66/BI66-1</f>
      </c>
      <c r="AJ66" s="35" t="n">
        <v>2467.88</v>
      </c>
      <c r="AK66" s="36">
        <f>AJ66/BK66-1</f>
      </c>
      <c r="AL66" s="35" t="n">
        <v>2320.69</v>
      </c>
      <c r="AM66" s="36">
        <f>AL66/BM66-1</f>
      </c>
      <c r="AN66" s="35" t="n">
        <v>2240.15</v>
      </c>
      <c r="AO66" s="36">
        <f>AN66/BO66-1</f>
      </c>
      <c r="AP66" s="35" t="n">
        <v>2463.35</v>
      </c>
      <c r="AQ66" s="36">
        <f>AP66/BQ66-1</f>
      </c>
      <c r="AR66" s="35" t="n">
        <v>2190.5</v>
      </c>
      <c r="AS66" s="36">
        <f>AR66/BS66-1</f>
      </c>
      <c r="AT66" s="35" t="n">
        <v>2182.98</v>
      </c>
      <c r="AU66" s="36">
        <f>AT66/BU66-1</f>
      </c>
      <c r="AV66" s="35">
        <f>X66+Z66+AB66+AD66+AF66+AH66+AJ66+AL66+AN66+AP66+AR66+AT66</f>
      </c>
      <c r="AW66" s="36">
        <f>AV66/(AY66+BA66+BC66+BE66+BG66+BI66+BK66+BM66+BO66+BQ66+BS66+BU66)-1</f>
      </c>
      <c r="AX66" s="47"/>
      <c r="AY66" s="35" t="n">
        <v>2042.49</v>
      </c>
      <c r="AZ66" s="36"/>
      <c r="BA66" s="35" t="n">
        <v>1927.13</v>
      </c>
      <c r="BB66" s="36"/>
      <c r="BC66" s="35" t="n">
        <v>1650.06</v>
      </c>
      <c r="BD66" s="36"/>
      <c r="BE66" s="35" t="n">
        <v>1868.42</v>
      </c>
      <c r="BF66" s="36"/>
      <c r="BG66" s="35" t="n">
        <v>2024.98</v>
      </c>
      <c r="BH66" s="36"/>
      <c r="BI66" s="35" t="n">
        <v>2287.63</v>
      </c>
      <c r="BJ66" s="36"/>
      <c r="BK66" s="35" t="n">
        <v>2436.98</v>
      </c>
      <c r="BL66" s="36"/>
      <c r="BM66" s="35" t="n">
        <v>2306.17</v>
      </c>
      <c r="BN66" s="36"/>
      <c r="BO66" s="35" t="n">
        <v>2227.89</v>
      </c>
      <c r="BP66" s="36"/>
      <c r="BQ66" s="35" t="n">
        <v>2451.4</v>
      </c>
      <c r="BR66" s="37"/>
      <c r="BS66" s="35" t="n">
        <v>2168.15</v>
      </c>
      <c r="BT66" s="36"/>
      <c r="BU66" s="35" t="n">
        <v>2175.36</v>
      </c>
      <c r="BV66" s="36"/>
      <c r="BW66" s="35">
        <f>AY66+BA66+BC66+BE66+BG66+BI66+BK66+BM66+BO66+BQ66+BS66+BU66</f>
      </c>
      <c r="BX66" s="227"/>
      <c r="BY66" s="228"/>
      <c r="BZ66" s="229"/>
      <c r="CA66" s="46"/>
      <c r="CB66" s="46"/>
      <c r="CC66" s="46"/>
      <c r="CD66" s="46"/>
      <c r="CE66" s="46"/>
      <c r="CF66" s="46"/>
      <c r="CG66" s="46"/>
      <c r="CH66" s="46"/>
      <c r="CI66" s="46"/>
      <c r="CJ66" s="46"/>
      <c r="CK66" s="46"/>
      <c r="CL66" s="47"/>
    </row>
    <row r="67" s="212" customFormat="1" ht="27" customHeight="1" spans="1:88">
      <c r="A67" s="45"/>
      <c r="B67" s="34" t="s">
        <v>275</v>
      </c>
      <c r="C67" s="35" t="n">
        <v>75.92</v>
      </c>
      <c r="D67" s="36" t="n">
        <f t="shared" si="22">C67/Z67-1</f>
        <v>-0.09543667341832485</v>
      </c>
      <c r="E67" s="35" t="n">
        <v>70.85</v>
      </c>
      <c r="F67" s="36" t="n">
        <f t="shared" si="23">E67/AB67-1</f>
        <v>-0.09905900305188198</v>
      </c>
      <c r="G67" s="35" t="n">
        <v>64.25</v>
      </c>
      <c r="H67" s="36" t="n">
        <f t="shared" si="24">G67/AD67-1</f>
        <v>-0.06897551079553688</v>
      </c>
      <c r="I67" s="35" t="n">
        <v>62.31</v>
      </c>
      <c r="J67" s="36" t="n">
        <f t="shared" si="25">I67/AF67-1</f>
        <v>0.09219982471516208</v>
      </c>
      <c r="K67" s="35" t="n">
        <v>68.46</v>
      </c>
      <c r="L67" s="36" t="n">
        <f t="shared" si="26">K67/AH67-1</f>
        <v>0.04983898175126522</v>
      </c>
      <c r="M67" s="1032" t="n">
        <v>70.14</v>
      </c>
      <c r="N67" s="36" t="n">
        <f t="shared" si="27">M67/AJ67-1</f>
        <v>-0.05369670804101456</v>
      </c>
      <c r="O67" s="35" t="n">
        <v>76.36</v>
      </c>
      <c r="P67" s="36" t="n">
        <f t="shared" si="28">O67/AL67-1</f>
        <v>-0.09867799811142586</v>
      </c>
      <c r="Q67" s="35" t="n">
        <v>73.03</v>
      </c>
      <c r="R67" s="36" t="n">
        <f>Q67/AL67-1</f>
        <v>-0.06658997955010226</v>
      </c>
      <c r="S67" s="35"/>
      <c r="T67" s="36">
        <f>S67/AN67-1</f>
      </c>
      <c r="U67" s="35">
        <f>C67+E67+G67+I67+K67+M67+O67+Q67+S67</f>
      </c>
      <c r="V67" s="36">
        <f>U67/SUM(X67+Z67+AB67+AD67+AF67+AH67+AJ67+AL67+AN67)-1</f>
      </c>
      <c r="W67" s="38"/>
      <c r="X67" s="35" t="n">
        <v>83.93</v>
      </c>
      <c r="Y67" s="36">
        <f>X67/AY67-1</f>
      </c>
      <c r="Z67" s="35" t="n">
        <v>78.64</v>
      </c>
      <c r="AA67" s="36">
        <f>Z67/BA67-1</f>
      </c>
      <c r="AB67" s="35" t="n">
        <v>69.01</v>
      </c>
      <c r="AC67" s="36">
        <f>AB67/BC67-1</f>
      </c>
      <c r="AD67" s="35" t="n">
        <v>57.05</v>
      </c>
      <c r="AE67" s="36">
        <f>AD67/BE67-1</f>
      </c>
      <c r="AF67" s="35" t="n">
        <v>65.21</v>
      </c>
      <c r="AG67" s="36">
        <f>AF67/BG67-1</f>
      </c>
      <c r="AH67" s="1033" t="n">
        <v>74.12</v>
      </c>
      <c r="AI67" s="36">
        <f>AH67/BI67-1</f>
      </c>
      <c r="AJ67" s="35" t="n">
        <v>84.72</v>
      </c>
      <c r="AK67" s="36">
        <f>AJ67/BK67-1</f>
      </c>
      <c r="AL67" s="35" t="n">
        <v>78.24</v>
      </c>
      <c r="AM67" s="36">
        <f>AL67/BM67-1</f>
      </c>
      <c r="AN67" s="35" t="n">
        <v>76.25</v>
      </c>
      <c r="AO67" s="36">
        <f>AN67/BO67-1</f>
      </c>
      <c r="AP67" s="35" t="n">
        <v>86.09</v>
      </c>
      <c r="AQ67" s="36">
        <f>AP67/BQ67-1</f>
      </c>
      <c r="AR67" s="35" t="n">
        <v>73.45</v>
      </c>
      <c r="AS67" s="36">
        <f>AR67/BS67-1</f>
      </c>
      <c r="AT67" s="35" t="n">
        <v>74.36</v>
      </c>
      <c r="AU67" s="36">
        <f>AT67/BU67-1</f>
      </c>
      <c r="AV67" s="35">
        <f>X67+Z67+AB67+AD67+AF67+AH67+AJ67+AL67+AN67+AP67+AR67+AT67</f>
      </c>
      <c r="AW67" s="36">
        <f>AV67/(AY67+BA67+BC67+BE67+BG67+BI67+BK67+BM67+BO67+BQ67+BS67+BU67)-1</f>
      </c>
      <c r="AX67" s="47"/>
      <c r="AY67" s="35" t="n">
        <v>73.1</v>
      </c>
      <c r="AZ67" s="36"/>
      <c r="BA67" s="35" t="n">
        <v>82.7</v>
      </c>
      <c r="BB67" s="36"/>
      <c r="BC67" s="35" t="n">
        <v>60.56</v>
      </c>
      <c r="BD67" s="36"/>
      <c r="BE67" s="35" t="n">
        <v>56.59</v>
      </c>
      <c r="BF67" s="36"/>
      <c r="BG67" s="35" t="n">
        <v>69.02</v>
      </c>
      <c r="BH67" s="36"/>
      <c r="BI67" s="35" t="n">
        <v>82.95</v>
      </c>
      <c r="BJ67" s="36"/>
      <c r="BK67" s="35" t="n">
        <v>98.99</v>
      </c>
      <c r="BL67" s="36">
        <f>BK67/CF67-1</f>
      </c>
      <c r="BM67" s="35" t="n">
        <v>88.13</v>
      </c>
      <c r="BN67" s="36">
        <f>BM67/CG67-1</f>
      </c>
      <c r="BO67" s="35" t="n">
        <v>87.75</v>
      </c>
      <c r="BP67" s="36">
        <f>BO67/CH67-1</f>
      </c>
      <c r="BQ67" s="35" t="n">
        <v>99.97</v>
      </c>
      <c r="BR67" s="36">
        <f>BQ67/CI67-1</f>
      </c>
      <c r="BS67" s="35" t="n">
        <v>85.27</v>
      </c>
      <c r="BT67" s="36">
        <f>BS67/CJ67-1</f>
      </c>
      <c r="BU67" s="35" t="n">
        <v>87.03</v>
      </c>
      <c r="BV67" s="36">
        <f>BU67/CK67-1</f>
      </c>
      <c r="BW67" s="35">
        <f>AY67+BA67+BC67+BE67+BG67+BI67+BK67+BM67+BO67+BQ67+BS67+BU67</f>
      </c>
      <c r="BX67" s="227"/>
      <c r="BY67" s="228"/>
      <c r="BZ67" s="233"/>
      <c r="CA67" s="49"/>
      <c r="CB67" s="49"/>
      <c r="CC67" s="49"/>
      <c r="CD67" s="49"/>
      <c r="CE67" s="49"/>
      <c r="CF67" s="50" t="n">
        <v>115.7</v>
      </c>
      <c r="CG67" s="50" t="n">
        <v>99.3</v>
      </c>
      <c r="CH67" s="50" t="n">
        <v>102.5</v>
      </c>
      <c r="CI67" s="50" t="n">
        <v>107.2</v>
      </c>
      <c r="CJ67" s="50" t="n">
        <v>96.89</v>
      </c>
      <c r="CK67" s="50" t="n">
        <v>97.7</v>
      </c>
      <c r="CL67" s="35">
        <f>BZ67+CA67+CB67+CC67+CD67+CE67+CF67+CG67+CH67+CI67+CJ67+CK67</f>
      </c>
    </row>
    <row r="68" s="212" customFormat="1" ht="27" customHeight="1" spans="1:88">
      <c r="A68" s="29"/>
      <c r="B68" s="34" t="s">
        <v>276</v>
      </c>
      <c r="C68" s="35" t="n">
        <v>296.09</v>
      </c>
      <c r="D68" s="36" t="n">
        <f t="shared" si="22">C68/Z68-1</f>
        <v>-0.09543885375614825</v>
      </c>
      <c r="E68" s="35" t="n">
        <v>276.32</v>
      </c>
      <c r="F68" s="36" t="n">
        <f t="shared" si="23">E68/AB68-1</f>
        <v>-0.09905445060319529</v>
      </c>
      <c r="G68" s="231" t="n">
        <v>250.58</v>
      </c>
      <c r="H68" s="36" t="n">
        <f t="shared" si="24">G68/AD68-1</f>
        <v>-0.06896039236085305</v>
      </c>
      <c r="I68" s="35" t="n">
        <v>243.01</v>
      </c>
      <c r="J68" s="36" t="n">
        <f t="shared" si="25">I68/AF68-1</f>
        <v>0.09217977528089882</v>
      </c>
      <c r="K68" s="35" t="n">
        <v>266.99</v>
      </c>
      <c r="L68" s="36" t="n">
        <f t="shared" si="26">K68/AH68-1</f>
        <v>0.04981912551116707</v>
      </c>
      <c r="M68" s="1034" t="n">
        <v>273.55</v>
      </c>
      <c r="N68" s="36" t="n">
        <f t="shared" si="27">M68/AJ68-1</f>
        <v>-0.05368941778807901</v>
      </c>
      <c r="O68" s="35" t="n">
        <v>297.8</v>
      </c>
      <c r="P68" s="36" t="n">
        <f t="shared" si="28">O68/AL68-1</f>
        <v>-0.09869556006174152</v>
      </c>
      <c r="Q68" s="35" t="n">
        <v>284.82</v>
      </c>
      <c r="R68" s="36" t="n">
        <f>Q68/AL68-1</f>
        <v>-0.0665923838238186</v>
      </c>
      <c r="S68" s="35"/>
      <c r="T68" s="36">
        <f>S68/AN68-1</f>
      </c>
      <c r="U68" s="35">
        <f>C68+E68+G68+I68+K68+M68+O68+Q68+S68</f>
      </c>
      <c r="V68" s="36">
        <f>U68/SUM(X68+Z68+AB68+AD68+AF68+AH68+AJ68+AL68+AN68)-1</f>
      </c>
      <c r="W68" s="38"/>
      <c r="X68" s="35" t="n">
        <v>327.33</v>
      </c>
      <c r="Y68" s="36">
        <f>X68/AY68-1</f>
      </c>
      <c r="Z68" s="35" t="n">
        <v>306.7</v>
      </c>
      <c r="AA68" s="36">
        <f>Z68/BA68-1</f>
      </c>
      <c r="AB68" s="35" t="n">
        <v>269.14</v>
      </c>
      <c r="AC68" s="36">
        <f>AB68/BC68-1</f>
      </c>
      <c r="AD68" s="35" t="n">
        <v>222.5</v>
      </c>
      <c r="AE68" s="36">
        <f>AD68/BE68-1</f>
      </c>
      <c r="AF68" s="35" t="n">
        <v>254.32</v>
      </c>
      <c r="AG68" s="36">
        <f>AF68/BG68-1</f>
      </c>
      <c r="AH68" s="1035" t="n">
        <v>289.07</v>
      </c>
      <c r="AI68" s="36">
        <f>AH68/BI68-1</f>
      </c>
      <c r="AJ68" s="35" t="n">
        <v>330.41</v>
      </c>
      <c r="AK68" s="36">
        <f>AJ68/BK68-1</f>
      </c>
      <c r="AL68" s="35" t="n">
        <v>305.14</v>
      </c>
      <c r="AM68" s="36">
        <f>AL68/BM68-1</f>
      </c>
      <c r="AN68" s="35" t="n">
        <v>297.38</v>
      </c>
      <c r="AO68" s="36">
        <f>AN68/BO68-1</f>
      </c>
      <c r="AP68" s="35" t="n">
        <v>335.75</v>
      </c>
      <c r="AQ68" s="36">
        <f>AP68/BQ68-1</f>
      </c>
      <c r="AR68" s="35" t="n">
        <v>286.46</v>
      </c>
      <c r="AS68" s="36">
        <f>AR68/BS68-1</f>
      </c>
      <c r="AT68" s="35" t="n">
        <v>290.0</v>
      </c>
      <c r="AU68" s="36">
        <f>AT68/BU68-1</f>
      </c>
      <c r="AV68" s="35">
        <f>X68+Z68+AB68+AD68+AF68+AH68+AJ68+AL68+AN68+AP68+AR68+AT68</f>
      </c>
      <c r="AW68" s="36">
        <f>AV68/(AY68+BA68+BC68+BE68+BG68+BI68+BK68+BM68+BO68+BQ68+BS68+BU68)-1</f>
      </c>
      <c r="AX68" s="47"/>
      <c r="AY68" s="35" t="n">
        <v>285.09</v>
      </c>
      <c r="AZ68" s="36"/>
      <c r="BA68" s="35" t="n">
        <v>322.53</v>
      </c>
      <c r="BB68" s="36"/>
      <c r="BC68" s="35" t="n">
        <v>236.18</v>
      </c>
      <c r="BD68" s="36"/>
      <c r="BE68" s="35" t="n">
        <v>220.7</v>
      </c>
      <c r="BF68" s="36"/>
      <c r="BG68" s="35" t="n">
        <v>269.18</v>
      </c>
      <c r="BH68" s="36"/>
      <c r="BI68" s="35" t="n">
        <v>323.51</v>
      </c>
      <c r="BJ68" s="36"/>
      <c r="BK68" s="35" t="n">
        <v>386.06</v>
      </c>
      <c r="BL68" s="36"/>
      <c r="BM68" s="35" t="n">
        <v>343.71</v>
      </c>
      <c r="BN68" s="36"/>
      <c r="BO68" s="35" t="n">
        <v>342.23</v>
      </c>
      <c r="BP68" s="36"/>
      <c r="BQ68" s="35" t="n">
        <v>389.88</v>
      </c>
      <c r="BR68" s="37"/>
      <c r="BS68" s="35" t="n">
        <v>332.55</v>
      </c>
      <c r="BT68" s="36"/>
      <c r="BU68" s="35" t="n">
        <v>339.42</v>
      </c>
      <c r="BV68" s="36"/>
      <c r="BW68" s="35">
        <f>AY68+BA68+BC68+BE68+BG68+BI68+BK68+BM68+BO68+BQ68+BS68+BU68</f>
      </c>
      <c r="BX68" s="227"/>
      <c r="BY68" s="228"/>
      <c r="BZ68" s="233"/>
      <c r="CA68" s="49"/>
      <c r="CB68" s="49"/>
      <c r="CC68" s="49"/>
      <c r="CD68" s="49"/>
      <c r="CE68" s="49"/>
      <c r="CF68" s="49"/>
      <c r="CG68" s="49"/>
      <c r="CH68" s="49"/>
      <c r="CI68" s="49"/>
      <c r="CJ68" s="49"/>
      <c r="CK68" s="49"/>
      <c r="CL68" s="47"/>
    </row>
    <row r="69" s="211" customFormat="1" ht="27" customHeight="1" spans="1:88">
      <c r="A69" s="48" t="s">
        <v>110</v>
      </c>
      <c r="B69" s="34" t="s">
        <v>273</v>
      </c>
      <c r="C69" s="35" t="n">
        <v>126.49000000000001</v>
      </c>
      <c r="D69" s="36" t="n">
        <f t="shared" ref="D69:D76" si="42">C69/X69-1</f>
        <v>-0.11730635031402648</v>
      </c>
      <c r="E69" s="35" t="n">
        <v>137.36</v>
      </c>
      <c r="F69" s="36" t="n">
        <f t="shared" ref="F69:F76" si="43">E69/Z69-1</f>
        <v>-0.022348754448398567</v>
      </c>
      <c r="G69" s="35" t="n">
        <v>127.75999999999999</v>
      </c>
      <c r="H69" s="36" t="n">
        <f t="shared" ref="H69:H76" si="44">G69/AB69-1</f>
        <v>-0.014957594448727796</v>
      </c>
      <c r="I69" s="35" t="n">
        <v>127.47999999999999</v>
      </c>
      <c r="J69" s="36" t="n">
        <f t="shared" ref="J69:J76" si="45">I69/AD69-1</f>
        <v>0.010943695479777915</v>
      </c>
      <c r="K69" s="35" t="n">
        <v>130.42</v>
      </c>
      <c r="L69" s="36" t="n">
        <f t="shared" ref="L69:L76" si="46">K69/AF69-1</f>
        <v>-0.006702208682406674</v>
      </c>
      <c r="M69" s="1036" t="n">
        <v>125.94</v>
      </c>
      <c r="N69" s="36" t="n">
        <f t="shared" ref="N69:N76" si="47">M69/AH69-1</f>
        <v>0.07595044852627075</v>
      </c>
      <c r="O69" s="35" t="n">
        <v>115.84</v>
      </c>
      <c r="P69" s="36" t="n">
        <f t="shared" ref="P69:P76" si="48">O69/AJ69-1</f>
        <v>0.034932547127669134</v>
      </c>
      <c r="Q69" s="35" t="n">
        <v>105.19</v>
      </c>
      <c r="R69" s="36" t="n">
        <f>Q69/AL69-1</f>
        <v>-0.024844720496894457</v>
      </c>
      <c r="S69" s="35"/>
      <c r="T69" s="36">
        <f>S69/AN69-1</f>
      </c>
      <c r="U69" s="103">
        <f>C69+E69+G69+I69+K69+M69+O69+Q69+S69</f>
      </c>
      <c r="V69" s="104">
        <f>U69/SUM(X69+Z69+AB69+AD69+AF69+AH69+AJ69+AL69+AN69)-1</f>
      </c>
      <c r="W69" s="38"/>
      <c r="X69" s="35" t="n">
        <v>143.3</v>
      </c>
      <c r="Y69" s="36">
        <f>X69/AY69-1</f>
      </c>
      <c r="Z69" s="35" t="n">
        <v>140.5</v>
      </c>
      <c r="AA69" s="36">
        <f>Z69/BA69-1</f>
      </c>
      <c r="AB69" s="35" t="n">
        <v>129.7</v>
      </c>
      <c r="AC69" s="36">
        <f>AB69/BC69-1</f>
      </c>
      <c r="AD69" s="35" t="n">
        <v>126.1</v>
      </c>
      <c r="AE69" s="36">
        <f>AD69/BE69-1</f>
      </c>
      <c r="AF69" s="35" t="n">
        <v>131.3</v>
      </c>
      <c r="AG69" s="36">
        <f>AF69/BG69-1</f>
      </c>
      <c r="AH69" s="1037" t="n">
        <v>117.05</v>
      </c>
      <c r="AI69" s="36">
        <f>AH69/BI69-1</f>
      </c>
      <c r="AJ69" s="35" t="n">
        <v>111.93</v>
      </c>
      <c r="AK69" s="36">
        <f>AJ69/BK69-1</f>
      </c>
      <c r="AL69" s="35" t="n">
        <v>107.87</v>
      </c>
      <c r="AM69" s="36">
        <f>AL69/BM69-1</f>
      </c>
      <c r="AN69" s="35" t="n">
        <v>104.36</v>
      </c>
      <c r="AO69" s="36">
        <f>AN69/BO69-1</f>
      </c>
      <c r="AP69" s="35" t="n">
        <v>116.35</v>
      </c>
      <c r="AQ69" s="36">
        <f>AP69/BQ69-1</f>
      </c>
      <c r="AR69" s="35" t="n">
        <v>112.13</v>
      </c>
      <c r="AS69" s="36">
        <f>AR69/BS69-1</f>
      </c>
      <c r="AT69" s="35" t="n">
        <v>116.94</v>
      </c>
      <c r="AU69" s="36">
        <f>AT69/BU69-1</f>
      </c>
      <c r="AV69" s="35">
        <f>X69+Z69+AB69+AD69+AF69+AH69+AJ69+AL69+AN69+AP69+AR69+AT69</f>
      </c>
      <c r="AW69" s="36">
        <f>AV69/(AY69+BA69+BC69+BE69+BG69+BI69+BK69+BM69+BO69+BQ69+BS69+BU69)-1</f>
      </c>
      <c r="AX69" s="44"/>
      <c r="AY69" s="38" t="n">
        <v>141.78</v>
      </c>
      <c r="AZ69" s="37">
        <f>AY69/BZ69-1</f>
      </c>
      <c r="BA69" s="38" t="n">
        <v>144.4</v>
      </c>
      <c r="BB69" s="37">
        <f>BA69/CA69-1</f>
      </c>
      <c r="BC69" s="38" t="n">
        <v>132.8</v>
      </c>
      <c r="BD69" s="37">
        <f>BC69/CB69-1</f>
      </c>
      <c r="BE69" s="38" t="n">
        <v>124.9</v>
      </c>
      <c r="BF69" s="37">
        <f>BE69/CC69-1</f>
      </c>
      <c r="BG69" s="38" t="n">
        <v>129.28</v>
      </c>
      <c r="BH69" s="37">
        <f>BG69/CD69-1</f>
      </c>
      <c r="BI69" s="38" t="n">
        <v>130.92</v>
      </c>
      <c r="BJ69" s="37">
        <f>BI69/CE69-1</f>
      </c>
      <c r="BK69" s="38" t="n">
        <v>130.12</v>
      </c>
      <c r="BL69" s="37">
        <f>BK69/CF69-1</f>
      </c>
      <c r="BM69" s="38" t="n">
        <v>128.46</v>
      </c>
      <c r="BN69" s="37">
        <f>BM69/CG69-1</f>
      </c>
      <c r="BO69" s="38" t="n">
        <v>130.17</v>
      </c>
      <c r="BP69" s="37">
        <f>BO69/CH69-1</f>
      </c>
      <c r="BQ69" s="38" t="n">
        <v>136.42</v>
      </c>
      <c r="BR69" s="37">
        <f>BQ69/CI69-1</f>
      </c>
      <c r="BS69" s="38" t="n">
        <v>130.3</v>
      </c>
      <c r="BT69" s="37">
        <f>BS69/CJ69-1</f>
      </c>
      <c r="BU69" s="38" t="n">
        <v>131.5</v>
      </c>
      <c r="BV69" s="37">
        <f>BU69/CK69-1</f>
      </c>
      <c r="BW69" s="38">
        <f>AY69+BA69+BC69+BE69+BG69+BI69+BK69+BM69+BO69+BQ69+BS69+BU69</f>
      </c>
      <c r="BX69" s="225">
        <f>BW69/CL69-1</f>
      </c>
      <c r="BY69" s="210"/>
      <c r="BZ69" s="232" t="n">
        <v>141.5</v>
      </c>
      <c r="CA69" s="203" t="n">
        <v>142.8</v>
      </c>
      <c r="CB69" s="203" t="n">
        <v>143.42</v>
      </c>
      <c r="CC69" s="203" t="n">
        <v>137.55</v>
      </c>
      <c r="CD69" s="203" t="n">
        <v>139.52</v>
      </c>
      <c r="CE69" s="203" t="n">
        <v>134.2</v>
      </c>
      <c r="CF69" s="203" t="n">
        <v>135.7</v>
      </c>
      <c r="CG69" s="203" t="n">
        <v>121.91</v>
      </c>
      <c r="CH69" s="203" t="n">
        <v>126.54</v>
      </c>
      <c r="CI69" s="203" t="n">
        <v>131.01</v>
      </c>
      <c r="CJ69" s="203" t="n">
        <v>113.25</v>
      </c>
      <c r="CK69" s="203" t="n">
        <v>114.8</v>
      </c>
      <c r="CL69" s="38">
        <f>BZ69+CA69+CB69+CC69+CD69+CE69+CF69+CG69+CH69+CI69+CJ69+CK69</f>
      </c>
    </row>
    <row r="70" s="212" customFormat="1" ht="27" customHeight="1" spans="1:88">
      <c r="A70" s="45"/>
      <c r="B70" s="34" t="s">
        <v>274</v>
      </c>
      <c r="C70" s="35" t="n">
        <v>1465.45</v>
      </c>
      <c r="D70" s="36" t="n">
        <f t="shared" si="42">C70/Z70-1</f>
        <v>-0.20291865195918457</v>
      </c>
      <c r="E70" s="35" t="n">
        <v>1586.9299999999998</v>
      </c>
      <c r="F70" s="36" t="n">
        <f t="shared" si="43">E70/AB70-1</f>
        <v>-0.11026575465350974</v>
      </c>
      <c r="G70" s="35" t="n">
        <v>1476.3600000000001</v>
      </c>
      <c r="H70" s="36" t="n">
        <f t="shared" si="44">G70/AD70-1</f>
        <v>-0.0843938379102478</v>
      </c>
      <c r="I70" s="35" t="n">
        <v>1471.6</v>
      </c>
      <c r="J70" s="36" t="n">
        <f t="shared" si="45">I70/AF70-1</f>
        <v>-0.06262739502649817</v>
      </c>
      <c r="K70" s="35" t="n">
        <v>1504.7800000000002</v>
      </c>
      <c r="L70" s="36" t="n">
        <f t="shared" si="46">K70/AH70-1</f>
        <v>-0.07771607889285237</v>
      </c>
      <c r="M70" s="1038" t="n">
        <v>1454.01</v>
      </c>
      <c r="N70" s="36" t="n">
        <f t="shared" si="47">M70/AJ70-1</f>
        <v>-0.01718893635429619</v>
      </c>
      <c r="O70" s="35" t="n">
        <v>1344.1799999999998</v>
      </c>
      <c r="P70" s="36" t="n">
        <f t="shared" si="48">O70/AL70-1</f>
        <v>-0.06469704138718024</v>
      </c>
      <c r="Q70" s="35" t="n">
        <v>1223.66</v>
      </c>
      <c r="R70" s="36" t="n">
        <f>Q70/AL70-1</f>
        <v>-0.02860998650472335</v>
      </c>
      <c r="S70" s="35"/>
      <c r="T70" s="36">
        <f>S70/AN70-1</f>
      </c>
      <c r="U70" s="35">
        <f>C70+E70+G70+I70+K70+M70+O70+Q70+S70</f>
      </c>
      <c r="V70" s="36">
        <f>U70/SUM(X70+Z70+AB70+AD70+AF70+AH70+AJ70+AL70+AN70)-1</f>
      </c>
      <c r="W70" s="38"/>
      <c r="X70" s="35" t="n">
        <v>1838.52</v>
      </c>
      <c r="Y70" s="36">
        <f>X70/AY70-1</f>
      </c>
      <c r="Z70" s="35" t="n">
        <v>1783.6</v>
      </c>
      <c r="AA70" s="36">
        <f>Z70/AY70-1</f>
      </c>
      <c r="AB70" s="35" t="n">
        <v>1612.44</v>
      </c>
      <c r="AC70" s="36">
        <f>AB70/BA70-1</f>
      </c>
      <c r="AD70" s="35" t="n">
        <v>1569.92</v>
      </c>
      <c r="AE70" s="36">
        <f>AD70/BC70-1</f>
      </c>
      <c r="AF70" s="35" t="n">
        <v>1631.58</v>
      </c>
      <c r="AG70" s="36">
        <f>AF70/BE70-1</f>
      </c>
      <c r="AH70" s="1039" t="n">
        <v>1479.44</v>
      </c>
      <c r="AI70" s="36">
        <f>AH70/BI70-1</f>
      </c>
      <c r="AJ70" s="35" t="n">
        <v>1437.16</v>
      </c>
      <c r="AK70" s="36">
        <f>AJ70/BK70-1</f>
      </c>
      <c r="AL70" s="35" t="n">
        <v>1259.7</v>
      </c>
      <c r="AM70" s="36">
        <f>AL70/BM70-1</f>
      </c>
      <c r="AN70" s="35" t="n">
        <v>1215.4</v>
      </c>
      <c r="AO70" s="36">
        <f>AN70/BO70-1</f>
      </c>
      <c r="AP70" s="35" t="n">
        <v>1352.46</v>
      </c>
      <c r="AQ70" s="36">
        <f>AP70/BQ70-1</f>
      </c>
      <c r="AR70" s="35" t="n">
        <v>1292.78</v>
      </c>
      <c r="AS70" s="36">
        <f>AR70/BS70-1</f>
      </c>
      <c r="AT70" s="35" t="n">
        <v>1348.11</v>
      </c>
      <c r="AU70" s="36">
        <f>AT70/BU70-1</f>
      </c>
      <c r="AV70" s="35">
        <f>X70+Z70+AB70+AD70+AF70+AH70+AJ70+AL70+AN70+AP70+AR70+AT70</f>
      </c>
      <c r="AW70" s="36">
        <f>AV70/(AY70+BA70+BC70+BE70+BG70+BI70+BK70+BM70+BO70+BQ70+BS70+BU70)-1</f>
      </c>
      <c r="AX70" s="47"/>
      <c r="AY70" s="35" t="n">
        <v>1821.12</v>
      </c>
      <c r="AZ70" s="36"/>
      <c r="BA70" s="35" t="n">
        <v>1857.44</v>
      </c>
      <c r="BB70" s="36"/>
      <c r="BC70" s="35" t="n">
        <v>1641.58</v>
      </c>
      <c r="BD70" s="36"/>
      <c r="BE70" s="35" t="n">
        <v>1538.57</v>
      </c>
      <c r="BF70" s="36"/>
      <c r="BG70" s="35" t="n">
        <v>1591.56</v>
      </c>
      <c r="BH70" s="36"/>
      <c r="BI70" s="35" t="n">
        <v>1610.91</v>
      </c>
      <c r="BJ70" s="36"/>
      <c r="BK70" s="35" t="n">
        <v>1596.93</v>
      </c>
      <c r="BL70" s="36"/>
      <c r="BM70" s="35" t="n">
        <v>1572.94</v>
      </c>
      <c r="BN70" s="36"/>
      <c r="BO70" s="35" t="n">
        <v>1595.54</v>
      </c>
      <c r="BP70" s="36"/>
      <c r="BQ70" s="35" t="n">
        <v>1680.47</v>
      </c>
      <c r="BR70" s="37"/>
      <c r="BS70" s="35" t="n">
        <v>1594.02</v>
      </c>
      <c r="BT70" s="36"/>
      <c r="BU70" s="35" t="n">
        <v>1615.8</v>
      </c>
      <c r="BV70" s="36"/>
      <c r="BW70" s="35">
        <f>AY70+BA70+BC70+BE70+BG70+BI70+BK70+BM70+BO70+BQ70+BS70+BU70</f>
      </c>
      <c r="BX70" s="227"/>
      <c r="BY70" s="228"/>
      <c r="BZ70" s="229"/>
      <c r="CA70" s="46"/>
      <c r="CB70" s="46"/>
      <c r="CC70" s="46"/>
      <c r="CD70" s="46"/>
      <c r="CE70" s="46"/>
      <c r="CF70" s="46"/>
      <c r="CG70" s="46"/>
      <c r="CH70" s="46"/>
      <c r="CI70" s="46"/>
      <c r="CJ70" s="46"/>
      <c r="CK70" s="46"/>
      <c r="CL70" s="47"/>
    </row>
    <row r="71" s="212" customFormat="1" ht="27" customHeight="1" spans="1:88">
      <c r="A71" s="45"/>
      <c r="B71" s="34" t="s">
        <v>275</v>
      </c>
      <c r="C71" s="35" t="n">
        <v>71.59</v>
      </c>
      <c r="D71" s="36" t="n">
        <f t="shared" si="42">C71/Z71-1</f>
        <v>-0.2472926085585112</v>
      </c>
      <c r="E71" s="35" t="n">
        <v>71.25999999999999</v>
      </c>
      <c r="F71" s="36" t="n">
        <f t="shared" si="43">E71/AB71-1</f>
        <v>0.07448733413751518</v>
      </c>
      <c r="G71" s="35" t="n">
        <v>67.01</v>
      </c>
      <c r="H71" s="36" t="n">
        <f t="shared" si="44">G71/AD71-1</f>
        <v>0.09261372900701126</v>
      </c>
      <c r="I71" s="35" t="n">
        <v>65.33</v>
      </c>
      <c r="J71" s="36" t="n">
        <f t="shared" si="45">I71/AF71-1</f>
        <v>0.09522212908633687</v>
      </c>
      <c r="K71" s="35" t="n">
        <v>65.94</v>
      </c>
      <c r="L71" s="36" t="n">
        <f t="shared" si="46">K71/AH71-1</f>
        <v>0.06217783505154628</v>
      </c>
      <c r="M71" s="1040" t="n">
        <v>62.78</v>
      </c>
      <c r="N71" s="36" t="n">
        <f t="shared" si="47">M71/AJ71-1</f>
        <v>0.11549395877754076</v>
      </c>
      <c r="O71" s="35" t="n">
        <v>58.0</v>
      </c>
      <c r="P71" s="36" t="n">
        <f t="shared" si="48">O71/AL71-1</f>
        <v>0.0375670840787119</v>
      </c>
      <c r="Q71" s="35" t="n">
        <v>52.91</v>
      </c>
      <c r="R71" s="36" t="n">
        <f>Q71/AL71-1</f>
        <v>-0.005077096652877033</v>
      </c>
      <c r="S71" s="35"/>
      <c r="T71" s="36">
        <f>S71/AN71-1</f>
      </c>
      <c r="U71" s="35">
        <f>C71+E71+G71+I71+K71+M71+O71+Q71+S71</f>
      </c>
      <c r="V71" s="36">
        <f>U71/SUM(X71+Z71+AB71+AD71+AF71+AH71+AJ71+AL71+AN71)-1</f>
      </c>
      <c r="W71" s="38"/>
      <c r="X71" s="35" t="n">
        <v>95.11</v>
      </c>
      <c r="Y71" s="36">
        <f>X71/AY71-1</f>
      </c>
      <c r="Z71" s="35" t="n">
        <v>66.32</v>
      </c>
      <c r="AA71" s="36">
        <f>Z71/BA71-1</f>
      </c>
      <c r="AB71" s="35" t="n">
        <v>61.33</v>
      </c>
      <c r="AC71" s="36">
        <f>AB71/BC71-1</f>
      </c>
      <c r="AD71" s="35" t="n">
        <v>59.65</v>
      </c>
      <c r="AE71" s="36">
        <f>AD71/BE71-1</f>
      </c>
      <c r="AF71" s="35" t="n">
        <v>62.08</v>
      </c>
      <c r="AG71" s="36">
        <f>AF71/BG71-1</f>
      </c>
      <c r="AH71" s="1041" t="n">
        <v>56.28</v>
      </c>
      <c r="AI71" s="36">
        <f>AH71/BI71-1</f>
      </c>
      <c r="AJ71" s="35" t="n">
        <v>55.9</v>
      </c>
      <c r="AK71" s="36">
        <f>AJ71/BK71-1</f>
      </c>
      <c r="AL71" s="35" t="n">
        <v>53.18</v>
      </c>
      <c r="AM71" s="36">
        <f>AL71/BM71-1</f>
      </c>
      <c r="AN71" s="35" t="n">
        <v>51.6</v>
      </c>
      <c r="AO71" s="36">
        <f>AN71/BO71-1</f>
      </c>
      <c r="AP71" s="35" t="n">
        <v>60.24</v>
      </c>
      <c r="AQ71" s="36">
        <f>AP71/BQ71-1</f>
      </c>
      <c r="AR71" s="35" t="n">
        <v>61.4</v>
      </c>
      <c r="AS71" s="36">
        <f>AR71/BS71-1</f>
      </c>
      <c r="AT71" s="35" t="n">
        <v>66.52</v>
      </c>
      <c r="AU71" s="36">
        <f>AT71/BU71-1</f>
      </c>
      <c r="AV71" s="35">
        <f>X71+Z71+AB71+AD71+AF71+AH71+AJ71+AL71+AN71+AP71+AR71+AT71</f>
      </c>
      <c r="AW71" s="36">
        <f>AV71/(AY71+BA71+BC71+BE71+BG71+BI71+BK71+BM71+BO71+BQ71+BS71+BU71)-1</f>
      </c>
      <c r="AX71" s="47"/>
      <c r="AY71" s="35" t="n">
        <v>94.14</v>
      </c>
      <c r="AZ71" s="36"/>
      <c r="BA71" s="35" t="n">
        <v>100.54</v>
      </c>
      <c r="BB71" s="36"/>
      <c r="BC71" s="35" t="n">
        <v>94.21</v>
      </c>
      <c r="BD71" s="36"/>
      <c r="BE71" s="35" t="n">
        <v>85.38</v>
      </c>
      <c r="BF71" s="36"/>
      <c r="BG71" s="35" t="n">
        <v>88.35</v>
      </c>
      <c r="BH71" s="36"/>
      <c r="BI71" s="35" t="n">
        <v>89.47</v>
      </c>
      <c r="BJ71" s="36"/>
      <c r="BK71" s="35" t="n">
        <v>89.0</v>
      </c>
      <c r="BL71" s="36">
        <f>BK71/CF71-1</f>
      </c>
      <c r="BM71" s="35" t="n">
        <v>87.91</v>
      </c>
      <c r="BN71" s="36">
        <f>BM71/CG71-1</f>
      </c>
      <c r="BO71" s="35" t="n">
        <v>89.03</v>
      </c>
      <c r="BP71" s="36">
        <f>BO71/CH71-1</f>
      </c>
      <c r="BQ71" s="35" t="n">
        <v>92.2</v>
      </c>
      <c r="BR71" s="36">
        <f>BQ71/CI71-1</f>
      </c>
      <c r="BS71" s="35" t="n">
        <v>88.07</v>
      </c>
      <c r="BT71" s="36">
        <f>BS71/CJ71-1</f>
      </c>
      <c r="BU71" s="35" t="n">
        <v>88.44</v>
      </c>
      <c r="BV71" s="36">
        <f>BU71/CK71-1</f>
      </c>
      <c r="BW71" s="35">
        <f>AY71+BA71+BC71+BE71+BG71+BI71+BK71+BM71+BO71+BQ71+BS71+BU71</f>
      </c>
      <c r="BX71" s="227"/>
      <c r="BY71" s="228"/>
      <c r="BZ71" s="233"/>
      <c r="CA71" s="49"/>
      <c r="CB71" s="49"/>
      <c r="CC71" s="49"/>
      <c r="CD71" s="49"/>
      <c r="CE71" s="49"/>
      <c r="CF71" s="50" t="n">
        <v>97.84</v>
      </c>
      <c r="CG71" s="50" t="n">
        <v>87.76</v>
      </c>
      <c r="CH71" s="50" t="n">
        <v>91.22</v>
      </c>
      <c r="CI71" s="50" t="n">
        <v>93.2</v>
      </c>
      <c r="CJ71" s="50" t="n">
        <v>79.62</v>
      </c>
      <c r="CK71" s="50" t="n">
        <v>79.96</v>
      </c>
      <c r="CL71" s="35">
        <f>BZ71+CA71+CB71+CC71+CD71+CE71+CF71+CG71+CH71+CI71+CJ71+CK71</f>
      </c>
    </row>
    <row r="72" s="212" customFormat="1" ht="27" customHeight="1" spans="1:88">
      <c r="A72" s="29"/>
      <c r="B72" s="34" t="s">
        <v>276</v>
      </c>
      <c r="C72" s="35" t="n">
        <v>261.0</v>
      </c>
      <c r="D72" s="36" t="n">
        <f t="shared" si="42">C72/Z72-1</f>
        <v>-0.2323755183671069</v>
      </c>
      <c r="E72" s="35" t="n">
        <v>259.32</v>
      </c>
      <c r="F72" s="36" t="n">
        <f t="shared" si="43">E72/AB72-1</f>
        <v>0.0832532687246752</v>
      </c>
      <c r="G72" s="231" t="n">
        <v>243.76</v>
      </c>
      <c r="H72" s="36" t="n">
        <f t="shared" si="44">G72/AD72-1</f>
        <v>0.0937317718849553</v>
      </c>
      <c r="I72" s="35" t="n">
        <v>237.56</v>
      </c>
      <c r="J72" s="36" t="n">
        <f t="shared" si="45">I72/AF72-1</f>
        <v>0.09641390132459504</v>
      </c>
      <c r="K72" s="35" t="n">
        <v>239.73999999999998</v>
      </c>
      <c r="L72" s="36" t="n">
        <f t="shared" si="46">K72/AH72-1</f>
        <v>0.06267730496453905</v>
      </c>
      <c r="M72" s="1042" t="n">
        <v>227.97</v>
      </c>
      <c r="N72" s="36" t="n">
        <f t="shared" si="47">M72/AJ72-1</f>
        <v>0.11991550402829643</v>
      </c>
      <c r="O72" s="35" t="n">
        <v>209.99</v>
      </c>
      <c r="P72" s="36" t="n">
        <f t="shared" si="48">O72/AL72-1</f>
        <v>0.04156539854173902</v>
      </c>
      <c r="Q72" s="35" t="n">
        <v>191.32999999999998</v>
      </c>
      <c r="R72" s="36" t="n">
        <f>Q72/AL72-1</f>
        <v>-0.002346438627594094</v>
      </c>
      <c r="S72" s="35"/>
      <c r="T72" s="36">
        <f>S72/AN72-1</f>
      </c>
      <c r="U72" s="35">
        <f>C72+E72+G72+I72+K72+M72+O72+Q72+S72</f>
      </c>
      <c r="V72" s="36">
        <f>U72/SUM(X72+Z72+AB72+AD72+AF72+AH72+AJ72+AL72+AN72)-1</f>
      </c>
      <c r="W72" s="38"/>
      <c r="X72" s="35" t="n">
        <v>340.01</v>
      </c>
      <c r="Y72" s="36">
        <f>X72/AY72-1</f>
      </c>
      <c r="Z72" s="35" t="n">
        <v>239.39</v>
      </c>
      <c r="AA72" s="36">
        <f>Z72/BA72-1</f>
      </c>
      <c r="AB72" s="35" t="n">
        <v>222.87</v>
      </c>
      <c r="AC72" s="36">
        <f>AB72/BC72-1</f>
      </c>
      <c r="AD72" s="35" t="n">
        <v>216.67</v>
      </c>
      <c r="AE72" s="36">
        <f>AD72/BE72-1</f>
      </c>
      <c r="AF72" s="35" t="n">
        <v>225.6</v>
      </c>
      <c r="AG72" s="36">
        <f>AF72/BG72-1</f>
      </c>
      <c r="AH72" s="1043" t="n">
        <v>203.56</v>
      </c>
      <c r="AI72" s="36">
        <f>AH72/BI72-1</f>
      </c>
      <c r="AJ72" s="35" t="n">
        <v>201.61</v>
      </c>
      <c r="AK72" s="36">
        <f>AJ72/BK72-1</f>
      </c>
      <c r="AL72" s="35" t="n">
        <v>191.78</v>
      </c>
      <c r="AM72" s="36">
        <f>AL72/BM72-1</f>
      </c>
      <c r="AN72" s="35" t="n">
        <v>186.31</v>
      </c>
      <c r="AO72" s="36">
        <f>AN72/BO72-1</f>
      </c>
      <c r="AP72" s="35" t="n">
        <v>218.24</v>
      </c>
      <c r="AQ72" s="36">
        <f>AP72/BQ72-1</f>
      </c>
      <c r="AR72" s="35" t="n">
        <v>224.01</v>
      </c>
      <c r="AS72" s="36">
        <f>AR72/BS72-1</f>
      </c>
      <c r="AT72" s="35" t="n">
        <v>243.07</v>
      </c>
      <c r="AU72" s="36">
        <f>AT72/BU72-1</f>
      </c>
      <c r="AV72" s="35">
        <f>X72+Z72+AB72+AD72+AF72+AH72+AJ72+AL72+AN72+AP72+AR72+AT72</f>
      </c>
      <c r="AW72" s="36">
        <f>AV72/(AY72+BA72+BC72+BE72+BG72+BI72+BK72+BM72+BO72+BQ72+BS72+BU72)-1</f>
      </c>
      <c r="AX72" s="47"/>
      <c r="AY72" s="35" t="n">
        <v>339.01</v>
      </c>
      <c r="AZ72" s="36"/>
      <c r="BA72" s="35" t="n">
        <v>349.94</v>
      </c>
      <c r="BB72" s="36"/>
      <c r="BC72" s="35" t="n">
        <v>331.05</v>
      </c>
      <c r="BD72" s="36"/>
      <c r="BE72" s="35" t="n">
        <v>308.6</v>
      </c>
      <c r="BF72" s="36"/>
      <c r="BG72" s="35" t="n">
        <v>319.34</v>
      </c>
      <c r="BH72" s="36"/>
      <c r="BI72" s="35" t="n">
        <v>323.38</v>
      </c>
      <c r="BJ72" s="36"/>
      <c r="BK72" s="35" t="n">
        <v>321.87</v>
      </c>
      <c r="BL72" s="36"/>
      <c r="BM72" s="35" t="n">
        <v>318.08</v>
      </c>
      <c r="BN72" s="36"/>
      <c r="BO72" s="35" t="n">
        <v>322.06</v>
      </c>
      <c r="BP72" s="36"/>
      <c r="BQ72" s="35" t="n">
        <v>333.18</v>
      </c>
      <c r="BR72" s="37"/>
      <c r="BS72" s="35" t="n">
        <v>318.18</v>
      </c>
      <c r="BT72" s="36"/>
      <c r="BU72" s="35" t="n">
        <v>319.25</v>
      </c>
      <c r="BV72" s="36"/>
      <c r="BW72" s="35">
        <f>AY72+BA72+BC72+BE72+BG72+BI72+BK72+BM72+BO72+BQ72+BS72+BU72</f>
      </c>
      <c r="BX72" s="227"/>
      <c r="BY72" s="228"/>
      <c r="BZ72" s="233"/>
      <c r="CA72" s="49"/>
      <c r="CB72" s="49"/>
      <c r="CC72" s="49"/>
      <c r="CD72" s="49"/>
      <c r="CE72" s="49"/>
      <c r="CF72" s="49"/>
      <c r="CG72" s="49"/>
      <c r="CH72" s="49"/>
      <c r="CI72" s="49"/>
      <c r="CJ72" s="49"/>
      <c r="CK72" s="49"/>
      <c r="CL72" s="47"/>
    </row>
    <row r="73" s="211" customFormat="1" ht="27" customHeight="1" spans="1:88">
      <c r="A73" s="48" t="s">
        <v>112</v>
      </c>
      <c r="B73" s="34" t="s">
        <v>273</v>
      </c>
      <c r="C73" s="35" t="n">
        <v>10.1</v>
      </c>
      <c r="D73" s="36" t="n">
        <f t="shared" si="42">C73/Z73-1</f>
        <v>0.22424242424242413</v>
      </c>
      <c r="E73" s="35" t="n">
        <v>7.0</v>
      </c>
      <c r="F73" s="36" t="n">
        <f t="shared" si="43">E73/AB73-1</f>
        <v>0.0</v>
      </c>
      <c r="G73" s="35" t="n">
        <v>10.0</v>
      </c>
      <c r="H73" s="36" t="n">
        <f t="shared" si="44">G73/AD73-1</f>
        <v>0.031991744066047545</v>
      </c>
      <c r="I73" s="35" t="n">
        <v>9.8</v>
      </c>
      <c r="J73" s="36" t="n">
        <f t="shared" si="45">I73/AF73-1</f>
        <v>0.0</v>
      </c>
      <c r="K73" s="35" t="n">
        <v>10.0</v>
      </c>
      <c r="L73" s="36" t="n">
        <f t="shared" si="46">K73/AH73-1</f>
        <v>-0.04761904761904767</v>
      </c>
      <c r="M73" s="1044" t="n">
        <v>10.45</v>
      </c>
      <c r="N73" s="36" t="n">
        <f t="shared" si="47">M73/AJ73-1</f>
        <v>0.029556650246305383</v>
      </c>
      <c r="O73" s="35" t="n">
        <v>11.1</v>
      </c>
      <c r="P73" s="36" t="n">
        <f t="shared" si="48">O73/AL73-1</f>
        <v>0.04716981132075482</v>
      </c>
      <c r="Q73" s="35" t="n">
        <v>10.1</v>
      </c>
      <c r="R73" s="36" t="n">
        <f>Q73/AL73-1</f>
        <v>0.082529474812433</v>
      </c>
      <c r="S73" s="35"/>
      <c r="T73" s="36">
        <f>S73/AN73-1</f>
      </c>
      <c r="U73" s="103">
        <f>C73+E73+G73+I73+K73+M73+O73+Q73+S73</f>
      </c>
      <c r="V73" s="104">
        <f>U73/SUM(X73+Z73+AB73+AD73+AF73+AH73+AJ73+AL73+AN73)-1</f>
      </c>
      <c r="W73" s="38"/>
      <c r="X73" s="35" t="n">
        <v>8.25</v>
      </c>
      <c r="Y73" s="36">
        <f>X73/AY73-1</f>
      </c>
      <c r="Z73" s="35" t="n">
        <v>7.0</v>
      </c>
      <c r="AA73" s="36">
        <f>Z73/BA73-1</f>
      </c>
      <c r="AB73" s="35" t="n">
        <v>9.69</v>
      </c>
      <c r="AC73" s="36">
        <f>AB73/BC73-1</f>
      </c>
      <c r="AD73" s="35" t="n">
        <v>9.8</v>
      </c>
      <c r="AE73" s="36">
        <f>AD73/BE73-1</f>
      </c>
      <c r="AF73" s="35" t="n">
        <v>10.5</v>
      </c>
      <c r="AG73" s="36">
        <f>AF73/BG73-1</f>
      </c>
      <c r="AH73" s="1045" t="n">
        <v>10.15</v>
      </c>
      <c r="AI73" s="36">
        <f>AH73/BI73-1</f>
      </c>
      <c r="AJ73" s="35" t="n">
        <v>10.6</v>
      </c>
      <c r="AK73" s="36">
        <f>AJ73/BK73-1</f>
      </c>
      <c r="AL73" s="35" t="n">
        <v>9.33</v>
      </c>
      <c r="AM73" s="36">
        <f>AL73/BM73-1</f>
      </c>
      <c r="AN73" s="35" t="n">
        <v>9.36</v>
      </c>
      <c r="AO73" s="36">
        <f>AN73/BO73-1</f>
      </c>
      <c r="AP73" s="35" t="n">
        <v>9.6</v>
      </c>
      <c r="AQ73" s="36">
        <f>AP73/BQ73-1</f>
      </c>
      <c r="AR73" s="35" t="n">
        <v>9.25</v>
      </c>
      <c r="AS73" s="36">
        <f>AR73/BS73-1</f>
      </c>
      <c r="AT73" s="35" t="n">
        <v>10.0</v>
      </c>
      <c r="AU73" s="36">
        <f>AT73/BU73-1</f>
      </c>
      <c r="AV73" s="35">
        <f>X73+Z73+AB73+AD73+AF73+AH73+AJ73+AL73+AN73+AP73+AR73+AT73</f>
      </c>
      <c r="AW73" s="36">
        <f>AV73/(AY73+BA73+BC73+BE73+BG73+BI73+BK73+BM73+BO73+BQ73+BS73+BU73)-1</f>
      </c>
      <c r="AX73" s="44"/>
      <c r="AY73" s="38" t="n">
        <v>8.69</v>
      </c>
      <c r="AZ73" s="37">
        <f>AY73/BZ73-1</f>
      </c>
      <c r="BA73" s="38" t="n">
        <v>7.5</v>
      </c>
      <c r="BB73" s="37">
        <f>BA73/CA73-1</f>
      </c>
      <c r="BC73" s="38" t="n">
        <v>7.45</v>
      </c>
      <c r="BD73" s="37">
        <f>BC73/CB73-1</f>
      </c>
      <c r="BE73" s="38" t="n">
        <v>8.08</v>
      </c>
      <c r="BF73" s="37">
        <f>BE73/CC73-1</f>
      </c>
      <c r="BG73" s="38" t="n">
        <v>8.7</v>
      </c>
      <c r="BH73" s="37">
        <f>BG73/CD73-1</f>
      </c>
      <c r="BI73" s="38" t="n">
        <v>8.75</v>
      </c>
      <c r="BJ73" s="37">
        <f>BI73/CE73-1</f>
      </c>
      <c r="BK73" s="38" t="n">
        <v>9.56</v>
      </c>
      <c r="BL73" s="37">
        <f>BK73/CF73-1</f>
      </c>
      <c r="BM73" s="38" t="n">
        <v>8.64</v>
      </c>
      <c r="BN73" s="37">
        <f>BM73/CG73-1</f>
      </c>
      <c r="BO73" s="38" t="n">
        <v>8.9</v>
      </c>
      <c r="BP73" s="37">
        <f>BO73/CH73-1</f>
      </c>
      <c r="BQ73" s="38" t="n">
        <v>8.7</v>
      </c>
      <c r="BR73" s="37">
        <f>BQ73/CI73-1</f>
      </c>
      <c r="BS73" s="38" t="n">
        <v>8.4</v>
      </c>
      <c r="BT73" s="37">
        <f>BS73/CJ73-1</f>
      </c>
      <c r="BU73" s="38" t="n">
        <v>8.7</v>
      </c>
      <c r="BV73" s="37">
        <f>BU73/CK73-1</f>
      </c>
      <c r="BW73" s="38">
        <f>AY73+BA73+BC73+BE73+BG73+BI73+BK73+BM73+BO73+BQ73+BS73+BU73</f>
      </c>
      <c r="BX73" s="225">
        <f>BW73/CL73-1</f>
      </c>
      <c r="BY73" s="210"/>
      <c r="BZ73" s="232" t="n">
        <v>4.4</v>
      </c>
      <c r="CA73" s="203" t="n">
        <v>6.96</v>
      </c>
      <c r="CB73" s="203" t="n">
        <v>8.5</v>
      </c>
      <c r="CC73" s="203" t="n">
        <v>8.4</v>
      </c>
      <c r="CD73" s="203" t="n">
        <v>9.18</v>
      </c>
      <c r="CE73" s="203" t="n">
        <v>7.97</v>
      </c>
      <c r="CF73" s="203" t="n">
        <v>9.38</v>
      </c>
      <c r="CG73" s="203" t="n">
        <v>8.7</v>
      </c>
      <c r="CH73" s="203" t="n">
        <v>8.49</v>
      </c>
      <c r="CI73" s="203" t="n">
        <v>9.34</v>
      </c>
      <c r="CJ73" s="203" t="n">
        <v>9.37</v>
      </c>
      <c r="CK73" s="203" t="n">
        <v>8.7</v>
      </c>
      <c r="CL73" s="38">
        <f>BZ73+CA73+CB73+CC73+CD73+CE73+CF73+CG73+CH73+CI73+CJ73+CK73</f>
      </c>
    </row>
    <row r="74" s="212" customFormat="1" ht="27" customHeight="1" spans="1:88">
      <c r="A74" s="45"/>
      <c r="B74" s="34" t="s">
        <v>274</v>
      </c>
      <c r="C74" s="35" t="n">
        <v>95.95</v>
      </c>
      <c r="D74" s="36" t="n">
        <f t="shared" si="42">C74/Z74-1</f>
        <v>0.2241643276346006</v>
      </c>
      <c r="E74" s="35" t="n">
        <v>66.5</v>
      </c>
      <c r="F74" s="36" t="n">
        <f t="shared" si="43">E74/AB74-1</f>
        <v>0.0</v>
      </c>
      <c r="G74" s="35" t="n">
        <v>95.0</v>
      </c>
      <c r="H74" s="36" t="n">
        <f t="shared" si="44">G74/AD74-1</f>
        <v>0.03193569411253527</v>
      </c>
      <c r="I74" s="35" t="n">
        <v>93.1</v>
      </c>
      <c r="J74" s="36" t="n">
        <f t="shared" si="45">I74/AF74-1</f>
        <v>0.0</v>
      </c>
      <c r="K74" s="35" t="n">
        <v>95.0</v>
      </c>
      <c r="L74" s="36" t="n">
        <f t="shared" si="46">K74/AH74-1</f>
        <v>-0.04761904761904767</v>
      </c>
      <c r="M74" s="1046" t="n">
        <v>99.28</v>
      </c>
      <c r="N74" s="36" t="n">
        <f t="shared" si="47">M74/AJ74-1</f>
        <v>0.029555117701959954</v>
      </c>
      <c r="O74" s="35" t="n">
        <v>105.45</v>
      </c>
      <c r="P74" s="36" t="n">
        <f t="shared" si="48">O74/AL74-1</f>
        <v>0.04716981132075482</v>
      </c>
      <c r="Q74" s="35" t="n">
        <v>95.95</v>
      </c>
      <c r="R74" s="36" t="n">
        <f>Q74/AL74-1</f>
        <v>0.08246841155234663</v>
      </c>
      <c r="S74" s="35"/>
      <c r="T74" s="36">
        <f>S74/AN74-1</f>
      </c>
      <c r="U74" s="35">
        <f>C74+E74+G74+I74+K74+M74+O74+Q74+S74</f>
      </c>
      <c r="V74" s="36">
        <f>U74/SUM(X74+Z74+AB74+AD74+AF74+AH74+AJ74+AL74+AN74)-1</f>
      </c>
      <c r="W74" s="38"/>
      <c r="X74" s="35" t="n">
        <v>78.38</v>
      </c>
      <c r="Y74" s="36">
        <f>X74/AY74-1</f>
      </c>
      <c r="Z74" s="35" t="n">
        <v>66.5</v>
      </c>
      <c r="AA74" s="36">
        <f>Z74/AY74-1</f>
      </c>
      <c r="AB74" s="35" t="n">
        <v>92.06</v>
      </c>
      <c r="AC74" s="36">
        <f>AB74/BA74-1</f>
      </c>
      <c r="AD74" s="35" t="n">
        <v>93.1</v>
      </c>
      <c r="AE74" s="36">
        <f>AD74/BC74-1</f>
      </c>
      <c r="AF74" s="35" t="n">
        <v>99.75</v>
      </c>
      <c r="AG74" s="36">
        <f>AF74/BE74-1</f>
      </c>
      <c r="AH74" s="1047" t="n">
        <v>96.43</v>
      </c>
      <c r="AI74" s="36">
        <f>AH74/BI74-1</f>
      </c>
      <c r="AJ74" s="35" t="n">
        <v>100.7</v>
      </c>
      <c r="AK74" s="36">
        <f>AJ74/BK74-1</f>
      </c>
      <c r="AL74" s="35" t="n">
        <v>88.64</v>
      </c>
      <c r="AM74" s="36">
        <f>AL74/BM74-1</f>
      </c>
      <c r="AN74" s="35" t="n">
        <v>88.92</v>
      </c>
      <c r="AO74" s="36">
        <f>AN74/BO74-1</f>
      </c>
      <c r="AP74" s="35" t="n">
        <v>91.2</v>
      </c>
      <c r="AQ74" s="36">
        <f>AP74/BQ74-1</f>
      </c>
      <c r="AR74" s="35" t="n">
        <v>87.88</v>
      </c>
      <c r="AS74" s="36">
        <f>AR74/BS74-1</f>
      </c>
      <c r="AT74" s="35" t="n">
        <v>95.0</v>
      </c>
      <c r="AU74" s="36">
        <f>AT74/BU74-1</f>
      </c>
      <c r="AV74" s="35">
        <f>X74+Z74+AB74+AD74+AF74+AH74+AJ74+AL74+AN74+AP74+AR74+AT74</f>
      </c>
      <c r="AW74" s="36">
        <f>AV74/(AY74+BA74+BC74+BE74+BG74+BI74+BK74+BM74+BO74+BQ74+BS74+BU74)-1</f>
      </c>
      <c r="AX74" s="47"/>
      <c r="AY74" s="35" t="n">
        <v>82.56</v>
      </c>
      <c r="AZ74" s="36"/>
      <c r="BA74" s="35" t="n">
        <v>71.25</v>
      </c>
      <c r="BB74" s="36"/>
      <c r="BC74" s="35" t="n">
        <v>70.78</v>
      </c>
      <c r="BD74" s="36"/>
      <c r="BE74" s="35" t="n">
        <v>76.76</v>
      </c>
      <c r="BF74" s="36"/>
      <c r="BG74" s="35" t="n">
        <v>82.65</v>
      </c>
      <c r="BH74" s="36"/>
      <c r="BI74" s="35" t="n">
        <v>83.13</v>
      </c>
      <c r="BJ74" s="36"/>
      <c r="BK74" s="35" t="n">
        <v>90.82</v>
      </c>
      <c r="BL74" s="36"/>
      <c r="BM74" s="35" t="n">
        <v>82.08</v>
      </c>
      <c r="BN74" s="36"/>
      <c r="BO74" s="35" t="n">
        <v>84.55</v>
      </c>
      <c r="BP74" s="36"/>
      <c r="BQ74" s="35" t="n">
        <v>82.65</v>
      </c>
      <c r="BR74" s="37"/>
      <c r="BS74" s="35" t="n">
        <v>79.8</v>
      </c>
      <c r="BT74" s="36"/>
      <c r="BU74" s="35" t="n">
        <v>82.65</v>
      </c>
      <c r="BV74" s="36"/>
      <c r="BW74" s="35">
        <f>AY74+BA74+BC74+BE74+BG74+BI74+BK74+BM74+BO74+BQ74+BS74+BU74</f>
      </c>
      <c r="BX74" s="227"/>
      <c r="BY74" s="228"/>
      <c r="BZ74" s="229"/>
      <c r="CA74" s="46"/>
      <c r="CB74" s="46"/>
      <c r="CC74" s="46"/>
      <c r="CD74" s="46"/>
      <c r="CE74" s="46"/>
      <c r="CF74" s="46"/>
      <c r="CG74" s="46"/>
      <c r="CH74" s="46"/>
      <c r="CI74" s="46"/>
      <c r="CJ74" s="46"/>
      <c r="CK74" s="46"/>
      <c r="CL74" s="47"/>
    </row>
    <row r="75" s="212" customFormat="1" ht="27" customHeight="1" spans="1:88">
      <c r="A75" s="45"/>
      <c r="B75" s="34" t="s">
        <v>275</v>
      </c>
      <c r="C75" s="35" t="n">
        <v>9.05</v>
      </c>
      <c r="D75" s="36" t="n">
        <f t="shared" si="42">C75/Z75-1</f>
        <v>0.1383647798742138</v>
      </c>
      <c r="E75" s="35" t="n">
        <v>6.2</v>
      </c>
      <c r="F75" s="36" t="n">
        <f t="shared" si="43">E75/AB75-1</f>
        <v>-0.08554572271386429</v>
      </c>
      <c r="G75" s="35" t="n">
        <v>9.2</v>
      </c>
      <c r="H75" s="36" t="n">
        <f t="shared" si="44">G75/AD75-1</f>
        <v>0.005464480874316946</v>
      </c>
      <c r="I75" s="35" t="n">
        <v>9.0</v>
      </c>
      <c r="J75" s="36" t="n">
        <f t="shared" si="45">I75/AF75-1</f>
        <v>-0.032258064516129004</v>
      </c>
      <c r="K75" s="35" t="n">
        <v>9.1</v>
      </c>
      <c r="L75" s="36" t="n">
        <f t="shared" si="46">K75/AH75-1</f>
        <v>-0.0714285714285714</v>
      </c>
      <c r="M75" s="1048" t="n">
        <v>9.38</v>
      </c>
      <c r="N75" s="36" t="n">
        <f t="shared" si="47">M75/AJ75-1</f>
        <v>-0.010548523206751037</v>
      </c>
      <c r="O75" s="35" t="n">
        <v>9.8</v>
      </c>
      <c r="P75" s="36" t="n">
        <f t="shared" si="48">O75/AL75-1</f>
        <v>0.0</v>
      </c>
      <c r="Q75" s="35" t="n">
        <v>8.95</v>
      </c>
      <c r="R75" s="36" t="n">
        <f>Q75/AL75-1</f>
        <v>0.037079953650057895</v>
      </c>
      <c r="S75" s="35"/>
      <c r="T75" s="36">
        <f>S75/AN75-1</f>
      </c>
      <c r="U75" s="35">
        <f>C75+E75+G75+I75+K75+M75+O75+Q75+S75</f>
      </c>
      <c r="V75" s="36">
        <f>U75/SUM(X75+Z75+AB75+AD75+AF75+AH75+AJ75+AL75+AN75)-1</f>
      </c>
      <c r="W75" s="38"/>
      <c r="X75" s="35" t="n">
        <v>7.95</v>
      </c>
      <c r="Y75" s="36">
        <f>X75/AY75-1</f>
      </c>
      <c r="Z75" s="35" t="n">
        <v>6.78</v>
      </c>
      <c r="AA75" s="36">
        <f>Z75/BA75-1</f>
      </c>
      <c r="AB75" s="35" t="n">
        <v>9.15</v>
      </c>
      <c r="AC75" s="36">
        <f>AB75/BC75-1</f>
      </c>
      <c r="AD75" s="35" t="n">
        <v>9.3</v>
      </c>
      <c r="AE75" s="36">
        <f>AD75/BE75-1</f>
      </c>
      <c r="AF75" s="35" t="n">
        <v>9.8</v>
      </c>
      <c r="AG75" s="36">
        <f>AF75/BG75-1</f>
      </c>
      <c r="AH75" s="1049" t="n">
        <v>9.48</v>
      </c>
      <c r="AI75" s="36">
        <f>AH75/BI75-1</f>
      </c>
      <c r="AJ75" s="35" t="n">
        <v>9.8</v>
      </c>
      <c r="AK75" s="36">
        <f>AJ75/BK75-1</f>
      </c>
      <c r="AL75" s="35" t="n">
        <v>8.63</v>
      </c>
      <c r="AM75" s="36">
        <f>AL75/BM75-1</f>
      </c>
      <c r="AN75" s="35" t="n">
        <v>8.76</v>
      </c>
      <c r="AO75" s="36">
        <f>AN75/BO75-1</f>
      </c>
      <c r="AP75" s="35" t="n">
        <v>8.7</v>
      </c>
      <c r="AQ75" s="36">
        <f>AP75/BQ75-1</f>
      </c>
      <c r="AR75" s="35" t="n">
        <v>8.5</v>
      </c>
      <c r="AS75" s="36">
        <f>AR75/BS75-1</f>
      </c>
      <c r="AT75" s="35" t="n">
        <v>9.1</v>
      </c>
      <c r="AU75" s="36">
        <f>AT75/BU75-1</f>
      </c>
      <c r="AV75" s="35">
        <f>X75+Z75+AB75+AD75+AF75+AH75+AJ75+AL75+AN75+AP75+AR75+AT75</f>
      </c>
      <c r="AW75" s="36">
        <f>AV75/(AY75+BA75+BC75+BE75+BG75+BI75+BK75+BM75+BO75+BQ75+BS75+BU75)-1</f>
      </c>
      <c r="AX75" s="47"/>
      <c r="AY75" s="35" t="n">
        <v>8.49</v>
      </c>
      <c r="AZ75" s="36"/>
      <c r="BA75" s="35" t="n">
        <v>7.3</v>
      </c>
      <c r="BB75" s="36"/>
      <c r="BC75" s="35" t="n">
        <v>7.25</v>
      </c>
      <c r="BD75" s="36"/>
      <c r="BE75" s="35" t="n">
        <v>7.6</v>
      </c>
      <c r="BF75" s="36"/>
      <c r="BG75" s="35" t="n">
        <v>8.1</v>
      </c>
      <c r="BH75" s="36"/>
      <c r="BI75" s="35" t="n">
        <v>8.3</v>
      </c>
      <c r="BJ75" s="36"/>
      <c r="BK75" s="35" t="n">
        <v>8.93</v>
      </c>
      <c r="BL75" s="36">
        <f>BK75/CF75-1</f>
      </c>
      <c r="BM75" s="35" t="n">
        <v>8.28</v>
      </c>
      <c r="BN75" s="36">
        <f>BM75/CG75-1</f>
      </c>
      <c r="BO75" s="35" t="n">
        <v>8.6</v>
      </c>
      <c r="BP75" s="36">
        <f>BO75/CH75-1</f>
      </c>
      <c r="BQ75" s="35" t="n">
        <v>8.4</v>
      </c>
      <c r="BR75" s="36">
        <f>BQ75/CI75-1</f>
      </c>
      <c r="BS75" s="35" t="n">
        <v>8.14</v>
      </c>
      <c r="BT75" s="36">
        <f>BS75/CJ75-1</f>
      </c>
      <c r="BU75" s="35" t="n">
        <v>8.4</v>
      </c>
      <c r="BV75" s="36">
        <f>BU75/CK75-1</f>
      </c>
      <c r="BW75" s="35">
        <f>AY75+BA75+BC75+BE75+BG75+BI75+BK75+BM75+BO75+BQ75+BS75+BU75</f>
      </c>
      <c r="BX75" s="227"/>
      <c r="BY75" s="228"/>
      <c r="BZ75" s="233"/>
      <c r="CA75" s="49"/>
      <c r="CB75" s="49"/>
      <c r="CC75" s="49"/>
      <c r="CD75" s="49"/>
      <c r="CE75" s="49"/>
      <c r="CF75" s="50" t="n">
        <v>8.96</v>
      </c>
      <c r="CG75" s="50" t="n">
        <v>8.32</v>
      </c>
      <c r="CH75" s="50" t="n">
        <v>8.1</v>
      </c>
      <c r="CI75" s="50" t="n">
        <v>9.05</v>
      </c>
      <c r="CJ75" s="50" t="n">
        <v>9.09</v>
      </c>
      <c r="CK75" s="50" t="n">
        <v>8.5</v>
      </c>
      <c r="CL75" s="35">
        <f>BZ75+CA75+CB75+CC75+CD75+CE75+CF75+CG75+CH75+CI75+CJ75+CK75</f>
      </c>
    </row>
    <row r="76" s="212" customFormat="1" ht="27" customHeight="1" spans="1:88">
      <c r="A76" s="29"/>
      <c r="B76" s="34" t="s">
        <v>276</v>
      </c>
      <c r="C76" s="35" t="n">
        <v>67.88</v>
      </c>
      <c r="D76" s="36" t="n">
        <f t="shared" si="42">C76/Z76-1</f>
        <v>0.13835317793057178</v>
      </c>
      <c r="E76" s="35" t="n">
        <v>46.5</v>
      </c>
      <c r="F76" s="36" t="n">
        <f t="shared" si="43">E76/AB76-1</f>
        <v>-0.08554572271386429</v>
      </c>
      <c r="G76" s="231" t="n">
        <v>69.0</v>
      </c>
      <c r="H76" s="36" t="n">
        <f t="shared" si="44">G76/AD76-1</f>
        <v>0.005391228325805075</v>
      </c>
      <c r="I76" s="35" t="n">
        <v>67.5</v>
      </c>
      <c r="J76" s="36" t="n">
        <f t="shared" si="45">I76/AF76-1</f>
        <v>-0.032258064516129004</v>
      </c>
      <c r="K76" s="35" t="n">
        <v>68.25</v>
      </c>
      <c r="L76" s="36" t="n">
        <f t="shared" si="46">K76/AH76-1</f>
        <v>-0.0714285714285714</v>
      </c>
      <c r="M76" s="1050" t="n">
        <v>70.35</v>
      </c>
      <c r="N76" s="36" t="n">
        <f t="shared" si="47">M76/AJ76-1</f>
        <v>-0.010548523206751037</v>
      </c>
      <c r="O76" s="35" t="n">
        <v>73.5</v>
      </c>
      <c r="P76" s="36" t="n">
        <f t="shared" si="48">O76/AL76-1</f>
        <v>0.0</v>
      </c>
      <c r="Q76" s="35" t="n">
        <v>67.13</v>
      </c>
      <c r="R76" s="36" t="n">
        <f>Q76/AL76-1</f>
        <v>0.03707708944847821</v>
      </c>
      <c r="S76" s="35"/>
      <c r="T76" s="36">
        <f>S76/AN76-1</f>
      </c>
      <c r="U76" s="35">
        <f>C76+E76+G76+I76+K76+M76+O76+Q76+S76</f>
      </c>
      <c r="V76" s="36">
        <f>U76/SUM(X76+Z76+AB76+AD76+AF76+AH76+AJ76+AL76+AN76)-1</f>
      </c>
      <c r="W76" s="38"/>
      <c r="X76" s="35" t="n">
        <v>59.63</v>
      </c>
      <c r="Y76" s="36">
        <f>X76/AY76-1</f>
      </c>
      <c r="Z76" s="35" t="n">
        <v>50.85</v>
      </c>
      <c r="AA76" s="36">
        <f>Z76/BA76-1</f>
      </c>
      <c r="AB76" s="35" t="n">
        <v>68.63</v>
      </c>
      <c r="AC76" s="36">
        <f>AB76/BC76-1</f>
      </c>
      <c r="AD76" s="35" t="n">
        <v>69.75</v>
      </c>
      <c r="AE76" s="36">
        <f>AD76/BE76-1</f>
      </c>
      <c r="AF76" s="35" t="n">
        <v>73.5</v>
      </c>
      <c r="AG76" s="36">
        <f>AF76/BG76-1</f>
      </c>
      <c r="AH76" s="1051" t="n">
        <v>71.1</v>
      </c>
      <c r="AI76" s="36">
        <f>AH76/BI76-1</f>
      </c>
      <c r="AJ76" s="35" t="n">
        <v>73.5</v>
      </c>
      <c r="AK76" s="36">
        <f>AJ76/BK76-1</f>
      </c>
      <c r="AL76" s="35" t="n">
        <v>64.73</v>
      </c>
      <c r="AM76" s="36">
        <f>AL76/BM76-1</f>
      </c>
      <c r="AN76" s="35" t="n">
        <v>65.7</v>
      </c>
      <c r="AO76" s="36">
        <f>AN76/BO76-1</f>
      </c>
      <c r="AP76" s="35" t="n">
        <v>65.25</v>
      </c>
      <c r="AQ76" s="36">
        <f>AP76/BQ76-1</f>
      </c>
      <c r="AR76" s="35" t="n">
        <v>63.75</v>
      </c>
      <c r="AS76" s="36">
        <f>AR76/BS76-1</f>
      </c>
      <c r="AT76" s="35" t="n">
        <v>68.25</v>
      </c>
      <c r="AU76" s="36">
        <f>AT76/BU76-1</f>
      </c>
      <c r="AV76" s="35">
        <f>X76+Z76+AB76+AD76+AF76+AH76+AJ76+AL76+AN76+AP76+AR76+AT76</f>
      </c>
      <c r="AW76" s="36">
        <f>AV76/(AY76+BA76+BC76+BE76+BG76+BI76+BK76+BM76+BO76+BQ76+BS76+BU76)-1</f>
      </c>
      <c r="AX76" s="47"/>
      <c r="AY76" s="35" t="n">
        <v>63.68</v>
      </c>
      <c r="AZ76" s="36"/>
      <c r="BA76" s="35" t="n">
        <v>54.75</v>
      </c>
      <c r="BB76" s="36"/>
      <c r="BC76" s="35" t="n">
        <v>54.38</v>
      </c>
      <c r="BD76" s="36"/>
      <c r="BE76" s="35" t="n">
        <v>57.0</v>
      </c>
      <c r="BF76" s="36"/>
      <c r="BG76" s="35" t="n">
        <v>60.75</v>
      </c>
      <c r="BH76" s="36"/>
      <c r="BI76" s="35" t="n">
        <v>62.25</v>
      </c>
      <c r="BJ76" s="36"/>
      <c r="BK76" s="35" t="n">
        <v>66.98</v>
      </c>
      <c r="BL76" s="36"/>
      <c r="BM76" s="35" t="n">
        <v>62.1</v>
      </c>
      <c r="BN76" s="36"/>
      <c r="BO76" s="35" t="n">
        <v>64.5</v>
      </c>
      <c r="BP76" s="36"/>
      <c r="BQ76" s="35" t="n">
        <v>63.0</v>
      </c>
      <c r="BR76" s="37"/>
      <c r="BS76" s="35" t="n">
        <v>61.05</v>
      </c>
      <c r="BT76" s="36"/>
      <c r="BU76" s="35" t="n">
        <v>63.0</v>
      </c>
      <c r="BV76" s="36"/>
      <c r="BW76" s="35">
        <f>AY76+BA76+BC76+BE76+BG76+BI76+BK76+BM76+BO76+BQ76+BS76+BU76</f>
      </c>
      <c r="BX76" s="227"/>
      <c r="BY76" s="228"/>
      <c r="BZ76" s="234"/>
      <c r="CA76" s="51"/>
      <c r="CB76" s="51"/>
      <c r="CC76" s="51"/>
      <c r="CD76" s="51"/>
      <c r="CE76" s="51"/>
      <c r="CF76" s="51"/>
      <c r="CG76" s="51"/>
      <c r="CH76" s="51"/>
      <c r="CI76" s="51"/>
      <c r="CJ76" s="51"/>
      <c r="CK76" s="51"/>
      <c r="CL76" s="47"/>
    </row>
    <row r="77" s="212" customFormat="1" spans="1:88">
      <c r="A77" s="235"/>
      <c r="B77" s="235"/>
      <c r="D77" s="236"/>
      <c r="F77" s="236"/>
      <c r="G77" s="236"/>
      <c r="H77" s="236"/>
      <c r="I77" s="236"/>
      <c r="J77" s="236"/>
      <c r="K77" s="236"/>
      <c r="L77" s="236"/>
      <c r="M77" s="236"/>
      <c r="N77" s="236"/>
      <c r="O77" s="236"/>
      <c r="P77" s="236"/>
      <c r="Q77" s="236"/>
      <c r="R77" s="129"/>
      <c r="S77" s="236"/>
      <c r="T77" s="129"/>
      <c r="U77" s="129"/>
      <c r="V77" s="236"/>
      <c r="W77" s="235"/>
      <c r="Y77" s="236"/>
      <c r="AA77" s="236"/>
      <c r="AC77" s="236"/>
      <c r="AE77" s="236"/>
      <c r="AG77" s="236"/>
      <c r="AI77" s="236"/>
      <c r="AK77" s="236"/>
      <c r="AM77" s="236"/>
      <c r="AO77" s="236"/>
      <c r="AQ77" s="236"/>
      <c r="AR77" s="129"/>
      <c r="AS77" s="236"/>
      <c r="AT77" s="129"/>
      <c r="AU77" s="236"/>
      <c r="AV77" s="237"/>
      <c r="AW77" s="236"/>
      <c r="AX77" s="237"/>
    </row>
  </sheetData>
  <mergeCells count="115"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U3:U4"/>
    <mergeCell ref="V3:V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V3:AV4"/>
    <mergeCell ref="AW3:AW4"/>
    <mergeCell ref="AY3:AY4"/>
    <mergeCell ref="AZ1:AZ2"/>
    <mergeCell ref="AZ3:AZ4"/>
    <mergeCell ref="BA3:BA4"/>
    <mergeCell ref="BB1:BB2"/>
    <mergeCell ref="BB3:BB4"/>
    <mergeCell ref="BC3:BC4"/>
    <mergeCell ref="BD1:BD2"/>
    <mergeCell ref="BD3:BD4"/>
    <mergeCell ref="BE3:BE4"/>
    <mergeCell ref="BF1:BF2"/>
    <mergeCell ref="BF3:BF4"/>
    <mergeCell ref="BG3:BG4"/>
    <mergeCell ref="BH1:BH2"/>
    <mergeCell ref="BH3:BH4"/>
    <mergeCell ref="BI3:BI4"/>
    <mergeCell ref="BJ1:BJ2"/>
    <mergeCell ref="BJ3:BJ4"/>
    <mergeCell ref="BK3:BK4"/>
    <mergeCell ref="BL1:BL2"/>
    <mergeCell ref="BL3:BL4"/>
    <mergeCell ref="BM3:BM4"/>
    <mergeCell ref="BN1:BN2"/>
    <mergeCell ref="BN3:BN4"/>
    <mergeCell ref="BO3:BO4"/>
    <mergeCell ref="BP1:BP2"/>
    <mergeCell ref="BP3:BP4"/>
    <mergeCell ref="BQ3:BQ4"/>
    <mergeCell ref="BR3:BR4"/>
    <mergeCell ref="BS3:BS4"/>
    <mergeCell ref="BT3:BT4"/>
    <mergeCell ref="BU3:BU4"/>
    <mergeCell ref="BV3:BV4"/>
    <mergeCell ref="BW3:BW4"/>
    <mergeCell ref="BX3:BX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CK3:CK4"/>
    <mergeCell ref="CL3:CL4"/>
    <mergeCell ref="A1:B2"/>
    <mergeCell ref="S3:S4"/>
    <mergeCell ref="T3:T4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L77"/>
  <sheetViews>
    <sheetView workbookViewId="0">
      <pane xSplit="2" topLeftCell="AM1" activePane="topRight" state="frozen"/>
      <selection/>
      <selection pane="topRight" activeCell="S31" sqref="S31"/>
    </sheetView>
  </sheetViews>
  <sheetFormatPr defaultColWidth="9" defaultRowHeight="14.4"/>
  <cols>
    <col min="1" max="1" customWidth="true" style="16" width="6.22265625"/>
    <col min="2" max="2" customWidth="true" style="16" width="21.66796875"/>
    <col min="3" max="3" customWidth="true" style="16" width="11.0"/>
    <col min="4" max="4" customWidth="true" hidden="true" style="16" width="10.8888888888889"/>
    <col min="5" max="5" customWidth="true" style="16" width="11.0"/>
    <col min="6" max="6" customWidth="true" hidden="true" style="16" width="12.0"/>
    <col min="7" max="7" customWidth="true" style="16" width="11.0"/>
    <col min="8" max="8" customWidth="true" hidden="true" style="16" width="11.3333333333333"/>
    <col min="9" max="9" customWidth="true" style="16" width="11.0"/>
    <col min="10" max="10" customWidth="true" hidden="true" style="16" width="10.4444444444444"/>
    <col min="11" max="11" customWidth="true" style="16" width="11.0"/>
    <col min="13" max="13" customWidth="true" style="16" width="11.0"/>
    <col min="15" max="15" customWidth="true" style="16" width="11.0"/>
    <col min="17" max="17" customWidth="true" width="11.890625"/>
    <col min="19" max="19" customWidth="true" style="16" width="11.890625" hidden="false"/>
    <col min="20" max="20" customWidth="true" style="16" width="8.0" hidden="false"/>
    <col min="21" max="21" customWidth="true" style="16" width="11.4444444444444"/>
    <col min="22" max="22" customWidth="true" style="16" width="11.0"/>
    <col min="23" max="23" customWidth="true" style="16" width="12.0"/>
    <col min="24" max="24" customWidth="true" style="16" width="11.0"/>
    <col min="25" max="25" customWidth="true" style="16" width="11.5555555555556"/>
    <col min="26" max="26" customWidth="true" style="16" width="11.0"/>
    <col min="27" max="27" customWidth="true" style="16" width="11.5555555555556"/>
    <col min="28" max="28" customWidth="true" style="16" width="11.0"/>
    <col min="29" max="29" customWidth="true" style="16" width="11.5555555555556"/>
    <col min="30" max="30" customWidth="true" style="16" width="11.0"/>
    <col min="31" max="31" customWidth="true" style="16" width="11.5555555555556"/>
    <col min="32" max="32" customWidth="true" style="16" width="11.0"/>
    <col min="33" max="33" customWidth="true" style="16" width="11.5555555555556"/>
    <col min="34" max="34" customWidth="true" style="16" width="11.0"/>
    <col min="35" max="35" customWidth="true" style="16" width="11.5555555555556"/>
    <col min="36" max="36" customWidth="true" style="16" width="11.0"/>
    <col min="37" max="37" customWidth="true" style="16" width="11.5555555555556"/>
    <col min="38" max="38" customWidth="true" style="16" width="11.0"/>
    <col min="39" max="39" customWidth="true" style="16" width="11.5555555555556"/>
    <col min="40" max="40" customWidth="true" style="16" width="11.0"/>
    <col min="41" max="41" customWidth="true" style="16" width="11.5555555555556"/>
    <col min="42" max="42" customWidth="true" style="16" width="11.0"/>
    <col min="43" max="43" customWidth="true" style="16" width="11.5555555555556"/>
    <col min="44" max="44" customWidth="true" style="16" width="11.0"/>
    <col min="45" max="45" customWidth="true" style="16" width="11.5555555555556"/>
    <col min="46" max="46" customWidth="true" style="16" width="12.0"/>
    <col min="47" max="47" customWidth="true" style="16" width="10.7777777777778"/>
    <col min="48" max="48" customWidth="true" style="16" width="11.8888888888889"/>
    <col min="49" max="49" customWidth="true" style="16" width="11.0"/>
    <col min="50" max="50" customWidth="true" style="16" width="13.1111111111111"/>
    <col min="51" max="51" customWidth="true" style="16" width="11.0"/>
    <col min="52" max="52" customWidth="true" style="16" width="10.0"/>
    <col min="53" max="53" customWidth="true" style="16" width="11.0"/>
    <col min="54" max="54" customWidth="true" style="16" width="11.2222222222222"/>
    <col min="55" max="55" customWidth="true" style="16" width="11.0"/>
    <col min="56" max="56" customWidth="true" style="16" width="13.1111111111111"/>
    <col min="57" max="57" customWidth="true" style="16" width="11.0"/>
    <col min="58" max="58" customWidth="true" style="16" width="10.2222222222222"/>
    <col min="59" max="59" customWidth="true" style="16" width="11.0"/>
    <col min="60" max="60" customWidth="true" style="16" width="12.3333333333333"/>
    <col min="61" max="61" customWidth="true" style="16" width="11.0"/>
    <col min="62" max="62" customWidth="true" style="16" width="11.4444444444444"/>
    <col min="63" max="63" customWidth="true" style="16" width="11.0"/>
    <col min="64" max="64" customWidth="true" style="16" width="13.1111111111111"/>
    <col min="65" max="65" customWidth="true" style="16" width="11.0"/>
    <col min="67" max="67" customWidth="true" style="16" width="11.0"/>
    <col min="69" max="69" customWidth="true" style="16" width="11.0"/>
    <col min="71" max="71" customWidth="true" style="16" width="11.0"/>
    <col min="72" max="72" customWidth="true" style="16" width="14.0"/>
    <col min="73" max="73" customWidth="true" style="16" width="13.0"/>
    <col min="76" max="84" customWidth="true" style="16" width="11.0"/>
    <col min="85" max="85" customWidth="true" style="16" width="11.5555555555556"/>
    <col min="86" max="86" customWidth="true" style="16" width="11.0"/>
    <col min="87" max="87" customWidth="true" style="16" width="11.5555555555556"/>
    <col min="88" max="88" customWidth="true" style="16" width="13.0"/>
    <col min="89" max="89" customWidth="true" style="16" width="9.0"/>
  </cols>
  <sheetData>
    <row r="1" ht="25.8" customHeight="1" spans="1:88">
      <c r="A1" s="179" t="s">
        <v>277</v>
      </c>
      <c r="C1" s="180"/>
      <c r="D1" s="181"/>
      <c r="E1" s="180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2"/>
      <c r="R1" s="129"/>
      <c r="S1" s="182"/>
      <c r="T1" s="129"/>
      <c r="U1" s="180"/>
      <c r="V1" s="181"/>
      <c r="W1" s="183"/>
      <c r="X1" s="180"/>
      <c r="Y1" s="181"/>
      <c r="Z1" s="180"/>
      <c r="AA1" s="181"/>
      <c r="AB1" s="180"/>
      <c r="AC1" s="181"/>
      <c r="AD1" s="180"/>
      <c r="AE1" s="181"/>
      <c r="AF1" s="180"/>
      <c r="AG1" s="181"/>
      <c r="AH1" s="180"/>
      <c r="AI1" s="181"/>
      <c r="AJ1" s="180"/>
      <c r="AK1" s="181"/>
      <c r="AL1" s="180"/>
      <c r="AM1" s="181"/>
      <c r="AN1" s="180"/>
      <c r="AO1" s="181"/>
      <c r="AP1" s="180"/>
      <c r="AQ1" s="181"/>
      <c r="AR1" s="180"/>
      <c r="AS1" s="181"/>
      <c r="AT1" s="180"/>
      <c r="AU1" s="181"/>
      <c r="AV1" s="180"/>
      <c r="AW1" s="181"/>
      <c r="AX1" s="184"/>
      <c r="AZ1" s="6"/>
      <c r="BB1" s="6"/>
      <c r="BD1" s="6"/>
      <c r="BF1" s="6"/>
      <c r="BH1" s="6"/>
      <c r="BJ1" s="6"/>
      <c r="BL1" s="6"/>
      <c r="BN1" s="6"/>
      <c r="BP1" s="6"/>
    </row>
    <row r="2" ht="21" customHeight="1" spans="1:88">
      <c r="A2" s="21"/>
      <c r="B2" s="21"/>
      <c r="C2" s="180"/>
      <c r="D2" s="181"/>
      <c r="E2" s="180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2"/>
      <c r="R2" s="129"/>
      <c r="S2" s="182"/>
      <c r="T2" s="129"/>
      <c r="U2" s="180"/>
      <c r="V2" s="181"/>
      <c r="W2" s="183"/>
      <c r="X2" s="180"/>
      <c r="Y2" s="181"/>
      <c r="Z2" s="180"/>
      <c r="AA2" s="181"/>
      <c r="AB2" s="180"/>
      <c r="AC2" s="181"/>
      <c r="AD2" s="180"/>
      <c r="AE2" s="181"/>
      <c r="AF2" s="180"/>
      <c r="AG2" s="181"/>
      <c r="AH2" s="180"/>
      <c r="AI2" s="181"/>
      <c r="AJ2" s="180"/>
      <c r="AK2" s="181"/>
      <c r="AL2" s="180"/>
      <c r="AM2" s="181"/>
      <c r="AN2" s="180"/>
      <c r="AO2" s="181"/>
      <c r="AP2" s="180"/>
      <c r="AQ2" s="181"/>
      <c r="AR2" s="180"/>
      <c r="AS2" s="181"/>
      <c r="AT2" s="180"/>
      <c r="AU2" s="181"/>
      <c r="AV2" s="180"/>
      <c r="AW2" s="181"/>
      <c r="AX2" s="184"/>
    </row>
    <row r="3" ht="24" customHeight="1" spans="1:88">
      <c r="A3" s="22" t="s">
        <v>1</v>
      </c>
      <c r="B3" s="185" t="s">
        <v>2</v>
      </c>
      <c r="C3" s="186">
        <v>46023</v>
      </c>
      <c r="D3" s="133" t="s">
        <v>3</v>
      </c>
      <c r="E3" s="186">
        <v>46054</v>
      </c>
      <c r="F3" s="133" t="s">
        <v>4</v>
      </c>
      <c r="G3" s="187">
        <v>46082</v>
      </c>
      <c r="H3" s="133" t="s">
        <v>5</v>
      </c>
      <c r="I3" s="187">
        <v>46113</v>
      </c>
      <c r="J3" s="133" t="s">
        <v>6</v>
      </c>
      <c r="K3" s="187">
        <v>46143</v>
      </c>
      <c r="L3" s="133" t="s">
        <v>7</v>
      </c>
      <c r="M3" s="187">
        <v>46174</v>
      </c>
      <c r="N3" s="133" t="s">
        <v>8</v>
      </c>
      <c r="O3" s="187">
        <v>46204</v>
      </c>
      <c r="P3" s="133" t="s">
        <v>9</v>
      </c>
      <c r="Q3" s="187">
        <v>46235</v>
      </c>
      <c r="R3" s="133" t="s">
        <v>10</v>
      </c>
      <c r="S3" s="187" t="n">
        <v>46266.0</v>
      </c>
      <c r="T3" s="133" t="s">
        <v>22</v>
      </c>
      <c r="U3" s="188" t="s">
        <v>204</v>
      </c>
      <c r="V3" s="189" t="s">
        <v>205</v>
      </c>
      <c r="W3" s="190"/>
      <c r="X3" s="191" t="s">
        <v>13</v>
      </c>
      <c r="Y3" s="133" t="s">
        <v>3</v>
      </c>
      <c r="Z3" s="191" t="s">
        <v>14</v>
      </c>
      <c r="AA3" s="133" t="s">
        <v>4</v>
      </c>
      <c r="AB3" s="186" t="n">
        <v>45717.0</v>
      </c>
      <c r="AC3" s="133" t="s">
        <v>5</v>
      </c>
      <c r="AD3" s="186" t="n">
        <v>45748.0</v>
      </c>
      <c r="AE3" s="133" t="s">
        <v>6</v>
      </c>
      <c r="AF3" s="186" t="n">
        <v>45778.0</v>
      </c>
      <c r="AG3" s="133" t="s">
        <v>7</v>
      </c>
      <c r="AH3" s="186" t="n">
        <v>45809.0</v>
      </c>
      <c r="AI3" s="133" t="s">
        <v>8</v>
      </c>
      <c r="AJ3" s="192" t="n">
        <v>45839.0</v>
      </c>
      <c r="AK3" s="193" t="s">
        <v>9</v>
      </c>
      <c r="AL3" s="192" t="n">
        <v>45870.0</v>
      </c>
      <c r="AM3" s="193" t="s">
        <v>10</v>
      </c>
      <c r="AN3" s="192" t="n">
        <v>45901.0</v>
      </c>
      <c r="AO3" s="193" t="s">
        <v>22</v>
      </c>
      <c r="AP3" s="192" t="n">
        <v>45931.0</v>
      </c>
      <c r="AQ3" s="193" t="s">
        <v>24</v>
      </c>
      <c r="AR3" s="192" t="n">
        <v>45962.0</v>
      </c>
      <c r="AS3" s="193" t="s">
        <v>26</v>
      </c>
      <c r="AT3" s="192" t="n">
        <v>45992.0</v>
      </c>
      <c r="AU3" s="193" t="s">
        <v>28</v>
      </c>
      <c r="AV3" s="194" t="s">
        <v>51</v>
      </c>
      <c r="AW3" s="195" t="s">
        <v>44</v>
      </c>
      <c r="AX3" s="129"/>
      <c r="AY3" s="196" t="s">
        <v>31</v>
      </c>
      <c r="AZ3" s="25" t="s">
        <v>3</v>
      </c>
      <c r="BA3" s="24" t="s">
        <v>32</v>
      </c>
      <c r="BB3" s="25" t="s">
        <v>4</v>
      </c>
      <c r="BC3" s="24" t="s">
        <v>33</v>
      </c>
      <c r="BD3" s="25" t="s">
        <v>5</v>
      </c>
      <c r="BE3" s="24" t="s">
        <v>34</v>
      </c>
      <c r="BF3" s="25" t="s">
        <v>6</v>
      </c>
      <c r="BG3" s="24" t="s">
        <v>35</v>
      </c>
      <c r="BH3" s="25" t="s">
        <v>7</v>
      </c>
      <c r="BI3" s="24" t="s">
        <v>36</v>
      </c>
      <c r="BJ3" s="25" t="s">
        <v>8</v>
      </c>
      <c r="BK3" s="24" t="s">
        <v>37</v>
      </c>
      <c r="BL3" s="25" t="s">
        <v>9</v>
      </c>
      <c r="BM3" s="24" t="s">
        <v>38</v>
      </c>
      <c r="BN3" s="25" t="s">
        <v>10</v>
      </c>
      <c r="BO3" s="24" t="s">
        <v>39</v>
      </c>
      <c r="BP3" s="25" t="s">
        <v>22</v>
      </c>
      <c r="BQ3" s="24" t="s">
        <v>40</v>
      </c>
      <c r="BR3" s="25" t="s">
        <v>24</v>
      </c>
      <c r="BS3" s="24" t="s">
        <v>41</v>
      </c>
      <c r="BT3" s="25" t="s">
        <v>26</v>
      </c>
      <c r="BU3" s="24" t="s">
        <v>42</v>
      </c>
      <c r="BV3" s="25" t="s">
        <v>28</v>
      </c>
      <c r="BW3" s="25" t="s">
        <v>51</v>
      </c>
      <c r="BX3" s="25" t="s">
        <v>44</v>
      </c>
      <c r="BY3" s="32"/>
      <c r="BZ3" s="24" t="s">
        <v>45</v>
      </c>
      <c r="CA3" s="24" t="s">
        <v>46</v>
      </c>
      <c r="CB3" s="24" t="s">
        <v>47</v>
      </c>
      <c r="CC3" s="24" t="s">
        <v>48</v>
      </c>
      <c r="CD3" s="24" t="s">
        <v>49</v>
      </c>
      <c r="CE3" s="24" t="s">
        <v>50</v>
      </c>
      <c r="CF3" s="24" t="s">
        <v>152</v>
      </c>
      <c r="CG3" s="24" t="s">
        <v>153</v>
      </c>
      <c r="CH3" s="24" t="s">
        <v>154</v>
      </c>
      <c r="CI3" s="24" t="s">
        <v>270</v>
      </c>
      <c r="CJ3" s="24" t="s">
        <v>271</v>
      </c>
      <c r="CK3" s="24" t="s">
        <v>272</v>
      </c>
      <c r="CL3" s="25" t="s">
        <v>51</v>
      </c>
    </row>
    <row r="4" ht="27" customHeight="1" spans="1:88">
      <c r="A4" s="27"/>
      <c r="B4" s="28"/>
      <c r="C4" s="29"/>
      <c r="D4" s="30"/>
      <c r="E4" s="29"/>
      <c r="F4" s="30"/>
      <c r="G4" s="31"/>
      <c r="H4" s="30"/>
      <c r="I4" s="31"/>
      <c r="J4" s="30"/>
      <c r="K4" s="31"/>
      <c r="L4" s="30"/>
      <c r="M4" s="31"/>
      <c r="N4" s="30"/>
      <c r="O4" s="31"/>
      <c r="P4" s="30"/>
      <c r="Q4" s="197"/>
      <c r="R4" s="31"/>
      <c r="S4" s="197"/>
      <c r="T4" s="31"/>
      <c r="U4" s="29"/>
      <c r="V4" s="30"/>
      <c r="W4" s="198"/>
      <c r="X4" s="29"/>
      <c r="Y4" s="30"/>
      <c r="Z4" s="29"/>
      <c r="AA4" s="30"/>
      <c r="AB4" s="29"/>
      <c r="AC4" s="30"/>
      <c r="AD4" s="29"/>
      <c r="AE4" s="30"/>
      <c r="AF4" s="29"/>
      <c r="AG4" s="30"/>
      <c r="AH4" s="29"/>
      <c r="AI4" s="30"/>
      <c r="AJ4" s="29"/>
      <c r="AK4" s="30"/>
      <c r="AL4" s="29"/>
      <c r="AM4" s="30"/>
      <c r="AN4" s="29"/>
      <c r="AO4" s="30"/>
      <c r="AP4" s="29"/>
      <c r="AQ4" s="30"/>
      <c r="AR4" s="29"/>
      <c r="AS4" s="30"/>
      <c r="AT4" s="29"/>
      <c r="AU4" s="30"/>
      <c r="AV4" s="31"/>
      <c r="AW4" s="55"/>
      <c r="AX4" s="30"/>
      <c r="AY4" s="29"/>
      <c r="AZ4" s="30"/>
      <c r="BA4" s="29"/>
      <c r="BB4" s="30"/>
      <c r="BC4" s="29"/>
      <c r="BD4" s="30"/>
      <c r="BE4" s="29"/>
      <c r="BF4" s="30"/>
      <c r="BG4" s="29"/>
      <c r="BH4" s="30"/>
      <c r="BI4" s="29"/>
      <c r="BJ4" s="30"/>
      <c r="BK4" s="29"/>
      <c r="BL4" s="30"/>
      <c r="BM4" s="29"/>
      <c r="BN4" s="30"/>
      <c r="BO4" s="29"/>
      <c r="BP4" s="30"/>
      <c r="BQ4" s="29"/>
      <c r="BR4" s="30"/>
      <c r="BS4" s="29"/>
      <c r="BT4" s="30"/>
      <c r="BU4" s="29"/>
      <c r="BV4" s="30"/>
      <c r="BW4" s="31"/>
      <c r="BX4" s="30"/>
      <c r="BY4" s="32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31"/>
    </row>
    <row r="5" s="176" customFormat="1" ht="27" customHeight="1" spans="1:88">
      <c r="A5" s="33" t="s">
        <v>80</v>
      </c>
      <c r="B5" s="199" t="s">
        <v>278</v>
      </c>
      <c r="C5" s="38" t="n">
        <f>C9+C13+C17+C21+C25+C29+C33+C37+C41+C45+C49+C53+C57+C61+C65+C69+C73</f>
        <v>6111.979999999999</v>
      </c>
      <c r="D5" s="36" t="n">
        <f t="shared" ref="D5:D36" si="0">C5/X5-1</f>
        <v>-0.1379861360863709</v>
      </c>
      <c r="E5" s="38" t="n">
        <f>E9+E13+E17+E21+E25+E29+E33+E37+E41+E45+E49+E53+E57+E61+E65+E69+E73</f>
        <v>6252.139999999999</v>
      </c>
      <c r="F5" s="36" t="n">
        <f t="shared" ref="F5:F36" si="1">E5/Z5-1</f>
        <v>-0.060259580192543294</v>
      </c>
      <c r="G5" s="38" t="n">
        <f>G9+G13+G17+G21+G25+G29+G33+G37+G41+G45+G49+G53+G57+G61+G65+G69+G73</f>
        <v>6143.6100000000015</v>
      </c>
      <c r="H5" s="36" t="n">
        <f t="shared" ref="H5:H36" si="2">G5/AB5-1</f>
        <v>-0.08072176301944611</v>
      </c>
      <c r="I5" s="38" t="n">
        <f>I9+I13+I17+I21+I25+I29+I33+I37+I41+I45+I49+I53+I57+I61+I65+I69+I73</f>
        <v>6014.76</v>
      </c>
      <c r="J5" s="36" t="n">
        <f t="shared" ref="J5:J36" si="3">I5/AD5-1</f>
        <v>-0.0676424130346156</v>
      </c>
      <c r="K5" s="38" t="n">
        <f>K9+K13+K17+K21+K25+K29+K33+K37+K41+K45+K49+K53+K57+K61+K65+K69+K73</f>
        <v>6027.93</v>
      </c>
      <c r="L5" s="36" t="n">
        <f t="shared" ref="L5:L36" si="4">K5/AF5-1</f>
        <v>-0.0852691415876562</v>
      </c>
      <c r="M5" s="38" t="n">
        <f>M9+M13+M17+M21+M25+M29+M33+M37+M41+M45+M49+M53+M57+M61+M65+M69+M73</f>
        <v>5871.549999999999</v>
      </c>
      <c r="N5" s="36" t="n">
        <f t="shared" ref="N5:N36" si="5">M5/AH5-1</f>
        <v>-0.07249675775492892</v>
      </c>
      <c r="O5" s="38" t="n">
        <f>O9+O13+O17+O21+O25+O29+O33+O37+O41+O45+O49+O53+O57+O61+O65+O69+O73</f>
        <v>5860.239999999999</v>
      </c>
      <c r="P5" s="36" t="n">
        <f t="shared" ref="P5:P36" si="6">O5/AJ5-1</f>
        <v>-0.07756335589485286</v>
      </c>
      <c r="Q5" s="38" t="n">
        <f>Q9+Q13+Q17+Q21+Q25+Q29+Q33+Q37+Q41+Q45+Q49+Q53+Q57+Q61+Q65+Q69+Q73</f>
        <v>5786.81</v>
      </c>
      <c r="R5" s="36" t="n">
        <f>Q5/AL5-1</f>
        <v>-0.08294639489589906</v>
      </c>
      <c r="S5" s="38">
        <f>S9+S13+S17+S21+S25+S29+S33+S37+S41+S45+S49+S53+S57+S61+S65+S69+S73</f>
      </c>
      <c r="T5" s="36">
        <f>S5/AN5-1</f>
      </c>
      <c r="U5" s="134">
        <f>C5+E5+G5+I5+K5+M5+O5+Q5+S5</f>
      </c>
      <c r="V5" s="135">
        <f>U5/SUM(X5+Z5+AB5+AD5+AF5+AH5+AJ5+AL5+AN5)-1</f>
      </c>
      <c r="W5" s="35"/>
      <c r="X5" s="38">
        <f>X9+X13+X17+X21+X25+X29+X33+X37+X41+X45+X49+X53+X57+X61+X65+X69+X73</f>
      </c>
      <c r="Y5" s="36">
        <f>X5/AY5-1</f>
      </c>
      <c r="Z5" s="38">
        <f>Z9+Z13+Z17+Z21+Z25+Z29+Z33+Z37+Z41+Z45+Z49+Z53+Z57+Z61+Z65+Z69+Z73</f>
      </c>
      <c r="AA5" s="36">
        <f>Z5/BA5-1</f>
      </c>
      <c r="AB5" s="38">
        <f>AB9+AB13+AB17+AB21+AB25+AB29+AB33+AB37+AB41+AB45+AB49+AB53+AB57+AB61+AB65+AB69+AB73</f>
      </c>
      <c r="AC5" s="36">
        <f>AB5/BC5-1</f>
      </c>
      <c r="AD5" s="38">
        <f>AD9+AD13+AD17+AD21+AD25+AD29+AD33+AD37+AD41+AD45+AD49+AD53+AD57+AD61+AD65+AD69+AD73</f>
      </c>
      <c r="AE5" s="36">
        <f>AD5/BE5-1</f>
      </c>
      <c r="AF5" s="38">
        <f>AF9+AF13+AF17+AF21+AF25+AF29+AF33+AF37+AF41+AF45+AF49+AF53+AF57+AF61+AF65+AF69+AF73</f>
      </c>
      <c r="AG5" s="36">
        <f>AF5/BG5-1</f>
      </c>
      <c r="AH5" s="38">
        <f>AH9+AH13+AH17+AH21+AH25+AH29+AH33+AH37+AH41+AH45+AH49+AH53+AH57+AH61+AH65+AH69+AH73</f>
      </c>
      <c r="AI5" s="36">
        <f>AH5/BI5-1</f>
      </c>
      <c r="AJ5" s="38">
        <f>AJ9+AJ13+AJ17+AJ21+AJ25+AJ29+AJ33+AJ37+AJ41+AJ45+AJ49+AJ53+AJ57+AJ61+AJ65+AJ69+AJ73</f>
      </c>
      <c r="AK5" s="36">
        <f>AJ5/BK5-1</f>
      </c>
      <c r="AL5" s="38">
        <f>AL9+AL13+AL17+AL21+AL25+AL29+AL33+AL37+AL41+AL45+AL49+AL53+AL57+AL61+AL65+AL69+AL73</f>
      </c>
      <c r="AM5" s="36">
        <f>AL5/BM5-1</f>
      </c>
      <c r="AN5" s="38">
        <f>AN9+AN13+AN17+AN21+AN25+AN29+AN33+AN37+AN41+AN45+AN49+AN53+AN57+AN61+AN65+AN69+AN73</f>
      </c>
      <c r="AO5" s="36">
        <f>AN5/BO5-1</f>
      </c>
      <c r="AP5" s="38">
        <f>AP9+AP13+AP17+AP21+AP25+AP29+AP33+AP37+AP41+AP45+AP49+AP53+AP57+AP61+AP65+AP69+AP73</f>
      </c>
      <c r="AQ5" s="36">
        <f>AP5/BQ5-1</f>
      </c>
      <c r="AR5" s="38">
        <f>AR9+AR13+AR17+AR21+AR25+AR29+AR33+AR37+AR41+AR45+AR49+AR53+AR57+AR61+AR65+AR69+AR73</f>
      </c>
      <c r="AS5" s="36">
        <f>AR5/BS5-1</f>
      </c>
      <c r="AT5" s="38">
        <f>AT9+AT13+AT17+AT21+AT25+AT29+AT33+AT37+AT41+AT45+AT49+AT53+AT57+AT61+AT65+AT69+AT73</f>
      </c>
      <c r="AU5" s="36">
        <f>AT5/BU5-1</f>
      </c>
      <c r="AV5" s="35">
        <f>X5+Z5+AB5+AD5+AF5+AH5+AJ5+AL5+AN5+AP5+AR5+AT5</f>
      </c>
      <c r="AW5" s="36">
        <f>AV5/(AY5+BA5+BC5+BE5+BG5+BI5+BK5+BM5+BO5+BQ5+BS5+BU5)-1</f>
      </c>
      <c r="AX5" s="200"/>
      <c r="AY5" s="38">
        <f>AY9+AY13+AY17+AY21+AY25+AY29+AY33+AY37+AY41+AY45+AY49+AY53+AY57+AY61+AY65+AY69+AY73</f>
      </c>
      <c r="AZ5" s="37">
        <f>AY5/BZ5-1</f>
      </c>
      <c r="BA5" s="38">
        <f>BA9+BA13+BA17+BA21+BA25+BA29+BA33+BA37+BA41+BA45+BA49+BA53+BA57+BA61+BA65+BA69+BA73</f>
      </c>
      <c r="BB5" s="37">
        <f>BA5/CA5-1</f>
      </c>
      <c r="BC5" s="38">
        <f>BC9+BC13+BC17+BC21+BC25+BC29+BC33+BC37+BC41+BC45+BC49+BC53+BC57+BC61+BC65+BC69+BC73</f>
      </c>
      <c r="BD5" s="37">
        <f>BC5/CB5-1</f>
      </c>
      <c r="BE5" s="38">
        <f>BE9+BE13+BE17+BE21+BE25+BE29+BE33+BE37+BE41+BE45+BE49+BE53+BE57+BE61+BE65+BE69+BE73</f>
      </c>
      <c r="BF5" s="37">
        <f>BE5/CC5-1</f>
      </c>
      <c r="BG5" s="38">
        <f>BG9+BG13+BG17+BG21+BG25+BG29+BG33+BG37+BG41+BG45+BG49+BG53+BG57+BG61+BG65+BG69+BG73</f>
      </c>
      <c r="BH5" s="37">
        <f>BG5/CD5-1</f>
      </c>
      <c r="BI5" s="38">
        <f>BI9+BI13+BI17+BI21+BI25+BI29+BI33+BI37+BI41+BI45+BI49+BI53+BI57+BI61+BI65+BI69+BI73</f>
      </c>
      <c r="BJ5" s="37">
        <f>BI5/CE5-1</f>
      </c>
      <c r="BK5" s="38">
        <f>BK9+BK13+BK17+BK21+BK25+BK29+BK33+BK37+BK41+BK45+BK49+BK53+BK57+BK61+BK65+BK69+BK73</f>
      </c>
      <c r="BL5" s="37">
        <f>BK5/CF5-1</f>
      </c>
      <c r="BM5" s="38">
        <f>BM9+BM13+BM17+BM21+BM25+BM29+BM33+BM37+BM41+BM45+BM49+BM53+BM57+BM61+BM65+BM69+BM73</f>
      </c>
      <c r="BN5" s="37">
        <f>BM5/CG5-1</f>
      </c>
      <c r="BO5" s="38">
        <f>BO9+BO13+BO17+BO21+BO25+BO29+BO33+BO37+BO41+BO45+BO49+BO53+BO57+BO61+BO65+BO69+BO73</f>
      </c>
      <c r="BP5" s="37">
        <f>BO5/CH5-1</f>
      </c>
      <c r="BQ5" s="38">
        <f>BQ9+BQ13+BQ17+BQ21+BQ25+BQ29+BQ33+BQ37+BQ41+BQ45+BQ49+BQ53+BQ57+BQ61+BQ65+BQ69+BQ73</f>
      </c>
      <c r="BR5" s="37">
        <f>BQ5/CI5-1</f>
      </c>
      <c r="BS5" s="38">
        <f>BS9+BS13+BS17+BS21+BS25+BS29+BS33+BS37+BS41+BS45+BS49+BS53+BS57+BS61+BS65+BS69+BS73</f>
      </c>
      <c r="BT5" s="37">
        <f>BS5/CJ5-1</f>
      </c>
      <c r="BU5" s="38">
        <f>BU9+BU13+BU17+BU21+BU25+BU29+BU33+BU37+BU41+BU45+BU49+BU53+BU57+BU61+BU65+BU69+BU73</f>
      </c>
      <c r="BV5" s="37">
        <f>BU5/CK5-1</f>
      </c>
      <c r="BW5" s="38">
        <f>AY5+BA5+BC5+BE5+BG5+BI5+BK5+BM5+BO5+BQ5+BS5+BU5</f>
      </c>
      <c r="BX5" s="37">
        <f>BW5/CL5-1</f>
      </c>
      <c r="BY5" s="39"/>
      <c r="BZ5" s="201">
        <f>BZ9+BZ13+BZ17+BZ21+BZ25+BZ29+BZ33+BZ37+BZ41+BZ45+BZ49+BZ53+BZ57+BZ61+BZ65+BZ69+BZ73</f>
      </c>
      <c r="CA5" s="201">
        <f>CA9+CA13+CA17+CA21+CA25+CA29+CA33+CA37+CA41+CA45+CA49+CA53+CA57+CA61+CA65+CA69+CA73</f>
      </c>
      <c r="CB5" s="201">
        <f>CB9+CB13+CB17+CB21+CB25+CB29+CB33+CB37+CB41+CB45+CB49+CB53+CB57+CB61+CB65+CB69+CB73</f>
      </c>
      <c r="CC5" s="201">
        <f>CC9+CC13+CC17+CC21+CC25+CC29+CC33+CC37+CC41+CC45+CC49+CC53+CC57+CC61+CC65+CC69+CC73</f>
      </c>
      <c r="CD5" s="201">
        <f>CD9+CD13+CD17+CD21+CD25+CD29+CD33+CD37+CD41+CD45+CD49+CD53+CD57+CD61+CD65+CD69+CD73</f>
      </c>
      <c r="CE5" s="201">
        <f>CE9+CE13+CE17+CE21+CE25+CE29+CE33+CE37+CE41+CE45+CE49+CE53+CE57+CE61+CE65+CE69+CE73</f>
      </c>
      <c r="CF5" s="201">
        <f>CF9+CF13+CF17+CF21+CF25+CF29+CF33+CF37+CF41+CF45+CF49+CF53+CF57+CF61+CF65+CF69+CF73</f>
      </c>
      <c r="CG5" s="201">
        <f>CG9+CG13+CG17+CG21+CG25+CG29+CG33+CG37+CG41+CG45+CG49+CG53+CG57+CG61+CG65+CG69+CG73</f>
      </c>
      <c r="CH5" s="201">
        <f>CH9+CH13+CH17+CH21+CH25+CH29+CH33+CH37+CH41+CH45+CH49+CH53+CH57+CH61+CH65+CH69+CH73</f>
      </c>
      <c r="CI5" s="201">
        <f>CI9+CI13+CI17+CI21+CI25+CI29+CI33+CI37+CI41+CI45+CI49+CI53+CI57+CI61+CI65+CI69+CI73</f>
      </c>
      <c r="CJ5" s="201">
        <f>CJ9+CJ13+CJ17+CJ21+CJ25+CJ29+CJ33+CJ37+CJ41+CJ45+CJ49+CJ53+CJ57+CJ61+CJ65+CJ69+CJ73</f>
      </c>
      <c r="CK5" s="201">
        <f>CK9+CK13+CK17+CK21+CK25+CK29+CK33+CK37+CK41+CK45+CK49+CK53+CK57+CK61+CK65+CK69+CK73</f>
      </c>
      <c r="CL5" s="38">
        <f>BZ5+CA5+CB5+CC5+CD5+CE5+CF5+CG5+CH5+CI5+CJ5+CK5</f>
      </c>
    </row>
    <row r="6" s="177" customFormat="1" ht="27" customHeight="1" spans="1:88">
      <c r="A6" s="27"/>
      <c r="B6" s="199" t="s">
        <v>279</v>
      </c>
      <c r="C6" s="35" t="n">
        <f>C10+C14+C18+C22+C26+C30+C34+C38+C42+C46+C50+C54+C58+C62+C66+C70+C74</f>
        <v>35531.899999999994</v>
      </c>
      <c r="D6" s="36" t="n">
        <f t="shared" si="0">C6/Z6-1</f>
        <v>-0.17059850734388393</v>
      </c>
      <c r="E6" s="35" t="n">
        <f>E10+E14+E18+E22+E26+E30+E34+E38+E42+E46+E50+E54+E58+E62+E66+E70+E74</f>
        <v>36449.00000000001</v>
      </c>
      <c r="F6" s="36" t="n">
        <f t="shared" si="1">E6/AB6-1</f>
        <v>-0.0865326660620157</v>
      </c>
      <c r="G6" s="35" t="n">
        <f>G10+G14+G18+G22+G26+G30+G34+G38+G42+G46+G50+G54+G58+G62+G66+G70+G74</f>
        <v>35845.95</v>
      </c>
      <c r="H6" s="36" t="n">
        <f t="shared" si="2">G6/AD6-1</f>
        <v>-0.10901008162737746</v>
      </c>
      <c r="I6" s="35" t="n">
        <f>I10+I14+I18+I22+I26+I30+I34+I38+I42+I46+I50+I54+I58+I62+I66+I70+I74</f>
        <v>35246.0</v>
      </c>
      <c r="J6" s="36" t="n">
        <f t="shared" si="3">I6/AF6-1</f>
        <v>-0.0904189992647687</v>
      </c>
      <c r="K6" s="35" t="n">
        <f>K10+K14+K18+K22+K26+K30+K34+K38+K42+K46+K50+K54+K58+K62+K66+K70+K74</f>
        <v>35289.09</v>
      </c>
      <c r="L6" s="36" t="n">
        <f t="shared" si="4">K6/AH6-1</f>
        <v>-0.10125402364101599</v>
      </c>
      <c r="M6" s="35" t="n">
        <f>M10+M14+M18+M22+M26+M30+M34+M38+M42+M46+M50+M54+M58+M62+M66+M70+M74</f>
        <v>34293.780000000006</v>
      </c>
      <c r="N6" s="36" t="n">
        <f t="shared" si="5">M6/AJ6-1</f>
        <v>-0.08478411131897723</v>
      </c>
      <c r="O6" s="35" t="n">
        <f>O10+O14+O18+O22+O26+O30+O34+O38+O42+O46+O50+O54+O58+O62+O66+O70+O74</f>
        <v>34236.6</v>
      </c>
      <c r="P6" s="36" t="n">
        <f t="shared" si="6">O6/AL6-1</f>
        <v>-0.08835500169752164</v>
      </c>
      <c r="Q6" s="35" t="n">
        <f>Q10+Q14+Q18+Q22+Q26+Q30+Q34+Q38+Q42+Q46+Q50+Q54+Q58+Q62+Q66+Q70+Q74</f>
        <v>33771.73</v>
      </c>
      <c r="R6" s="36" t="n">
        <f>Q6/AL6-1</f>
        <v>-0.08704130027638768</v>
      </c>
      <c r="S6" s="35" t="n">
        <v>46266.0</v>
      </c>
      <c r="T6" s="36" t="n">
        <v>46266.0</v>
      </c>
      <c r="U6" s="35">
        <f>C6+E6+G6+I6+K6+M6+O6+Q6</f>
      </c>
      <c r="V6" s="135">
        <f>U6/SUM(X6+Z6+AB6+AD6+AF6+AH6+AJ6+AL6)-1</f>
      </c>
      <c r="W6" s="35"/>
      <c r="X6" s="35">
        <f>X10+X14+X18+X22+X26+X30+X34+X38+X42+X46+X50+X54+X58+X62+X66+X70+X74</f>
      </c>
      <c r="Y6" s="36">
        <f>X6/AY6-1</f>
      </c>
      <c r="Z6" s="35">
        <f>Z10+Z14+Z18+Z22+Z26+Z30+Z34+Z38+Z42+Z46+Z50+Z54+Z58+Z62+Z66+Z70+Z74</f>
      </c>
      <c r="AA6" s="36">
        <f>Z6/BA6-1</f>
      </c>
      <c r="AB6" s="35">
        <f>AB10+AB14+AB18+AB22+AB26+AB30+AB34+AB38+AB42+AB46+AB50+AB54+AB58+AB62+AB66+AB70+AB74</f>
      </c>
      <c r="AC6" s="36">
        <f>AB6/BC6-1</f>
      </c>
      <c r="AD6" s="35">
        <f>AD10+AD14+AD18+AD22+AD26+AD30+AD34+AD38+AD42+AD46+AD50+AD54+AD58+AD62+AD66+AD70+AD74</f>
      </c>
      <c r="AE6" s="36">
        <f>AD6/BE6-1</f>
      </c>
      <c r="AF6" s="35">
        <f>AF10+AF14+AF18+AF22+AF26+AF30+AF34+AF38+AF42+AF46+AF50+AF54+AF58+AF62+AF66+AF70+AF74</f>
      </c>
      <c r="AG6" s="36">
        <f>AF6/BG6-1</f>
      </c>
      <c r="AH6" s="35">
        <f>AH10+AH14+AH18+AH22+AH26+AH30+AH34+AH38+AH42+AH46+AH50+AH54+AH58+AH62+AH66+AH70+AH74</f>
      </c>
      <c r="AI6" s="36">
        <f>AH6/BI6-1</f>
      </c>
      <c r="AJ6" s="35">
        <f>AJ10+AJ14+AJ18+AJ22+AJ26+AJ30+AJ34+AJ38+AJ42+AJ46+AJ50+AJ54+AJ58+AJ62+AJ66+AJ70+AJ74</f>
      </c>
      <c r="AK6" s="36">
        <f>AJ6/BK6-1</f>
      </c>
      <c r="AL6" s="35">
        <f>AL10+AL14+AL18+AL22+AL26+AL30+AL34+AL38+AL42+AL46+AL50+AL54+AL58+AL62+AL66+AL70+AL74</f>
      </c>
      <c r="AM6" s="36">
        <f>AL6/BM6-1</f>
      </c>
      <c r="AN6" s="35">
        <f>AN10+AN14+AN18+AN22+AN26+AN30+AN34+AN38+AN42+AN46+AN50+AN54+AN58+AN62+AN66+AN70+AN74</f>
      </c>
      <c r="AO6" s="36">
        <f>AN6/BO6-1</f>
      </c>
      <c r="AP6" s="35">
        <f>AP10+AP14+AP18+AP22+AP26+AP30+AP34+AP38+AP42+AP46+AP50+AP54+AP58+AP62+AP66+AP70+AP74</f>
      </c>
      <c r="AQ6" s="36">
        <f>AP6/BQ6-1</f>
      </c>
      <c r="AR6" s="35">
        <f>AR10+AR14+AR18+AR22+AR26+AR30+AR34+AR38+AR42+AR46+AR50+AR54+AR58+AR62+AR66+AR70+AR74</f>
      </c>
      <c r="AS6" s="36">
        <f>AR6/BS6-1</f>
      </c>
      <c r="AT6" s="35">
        <f>AT10+AT14+AT18+AT22+AT26+AT30+AT34+AT38+AT42+AT46+AT50+AT54+AT58+AT62+AT66+AT70+AT74</f>
      </c>
      <c r="AU6" s="36">
        <f>AT6/BU6-1</f>
      </c>
      <c r="AV6" s="35">
        <f>X6+Z6+AB6+AD6+AF6+AH6+AJ6+AL6+AN6+AP6+AR6+AT6</f>
      </c>
      <c r="AW6" s="36">
        <f>AV6/(AY6+BA6+BC6+BE6+BG6+BI6+BK6+BM6+BO6+BQ6+BS6+BU6)-1</f>
      </c>
      <c r="AX6" s="200"/>
      <c r="AY6" s="35">
        <f>AY10+AY14+AY18+AY22+AY26+AY30+AY34+AY38+AY42+AY46+AY50+AY54+AY58+AY62+AY66+AY70+AY74</f>
      </c>
      <c r="AZ6" s="36"/>
      <c r="BA6" s="35">
        <f>BA10+BA14+BA18+BA22+BA26+BA30+BA34+BA38+BA42+BA46+BA50+BA54+BA58+BA62+BA66+BA70+BA74</f>
      </c>
      <c r="BB6" s="36"/>
      <c r="BC6" s="35">
        <f>BC10+BC14+BC18+BC22+BC26+BC30+BC34+BC38+BC42+BC46+BC50+BC54+BC58+BC62+BC66+BC70+BC74</f>
      </c>
      <c r="BD6" s="36"/>
      <c r="BE6" s="35">
        <f>BE10+BE14+BE18+BE22+BE26+BE30+BE34+BE38+BE42+BE46+BE50+BE54+BE58+BE62+BE66+BE70+BE74</f>
      </c>
      <c r="BF6" s="36"/>
      <c r="BG6" s="35">
        <f>BG10+BG14+BG18+BG22+BG26+BG30+BG34+BG38+BG42+BG46+BG50+BG54+BG58+BG62+BG66+BG70+BG74</f>
      </c>
      <c r="BH6" s="36"/>
      <c r="BI6" s="35">
        <f>BI10+BI14+BI18+BI22+BI26+BI30+BI34+BI38+BI42+BI46+BI50+BI54+BI58+BI62+BI66+BI70+BI74</f>
      </c>
      <c r="BJ6" s="36"/>
      <c r="BK6" s="35">
        <f>BK10+BK14+BK18+BK22+BK26+BK30+BK34+BK38+BK42+BK46+BK50+BK54+BK58+BK62+BK66+BK70+BK74</f>
      </c>
      <c r="BL6" s="36"/>
      <c r="BM6" s="35">
        <f>BM10+BM14+BM18+BM22+BM26+BM30+BM34+BM38+BM42+BM46+BM50+BM54+BM58+BM62+BM66+BM70+BM74</f>
      </c>
      <c r="BN6" s="36"/>
      <c r="BO6" s="35">
        <f>BO10+BO14+BO18+BO22+BO26+BO30+BO34+BO38+BO42+BO46+BO50+BO54+BO58+BO62+BO66+BO70+BO74</f>
      </c>
      <c r="BP6" s="36"/>
      <c r="BQ6" s="35">
        <f>BQ10+BQ14+BQ18+BQ22+BQ26+BQ30+BQ34+BQ38+BQ42+BQ46+BQ50+BQ54+BQ58+BQ62+BQ66+BQ70+BQ74</f>
      </c>
      <c r="BR6" s="37"/>
      <c r="BS6" s="35">
        <f>BS10+BS14+BS18+BS22+BS26+BS30+BS34+BS38+BS42+BS46+BS50+BS54+BS58+BS62+BS66+BS70+BS74</f>
      </c>
      <c r="BT6" s="37"/>
      <c r="BU6" s="35">
        <f>BU10+BU14+BU18+BU22+BU26+BU30+BU34+BU38+BU42+BU46+BU50+BU54+BU58+BU62+BU66+BU70+BU74</f>
      </c>
      <c r="BV6" s="37"/>
      <c r="BW6" s="35">
        <f>AY6+BA6+BC6+BE6+BG6+BI6+BK6+BM6+BO6+BQ6+BS6+BU6</f>
      </c>
      <c r="BX6" s="36"/>
      <c r="BY6" s="40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4"/>
    </row>
    <row r="7" s="177" customFormat="1" ht="27" customHeight="1" spans="1:88">
      <c r="A7" s="27"/>
      <c r="B7" s="199" t="s">
        <v>280</v>
      </c>
      <c r="C7" s="35" t="n">
        <f>C11+C15+C19+C23+C27+C31+C35+C39+C43+C47+C51+C55+C59+C63+C67+C71+C75</f>
        <v>5576.150000000001</v>
      </c>
      <c r="D7" s="36" t="n">
        <f t="shared" si="0">C7/Z7-1</f>
        <v>-0.1653482137644986</v>
      </c>
      <c r="E7" s="35" t="n">
        <f>E11+E15+E19+E23+E27+E31+E35+E39+E43+E47+E51+E55+E59+E63+E67+E71+E75</f>
        <v>5701.619999999999</v>
      </c>
      <c r="F7" s="36" t="n">
        <f t="shared" si="1">E7/AB7-1</f>
        <v>-0.0810375200865191</v>
      </c>
      <c r="G7" s="35" t="n">
        <f>G11+G15+G19+G23+G27+G31+G35+G39+G43+G47+G51+G55+G59+G63+G67+G71+G75</f>
        <v>5629.639999999999</v>
      </c>
      <c r="H7" s="36" t="n">
        <f t="shared" si="2">G7/AD7-1</f>
        <v>-0.10142854862651829</v>
      </c>
      <c r="I7" s="35" t="n">
        <f>I11+I15+I19+I23+I27+I31+I35+I39+I43+I47+I51+I55+I59+I63+I67+I71+I75</f>
        <v>5515.95</v>
      </c>
      <c r="J7" s="36" t="n">
        <f t="shared" si="3">I7/AF7-1</f>
        <v>-0.0839361871736618</v>
      </c>
      <c r="K7" s="35" t="n">
        <f>K11+K15+K19+K23+K27+K31+K35+K39+K43+K47+K51+K55+K59+K63+K67+K71+K75</f>
        <v>5510.390000000001</v>
      </c>
      <c r="L7" s="36" t="n">
        <f t="shared" si="4">K7/AH7-1</f>
        <v>-0.09602459426516596</v>
      </c>
      <c r="M7" s="35" t="n">
        <f>M11+M15+M19+M23+M27+M31+M35+M39+M43+M47+M51+M55+M59+M63+M67+M71+M75</f>
        <v>5356.2699999999995</v>
      </c>
      <c r="N7" s="36" t="n">
        <f t="shared" si="5">M7/AJ7-1</f>
        <v>-0.0908648060547117</v>
      </c>
      <c r="O7" s="35" t="n">
        <f>O11+O15+O19+O23+O27+O31+O35+O39+O43+O47+O51+O55+O59+O63+O67+O71+O75</f>
        <v>5351.240000000001</v>
      </c>
      <c r="P7" s="36" t="n">
        <f t="shared" si="6">O7/AL7-1</f>
        <v>-0.07516237076876808</v>
      </c>
      <c r="Q7" s="35" t="n">
        <f>Q11+Q15+Q19+Q23+Q27+Q31+Q35+Q39+Q43+Q47+Q51+Q55+Q59+Q63+Q67+Q71+Q75</f>
        <v>5292.91</v>
      </c>
      <c r="R7" s="36" t="n">
        <f>Q7/AL7-1</f>
        <v>-0.07249000276873363</v>
      </c>
      <c r="S7" s="35">
        <f>S11+S15+S19+S23+S27+S31+S35+S39+S43+S47+S51+S55+S59+S63+S67+S71+S75</f>
      </c>
      <c r="T7" s="36">
        <f>S7/AN7-1</f>
      </c>
      <c r="U7" s="35">
        <f>C7+E7+G7+I7+K7+M7+O7+Q7+S7</f>
      </c>
      <c r="V7" s="135">
        <f>U7/SUM(X7+Z7+AB7+AD7+AF7+AH7+AJ7+AL7+AN7)-1</f>
      </c>
      <c r="W7" s="35"/>
      <c r="X7" s="35">
        <f>X11+X15+X19+X23+X27+X31+X35+X39+X43+X47+X51+X55+X59+X63+X67+X71+X75</f>
      </c>
      <c r="Y7" s="36">
        <f>X7/AY7-1</f>
      </c>
      <c r="Z7" s="35">
        <f>Z11+Z15+Z19+Z23+Z27+Z31+Z35+Z39+Z43+Z47+Z51+Z55+Z59+Z63+Z67+Z71+Z75</f>
      </c>
      <c r="AA7" s="36">
        <f>Z7/BA7-1</f>
      </c>
      <c r="AB7" s="35">
        <f>AB11+AB15+AB19+AB23+AB27+AB31+AB35+AB39+AB43+AB47+AB51+AB55+AB59+AB63+AB67+AB71+AB75</f>
      </c>
      <c r="AC7" s="36">
        <f>AB7/BC7-1</f>
      </c>
      <c r="AD7" s="35">
        <f>AD11+AD15+AD19+AD23+AD27+AD31+AD35+AD39+AD43+AD47+AD51+AD55+AD59+AD63+AD67+AD71+AD75</f>
      </c>
      <c r="AE7" s="36">
        <f>AD7/BE7-1</f>
      </c>
      <c r="AF7" s="35">
        <f>AF11+AF15+AF19+AF23+AF27+AF31+AF35+AF39+AF43+AF47+AF51+AF55+AF59+AF63+AF67+AF71+AF75</f>
      </c>
      <c r="AG7" s="36">
        <f>AF7/BG7-1</f>
      </c>
      <c r="AH7" s="35">
        <f>AH11+AH15+AH19+AH23+AH27+AH31+AH35+AH39+AH43+AH47+AH51+AH55+AH59+AH63+AH67+AH71+AH75</f>
      </c>
      <c r="AI7" s="36">
        <f>AH7/BI7-1</f>
      </c>
      <c r="AJ7" s="35">
        <f>AJ11+AJ15+AJ19+AJ23+AJ27+AJ31+AJ35+AJ39+AJ43+AJ47+AJ51+AJ55+AJ59+AJ63+AJ67+AJ71+AJ75</f>
      </c>
      <c r="AK7" s="36">
        <f>AJ7/BK7-1</f>
      </c>
      <c r="AL7" s="35">
        <f>AL11+AL15+AL19+AL23+AL27+AL31+AL35+AL39+AL43+AL47+AL51+AL55+AL59+AL63+AL67+AL71+AL75</f>
      </c>
      <c r="AM7" s="36">
        <f>AL7/BM7-1</f>
      </c>
      <c r="AN7" s="35">
        <f>AN11+AN15+AN19+AN23+AN27+AN31+AN35+AN39+AN43+AN47+AN51+AN55+AN59+AN63+AN67+AN71+AN75</f>
      </c>
      <c r="AO7" s="36">
        <f>AN7/BO7-1</f>
      </c>
      <c r="AP7" s="35">
        <f>AP11+AP15+AP19+AP23+AP27+AP31+AP35+AP39+AP43+AP47+AP51+AP55+AP59+AP63+AP67+AP71+AP75</f>
      </c>
      <c r="AQ7" s="36">
        <f>AP7/BQ7-1</f>
      </c>
      <c r="AR7" s="35">
        <f>AR11+AR15+AR19+AR23+AR27+AR31+AR35+AR39+AR43+AR47+AR51+AR55+AR59+AR63+AR67+AR71+AR75</f>
      </c>
      <c r="AS7" s="36">
        <f>AR7/BS7-1</f>
      </c>
      <c r="AT7" s="35">
        <f>AT11+AT15+AT19+AT23+AT27+AT31+AT35+AT39+AT43+AT47+AT51+AT55+AT59+AT63+AT67+AT71+AT75</f>
      </c>
      <c r="AU7" s="36">
        <f>AT7/BU7-1</f>
      </c>
      <c r="AV7" s="35">
        <f>X7+Z7+AB7+AD7+AF7+AH7+AJ7+AL7+AN7+AP7+AR7+AT7</f>
      </c>
      <c r="AW7" s="36">
        <f>AV7/(AY7+BA7+BC7+BE7+BG7+BI7+BK7+BM7+BO7+BQ7+BS7+BU7)-1</f>
      </c>
      <c r="AX7" s="202"/>
      <c r="AY7" s="35">
        <f>AY11+AY15+AY19+AY23+AY27+AY31+AY35+AY39+AY43+AY47+AY51+AY55+AY59+AY63+AY67+AY71+AY75</f>
      </c>
      <c r="AZ7" s="36"/>
      <c r="BA7" s="35">
        <f>BA11+BA15+BA19+BA23+BA27+BA31+BA35+BA39+BA43+BA47+BA51+BA55+BA59+BA63+BA67+BA71+BA75</f>
      </c>
      <c r="BB7" s="36"/>
      <c r="BC7" s="35">
        <f>BC11+BC15+BC19+BC23+BC27+BC31+BC35+BC39+BC43+BC47+BC51+BC55+BC59+BC63+BC67+BC71+BC75</f>
      </c>
      <c r="BD7" s="36"/>
      <c r="BE7" s="35">
        <f>BE11+BE15+BE19+BE23+BE27+BE31+BE35+BE39+BE43+BE47+BE51+BE55+BE59+BE63+BE67+BE71+BE75</f>
      </c>
      <c r="BF7" s="36"/>
      <c r="BG7" s="35">
        <f>BG11+BG15+BG19+BG23+BG27+BG31+BG35+BG39+BG43+BG47+BG51+BG55+BG59+BG63+BG67+BG71+BG75</f>
      </c>
      <c r="BH7" s="36"/>
      <c r="BI7" s="35">
        <f>BI11+BI15+BI19+BI23+BI27+BI31+BI35+BI39+BI43+BI47+BI51+BI55+BI59+BI63+BI67+BI71+BI75</f>
      </c>
      <c r="BJ7" s="36"/>
      <c r="BK7" s="35">
        <f>BK11+BK15+BK19+BK23+BK27+BK31+BK35+BK39+BK43+BK47+BK51+BK55+BK59+BK63+BK67+BK71+BK75</f>
      </c>
      <c r="BL7" s="36"/>
      <c r="BM7" s="35">
        <f>BM11+BM15+BM19+BM23+BM27+BM31+BM35+BM39+BM43+BM47+BM51+BM55+BM59+BM63+BM67+BM71+BM75</f>
      </c>
      <c r="BN7" s="36"/>
      <c r="BO7" s="35">
        <f>BO11+BO15+BO19+BO23+BO27+BO31+BO35+BO39+BO43+BO47+BO51+BO55+BO59+BO63+BO67+BO71+BO75</f>
      </c>
      <c r="BP7" s="36"/>
      <c r="BQ7" s="35">
        <f>BQ11+BQ15+BQ19+BQ23+BQ27+BQ31+BQ35+BQ39+BQ43+BQ47+BQ51+BQ55+BQ59+BQ63+BQ67+BQ71+BQ75</f>
      </c>
      <c r="BR7" s="37"/>
      <c r="BS7" s="35">
        <f>BS11+BS15+BS19+BS23+BS27+BS31+BS35+BS39+BS43+BS47+BS51+BS55+BS59+BS63+BS67+BS71+BS75</f>
      </c>
      <c r="BT7" s="37"/>
      <c r="BU7" s="35">
        <f>BU11+BU15+BU19+BU23+BU27+BU31+BU35+BU39+BU43+BU47+BU51+BU55+BU59+BU63+BU67+BU71+BU75</f>
      </c>
      <c r="BV7" s="37"/>
      <c r="BW7" s="35">
        <f>AY7+BA7+BC7+BE7+BG7+BI7+BK7+BM7+BO7+BQ7+BS7+BU7</f>
      </c>
      <c r="BX7" s="36"/>
      <c r="BY7" s="40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4"/>
    </row>
    <row r="8" s="177" customFormat="1" ht="27" customHeight="1" spans="1:88">
      <c r="A8" s="42"/>
      <c r="B8" s="199" t="s">
        <v>276</v>
      </c>
      <c r="C8" s="35" t="n">
        <f>C12+C16+C20+C24+C28+C32+C36+C40+C44+C48+C52+C56+C60+C64+C68+C72+C76</f>
        <v>28138.59</v>
      </c>
      <c r="D8" s="36" t="n">
        <f t="shared" si="0">C8/Z8-1</f>
        <v>-0.19740973401955297</v>
      </c>
      <c r="E8" s="35" t="n">
        <f>E12+E16+E20+E24+E28+E32+E36+E40+E44+E48+E52+E56+E60+E64+E68+E72+E76</f>
        <v>29024.280000000002</v>
      </c>
      <c r="F8" s="36" t="n">
        <f t="shared" si="1">E8/AB8-1</f>
        <v>-0.10173473947959055</v>
      </c>
      <c r="G8" s="35" t="n">
        <f>G12+G16+G20+G24+G28+G32+G36+G40+G44+G48+G52+G56+G60+G64+G68+G72+G76</f>
        <v>28828.910000000003</v>
      </c>
      <c r="H8" s="36" t="n">
        <f t="shared" si="2">G8/AD8-1</f>
        <v>-0.126433991759746</v>
      </c>
      <c r="I8" s="35" t="n">
        <f>I12+I16+I20+I24+I28+I32+I36+I40+I44+I48+I52+I56+I60+I64+I68+I72+I76</f>
        <v>28365.340000000004</v>
      </c>
      <c r="J8" s="36" t="n">
        <f t="shared" si="3">I8/AF8-1</f>
        <v>-0.10346403563723294</v>
      </c>
      <c r="K8" s="35" t="n">
        <f>K12+K16+K20+K24+K28+K32+K36+K40+K44+K48+K52+K56+K60+K64+K68+K72+K76</f>
        <v>28236.130000000005</v>
      </c>
      <c r="L8" s="36" t="n">
        <f t="shared" si="4">K8/AH8-1</f>
        <v>-0.10454278487307123</v>
      </c>
      <c r="M8" s="35" t="n">
        <f>M12+M16+M20+M24+M28+M32+M36+M40+M44+M48+M52+M56+M60+M64+M68+M72+M76</f>
        <v>27322.090000000004</v>
      </c>
      <c r="N8" s="36" t="n">
        <f t="shared" si="5">M8/AJ8-1</f>
        <v>-0.09362153432960996</v>
      </c>
      <c r="O8" s="35" t="n">
        <f>O12+O16+O20+O24+O28+O32+O36+O40+O44+O48+O52+O56+O60+O64+O68+O72+O76</f>
        <v>27422.13</v>
      </c>
      <c r="P8" s="36" t="n">
        <f t="shared" si="6">O8/AL8-1</f>
        <v>-0.08040437602302097</v>
      </c>
      <c r="Q8" s="35" t="n">
        <f>Q12+Q16+Q20+Q24+Q28+Q32+Q36+Q40+Q44+Q48+Q52+Q56+Q60+Q64+Q68+Q72+Q76</f>
        <v>27056.44</v>
      </c>
      <c r="R8" s="36" t="n">
        <f>Q8/AL8-1</f>
        <v>-0.07938319404875283</v>
      </c>
      <c r="S8" s="35">
        <f>S12+S16+S20+S24+S28+S32+S36+S40+S44+S48+S52+S56+S60+S64+S68+S72+S76</f>
      </c>
      <c r="T8" s="36">
        <f>S8/AN8-1</f>
      </c>
      <c r="U8" s="35">
        <f>C8+E8+G8+I8+K8+M8+O8+Q8+S8</f>
      </c>
      <c r="V8" s="135">
        <f>U8/SUM(X8+Z8+AB8+AD8+AF8+AH8+AJ8+AL8+AN8)-1</f>
      </c>
      <c r="W8" s="35"/>
      <c r="X8" s="35">
        <f>X12+X16+X20+X24+X28+X32+X36+X40+X44+X48+X52+X56+X60+X64+X68+X72+X76</f>
      </c>
      <c r="Y8" s="36">
        <f>X8/AY8-1</f>
      </c>
      <c r="Z8" s="35">
        <f>Z12+Z16+Z20+Z24+Z28+Z32+Z36+Z40+Z44+Z48+Z52+Z56+Z60+Z64+Z68+Z72+Z76</f>
      </c>
      <c r="AA8" s="36">
        <f>Z8/BA8-1</f>
      </c>
      <c r="AB8" s="35">
        <f>AB12+AB16+AB20+AB24+AB28+AB32+AB36+AB40+AB44+AB48+AB52+AB56+AB60+AB64+AB68+AB72+AB76</f>
      </c>
      <c r="AC8" s="36">
        <f>AB8/BC8-1</f>
      </c>
      <c r="AD8" s="35">
        <f>AD12+AD16+AD20+AD24+AD28+AD32+AD36+AD40+AD44+AD48+AD52+AD56+AD60+AD64+AD68+AD72+AD76</f>
      </c>
      <c r="AE8" s="36">
        <f>AD8/BE8-1</f>
      </c>
      <c r="AF8" s="35">
        <f>AF12+AF16+AF20+AF24+AF28+AF32+AF36+AF40+AF44+AF48+AF52+AF56+AF60+AF64+AF68+AF72+AF76</f>
      </c>
      <c r="AG8" s="36">
        <f>AF8/BG8-1</f>
      </c>
      <c r="AH8" s="35">
        <f>AH12+AH16+AH20+AH24+AH28+AH32+AH36+AH40+AH44+AH48+AH52+AH56+AH60+AH64+AH68+AH72+AH76</f>
      </c>
      <c r="AI8" s="36">
        <f>AH8/BI8-1</f>
      </c>
      <c r="AJ8" s="35">
        <f>AJ12+AJ16+AJ20+AJ24+AJ28+AJ32+AJ36+AJ40+AJ44+AJ48+AJ52+AJ56+AJ60+AJ64+AJ68+AJ72+AJ76</f>
      </c>
      <c r="AK8" s="36">
        <f>AJ8/BK8-1</f>
      </c>
      <c r="AL8" s="35">
        <f>AL12+AL16+AL20+AL24+AL28+AL32+AL36+AL40+AL44+AL48+AL52+AL56+AL60+AL64+AL68+AL72+AL76</f>
      </c>
      <c r="AM8" s="36">
        <f>AL8/BM8-1</f>
      </c>
      <c r="AN8" s="35">
        <f>AN12+AN16+AN20+AN24+AN28+AN32+AN36+AN40+AN44+AN48+AN52+AN56+AN60+AN64+AN68+AN72+AN76</f>
      </c>
      <c r="AO8" s="36">
        <f>AN8/BO8-1</f>
      </c>
      <c r="AP8" s="35">
        <f>AP12+AP16+AP20+AP24+AP28+AP32+AP36+AP40+AP44+AP48+AP52+AP56+AP60+AP64+AP68+AP72+AP76</f>
      </c>
      <c r="AQ8" s="36">
        <f>AP8/BQ8-1</f>
      </c>
      <c r="AR8" s="35">
        <f>AR12+AR16+AR20+AR24+AR28+AR32+AR36+AR40+AR44+AR48+AR52+AR56+AR60+AR64+AR68+AR72+AR76</f>
      </c>
      <c r="AS8" s="36">
        <f>AR8/BS8-1</f>
      </c>
      <c r="AT8" s="35">
        <f>AT12+AT16+AT20+AT24+AT28+AT32+AT36+AT40+AT44+AT48+AT52+AT56+AT60+AT64+AT68+AT72+AT76</f>
      </c>
      <c r="AU8" s="36">
        <f>AT8/BU8-1</f>
      </c>
      <c r="AV8" s="35">
        <f>X8+Z8+AB8+AD8+AF8+AH8+AJ8+AL8+AN8+AP8+AR8+AT8</f>
      </c>
      <c r="AW8" s="36">
        <f>AV8/(AY8+BA8+BC8+BE8+BG8+BI8+BK8+BM8+BO8+BQ8+BS8+BU8)-1</f>
      </c>
      <c r="AX8" s="202"/>
      <c r="AY8" s="35">
        <f>AY12+AY16+AY20+AY24+AY28+AY32+AY36+AY40+AY44+AY48+AY52+AY56+AY60+AY64+AY68+AY72+AY76</f>
      </c>
      <c r="AZ8" s="36"/>
      <c r="BA8" s="35">
        <f>BA12+BA16+BA20+BA24+BA28+BA32+BA36+BA40+BA44+BA48+BA52+BA56+BA60+BA64+BA68+BA72+BA76</f>
      </c>
      <c r="BB8" s="36"/>
      <c r="BC8" s="35">
        <f>BC12+BC16+BC20+BC24+BC28+BC32+BC36+BC40+BC44+BC48+BC52+BC56+BC60+BC64+BC68+BC72+BC76</f>
      </c>
      <c r="BD8" s="36"/>
      <c r="BE8" s="35">
        <f>BE12+BE16+BE20+BE24+BE28+BE32+BE36+BE40+BE44+BE48+BE52+BE56+BE60+BE64+BE68+BE72+BE76</f>
      </c>
      <c r="BF8" s="36"/>
      <c r="BG8" s="35">
        <f>BG12+BG16+BG20+BG24+BG28+BG32+BG36+BG40+BG44+BG48+BG52+BG56+BG60+BG64+BG68+BG72+BG76</f>
      </c>
      <c r="BH8" s="36"/>
      <c r="BI8" s="35">
        <f>BI12+BI16+BI20+BI24+BI28+BI32+BI36+BI40+BI44+BI48+BI52+BI56+BI60+BI64+BI68+BI72+BI76</f>
      </c>
      <c r="BJ8" s="36"/>
      <c r="BK8" s="35">
        <f>BK12+BK16+BK20+BK24+BK28+BK32+BK36+BK40+BK44+BK48+BK52+BK56+BK60+BK64+BK68+BK72+BK76</f>
      </c>
      <c r="BL8" s="36"/>
      <c r="BM8" s="35">
        <f>BM12+BM16+BM20+BM24+BM28+BM32+BM36+BM40+BM44+BM48+BM52+BM56+BM60+BM64+BM68+BM72+BM76</f>
      </c>
      <c r="BN8" s="36"/>
      <c r="BO8" s="35">
        <f>BO12+BO16+BO20+BO24+BO28+BO32+BO36+BO40+BO44+BO48+BO52+BO56+BO60+BO64+BO68+BO72+BO76</f>
      </c>
      <c r="BP8" s="36"/>
      <c r="BQ8" s="35">
        <f>BQ12+BQ16+BQ20+BQ24+BQ28+BQ32+BQ36+BQ40+BQ44+BQ48+BQ52+BQ56+BQ60+BQ64+BQ68+BQ72+BQ76</f>
      </c>
      <c r="BR8" s="37"/>
      <c r="BS8" s="35">
        <f>BS12+BS16+BS20+BS24+BS28+BS32+BS36+BS40+BS44+BS48+BS52+BS56+BS60+BS64+BS68+BS72+BS76</f>
      </c>
      <c r="BT8" s="37"/>
      <c r="BU8" s="35">
        <f>BU12+BU16+BU20+BU24+BU28+BU32+BU36+BU40+BU44+BU48+BU52+BU56+BU60+BU64+BU68+BU72+BU76</f>
      </c>
      <c r="BV8" s="37"/>
      <c r="BW8" s="35">
        <f>AY8+BA8+BC8+BE8+BG8+BI8+BK8+BM8+BO8+BQ8+BS8+BU8</f>
      </c>
      <c r="BX8" s="36"/>
      <c r="BY8" s="40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4"/>
    </row>
    <row r="9" s="176" customFormat="1" ht="27" customHeight="1" spans="1:88">
      <c r="A9" s="43" t="s">
        <v>87</v>
      </c>
      <c r="B9" s="199" t="s">
        <v>278</v>
      </c>
      <c r="C9" s="35" t="n">
        <v>1131.59</v>
      </c>
      <c r="D9" s="36" t="n">
        <f t="shared" si="0">C9/Z9-1</f>
        <v>-0.30204343454903193</v>
      </c>
      <c r="E9" s="35" t="n">
        <v>1174.59</v>
      </c>
      <c r="F9" s="36" t="n">
        <f t="shared" si="1">E9/AB9-1</f>
        <v>-0.2123030908615382</v>
      </c>
      <c r="G9" s="35" t="n">
        <v>1208.63</v>
      </c>
      <c r="H9" s="36" t="n">
        <f t="shared" si="2">G9/AD9-1</f>
        <v>-0.2580221372311886</v>
      </c>
      <c r="I9" s="35" t="n">
        <v>1167.44</v>
      </c>
      <c r="J9" s="36" t="n">
        <f t="shared" si="3">I9/AF9-1</f>
        <v>-0.2451668800351735</v>
      </c>
      <c r="K9" s="35" t="n">
        <v>1122.93</v>
      </c>
      <c r="L9" s="36" t="n">
        <f t="shared" si="4">K9/AH9-1</f>
        <v>-0.23451378710930848</v>
      </c>
      <c r="M9" s="35" t="n">
        <v>1068.91</v>
      </c>
      <c r="N9" s="36" t="n">
        <f t="shared" si="5">M9/AJ9-1</f>
        <v>-0.20748687683501887</v>
      </c>
      <c r="O9" s="35" t="n">
        <v>1093.91</v>
      </c>
      <c r="P9" s="36" t="n">
        <f t="shared" si="6">O9/AL9-1</f>
        <v>-0.18076358516565816</v>
      </c>
      <c r="Q9" s="35" t="n">
        <v>1058.95</v>
      </c>
      <c r="R9" s="36" t="n">
        <f>Q9/AL9-1</f>
        <v>-0.18923988607478637</v>
      </c>
      <c r="S9" s="35"/>
      <c r="T9" s="36">
        <f>S9/AN9-1</f>
      </c>
      <c r="U9" s="134">
        <f>C9+E9+G9+I9+K9+M9+O9+Q9+S9</f>
      </c>
      <c r="V9" s="135">
        <f>U9/SUM(X9+Z9+AB9+AD9+AF9+AH9+AJ9+AL9+AN9)-1</f>
      </c>
      <c r="W9" s="35"/>
      <c r="X9" s="35" t="n">
        <v>1621.29</v>
      </c>
      <c r="Y9" s="36">
        <f>X9/AY9-1</f>
      </c>
      <c r="Z9" s="35" t="n">
        <v>1491.17</v>
      </c>
      <c r="AA9" s="36">
        <f>Z9/BA9-1</f>
      </c>
      <c r="AB9" s="35" t="n">
        <v>1628.93</v>
      </c>
      <c r="AC9" s="36">
        <f>AB9/BC9-1</f>
      </c>
      <c r="AD9" s="35" t="n">
        <v>1546.62</v>
      </c>
      <c r="AE9" s="36">
        <f>AD9/BE9-1</f>
      </c>
      <c r="AF9" s="35" t="n">
        <v>1466.95</v>
      </c>
      <c r="AG9" s="36">
        <f>AF9/BG9-1</f>
      </c>
      <c r="AH9" s="35" t="n">
        <v>1348.76</v>
      </c>
      <c r="AI9" s="36">
        <f>AH9/BI9-1</f>
      </c>
      <c r="AJ9" s="35" t="n">
        <v>1335.28</v>
      </c>
      <c r="AK9" s="36">
        <f>AJ9/BK9-1</f>
      </c>
      <c r="AL9" s="35" t="n">
        <v>1306.12</v>
      </c>
      <c r="AM9" s="36">
        <f>AL9/BM9-1</f>
      </c>
      <c r="AN9" s="35" t="n">
        <v>1264.67</v>
      </c>
      <c r="AO9" s="36">
        <f>AN9/BO9-1</f>
      </c>
      <c r="AP9" s="35" t="n">
        <v>1326.97</v>
      </c>
      <c r="AQ9" s="36">
        <f>AP9/BQ9-1</f>
      </c>
      <c r="AR9" s="35" t="n">
        <v>1230.92</v>
      </c>
      <c r="AS9" s="36">
        <f>AR9/BS9-1</f>
      </c>
      <c r="AT9" s="35" t="n">
        <v>1167.32</v>
      </c>
      <c r="AU9" s="36">
        <f>AT9/BU9-1</f>
      </c>
      <c r="AV9" s="35">
        <f>X9+Z9+AB9+AD9+AF9+AH9+AJ9+AL9+AN9+AP9+AR9+AT9</f>
      </c>
      <c r="AW9" s="36">
        <f>AV9/(AY9+BA9+BC9+BE9+BG9+BI9+BK9+BM9+BO9+BQ9+BS9+BU9)-1</f>
      </c>
      <c r="AX9" s="200"/>
      <c r="AY9" s="38" t="n">
        <v>1748.12</v>
      </c>
      <c r="AZ9" s="37">
        <f>AY9/BZ9-1</f>
      </c>
      <c r="BA9" s="38" t="n">
        <v>1593.15</v>
      </c>
      <c r="BB9" s="37">
        <f>BA9/CA9-1</f>
      </c>
      <c r="BC9" s="38" t="n">
        <v>1744.64</v>
      </c>
      <c r="BD9" s="37">
        <f>BC9/CB9-1</f>
      </c>
      <c r="BE9" s="38" t="n">
        <v>1682.27</v>
      </c>
      <c r="BF9" s="37">
        <f>BE9/CC9-1</f>
      </c>
      <c r="BG9" s="38" t="n">
        <v>1672.61</v>
      </c>
      <c r="BH9" s="37">
        <f>BG9/CD9-1</f>
      </c>
      <c r="BI9" s="38" t="n">
        <v>1589.23</v>
      </c>
      <c r="BJ9" s="37">
        <f>BI9/CE9-1</f>
      </c>
      <c r="BK9" s="38" t="n">
        <v>1649.99</v>
      </c>
      <c r="BL9" s="37">
        <f>BK9/CF9-1</f>
      </c>
      <c r="BM9" s="38" t="n">
        <v>1562.01</v>
      </c>
      <c r="BN9" s="37">
        <f>BM9/CG9-1</f>
      </c>
      <c r="BO9" s="38" t="n">
        <v>1501.11</v>
      </c>
      <c r="BP9" s="37">
        <f>BO9/CH9-1</f>
      </c>
      <c r="BQ9" s="38" t="n">
        <v>1595.88</v>
      </c>
      <c r="BR9" s="37">
        <f>BQ9/CI9-1</f>
      </c>
      <c r="BS9" s="38" t="n">
        <v>1541.9</v>
      </c>
      <c r="BT9" s="37">
        <f>BS9/CJ9-1</f>
      </c>
      <c r="BU9" s="38" t="n">
        <v>1596.96</v>
      </c>
      <c r="BV9" s="37">
        <f>BU9/CK9-1</f>
      </c>
      <c r="BW9" s="38">
        <f>AY9+BA9+BC9+BE9+BG9+BI9+BK9+BM9+BO9+BQ9+BS9+BU9</f>
      </c>
      <c r="BX9" s="37">
        <f>BW9/CL9-1</f>
      </c>
      <c r="BY9" s="39"/>
      <c r="BZ9" s="201" t="n">
        <v>1747.61</v>
      </c>
      <c r="CA9" s="201" t="n">
        <v>1745.95</v>
      </c>
      <c r="CB9" s="201" t="n">
        <v>1907.33</v>
      </c>
      <c r="CC9" s="201" t="n">
        <v>1813.36</v>
      </c>
      <c r="CD9" s="201" t="n">
        <v>1830.38</v>
      </c>
      <c r="CE9" s="201" t="n">
        <v>1698.54</v>
      </c>
      <c r="CF9" s="201" t="n">
        <v>1842.43</v>
      </c>
      <c r="CG9" s="201" t="n">
        <v>1802.07</v>
      </c>
      <c r="CH9" s="201" t="n">
        <v>1749.27</v>
      </c>
      <c r="CI9" s="201" t="n">
        <v>1865.52</v>
      </c>
      <c r="CJ9" s="201" t="n">
        <v>1716.83</v>
      </c>
      <c r="CK9" s="201" t="n">
        <v>1715.27</v>
      </c>
      <c r="CL9" s="38">
        <f>BZ9+CA9+CB9+CC9+CD9+CE9+CF9+CG9+CH9+CI9+CJ9+CK9</f>
      </c>
    </row>
    <row r="10" s="177" customFormat="1" ht="27" customHeight="1" spans="1:88">
      <c r="A10" s="45"/>
      <c r="B10" s="199" t="s">
        <v>279</v>
      </c>
      <c r="C10" s="35" t="n">
        <v>8826.4</v>
      </c>
      <c r="D10" s="36" t="n">
        <f t="shared" si="0">C10/Z10-1</f>
        <v>-0.30204348231781286</v>
      </c>
      <c r="E10" s="35" t="n">
        <v>9161.8</v>
      </c>
      <c r="F10" s="36" t="n">
        <f t="shared" si="1">E10/AB10-1</f>
        <v>-0.21230353370652721</v>
      </c>
      <c r="G10" s="35" t="n">
        <v>9427.31</v>
      </c>
      <c r="H10" s="36" t="n">
        <f t="shared" si="2">G10/AD10-1</f>
        <v>-0.25802221846186535</v>
      </c>
      <c r="I10" s="35" t="n">
        <v>9106.03</v>
      </c>
      <c r="J10" s="36" t="n">
        <f t="shared" si="3">I10/AF10-1</f>
        <v>-0.24516729610631616</v>
      </c>
      <c r="K10" s="35" t="n">
        <v>8758.85</v>
      </c>
      <c r="L10" s="36" t="n">
        <f t="shared" si="4">K10/AH10-1</f>
        <v>-0.23451413669212506</v>
      </c>
      <c r="M10" s="35" t="n">
        <v>8337.5</v>
      </c>
      <c r="N10" s="36" t="n">
        <f t="shared" si="5">M10/AJ10-1</f>
        <v>-0.2074868373900819</v>
      </c>
      <c r="O10" s="35" t="n">
        <v>8532.5</v>
      </c>
      <c r="P10" s="36" t="n">
        <f t="shared" si="6">O10/AL10-1</f>
        <v>-0.18076307850656448</v>
      </c>
      <c r="Q10" s="35" t="n">
        <v>8259.81</v>
      </c>
      <c r="R10" s="36" t="n">
        <f>Q10/AL10-1</f>
        <v>-0.18924020440254663</v>
      </c>
      <c r="S10" s="35"/>
      <c r="T10" s="36">
        <f>S10/AN10-1</f>
      </c>
      <c r="U10" s="35">
        <f>C10+E10+G10+I10+K10+M10+O10+Q10+S10</f>
      </c>
      <c r="V10" s="135">
        <f>U10/SUM(X10+Z10+AB10+AD10+AF10+AH10+AJ10+AL10+AN10)-1</f>
      </c>
      <c r="W10" s="35"/>
      <c r="X10" s="35" t="n">
        <v>12646.06</v>
      </c>
      <c r="Y10" s="36">
        <f>X10/AY10-1</f>
      </c>
      <c r="Z10" s="35" t="n">
        <v>11631.13</v>
      </c>
      <c r="AA10" s="36">
        <f>Z10/BA10-1</f>
      </c>
      <c r="AB10" s="35" t="n">
        <v>12705.65</v>
      </c>
      <c r="AC10" s="36">
        <f>AB10/BC10-1</f>
      </c>
      <c r="AD10" s="35" t="n">
        <v>12063.64</v>
      </c>
      <c r="AE10" s="36">
        <f>AD10/BE10-1</f>
      </c>
      <c r="AF10" s="35" t="n">
        <v>11442.21</v>
      </c>
      <c r="AG10" s="36">
        <f>AF10/BG10-1</f>
      </c>
      <c r="AH10" s="35" t="n">
        <v>10520.33</v>
      </c>
      <c r="AI10" s="36">
        <f>AH10/BI10-1</f>
      </c>
      <c r="AJ10" s="35" t="n">
        <v>10415.18</v>
      </c>
      <c r="AK10" s="36">
        <f>AJ10/BK10-1</f>
      </c>
      <c r="AL10" s="35" t="n">
        <v>10187.74</v>
      </c>
      <c r="AM10" s="36">
        <f>AL10/BM10-1</f>
      </c>
      <c r="AN10" s="35" t="n">
        <v>9864.43</v>
      </c>
      <c r="AO10" s="36">
        <f>AN10/BO10-1</f>
      </c>
      <c r="AP10" s="35" t="n">
        <v>10350.37</v>
      </c>
      <c r="AQ10" s="36">
        <f>AP10/BQ10-1</f>
      </c>
      <c r="AR10" s="35" t="n">
        <v>9601.18</v>
      </c>
      <c r="AS10" s="36">
        <f>AR10/BS10-1</f>
      </c>
      <c r="AT10" s="35" t="n">
        <v>9105.1</v>
      </c>
      <c r="AU10" s="36">
        <f>AT10/BU10-1</f>
      </c>
      <c r="AV10" s="35">
        <f>X10+Z10+AB10+AD10+AF10+AH10+AJ10+AL10+AN10+AP10+AR10+AT10</f>
      </c>
      <c r="AW10" s="36">
        <f>AV10/(AY10+BA10+BC10+BE10+BG10+BI10+BK10+BM10+BO10+BQ10+BS10+BU10)-1</f>
      </c>
      <c r="AX10" s="202"/>
      <c r="AY10" s="35" t="n">
        <v>13635.34</v>
      </c>
      <c r="AZ10" s="36"/>
      <c r="BA10" s="35" t="n">
        <v>12426.57</v>
      </c>
      <c r="BB10" s="36"/>
      <c r="BC10" s="35" t="n">
        <v>13608.19</v>
      </c>
      <c r="BD10" s="36"/>
      <c r="BE10" s="35" t="n">
        <v>13121.71</v>
      </c>
      <c r="BF10" s="36"/>
      <c r="BG10" s="35" t="n">
        <v>13046.36</v>
      </c>
      <c r="BH10" s="36"/>
      <c r="BI10" s="35" t="n">
        <v>12395.99</v>
      </c>
      <c r="BJ10" s="36"/>
      <c r="BK10" s="35" t="n">
        <v>12869.92</v>
      </c>
      <c r="BL10" s="36"/>
      <c r="BM10" s="35" t="n">
        <v>12183.68</v>
      </c>
      <c r="BN10" s="36"/>
      <c r="BO10" s="35" t="n">
        <v>11708.66</v>
      </c>
      <c r="BP10" s="36"/>
      <c r="BQ10" s="35" t="n">
        <v>12447.86</v>
      </c>
      <c r="BR10" s="37"/>
      <c r="BS10" s="35" t="n">
        <v>12026.82</v>
      </c>
      <c r="BT10" s="37"/>
      <c r="BU10" s="35" t="n">
        <v>12456.29</v>
      </c>
      <c r="BV10" s="37"/>
      <c r="BW10" s="35">
        <f>AY10+BA10+BC10+BE10+BG10+BI10+BK10+BM10+BO10+BQ10+BS10+BU10</f>
      </c>
      <c r="BX10" s="36"/>
      <c r="BY10" s="40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4"/>
    </row>
    <row r="11" s="177" customFormat="1" ht="27" customHeight="1" spans="1:88">
      <c r="A11" s="45"/>
      <c r="B11" s="199" t="s">
        <v>280</v>
      </c>
      <c r="C11" s="35" t="n">
        <v>1131.59</v>
      </c>
      <c r="D11" s="36" t="n">
        <f t="shared" si="0">C11/Z11-1</f>
        <v>-0.30204343454903193</v>
      </c>
      <c r="E11" s="35" t="n">
        <v>1174.59</v>
      </c>
      <c r="F11" s="36" t="n">
        <f t="shared" si="1">E11/AB11-1</f>
        <v>-0.2123030908615382</v>
      </c>
      <c r="G11" s="35" t="n">
        <v>1208.63</v>
      </c>
      <c r="H11" s="36" t="n">
        <f t="shared" si="2">G11/AD11-1</f>
        <v>-0.2580221372311886</v>
      </c>
      <c r="I11" s="35" t="n">
        <v>1167.44</v>
      </c>
      <c r="J11" s="36" t="n">
        <f t="shared" si="3">I11/AF11-1</f>
        <v>-0.2451668800351735</v>
      </c>
      <c r="K11" s="35" t="n">
        <v>1122.93</v>
      </c>
      <c r="L11" s="36" t="n">
        <f t="shared" si="4">K11/AH11-1</f>
        <v>-0.23451378710930848</v>
      </c>
      <c r="M11" s="35" t="n">
        <v>1068.91</v>
      </c>
      <c r="N11" s="36" t="n">
        <f t="shared" si="5">M11/AJ11-1</f>
        <v>-0.20748687683501887</v>
      </c>
      <c r="O11" s="35" t="n">
        <v>1093.91</v>
      </c>
      <c r="P11" s="36" t="n">
        <f t="shared" si="6">O11/AL11-1</f>
        <v>-0.18076358516565816</v>
      </c>
      <c r="Q11" s="35" t="n">
        <v>1058.95</v>
      </c>
      <c r="R11" s="36" t="n">
        <f>Q11/AL11-1</f>
        <v>-0.18923988607478637</v>
      </c>
      <c r="S11" s="35"/>
      <c r="T11" s="36">
        <f>S11/AN11-1</f>
      </c>
      <c r="U11" s="35">
        <f>C11+E11+G11+I11+K11+M11+O11+Q11+S11</f>
      </c>
      <c r="V11" s="135">
        <f>U11/SUM(X11+Z11+AB11+AD11+AF11+AH11+AJ11+AL11+AN11)-1</f>
      </c>
      <c r="W11" s="35"/>
      <c r="X11" s="35" t="n">
        <v>1621.29</v>
      </c>
      <c r="Y11" s="36">
        <f>X11/AY11-1</f>
      </c>
      <c r="Z11" s="35" t="n">
        <v>1491.17</v>
      </c>
      <c r="AA11" s="36">
        <f>Z11/BA11-1</f>
      </c>
      <c r="AB11" s="35" t="n">
        <v>1628.93</v>
      </c>
      <c r="AC11" s="36">
        <f>AB11/BC11-1</f>
      </c>
      <c r="AD11" s="35" t="n">
        <v>1546.62</v>
      </c>
      <c r="AE11" s="36">
        <f>AD11/BE11-1</f>
      </c>
      <c r="AF11" s="35" t="n">
        <v>1466.95</v>
      </c>
      <c r="AG11" s="36">
        <f>AF11/BG11-1</f>
      </c>
      <c r="AH11" s="35" t="n">
        <v>1348.76</v>
      </c>
      <c r="AI11" s="36">
        <f>AH11/BI11-1</f>
      </c>
      <c r="AJ11" s="35" t="n">
        <v>1335.28</v>
      </c>
      <c r="AK11" s="36">
        <f>AJ11/BK11-1</f>
      </c>
      <c r="AL11" s="35" t="n">
        <v>1306.12</v>
      </c>
      <c r="AM11" s="36">
        <f>AL11/BM11-1</f>
      </c>
      <c r="AN11" s="35" t="n">
        <v>1264.67</v>
      </c>
      <c r="AO11" s="36">
        <f>AN11/BO11-1</f>
      </c>
      <c r="AP11" s="35" t="n">
        <v>1326.97</v>
      </c>
      <c r="AQ11" s="36">
        <f>AP11/BQ11-1</f>
      </c>
      <c r="AR11" s="35" t="n">
        <v>1230.92</v>
      </c>
      <c r="AS11" s="36">
        <f>AR11/BS11-1</f>
      </c>
      <c r="AT11" s="35" t="n">
        <v>1167.32</v>
      </c>
      <c r="AU11" s="36">
        <f>AT11/BU11-1</f>
      </c>
      <c r="AV11" s="35">
        <f>X11+Z11+AB11+AD11+AF11+AH11+AJ11+AL11+AN11+AP11+AR11+AT11</f>
      </c>
      <c r="AW11" s="36">
        <f>AV11/(AY11+BA11+BC11+BE11+BG11+BI11+BK11+BM11+BO11+BQ11+BS11+BU11)-1</f>
      </c>
      <c r="AX11" s="202"/>
      <c r="AY11" s="35" t="n">
        <v>1748.12</v>
      </c>
      <c r="AZ11" s="36"/>
      <c r="BA11" s="35" t="n">
        <v>1593.15</v>
      </c>
      <c r="BB11" s="36"/>
      <c r="BC11" s="35" t="n">
        <v>1744.64</v>
      </c>
      <c r="BD11" s="36"/>
      <c r="BE11" s="35" t="n">
        <v>1682.27</v>
      </c>
      <c r="BF11" s="36"/>
      <c r="BG11" s="35" t="n">
        <v>1672.61</v>
      </c>
      <c r="BH11" s="36"/>
      <c r="BI11" s="35" t="n">
        <v>1589.23</v>
      </c>
      <c r="BJ11" s="36"/>
      <c r="BK11" s="35" t="n">
        <v>1649.99</v>
      </c>
      <c r="BL11" s="36"/>
      <c r="BM11" s="35" t="n">
        <v>1562.01</v>
      </c>
      <c r="BN11" s="36"/>
      <c r="BO11" s="35" t="n">
        <v>1501.11</v>
      </c>
      <c r="BP11" s="36"/>
      <c r="BQ11" s="35" t="n">
        <v>1595.88</v>
      </c>
      <c r="BR11" s="37"/>
      <c r="BS11" s="35" t="n">
        <v>1541.9</v>
      </c>
      <c r="BT11" s="37"/>
      <c r="BU11" s="35" t="n">
        <v>1596.96</v>
      </c>
      <c r="BV11" s="37"/>
      <c r="BW11" s="35">
        <f>AY11+BA11+BC11+BE11+BG11+BI11+BK11+BM11+BO11+BQ11+BS11+BU11</f>
      </c>
      <c r="BX11" s="36"/>
      <c r="BY11" s="40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4"/>
    </row>
    <row r="12" s="177" customFormat="1" ht="27" customHeight="1" spans="1:88">
      <c r="A12" s="29"/>
      <c r="B12" s="199" t="s">
        <v>276</v>
      </c>
      <c r="C12" s="35" t="n">
        <v>8826.4</v>
      </c>
      <c r="D12" s="36" t="n">
        <f t="shared" si="0">C12/Z12-1</f>
        <v>-0.30204348231781286</v>
      </c>
      <c r="E12" s="35" t="n">
        <v>9161.8</v>
      </c>
      <c r="F12" s="36" t="n">
        <f t="shared" si="1">E12/AB12-1</f>
        <v>-0.21230353370652721</v>
      </c>
      <c r="G12" s="35" t="n">
        <v>9427.31</v>
      </c>
      <c r="H12" s="36" t="n">
        <f t="shared" si="2">G12/AD12-1</f>
        <v>-0.25802221846186535</v>
      </c>
      <c r="I12" s="35" t="n">
        <v>9106.03</v>
      </c>
      <c r="J12" s="36" t="n">
        <f t="shared" si="3">I12/AF12-1</f>
        <v>-0.24516729610631616</v>
      </c>
      <c r="K12" s="35" t="n">
        <v>8758.85</v>
      </c>
      <c r="L12" s="36" t="n">
        <f t="shared" si="4">K12/AH12-1</f>
        <v>-0.23451413669212506</v>
      </c>
      <c r="M12" s="35" t="n">
        <v>8337.5</v>
      </c>
      <c r="N12" s="36" t="n">
        <f t="shared" si="5">M12/AJ12-1</f>
        <v>-0.2074868373900819</v>
      </c>
      <c r="O12" s="35" t="n">
        <v>8532.5</v>
      </c>
      <c r="P12" s="36" t="n">
        <f t="shared" si="6">O12/AL12-1</f>
        <v>-0.18076307850656448</v>
      </c>
      <c r="Q12" s="35" t="n">
        <v>8259.81</v>
      </c>
      <c r="R12" s="36" t="n">
        <f>Q12/AL12-1</f>
        <v>-0.18924020440254663</v>
      </c>
      <c r="S12" s="35"/>
      <c r="T12" s="36">
        <f>S12/AN12-1</f>
      </c>
      <c r="U12" s="35">
        <f>C12+E12+G12+I12+K12+M12+O12+Q12+S12</f>
      </c>
      <c r="V12" s="135">
        <f>U12/SUM(X12+Z12+AB12+AD12+AF12+AH12+AJ12+AL12+AN12)-1</f>
      </c>
      <c r="W12" s="35"/>
      <c r="X12" s="35" t="n">
        <v>12646.06</v>
      </c>
      <c r="Y12" s="36">
        <f>X12/AY12-1</f>
      </c>
      <c r="Z12" s="35" t="n">
        <v>11631.13</v>
      </c>
      <c r="AA12" s="36">
        <f>Z12/BA12-1</f>
      </c>
      <c r="AB12" s="35" t="n">
        <v>12705.65</v>
      </c>
      <c r="AC12" s="36">
        <f>AB12/BC12-1</f>
      </c>
      <c r="AD12" s="35" t="n">
        <v>12063.64</v>
      </c>
      <c r="AE12" s="36">
        <f>AD12/BE12-1</f>
      </c>
      <c r="AF12" s="35" t="n">
        <v>11442.21</v>
      </c>
      <c r="AG12" s="36">
        <f>AF12/BG12-1</f>
      </c>
      <c r="AH12" s="35" t="n">
        <v>10520.33</v>
      </c>
      <c r="AI12" s="36">
        <f>AH12/BI12-1</f>
      </c>
      <c r="AJ12" s="35" t="n">
        <v>10415.18</v>
      </c>
      <c r="AK12" s="36">
        <f>AJ12/BK12-1</f>
      </c>
      <c r="AL12" s="35" t="n">
        <v>10187.74</v>
      </c>
      <c r="AM12" s="36">
        <f>AL12/BM12-1</f>
      </c>
      <c r="AN12" s="35" t="n">
        <v>9864.43</v>
      </c>
      <c r="AO12" s="36">
        <f>AN12/BO12-1</f>
      </c>
      <c r="AP12" s="35" t="n">
        <v>10350.37</v>
      </c>
      <c r="AQ12" s="36">
        <f>AP12/BQ12-1</f>
      </c>
      <c r="AR12" s="35" t="n">
        <v>9601.18</v>
      </c>
      <c r="AS12" s="36">
        <f>AR12/BS12-1</f>
      </c>
      <c r="AT12" s="35" t="n">
        <v>9105.1</v>
      </c>
      <c r="AU12" s="36">
        <f>AT12/BU12-1</f>
      </c>
      <c r="AV12" s="35">
        <f>X12+Z12+AB12+AD12+AF12+AH12+AJ12+AL12+AN12+AP12+AR12+AT12</f>
      </c>
      <c r="AW12" s="36">
        <f>AV12/(AY12+BA12+BC12+BE12+BG12+BI12+BK12+BM12+BO12+BQ12+BS12+BU12)-1</f>
      </c>
      <c r="AX12" s="202"/>
      <c r="AY12" s="35" t="n">
        <v>13635.34</v>
      </c>
      <c r="AZ12" s="36"/>
      <c r="BA12" s="35" t="n">
        <v>12426.57</v>
      </c>
      <c r="BB12" s="36"/>
      <c r="BC12" s="35" t="n">
        <v>13608.19</v>
      </c>
      <c r="BD12" s="36"/>
      <c r="BE12" s="35" t="n">
        <v>13121.71</v>
      </c>
      <c r="BF12" s="36"/>
      <c r="BG12" s="35" t="n">
        <v>13046.36</v>
      </c>
      <c r="BH12" s="36"/>
      <c r="BI12" s="35" t="n">
        <v>12395.99</v>
      </c>
      <c r="BJ12" s="36"/>
      <c r="BK12" s="35" t="n">
        <v>12869.92</v>
      </c>
      <c r="BL12" s="36"/>
      <c r="BM12" s="35" t="n">
        <v>12183.68</v>
      </c>
      <c r="BN12" s="36"/>
      <c r="BO12" s="35" t="n">
        <v>11708.66</v>
      </c>
      <c r="BP12" s="36"/>
      <c r="BQ12" s="35" t="n">
        <v>12447.86</v>
      </c>
      <c r="BR12" s="37"/>
      <c r="BS12" s="35" t="n">
        <v>12026.82</v>
      </c>
      <c r="BT12" s="37"/>
      <c r="BU12" s="35" t="n">
        <v>12456.29</v>
      </c>
      <c r="BV12" s="37"/>
      <c r="BW12" s="35">
        <f>AY12+BA12+BC12+BE12+BG12+BI12+BK12+BM12+BO12+BQ12+BS12+BU12</f>
      </c>
      <c r="BX12" s="36"/>
      <c r="BY12" s="40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4"/>
    </row>
    <row r="13" s="176" customFormat="1" ht="27" customHeight="1" spans="1:88">
      <c r="A13" s="48" t="s">
        <v>94</v>
      </c>
      <c r="B13" s="199" t="s">
        <v>278</v>
      </c>
      <c r="C13" s="35" t="n">
        <v>298.75</v>
      </c>
      <c r="D13" s="36" t="n">
        <f t="shared" si="0">C13/Z13-1</f>
        <v>-0.1843226123518812</v>
      </c>
      <c r="E13" s="35" t="n">
        <v>312.62</v>
      </c>
      <c r="F13" s="36" t="n">
        <f t="shared" si="1">E13/AB13-1</f>
        <v>-0.1346159169550173</v>
      </c>
      <c r="G13" s="35" t="n">
        <v>289.42</v>
      </c>
      <c r="H13" s="36" t="n">
        <f t="shared" si="2">G13/AD13-1</f>
        <v>-0.17687210261369135</v>
      </c>
      <c r="I13" s="35" t="n">
        <v>291.18</v>
      </c>
      <c r="J13" s="36" t="n">
        <f t="shared" si="3">I13/AF13-1</f>
        <v>-0.11554583561144527</v>
      </c>
      <c r="K13" s="35" t="n">
        <v>288.88</v>
      </c>
      <c r="L13" s="36" t="n">
        <f t="shared" si="4">K13/AH13-1</f>
        <v>-0.13441601246479296</v>
      </c>
      <c r="M13" s="35" t="n">
        <v>281.89</v>
      </c>
      <c r="N13" s="36" t="n">
        <f t="shared" si="5">M13/AJ13-1</f>
        <v>-0.13200517305086834</v>
      </c>
      <c r="O13" s="35" t="n">
        <v>283.02</v>
      </c>
      <c r="P13" s="36" t="n">
        <f t="shared" si="6">O13/AL13-1</f>
        <v>-0.10999999999999999</v>
      </c>
      <c r="Q13" s="35" t="n">
        <v>276.99</v>
      </c>
      <c r="R13" s="36" t="n">
        <f>Q13/AL13-1</f>
        <v>-0.1642074771431158</v>
      </c>
      <c r="S13" s="35"/>
      <c r="T13" s="36">
        <f>S13/AN13-1</f>
      </c>
      <c r="U13" s="134">
        <f>C13+E13+G13+I13+K13+M13+O13+Q13+S13</f>
      </c>
      <c r="V13" s="135">
        <f>U13/SUM(X13+Z13+AB13+AD13+AF13+AH13+AJ13+AL13+AN13)-1</f>
      </c>
      <c r="W13" s="35"/>
      <c r="X13" s="35" t="n">
        <v>366.26</v>
      </c>
      <c r="Y13" s="36">
        <f>X13/AY13-1</f>
      </c>
      <c r="Z13" s="35" t="n">
        <v>361.25</v>
      </c>
      <c r="AA13" s="36">
        <f>Z13/BA13-1</f>
      </c>
      <c r="AB13" s="35" t="n">
        <v>351.61</v>
      </c>
      <c r="AC13" s="36">
        <f>AB13/BC13-1</f>
      </c>
      <c r="AD13" s="35" t="n">
        <v>329.22</v>
      </c>
      <c r="AE13" s="36">
        <f>AD13/BE13-1</f>
      </c>
      <c r="AF13" s="35" t="n">
        <v>333.74</v>
      </c>
      <c r="AG13" s="36">
        <f>AF13/BG13-1</f>
      </c>
      <c r="AH13" s="35" t="n">
        <v>324.76</v>
      </c>
      <c r="AI13" s="36">
        <f>AH13/BI13-1</f>
      </c>
      <c r="AJ13" s="35" t="n">
        <v>318.0</v>
      </c>
      <c r="AK13" s="36">
        <f>AJ13/BK13-1</f>
      </c>
      <c r="AL13" s="35" t="n">
        <v>331.41</v>
      </c>
      <c r="AM13" s="36">
        <f>AL13/BM13-1</f>
      </c>
      <c r="AN13" s="35" t="n">
        <v>306.84</v>
      </c>
      <c r="AO13" s="36">
        <f>AN13/BO13-1</f>
      </c>
      <c r="AP13" s="35" t="n">
        <v>299.04</v>
      </c>
      <c r="AQ13" s="36">
        <f>AP13/BQ13-1</f>
      </c>
      <c r="AR13" s="35" t="n">
        <v>303.05</v>
      </c>
      <c r="AS13" s="36">
        <f>AR13/BS13-1</f>
      </c>
      <c r="AT13" s="35" t="n">
        <v>296.94</v>
      </c>
      <c r="AU13" s="36">
        <f>AT13/BU13-1</f>
      </c>
      <c r="AV13" s="35">
        <f>X13+Z13+AB13+AD13+AF13+AH13+AJ13+AL13+AN13+AP13+AR13+AT13</f>
      </c>
      <c r="AW13" s="36">
        <f>AV13/(AY13+BA13+BC13+BE13+BG13+BI13+BK13+BM13+BO13+BQ13+BS13+BU13)-1</f>
      </c>
      <c r="AX13" s="200"/>
      <c r="AY13" s="38" t="n">
        <v>453.8</v>
      </c>
      <c r="AZ13" s="37">
        <f>AY13/BZ13-1</f>
      </c>
      <c r="BA13" s="38" t="n">
        <v>452.95</v>
      </c>
      <c r="BB13" s="37">
        <f>BA13/CA13-1</f>
      </c>
      <c r="BC13" s="38" t="n">
        <v>413.13</v>
      </c>
      <c r="BD13" s="37">
        <f>BC13/CB13-1</f>
      </c>
      <c r="BE13" s="38" t="n">
        <v>412.2</v>
      </c>
      <c r="BF13" s="37">
        <f>BE13/CC13-1</f>
      </c>
      <c r="BG13" s="38" t="n">
        <v>361.88</v>
      </c>
      <c r="BH13" s="37">
        <f>BG13/CD13-1</f>
      </c>
      <c r="BI13" s="38" t="n">
        <v>364.4</v>
      </c>
      <c r="BJ13" s="37">
        <f>BI13/CE13-1</f>
      </c>
      <c r="BK13" s="38" t="n">
        <v>361.43</v>
      </c>
      <c r="BL13" s="37">
        <f>BK13/CF13-1</f>
      </c>
      <c r="BM13" s="38" t="n">
        <v>353.24</v>
      </c>
      <c r="BN13" s="37">
        <f>BM13/CG13-1</f>
      </c>
      <c r="BO13" s="38" t="n">
        <v>331.68</v>
      </c>
      <c r="BP13" s="37">
        <f>BO13/CH13-1</f>
      </c>
      <c r="BQ13" s="38" t="n">
        <v>310.82</v>
      </c>
      <c r="BR13" s="37">
        <f>BQ13/CI13-1</f>
      </c>
      <c r="BS13" s="38" t="n">
        <v>308.27</v>
      </c>
      <c r="BT13" s="37">
        <f>BS13/CJ13-1</f>
      </c>
      <c r="BU13" s="38" t="n">
        <v>346.22</v>
      </c>
      <c r="BV13" s="37">
        <f>BU13/CK13-1</f>
      </c>
      <c r="BW13" s="38">
        <f>AY13+BA13+BC13+BE13+BG13+BI13+BK13+BM13+BO13+BQ13+BS13+BU13</f>
      </c>
      <c r="BX13" s="37">
        <f>BW13/CL13-1</f>
      </c>
      <c r="BY13" s="39"/>
      <c r="BZ13" s="201" t="n">
        <v>401.41</v>
      </c>
      <c r="CA13" s="201" t="n">
        <v>439.19</v>
      </c>
      <c r="CB13" s="201" t="n">
        <v>471.88</v>
      </c>
      <c r="CC13" s="201" t="n">
        <v>464.67</v>
      </c>
      <c r="CD13" s="201" t="n">
        <v>451.8</v>
      </c>
      <c r="CE13" s="201" t="n">
        <v>449.16</v>
      </c>
      <c r="CF13" s="201" t="n">
        <v>443.84</v>
      </c>
      <c r="CG13" s="201" t="n">
        <v>467.09</v>
      </c>
      <c r="CH13" s="201" t="n">
        <v>435.79</v>
      </c>
      <c r="CI13" s="201" t="n">
        <v>450.75</v>
      </c>
      <c r="CJ13" s="201" t="n">
        <v>435.56</v>
      </c>
      <c r="CK13" s="201" t="n">
        <v>420.41</v>
      </c>
      <c r="CL13" s="38">
        <f>BZ13+CA13+CB13+CC13+CD13+CE13+CF13+CG13+CH13+CI13+CJ13+CK13</f>
      </c>
    </row>
    <row r="14" s="177" customFormat="1" ht="27" customHeight="1" spans="1:88">
      <c r="A14" s="45"/>
      <c r="B14" s="199" t="s">
        <v>279</v>
      </c>
      <c r="C14" s="35" t="n">
        <v>1493.75</v>
      </c>
      <c r="D14" s="36" t="n">
        <f t="shared" si="0">C14/Z14-1</f>
        <v>-0.1843226123518812</v>
      </c>
      <c r="E14" s="35" t="n">
        <v>1563.1</v>
      </c>
      <c r="F14" s="36" t="n">
        <f t="shared" si="1">E14/AB14-1</f>
        <v>-0.1346159169550173</v>
      </c>
      <c r="G14" s="35" t="n">
        <v>1447.1</v>
      </c>
      <c r="H14" s="36" t="n">
        <f t="shared" si="2">G14/AD14-1</f>
        <v>-0.17687210261369135</v>
      </c>
      <c r="I14" s="35" t="n">
        <v>1455.9</v>
      </c>
      <c r="J14" s="36" t="n">
        <f t="shared" si="3">I14/AF14-1</f>
        <v>-0.11554583561144527</v>
      </c>
      <c r="K14" s="35" t="n">
        <v>1444.4</v>
      </c>
      <c r="L14" s="36" t="n">
        <f t="shared" si="4">K14/AH14-1</f>
        <v>-0.13441601246479296</v>
      </c>
      <c r="M14" s="35" t="n">
        <v>1409.45</v>
      </c>
      <c r="N14" s="36" t="n">
        <f t="shared" si="5">M14/AJ14-1</f>
        <v>-0.13200517305086834</v>
      </c>
      <c r="O14" s="35" t="n">
        <v>1415.1</v>
      </c>
      <c r="P14" s="36" t="n">
        <f t="shared" si="6">O14/AL14-1</f>
        <v>-0.10999999999999999</v>
      </c>
      <c r="Q14" s="35" t="n">
        <v>1384.95</v>
      </c>
      <c r="R14" s="36" t="n">
        <f>Q14/AL14-1</f>
        <v>-0.1642074771431158</v>
      </c>
      <c r="S14" s="35"/>
      <c r="T14" s="36">
        <f>S14/AN14-1</f>
      </c>
      <c r="U14" s="35">
        <f>C14+E14+G14+I14+K14+M14+O14+Q14+S14</f>
      </c>
      <c r="V14" s="135">
        <f>U14/SUM(X14+Z14+AB14+AD14+AF14+AH14+AJ14+AL14+AN14)-1</f>
      </c>
      <c r="W14" s="35"/>
      <c r="X14" s="35" t="n">
        <v>1831.3</v>
      </c>
      <c r="Y14" s="36">
        <f>X14/AY14-1</f>
      </c>
      <c r="Z14" s="35" t="n">
        <v>1806.25</v>
      </c>
      <c r="AA14" s="36">
        <f>Z14/BA14-1</f>
      </c>
      <c r="AB14" s="35" t="n">
        <v>1758.05</v>
      </c>
      <c r="AC14" s="36">
        <f>AB14/BC14-1</f>
      </c>
      <c r="AD14" s="35" t="n">
        <v>1646.1</v>
      </c>
      <c r="AE14" s="36">
        <f>AD14/BE14-1</f>
      </c>
      <c r="AF14" s="35" t="n">
        <v>1668.7</v>
      </c>
      <c r="AG14" s="36">
        <f>AF14/BG14-1</f>
      </c>
      <c r="AH14" s="35" t="n">
        <v>1623.8</v>
      </c>
      <c r="AI14" s="36">
        <f>AH14/BI14-1</f>
      </c>
      <c r="AJ14" s="35" t="n">
        <v>1590.0</v>
      </c>
      <c r="AK14" s="36">
        <f>AJ14/BK14-1</f>
      </c>
      <c r="AL14" s="35" t="n">
        <v>1657.05</v>
      </c>
      <c r="AM14" s="36">
        <f>AL14/BM14-1</f>
      </c>
      <c r="AN14" s="35" t="n">
        <v>1534.2</v>
      </c>
      <c r="AO14" s="36">
        <f>AN14/BO14-1</f>
      </c>
      <c r="AP14" s="35" t="n">
        <v>1495.2</v>
      </c>
      <c r="AQ14" s="36">
        <f>AP14/BQ14-1</f>
      </c>
      <c r="AR14" s="35" t="n">
        <v>1515.25</v>
      </c>
      <c r="AS14" s="36">
        <f>AR14/BS14-1</f>
      </c>
      <c r="AT14" s="35" t="n">
        <v>1484.7</v>
      </c>
      <c r="AU14" s="36">
        <f>AT14/BU14-1</f>
      </c>
      <c r="AV14" s="35">
        <f>X14+Z14+AB14+AD14+AF14+AH14+AJ14+AL14+AN14+AP14+AR14+AT14</f>
      </c>
      <c r="AW14" s="36">
        <f>AV14/(AY14+BA14+BC14+BE14+BG14+BI14+BK14+BM14+BO14+BQ14+BS14+BU14)-1</f>
      </c>
      <c r="AX14" s="202"/>
      <c r="AY14" s="35" t="n">
        <v>2178.24</v>
      </c>
      <c r="AZ14" s="36"/>
      <c r="BA14" s="35" t="n">
        <v>2264.75</v>
      </c>
      <c r="BB14" s="36"/>
      <c r="BC14" s="35" t="n">
        <v>2065.65</v>
      </c>
      <c r="BD14" s="36"/>
      <c r="BE14" s="35" t="n">
        <v>2061.0</v>
      </c>
      <c r="BF14" s="36"/>
      <c r="BG14" s="35" t="n">
        <v>1809.4</v>
      </c>
      <c r="BH14" s="36"/>
      <c r="BI14" s="35" t="n">
        <v>1822.0</v>
      </c>
      <c r="BJ14" s="36"/>
      <c r="BK14" s="35" t="n">
        <v>1807.15</v>
      </c>
      <c r="BL14" s="36"/>
      <c r="BM14" s="35" t="n">
        <v>1766.2</v>
      </c>
      <c r="BN14" s="36"/>
      <c r="BO14" s="35" t="n">
        <v>1658.4</v>
      </c>
      <c r="BP14" s="36"/>
      <c r="BQ14" s="35" t="n">
        <v>1554.1</v>
      </c>
      <c r="BR14" s="37"/>
      <c r="BS14" s="35" t="n">
        <v>1541.35</v>
      </c>
      <c r="BT14" s="37"/>
      <c r="BU14" s="35" t="n">
        <v>1731.1</v>
      </c>
      <c r="BV14" s="37"/>
      <c r="BW14" s="35">
        <f>AY14+BA14+BC14+BE14+BG14+BI14+BK14+BM14+BO14+BQ14+BS14+BU14</f>
      </c>
      <c r="BX14" s="36"/>
      <c r="BY14" s="40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4"/>
    </row>
    <row r="15" s="177" customFormat="1" ht="27" customHeight="1" spans="1:88">
      <c r="A15" s="45"/>
      <c r="B15" s="199" t="s">
        <v>280</v>
      </c>
      <c r="C15" s="35" t="n">
        <v>272.74</v>
      </c>
      <c r="D15" s="36" t="n">
        <f t="shared" si="0">C15/Z15-1</f>
        <v>-0.220943186037876</v>
      </c>
      <c r="E15" s="35" t="n">
        <v>287.76</v>
      </c>
      <c r="F15" s="36" t="n">
        <f t="shared" si="1">E15/AB15-1</f>
        <v>-0.13991093044803782</v>
      </c>
      <c r="G15" s="35" t="n">
        <v>264.22</v>
      </c>
      <c r="H15" s="36" t="n">
        <f t="shared" si="2">G15/AD15-1</f>
        <v>-0.2041326545980301</v>
      </c>
      <c r="I15" s="35" t="n">
        <v>265.05</v>
      </c>
      <c r="J15" s="36" t="n">
        <f t="shared" si="3">I15/AF15-1</f>
        <v>-0.12536298838437165</v>
      </c>
      <c r="K15" s="35" t="n">
        <v>263.17</v>
      </c>
      <c r="L15" s="36" t="n">
        <f t="shared" si="4">K15/AH15-1</f>
        <v>-0.15352203280797683</v>
      </c>
      <c r="M15" s="35" t="n">
        <v>257.38</v>
      </c>
      <c r="N15" s="36" t="n">
        <f t="shared" si="5">M15/AJ15-1</f>
        <v>-0.15960295174035133</v>
      </c>
      <c r="O15" s="35" t="n">
        <v>258.57</v>
      </c>
      <c r="P15" s="36" t="n">
        <f t="shared" si="6">O15/AL15-1</f>
        <v>-0.12012114200156532</v>
      </c>
      <c r="Q15" s="35" t="n">
        <v>252.97</v>
      </c>
      <c r="R15" s="36" t="n">
        <f>Q15/AL15-1</f>
        <v>-0.15304004285522965</v>
      </c>
      <c r="S15" s="35"/>
      <c r="T15" s="36">
        <f>S15/AN15-1</f>
      </c>
      <c r="U15" s="35">
        <f>C15+E15+G15+I15+K15+M15+O15+Q15+S15</f>
      </c>
      <c r="V15" s="135">
        <f>U15/SUM(X15+Z15+AB15+AD15+AF15+AH15+AJ15+AL15+AN15)-1</f>
      </c>
      <c r="W15" s="35"/>
      <c r="X15" s="35" t="n">
        <v>350.09</v>
      </c>
      <c r="Y15" s="36">
        <f>X15/AY15-1</f>
      </c>
      <c r="Z15" s="35" t="n">
        <v>334.57</v>
      </c>
      <c r="AA15" s="36">
        <f>Z15/BA15-1</f>
      </c>
      <c r="AB15" s="35" t="n">
        <v>331.99</v>
      </c>
      <c r="AC15" s="36">
        <f>AB15/BC15-1</f>
      </c>
      <c r="AD15" s="35" t="n">
        <v>303.04</v>
      </c>
      <c r="AE15" s="36">
        <f>AD15/BE15-1</f>
      </c>
      <c r="AF15" s="35" t="n">
        <v>310.9</v>
      </c>
      <c r="AG15" s="36">
        <f>AF15/BG15-1</f>
      </c>
      <c r="AH15" s="35" t="n">
        <v>306.26</v>
      </c>
      <c r="AI15" s="36">
        <f>AH15/BI15-1</f>
      </c>
      <c r="AJ15" s="35" t="n">
        <v>293.87</v>
      </c>
      <c r="AK15" s="36">
        <f>AJ15/BK15-1</f>
      </c>
      <c r="AL15" s="35" t="n">
        <v>298.68</v>
      </c>
      <c r="AM15" s="36">
        <f>AL15/BM15-1</f>
      </c>
      <c r="AN15" s="35" t="n">
        <v>284.54</v>
      </c>
      <c r="AO15" s="36">
        <f>AN15/BO15-1</f>
      </c>
      <c r="AP15" s="35" t="n">
        <v>276.62</v>
      </c>
      <c r="AQ15" s="36">
        <f>AP15/BQ15-1</f>
      </c>
      <c r="AR15" s="35" t="n">
        <v>281.7</v>
      </c>
      <c r="AS15" s="36">
        <f>AR15/BS15-1</f>
      </c>
      <c r="AT15" s="35" t="n">
        <v>274.44</v>
      </c>
      <c r="AU15" s="36">
        <f>AT15/BU15-1</f>
      </c>
      <c r="AV15" s="35">
        <f>X15+Z15+AB15+AD15+AF15+AH15+AJ15+AL15+AN15+AP15+AR15+AT15</f>
      </c>
      <c r="AW15" s="36">
        <f>AV15/(AY15+BA15+BC15+BE15+BG15+BI15+BK15+BM15+BO15+BQ15+BS15+BU15)-1</f>
      </c>
      <c r="AX15" s="202"/>
      <c r="AY15" s="35" t="n">
        <v>445.76</v>
      </c>
      <c r="AZ15" s="36"/>
      <c r="BA15" s="35" t="n">
        <v>440.37</v>
      </c>
      <c r="BB15" s="36"/>
      <c r="BC15" s="35" t="n">
        <v>395.02</v>
      </c>
      <c r="BD15" s="36"/>
      <c r="BE15" s="35" t="n">
        <v>390.04</v>
      </c>
      <c r="BF15" s="36"/>
      <c r="BG15" s="35" t="n">
        <v>342.28</v>
      </c>
      <c r="BH15" s="36"/>
      <c r="BI15" s="35" t="n">
        <v>328.56</v>
      </c>
      <c r="BJ15" s="36"/>
      <c r="BK15" s="35" t="n">
        <v>317.23</v>
      </c>
      <c r="BL15" s="36"/>
      <c r="BM15" s="35" t="n">
        <v>337.9</v>
      </c>
      <c r="BN15" s="36"/>
      <c r="BO15" s="35" t="n">
        <v>294.99</v>
      </c>
      <c r="BP15" s="36"/>
      <c r="BQ15" s="35" t="n">
        <v>290.61</v>
      </c>
      <c r="BR15" s="37"/>
      <c r="BS15" s="35" t="n">
        <v>283.68</v>
      </c>
      <c r="BT15" s="37"/>
      <c r="BU15" s="35" t="n">
        <v>318.2</v>
      </c>
      <c r="BV15" s="37"/>
      <c r="BW15" s="35">
        <f>AY15+BA15+BC15+BE15+BG15+BI15+BK15+BM15+BO15+BQ15+BS15+BU15</f>
      </c>
      <c r="BX15" s="36"/>
      <c r="BY15" s="40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6"/>
      <c r="CK15" s="46"/>
      <c r="CL15" s="44"/>
    </row>
    <row r="16" s="177" customFormat="1" ht="27" customHeight="1" spans="1:88">
      <c r="A16" s="29"/>
      <c r="B16" s="199" t="s">
        <v>276</v>
      </c>
      <c r="C16" s="35" t="n">
        <v>1227.33</v>
      </c>
      <c r="D16" s="36" t="n">
        <f t="shared" si="0">C16/Z16-1</f>
        <v>-0.2209456585904621</v>
      </c>
      <c r="E16" s="35" t="n">
        <v>1294.92</v>
      </c>
      <c r="F16" s="36" t="n">
        <f t="shared" si="1">E16/AB16-1</f>
        <v>-0.13991378680499744</v>
      </c>
      <c r="G16" s="35" t="n">
        <v>1188.99</v>
      </c>
      <c r="H16" s="36" t="n">
        <f t="shared" si="2">G16/AD16-1</f>
        <v>-0.20413531821467779</v>
      </c>
      <c r="I16" s="35" t="n">
        <v>1192.73</v>
      </c>
      <c r="J16" s="36" t="n">
        <f t="shared" si="3">I16/AF16-1</f>
        <v>-0.12535932183503462</v>
      </c>
      <c r="K16" s="35" t="n">
        <v>1184.27</v>
      </c>
      <c r="L16" s="36" t="n">
        <f t="shared" si="4">K16/AH16-1</f>
        <v>-0.1535184589542904</v>
      </c>
      <c r="M16" s="35" t="n">
        <v>1158.21</v>
      </c>
      <c r="N16" s="36" t="n">
        <f t="shared" si="5">M16/AJ16-1</f>
        <v>-0.15960295174035133</v>
      </c>
      <c r="O16" s="35" t="n">
        <v>1163.57</v>
      </c>
      <c r="P16" s="36" t="n">
        <f t="shared" si="6">O16/AL16-1</f>
        <v>-0.1201206878298876</v>
      </c>
      <c r="Q16" s="35" t="n">
        <v>1138.37</v>
      </c>
      <c r="R16" s="36" t="n">
        <f>Q16/AL16-1</f>
        <v>-0.1530363227832091</v>
      </c>
      <c r="S16" s="35"/>
      <c r="T16" s="36">
        <f>S16/AN16-1</f>
      </c>
      <c r="U16" s="35">
        <f>C16+E16+G16+I16+K16+M16+O16+Q16+S16</f>
      </c>
      <c r="V16" s="135">
        <f>U16/SUM(X16+Z16+AB16+AD16+AF16+AH16+AJ16+AL16+AN16)-1</f>
      </c>
      <c r="W16" s="35"/>
      <c r="X16" s="35" t="n">
        <v>1575.41</v>
      </c>
      <c r="Y16" s="36">
        <f>X16/AY16-1</f>
      </c>
      <c r="Z16" s="35" t="n">
        <v>1505.57</v>
      </c>
      <c r="AA16" s="36">
        <f>Z16/BA16-1</f>
      </c>
      <c r="AB16" s="35" t="n">
        <v>1493.96</v>
      </c>
      <c r="AC16" s="36">
        <f>AB16/BC16-1</f>
      </c>
      <c r="AD16" s="35" t="n">
        <v>1363.68</v>
      </c>
      <c r="AE16" s="36">
        <f>AD16/BE16-1</f>
      </c>
      <c r="AF16" s="35" t="n">
        <v>1399.05</v>
      </c>
      <c r="AG16" s="36">
        <f>AF16/BG16-1</f>
      </c>
      <c r="AH16" s="35" t="n">
        <v>1378.17</v>
      </c>
      <c r="AI16" s="36">
        <f>AH16/BI16-1</f>
      </c>
      <c r="AJ16" s="35" t="n">
        <v>1322.42</v>
      </c>
      <c r="AK16" s="36">
        <f>AJ16/BK16-1</f>
      </c>
      <c r="AL16" s="35" t="n">
        <v>1344.06</v>
      </c>
      <c r="AM16" s="36">
        <f>AL16/BM16-1</f>
      </c>
      <c r="AN16" s="35" t="n">
        <v>1280.43</v>
      </c>
      <c r="AO16" s="36">
        <f>AN16/BO16-1</f>
      </c>
      <c r="AP16" s="35" t="n">
        <v>1244.79</v>
      </c>
      <c r="AQ16" s="36">
        <f>AP16/BQ16-1</f>
      </c>
      <c r="AR16" s="35" t="n">
        <v>1267.65</v>
      </c>
      <c r="AS16" s="36">
        <f>AR16/BS16-1</f>
      </c>
      <c r="AT16" s="35" t="n">
        <v>1234.98</v>
      </c>
      <c r="AU16" s="36">
        <f>AT16/BU16-1</f>
      </c>
      <c r="AV16" s="35">
        <f>X16+Z16+AB16+AD16+AF16+AH16+AJ16+AL16+AN16+AP16+AR16+AT16</f>
      </c>
      <c r="AW16" s="36">
        <f>AV16/(AY16+BA16+BC16+BE16+BG16+BI16+BK16+BM16+BO16+BQ16+BS16+BU16)-1</f>
      </c>
      <c r="AX16" s="202"/>
      <c r="AY16" s="35" t="n">
        <v>1872.19</v>
      </c>
      <c r="AZ16" s="36"/>
      <c r="BA16" s="35" t="n">
        <v>1981.67</v>
      </c>
      <c r="BB16" s="36"/>
      <c r="BC16" s="35" t="n">
        <v>1777.59</v>
      </c>
      <c r="BD16" s="36"/>
      <c r="BE16" s="35" t="n">
        <v>1755.18</v>
      </c>
      <c r="BF16" s="36"/>
      <c r="BG16" s="35" t="n">
        <v>1540.26</v>
      </c>
      <c r="BH16" s="36"/>
      <c r="BI16" s="35" t="n">
        <v>1478.52</v>
      </c>
      <c r="BJ16" s="36"/>
      <c r="BK16" s="35" t="n">
        <v>1427.54</v>
      </c>
      <c r="BL16" s="36"/>
      <c r="BM16" s="35" t="n">
        <v>1520.55</v>
      </c>
      <c r="BN16" s="36"/>
      <c r="BO16" s="35" t="n">
        <v>1327.46</v>
      </c>
      <c r="BP16" s="36"/>
      <c r="BQ16" s="35" t="n">
        <v>1307.75</v>
      </c>
      <c r="BR16" s="37"/>
      <c r="BS16" s="35" t="n">
        <v>1276.56</v>
      </c>
      <c r="BT16" s="37"/>
      <c r="BU16" s="35" t="n">
        <v>1431.9</v>
      </c>
      <c r="BV16" s="37"/>
      <c r="BW16" s="35">
        <f>AY16+BA16+BC16+BE16+BG16+BI16+BK16+BM16+BO16+BQ16+BS16+BU16</f>
      </c>
      <c r="BX16" s="36"/>
      <c r="BY16" s="40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6"/>
      <c r="CK16" s="46"/>
      <c r="CL16" s="44"/>
    </row>
    <row r="17" s="176" customFormat="1" ht="27" customHeight="1" spans="1:88">
      <c r="A17" s="48" t="s">
        <v>95</v>
      </c>
      <c r="B17" s="199" t="s">
        <v>278</v>
      </c>
      <c r="C17" s="35" t="n">
        <v>298.25</v>
      </c>
      <c r="D17" s="36" t="n">
        <f t="shared" si="0">C17/Z17-1</f>
        <v>-0.17571787856175547</v>
      </c>
      <c r="E17" s="35" t="n">
        <v>298.31</v>
      </c>
      <c r="F17" s="36" t="n">
        <f t="shared" si="1">E17/AB17-1</f>
        <v>-0.13117809815057524</v>
      </c>
      <c r="G17" s="35" t="n">
        <v>299.53</v>
      </c>
      <c r="H17" s="36" t="n">
        <f t="shared" si="2">G17/AD17-1</f>
        <v>-0.13119271377189934</v>
      </c>
      <c r="I17" s="35" t="n">
        <v>291.68</v>
      </c>
      <c r="J17" s="36" t="n">
        <f t="shared" si="3">I17/AF17-1</f>
        <v>-0.10716581468670605</v>
      </c>
      <c r="K17" s="35" t="n">
        <v>300.94</v>
      </c>
      <c r="L17" s="36" t="n">
        <f t="shared" si="4">K17/AH17-1</f>
        <v>-0.09029352196124663</v>
      </c>
      <c r="M17" s="35" t="n">
        <v>296.68</v>
      </c>
      <c r="N17" s="36" t="n">
        <f t="shared" si="5">M17/AJ17-1</f>
        <v>-0.10984427975636835</v>
      </c>
      <c r="O17" s="35" t="n">
        <v>300.71</v>
      </c>
      <c r="P17" s="36" t="n">
        <f t="shared" si="6">O17/AL17-1</f>
        <v>-0.10284026493227516</v>
      </c>
      <c r="Q17" s="35" t="n">
        <v>299.92</v>
      </c>
      <c r="R17" s="36" t="n">
        <f>Q17/AL17-1</f>
        <v>-0.0953458208910204</v>
      </c>
      <c r="S17" s="35"/>
      <c r="T17" s="36">
        <f>S17/AN17-1</f>
      </c>
      <c r="U17" s="134">
        <f>C17+E17+G17+I17+K17+M17+O17+Q17+S17</f>
      </c>
      <c r="V17" s="135">
        <f>U17/SUM(X17+Z17+AB17+AD17+AF17+AH17+AJ17+AL17+AN17)-1</f>
      </c>
      <c r="W17" s="35"/>
      <c r="X17" s="35" t="n">
        <v>361.83</v>
      </c>
      <c r="Y17" s="36">
        <f>X17/AY17-1</f>
      </c>
      <c r="Z17" s="35" t="n">
        <v>343.35</v>
      </c>
      <c r="AA17" s="36">
        <f>Z17/BA17-1</f>
      </c>
      <c r="AB17" s="35" t="n">
        <v>344.76</v>
      </c>
      <c r="AC17" s="36">
        <f>AB17/BC17-1</f>
      </c>
      <c r="AD17" s="35" t="n">
        <v>326.69</v>
      </c>
      <c r="AE17" s="36">
        <f>AD17/BE17-1</f>
      </c>
      <c r="AF17" s="35" t="n">
        <v>330.81</v>
      </c>
      <c r="AG17" s="36">
        <f>AF17/BG17-1</f>
      </c>
      <c r="AH17" s="35" t="n">
        <v>333.29</v>
      </c>
      <c r="AI17" s="36">
        <f>AH17/BI17-1</f>
      </c>
      <c r="AJ17" s="35" t="n">
        <v>335.18</v>
      </c>
      <c r="AK17" s="36">
        <f>AJ17/BK17-1</f>
      </c>
      <c r="AL17" s="35" t="n">
        <v>331.53</v>
      </c>
      <c r="AM17" s="36">
        <f>AL17/BM17-1</f>
      </c>
      <c r="AN17" s="35" t="n">
        <v>321.72</v>
      </c>
      <c r="AO17" s="36">
        <f>AN17/BO17-1</f>
      </c>
      <c r="AP17" s="35" t="n">
        <v>328.36</v>
      </c>
      <c r="AQ17" s="36">
        <f>AP17/BQ17-1</f>
      </c>
      <c r="AR17" s="35" t="n">
        <v>306.87</v>
      </c>
      <c r="AS17" s="36">
        <f>AR17/BS17-1</f>
      </c>
      <c r="AT17" s="35" t="n">
        <v>308.58</v>
      </c>
      <c r="AU17" s="36">
        <f>AT17/BU17-1</f>
      </c>
      <c r="AV17" s="35">
        <f>X17+Z17+AB17+AD17+AF17+AH17+AJ17+AL17+AN17+AP17+AR17+AT17</f>
      </c>
      <c r="AW17" s="36">
        <f>AV17/(AY17+BA17+BC17+BE17+BG17+BI17+BK17+BM17+BO17+BQ17+BS17+BU17)-1</f>
      </c>
      <c r="AX17" s="200"/>
      <c r="AY17" s="38" t="n">
        <v>456.75</v>
      </c>
      <c r="AZ17" s="37">
        <f>AY17/BZ17-1</f>
      </c>
      <c r="BA17" s="38" t="n">
        <v>408.03</v>
      </c>
      <c r="BB17" s="37">
        <f>BA17/CA17-1</f>
      </c>
      <c r="BC17" s="38" t="n">
        <v>346.34</v>
      </c>
      <c r="BD17" s="37">
        <f>BC17/CB17-1</f>
      </c>
      <c r="BE17" s="38" t="n">
        <v>344.73</v>
      </c>
      <c r="BF17" s="37">
        <f>BE17/CC17-1</f>
      </c>
      <c r="BG17" s="38" t="n">
        <v>345.57</v>
      </c>
      <c r="BH17" s="37">
        <f>BG17/CD17-1</f>
      </c>
      <c r="BI17" s="38" t="n">
        <v>316.16</v>
      </c>
      <c r="BJ17" s="37">
        <f>BI17/CE17-1</f>
      </c>
      <c r="BK17" s="38" t="n">
        <v>364.59</v>
      </c>
      <c r="BL17" s="37">
        <f>BK17/CF17-1</f>
      </c>
      <c r="BM17" s="38" t="n">
        <v>356.93</v>
      </c>
      <c r="BN17" s="37">
        <f>BM17/CG17-1</f>
      </c>
      <c r="BO17" s="38" t="n">
        <v>329.19</v>
      </c>
      <c r="BP17" s="37">
        <f>BO17/CH17-1</f>
      </c>
      <c r="BQ17" s="38" t="n">
        <v>344.49</v>
      </c>
      <c r="BR17" s="37">
        <f>BQ17/CI17-1</f>
      </c>
      <c r="BS17" s="38" t="n">
        <v>319.36</v>
      </c>
      <c r="BT17" s="37">
        <f>BS17/CJ17-1</f>
      </c>
      <c r="BU17" s="38" t="n">
        <v>350.98</v>
      </c>
      <c r="BV17" s="37">
        <f>BU17/CK17-1</f>
      </c>
      <c r="BW17" s="38">
        <f>AY17+BA17+BC17+BE17+BG17+BI17+BK17+BM17+BO17+BQ17+BS17+BU17</f>
      </c>
      <c r="BX17" s="37">
        <f>BW17/CL17-1</f>
      </c>
      <c r="BY17" s="39"/>
      <c r="BZ17" s="201" t="n">
        <v>408.85</v>
      </c>
      <c r="CA17" s="201" t="n">
        <v>399.22</v>
      </c>
      <c r="CB17" s="201" t="n">
        <v>384.0</v>
      </c>
      <c r="CC17" s="201" t="n">
        <v>404.0</v>
      </c>
      <c r="CD17" s="201" t="n">
        <v>386.07</v>
      </c>
      <c r="CE17" s="201" t="n">
        <v>409.4</v>
      </c>
      <c r="CF17" s="201" t="n">
        <v>422.05</v>
      </c>
      <c r="CG17" s="201" t="n">
        <v>440.98</v>
      </c>
      <c r="CH17" s="201" t="n">
        <v>428.76</v>
      </c>
      <c r="CI17" s="201" t="n">
        <v>455.1</v>
      </c>
      <c r="CJ17" s="201" t="n">
        <v>457.97</v>
      </c>
      <c r="CK17" s="201" t="n">
        <v>531.58</v>
      </c>
      <c r="CL17" s="38">
        <f>BZ17+CA17+CB17+CC17+CD17+CE17+CF17+CG17+CH17+CI17+CJ17+CK17</f>
      </c>
    </row>
    <row r="18" s="177" customFormat="1" ht="27" customHeight="1" spans="1:88">
      <c r="A18" s="45"/>
      <c r="B18" s="199" t="s">
        <v>279</v>
      </c>
      <c r="C18" s="35" t="n">
        <v>1837.22</v>
      </c>
      <c r="D18" s="36" t="n">
        <f t="shared" si="0">C18/Z18-1</f>
        <v>-0.1743759128187844</v>
      </c>
      <c r="E18" s="35" t="n">
        <v>1846.54</v>
      </c>
      <c r="F18" s="36" t="n">
        <f t="shared" si="1">E18/AB18-1</f>
        <v>-0.15039500140332474</v>
      </c>
      <c r="G18" s="35" t="n">
        <v>1878.05</v>
      </c>
      <c r="H18" s="36" t="n">
        <f t="shared" si="2">G18/AD18-1</f>
        <v>-0.11854295932639325</v>
      </c>
      <c r="I18" s="35" t="n">
        <v>1820.08</v>
      </c>
      <c r="J18" s="36" t="n">
        <f t="shared" si="3">I18/AF18-1</f>
        <v>-0.07607338294567345</v>
      </c>
      <c r="K18" s="35" t="n">
        <v>1883.88</v>
      </c>
      <c r="L18" s="36" t="n">
        <f t="shared" si="4">K18/AH18-1</f>
        <v>-0.05871889677225939</v>
      </c>
      <c r="M18" s="35" t="n">
        <v>1854.25</v>
      </c>
      <c r="N18" s="36" t="n">
        <f t="shared" si="5">M18/AJ18-1</f>
        <v>-0.0819362888292553</v>
      </c>
      <c r="O18" s="35" t="n">
        <v>1867.41</v>
      </c>
      <c r="P18" s="36" t="n">
        <f t="shared" si="6">O18/AL18-1</f>
        <v>-0.08063253560720562</v>
      </c>
      <c r="Q18" s="35" t="n">
        <v>1865.5</v>
      </c>
      <c r="R18" s="36" t="n">
        <f>Q18/AL18-1</f>
        <v>0.061686519341418666</v>
      </c>
      <c r="S18" s="35"/>
      <c r="T18" s="36">
        <f>S18/AN18-1</f>
      </c>
      <c r="U18" s="35">
        <f>C18+E18+G18+I18+K18+M18+O18+Q18+S18</f>
      </c>
      <c r="V18" s="135">
        <f>U18/SUM(X18+Z18+AB18+AD18+AF18+AH18+AJ18+AL18+AN18)-1</f>
      </c>
      <c r="W18" s="35"/>
      <c r="X18" s="35" t="n">
        <v>2225.25</v>
      </c>
      <c r="Y18" s="36">
        <f>X18/AY18-1</f>
      </c>
      <c r="Z18" s="35" t="n">
        <v>2173.41</v>
      </c>
      <c r="AA18" s="36">
        <f>Z18/BA18-1</f>
      </c>
      <c r="AB18" s="35" t="n">
        <v>2130.62</v>
      </c>
      <c r="AC18" s="36">
        <f>AB18/BC18-1</f>
      </c>
      <c r="AD18" s="35" t="n">
        <v>1969.94</v>
      </c>
      <c r="AE18" s="36">
        <f>AD18/BE18-1</f>
      </c>
      <c r="AF18" s="35" t="n">
        <v>2001.4</v>
      </c>
      <c r="AG18" s="36">
        <f>AF18/BG18-1</f>
      </c>
      <c r="AH18" s="35" t="n">
        <v>2019.74</v>
      </c>
      <c r="AI18" s="36">
        <f>AH18/BI18-1</f>
      </c>
      <c r="AJ18" s="35" t="n">
        <v>2031.19</v>
      </c>
      <c r="AK18" s="36">
        <f>AJ18/BK18-1</f>
      </c>
      <c r="AL18" s="35" t="n">
        <v>1757.11</v>
      </c>
      <c r="AM18" s="36">
        <f>AL18/BM18-1</f>
      </c>
      <c r="AN18" s="35" t="n">
        <v>1936.75</v>
      </c>
      <c r="AO18" s="36">
        <f>AN18/BO18-1</f>
      </c>
      <c r="AP18" s="35" t="n">
        <v>1730.46</v>
      </c>
      <c r="AQ18" s="36">
        <f>AP18/BQ18-1</f>
      </c>
      <c r="AR18" s="35" t="n">
        <v>1844.29</v>
      </c>
      <c r="AS18" s="36">
        <f>AR18/BS18-1</f>
      </c>
      <c r="AT18" s="35" t="n">
        <v>1845.31</v>
      </c>
      <c r="AU18" s="36">
        <f>AT18/BU18-1</f>
      </c>
      <c r="AV18" s="35">
        <f>X18+Z18+AB18+AD18+AF18+AH18+AJ18+AL18+AN18+AP18+AR18+AT18</f>
      </c>
      <c r="AW18" s="36">
        <f>AV18/(AY18+BA18+BC18+BE18+BG18+BI18+BK18+BM18+BO18+BQ18+BS18+BU18)-1</f>
      </c>
      <c r="AX18" s="202"/>
      <c r="AY18" s="35" t="n">
        <v>2754.2</v>
      </c>
      <c r="AZ18" s="36"/>
      <c r="BA18" s="35" t="n">
        <v>2440.02</v>
      </c>
      <c r="BB18" s="36"/>
      <c r="BC18" s="35" t="n">
        <v>2036.48</v>
      </c>
      <c r="BD18" s="36"/>
      <c r="BE18" s="35" t="n">
        <v>2033.91</v>
      </c>
      <c r="BF18" s="36"/>
      <c r="BG18" s="35" t="n">
        <v>2014.67</v>
      </c>
      <c r="BH18" s="36"/>
      <c r="BI18" s="35" t="n">
        <v>1830.57</v>
      </c>
      <c r="BJ18" s="36"/>
      <c r="BK18" s="35" t="n">
        <v>2129.21</v>
      </c>
      <c r="BL18" s="36"/>
      <c r="BM18" s="35" t="n">
        <v>2091.61</v>
      </c>
      <c r="BN18" s="36"/>
      <c r="BO18" s="35" t="n">
        <v>1919.18</v>
      </c>
      <c r="BP18" s="36"/>
      <c r="BQ18" s="35" t="n">
        <v>2060.05</v>
      </c>
      <c r="BR18" s="37"/>
      <c r="BS18" s="35" t="n">
        <v>1868.26</v>
      </c>
      <c r="BT18" s="37"/>
      <c r="BU18" s="35" t="n">
        <v>2098.86</v>
      </c>
      <c r="BV18" s="37"/>
      <c r="BW18" s="35">
        <f>AY18+BA18+BC18+BE18+BG18+BI18+BK18+BM18+BO18+BQ18+BS18+BU18</f>
      </c>
      <c r="BX18" s="36"/>
      <c r="BY18" s="40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4"/>
    </row>
    <row r="19" s="177" customFormat="1" ht="27" customHeight="1" spans="1:88">
      <c r="A19" s="45"/>
      <c r="B19" s="199" t="s">
        <v>280</v>
      </c>
      <c r="C19" s="35" t="n">
        <v>295.19</v>
      </c>
      <c r="D19" s="36" t="n">
        <f t="shared" si="0">C19/Z19-1</f>
        <v>-0.16737652666911118</v>
      </c>
      <c r="E19" s="35" t="n">
        <v>296.49</v>
      </c>
      <c r="F19" s="36" t="n">
        <f t="shared" si="1">E19/AB19-1</f>
        <v>-0.11944997178580974</v>
      </c>
      <c r="G19" s="35" t="n">
        <v>297.52</v>
      </c>
      <c r="H19" s="36" t="n">
        <f t="shared" si="2">G19/AD19-1</f>
        <v>-0.12388468447245204</v>
      </c>
      <c r="I19" s="35" t="n">
        <v>289.77</v>
      </c>
      <c r="J19" s="36" t="n">
        <f t="shared" si="3">I19/AF19-1</f>
        <v>-0.09914195112852076</v>
      </c>
      <c r="K19" s="35" t="n">
        <v>298.67</v>
      </c>
      <c r="L19" s="36" t="n">
        <f t="shared" si="4">K19/AH19-1</f>
        <v>-0.08571341108764197</v>
      </c>
      <c r="M19" s="35" t="n">
        <v>294.73</v>
      </c>
      <c r="N19" s="36" t="n">
        <f t="shared" si="5">M19/AJ19-1</f>
        <v>-0.10631007610903909</v>
      </c>
      <c r="O19" s="35" t="n">
        <v>298.7</v>
      </c>
      <c r="P19" s="36" t="n">
        <f t="shared" si="6">O19/AL19-1</f>
        <v>-0.09701018773239822</v>
      </c>
      <c r="Q19" s="35" t="n">
        <v>297.63</v>
      </c>
      <c r="R19" s="36" t="n">
        <f>Q19/AL19-1</f>
        <v>-0.08895282989990516</v>
      </c>
      <c r="S19" s="35"/>
      <c r="T19" s="36">
        <f>S19/AN19-1</f>
      </c>
      <c r="U19" s="35">
        <f>C19+E19+G19+I19+K19+M19+O19+Q19+S19</f>
      </c>
      <c r="V19" s="135">
        <f>U19/SUM(X19+Z19+AB19+AD19+AF19+AH19+AJ19+AL19+AN19)-1</f>
      </c>
      <c r="W19" s="35"/>
      <c r="X19" s="35" t="n">
        <v>354.53</v>
      </c>
      <c r="Y19" s="36">
        <f>X19/AY19-1</f>
      </c>
      <c r="Z19" s="35" t="n">
        <v>336.71</v>
      </c>
      <c r="AA19" s="36">
        <f>Z19/BA19-1</f>
      </c>
      <c r="AB19" s="35" t="n">
        <v>339.59</v>
      </c>
      <c r="AC19" s="36">
        <f>AB19/BC19-1</f>
      </c>
      <c r="AD19" s="35" t="n">
        <v>321.66</v>
      </c>
      <c r="AE19" s="36">
        <f>AD19/BE19-1</f>
      </c>
      <c r="AF19" s="35" t="n">
        <v>326.67</v>
      </c>
      <c r="AG19" s="36">
        <f>AF19/BG19-1</f>
      </c>
      <c r="AH19" s="35" t="n">
        <v>329.79</v>
      </c>
      <c r="AI19" s="36">
        <f>AH19/BI19-1</f>
      </c>
      <c r="AJ19" s="35" t="n">
        <v>330.79</v>
      </c>
      <c r="AK19" s="36">
        <f>AJ19/BK19-1</f>
      </c>
      <c r="AL19" s="35" t="n">
        <v>326.69</v>
      </c>
      <c r="AM19" s="36">
        <f>AL19/BM19-1</f>
      </c>
      <c r="AN19" s="35" t="n">
        <v>316.82</v>
      </c>
      <c r="AO19" s="36">
        <f>AN19/BO19-1</f>
      </c>
      <c r="AP19" s="35" t="n">
        <v>323.71</v>
      </c>
      <c r="AQ19" s="36">
        <f>AP19/BQ19-1</f>
      </c>
      <c r="AR19" s="35" t="n">
        <v>302.75</v>
      </c>
      <c r="AS19" s="36">
        <f>AR19/BS19-1</f>
      </c>
      <c r="AT19" s="35" t="n">
        <v>304.09</v>
      </c>
      <c r="AU19" s="36">
        <f>AT19/BU19-1</f>
      </c>
      <c r="AV19" s="35">
        <f>X19+Z19+AB19+AD19+AF19+AH19+AJ19+AL19+AN19+AP19+AR19+AT19</f>
      </c>
      <c r="AW19" s="36">
        <f>AV19/(AY19+BA19+BC19+BE19+BG19+BI19+BK19+BM19+BO19+BQ19+BS19+BU19)-1</f>
      </c>
      <c r="AX19" s="202"/>
      <c r="AY19" s="35" t="n">
        <v>447.97</v>
      </c>
      <c r="AZ19" s="36"/>
      <c r="BA19" s="35" t="n">
        <v>395.23</v>
      </c>
      <c r="BB19" s="36"/>
      <c r="BC19" s="35" t="n">
        <v>335.41</v>
      </c>
      <c r="BD19" s="36"/>
      <c r="BE19" s="35" t="n">
        <v>334.74</v>
      </c>
      <c r="BF19" s="36"/>
      <c r="BG19" s="35" t="n">
        <v>336.62</v>
      </c>
      <c r="BH19" s="36"/>
      <c r="BI19" s="35" t="n">
        <v>309.77</v>
      </c>
      <c r="BJ19" s="36"/>
      <c r="BK19" s="35" t="n">
        <v>358.06</v>
      </c>
      <c r="BL19" s="36"/>
      <c r="BM19" s="35" t="n">
        <v>350.28</v>
      </c>
      <c r="BN19" s="36"/>
      <c r="BO19" s="35" t="n">
        <v>322.18</v>
      </c>
      <c r="BP19" s="36"/>
      <c r="BQ19" s="35" t="n">
        <v>337.01</v>
      </c>
      <c r="BR19" s="37"/>
      <c r="BS19" s="35" t="n">
        <v>312.79</v>
      </c>
      <c r="BT19" s="37"/>
      <c r="BU19" s="35" t="n">
        <v>343.55</v>
      </c>
      <c r="BV19" s="37"/>
      <c r="BW19" s="35">
        <f>AY19+BA19+BC19+BE19+BG19+BI19+BK19+BM19+BO19+BQ19+BS19+BU19</f>
      </c>
      <c r="BX19" s="36"/>
      <c r="BY19" s="40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4"/>
    </row>
    <row r="20" s="177" customFormat="1" ht="27" customHeight="1" spans="1:88">
      <c r="A20" s="29"/>
      <c r="B20" s="199" t="s">
        <v>276</v>
      </c>
      <c r="C20" s="35" t="n">
        <v>1753.43</v>
      </c>
      <c r="D20" s="36" t="n">
        <f t="shared" si="0">C20/Z20-1</f>
        <v>0.16921835616072967</v>
      </c>
      <c r="E20" s="35" t="n">
        <v>1799.69</v>
      </c>
      <c r="F20" s="36" t="n">
        <f t="shared" si="1">E20/AB20-1</f>
        <v>0.22030255154971212</v>
      </c>
      <c r="G20" s="35" t="n">
        <v>1826.77</v>
      </c>
      <c r="H20" s="36" t="n">
        <f t="shared" si="2">G20/AD20-1</f>
        <v>0.24810915326961047</v>
      </c>
      <c r="I20" s="35" t="n">
        <v>1767.6</v>
      </c>
      <c r="J20" s="36" t="n">
        <f t="shared" si="3">I20/AF20-1</f>
        <v>0.30218578027272525</v>
      </c>
      <c r="K20" s="35" t="n">
        <v>1827.86</v>
      </c>
      <c r="L20" s="36" t="n">
        <f t="shared" si="4">K20/AH20-1</f>
        <v>0.32592941859199875</v>
      </c>
      <c r="M20" s="35" t="n">
        <v>1803.75</v>
      </c>
      <c r="N20" s="36" t="n">
        <f t="shared" si="5">M20/AJ20-1</f>
        <v>0.29300148386033076</v>
      </c>
      <c r="O20" s="35" t="n">
        <v>1813.11</v>
      </c>
      <c r="P20" s="36" t="n">
        <f t="shared" si="6">O20/AL20-1</f>
        <v>0.11405292812859069</v>
      </c>
      <c r="Q20" s="35" t="n">
        <v>1809.59</v>
      </c>
      <c r="R20" s="36" t="n">
        <f>Q20/AL20-1</f>
        <v>0.11902023350153357</v>
      </c>
      <c r="S20" s="35"/>
      <c r="T20" s="36">
        <f>S20/AN20-1</f>
      </c>
      <c r="U20" s="35">
        <f>C20+E20+G20+I20+K20+M20+O20+Q20+S20</f>
      </c>
      <c r="V20" s="135">
        <f>U20/SUM(X20+Z20+AB20+AD20+AF20+AH20+AJ20+AL20+AN20)-1</f>
      </c>
      <c r="W20" s="35"/>
      <c r="X20" s="35" t="n">
        <v>1499.66</v>
      </c>
      <c r="Y20" s="36">
        <f>X20/AY20-1</f>
      </c>
      <c r="Z20" s="35" t="n">
        <v>1474.79</v>
      </c>
      <c r="AA20" s="36">
        <f>Z20/BA20-1</f>
      </c>
      <c r="AB20" s="35" t="n">
        <v>1463.63</v>
      </c>
      <c r="AC20" s="36">
        <f>AB20/BC20-1</f>
      </c>
      <c r="AD20" s="35" t="n">
        <v>1357.41</v>
      </c>
      <c r="AE20" s="36">
        <f>AD20/BE20-1</f>
      </c>
      <c r="AF20" s="35" t="n">
        <v>1378.55</v>
      </c>
      <c r="AG20" s="36">
        <f>AF20/BG20-1</f>
      </c>
      <c r="AH20" s="35" t="n">
        <v>1395.01</v>
      </c>
      <c r="AI20" s="36">
        <f>AH20/BI20-1</f>
      </c>
      <c r="AJ20" s="35" t="n">
        <v>1627.49</v>
      </c>
      <c r="AK20" s="36">
        <f>AJ20/BK20-1</f>
      </c>
      <c r="AL20" s="35" t="n">
        <v>1617.12</v>
      </c>
      <c r="AM20" s="36">
        <f>AL20/BM20-1</f>
      </c>
      <c r="AN20" s="35" t="n">
        <v>1799.54</v>
      </c>
      <c r="AO20" s="36">
        <f>AN20/BO20-1</f>
      </c>
      <c r="AP20" s="35" t="n">
        <v>1582.94</v>
      </c>
      <c r="AQ20" s="36">
        <f>AP20/BQ20-1</f>
      </c>
      <c r="AR20" s="35" t="n">
        <v>1710.54</v>
      </c>
      <c r="AS20" s="36">
        <f>AR20/BS20-1</f>
      </c>
      <c r="AT20" s="35" t="n">
        <v>1708.99</v>
      </c>
      <c r="AU20" s="36">
        <f>AT20/BU20-1</f>
      </c>
      <c r="AV20" s="35">
        <f>X20+Z20+AB20+AD20+AF20+AH20+AJ20+AL20+AN20+AP20+AR20+AT20</f>
      </c>
      <c r="AW20" s="36">
        <f>AV20/(AY20+BA20+BC20+BE20+BG20+BI20+BK20+BM20+BO20+BQ20+BS20+BU20)-1</f>
      </c>
      <c r="AX20" s="202"/>
      <c r="AY20" s="35" t="n">
        <v>1926.27</v>
      </c>
      <c r="AZ20" s="36"/>
      <c r="BA20" s="35" t="n">
        <v>1663.92</v>
      </c>
      <c r="BB20" s="36"/>
      <c r="BC20" s="35" t="n">
        <v>1365.12</v>
      </c>
      <c r="BD20" s="36"/>
      <c r="BE20" s="35" t="n">
        <v>1328.92</v>
      </c>
      <c r="BF20" s="36"/>
      <c r="BG20" s="35" t="n">
        <v>1326.28</v>
      </c>
      <c r="BH20" s="36"/>
      <c r="BI20" s="35" t="n">
        <v>1205.01</v>
      </c>
      <c r="BJ20" s="36"/>
      <c r="BK20" s="35" t="n">
        <v>1407.18</v>
      </c>
      <c r="BL20" s="36"/>
      <c r="BM20" s="35" t="n">
        <v>1380.1</v>
      </c>
      <c r="BN20" s="36"/>
      <c r="BO20" s="35" t="n">
        <v>1259.72</v>
      </c>
      <c r="BP20" s="36"/>
      <c r="BQ20" s="35" t="n">
        <v>1364.89</v>
      </c>
      <c r="BR20" s="37"/>
      <c r="BS20" s="35" t="n">
        <v>1248.03</v>
      </c>
      <c r="BT20" s="37"/>
      <c r="BU20" s="35" t="n">
        <v>1398.25</v>
      </c>
      <c r="BV20" s="37"/>
      <c r="BW20" s="35">
        <f>AY20+BA20+BC20+BE20+BG20+BI20+BK20+BM20+BO20+BQ20+BS20+BU20</f>
      </c>
      <c r="BX20" s="36"/>
      <c r="BY20" s="40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4"/>
    </row>
    <row r="21" s="178" customFormat="1" ht="27" customHeight="1" spans="1:88">
      <c r="A21" s="48" t="s">
        <v>96</v>
      </c>
      <c r="B21" s="199" t="s">
        <v>278</v>
      </c>
      <c r="C21" s="35" t="n">
        <v>742.67</v>
      </c>
      <c r="D21" s="36" t="n">
        <f t="shared" si="0">C21/Z21-1</f>
        <v>-0.08176310583580615</v>
      </c>
      <c r="E21" s="35" t="n">
        <v>780.86</v>
      </c>
      <c r="F21" s="36" t="n">
        <f t="shared" si="1">E21/AB21-1</f>
        <v>0.04539795167012528</v>
      </c>
      <c r="G21" s="35" t="n">
        <v>837.43</v>
      </c>
      <c r="H21" s="36" t="n">
        <f t="shared" si="2">G21/AD21-1</f>
        <v>0.13557529324021966</v>
      </c>
      <c r="I21" s="35" t="n">
        <v>823.89</v>
      </c>
      <c r="J21" s="36" t="n">
        <f t="shared" si="3">I21/AF21-1</f>
        <v>0.11325955652843644</v>
      </c>
      <c r="K21" s="35" t="n">
        <v>842.33</v>
      </c>
      <c r="L21" s="36" t="n">
        <f t="shared" si="4">K21/AH21-1</f>
        <v>0.11419312169312179</v>
      </c>
      <c r="M21" s="35" t="n">
        <v>815.6</v>
      </c>
      <c r="N21" s="36" t="n">
        <f t="shared" si="5">M21/AJ21-1</f>
        <v>0.11495399926180094</v>
      </c>
      <c r="O21" s="35" t="n">
        <v>810.89</v>
      </c>
      <c r="P21" s="36" t="n">
        <f t="shared" si="6">O21/AL21-1</f>
        <v>0.0779957991013267</v>
      </c>
      <c r="Q21" s="35" t="n">
        <v>795.04</v>
      </c>
      <c r="R21" s="36" t="n">
        <f>Q21/AL21-1</f>
        <v>0.06139777050931183</v>
      </c>
      <c r="S21" s="35"/>
      <c r="T21" s="36">
        <f>S21/AN21-1</f>
      </c>
      <c r="U21" s="134">
        <f>C21+E21+G21+I21+K21+M21+O21+Q21+S21</f>
      </c>
      <c r="V21" s="135">
        <f>U21/SUM(X21+Z21+AB21+AD21+AF21+AH21+AJ21+AL21+AN21)-1</f>
      </c>
      <c r="W21" s="35"/>
      <c r="X21" s="35" t="n">
        <v>808.8</v>
      </c>
      <c r="Y21" s="36">
        <f>X21/AY21-1</f>
      </c>
      <c r="Z21" s="35" t="n">
        <v>746.95</v>
      </c>
      <c r="AA21" s="36">
        <f>Z21/BA21-1</f>
      </c>
      <c r="AB21" s="35" t="n">
        <v>737.45</v>
      </c>
      <c r="AC21" s="36">
        <f>AB21/BC21-1</f>
      </c>
      <c r="AD21" s="35" t="n">
        <v>740.07</v>
      </c>
      <c r="AE21" s="36">
        <f>AD21/BE21-1</f>
      </c>
      <c r="AF21" s="35" t="n">
        <v>756.0</v>
      </c>
      <c r="AG21" s="36">
        <f>AF21/BG21-1</f>
      </c>
      <c r="AH21" s="35" t="n">
        <v>731.51</v>
      </c>
      <c r="AI21" s="36">
        <f>AH21/BI21-1</f>
      </c>
      <c r="AJ21" s="35" t="n">
        <v>752.22</v>
      </c>
      <c r="AK21" s="36">
        <f>AJ21/BK21-1</f>
      </c>
      <c r="AL21" s="35" t="n">
        <v>749.05</v>
      </c>
      <c r="AM21" s="36">
        <f>AL21/BM21-1</f>
      </c>
      <c r="AN21" s="35" t="n">
        <v>726.84</v>
      </c>
      <c r="AO21" s="36">
        <f>AN21/BO21-1</f>
      </c>
      <c r="AP21" s="35" t="n">
        <v>748.87</v>
      </c>
      <c r="AQ21" s="36">
        <f>AP21/BQ21-1</f>
      </c>
      <c r="AR21" s="35" t="n">
        <v>702.39</v>
      </c>
      <c r="AS21" s="36">
        <f>AR21/BS21-1</f>
      </c>
      <c r="AT21" s="35" t="n">
        <v>710.44</v>
      </c>
      <c r="AU21" s="36">
        <f>AT21/BU21-1</f>
      </c>
      <c r="AV21" s="35">
        <f>X21+Z21+AB21+AD21+AF21+AH21+AJ21+AL21+AN21+AP21+AR21+AT21</f>
      </c>
      <c r="AW21" s="36">
        <f>AV21/(AY21+BA21+BC21+BE21+BG21+BI21+BK21+BM21+BO21+BQ21+BS21+BU21)-1</f>
      </c>
      <c r="AX21" s="200"/>
      <c r="AY21" s="38" t="n">
        <v>753.06</v>
      </c>
      <c r="AZ21" s="37">
        <f>AY21/BZ21-1</f>
      </c>
      <c r="BA21" s="38" t="n">
        <v>755.83</v>
      </c>
      <c r="BB21" s="37">
        <f>BA21/CA21-1</f>
      </c>
      <c r="BC21" s="38" t="n">
        <v>746.13</v>
      </c>
      <c r="BD21" s="37">
        <f>BC21/CB21-1</f>
      </c>
      <c r="BE21" s="38" t="n">
        <v>746.49</v>
      </c>
      <c r="BF21" s="37">
        <f>BE21/CC21-1</f>
      </c>
      <c r="BG21" s="38" t="n">
        <v>745.05</v>
      </c>
      <c r="BH21" s="37">
        <f>BG21/CD21-1</f>
      </c>
      <c r="BI21" s="38" t="n">
        <v>745.83</v>
      </c>
      <c r="BJ21" s="37">
        <f>BI21/CE21-1</f>
      </c>
      <c r="BK21" s="38" t="n">
        <v>763.55</v>
      </c>
      <c r="BL21" s="37">
        <f>BK21/CF21-1</f>
      </c>
      <c r="BM21" s="38" t="n">
        <v>772.81</v>
      </c>
      <c r="BN21" s="37">
        <f>BM21/CG21-1</f>
      </c>
      <c r="BO21" s="38" t="n">
        <v>754.87</v>
      </c>
      <c r="BP21" s="37">
        <f>BO21/CH21-1</f>
      </c>
      <c r="BQ21" s="38" t="n">
        <v>762.66</v>
      </c>
      <c r="BR21" s="37">
        <f>BQ21/CI21-1</f>
      </c>
      <c r="BS21" s="38" t="n">
        <v>722.81</v>
      </c>
      <c r="BT21" s="37">
        <f>BS21/CJ21-1</f>
      </c>
      <c r="BU21" s="38" t="n">
        <v>739.83</v>
      </c>
      <c r="BV21" s="37">
        <f>BU21/CK21-1</f>
      </c>
      <c r="BW21" s="38">
        <f>AY21+BA21+BC21+BE21+BG21+BI21+BK21+BM21+BO21+BQ21+BS21+BU21</f>
      </c>
      <c r="BX21" s="37">
        <f>BW21/CL21-1</f>
      </c>
      <c r="BY21" s="39"/>
      <c r="BZ21" s="203" t="n">
        <v>742.96</v>
      </c>
      <c r="CA21" s="203" t="n">
        <v>767.0</v>
      </c>
      <c r="CB21" s="203" t="n">
        <v>846.5</v>
      </c>
      <c r="CC21" s="203" t="n">
        <v>846.7</v>
      </c>
      <c r="CD21" s="203" t="n">
        <v>846.62</v>
      </c>
      <c r="CE21" s="203" t="n">
        <v>848.4</v>
      </c>
      <c r="CF21" s="203" t="n">
        <v>828.62</v>
      </c>
      <c r="CG21" s="203" t="n">
        <v>839.23</v>
      </c>
      <c r="CH21" s="203" t="n">
        <v>808.73</v>
      </c>
      <c r="CI21" s="203" t="n">
        <v>817.6</v>
      </c>
      <c r="CJ21" s="203" t="n">
        <v>794.23</v>
      </c>
      <c r="CK21" s="203" t="n">
        <v>798.25</v>
      </c>
      <c r="CL21" s="38">
        <f>BZ21+CA21+CB21+CC21+CD21+CE21+CF21+CG21+CH21+CI21+CJ21+CK21</f>
      </c>
    </row>
    <row r="22" ht="27" customHeight="1" spans="1:88">
      <c r="A22" s="45"/>
      <c r="B22" s="199" t="s">
        <v>279</v>
      </c>
      <c r="C22" s="35" t="n">
        <v>3713.35</v>
      </c>
      <c r="D22" s="36" t="n">
        <f t="shared" si="0">C22/Z22-1</f>
        <v>-0.08176310583580615</v>
      </c>
      <c r="E22" s="35" t="n">
        <v>3904.3</v>
      </c>
      <c r="F22" s="36" t="n">
        <f t="shared" si="1">E22/AB22-1</f>
        <v>0.04539795167012528</v>
      </c>
      <c r="G22" s="35" t="n">
        <v>4187.15</v>
      </c>
      <c r="H22" s="36" t="n">
        <f t="shared" si="2">G22/AD22-1</f>
        <v>0.13557529324021966</v>
      </c>
      <c r="I22" s="35" t="n">
        <v>4119.45</v>
      </c>
      <c r="J22" s="36" t="n">
        <f t="shared" si="3">I22/AF22-1</f>
        <v>0.11325955652843644</v>
      </c>
      <c r="K22" s="35" t="n">
        <v>4211.65</v>
      </c>
      <c r="L22" s="36" t="n">
        <f t="shared" si="4">K22/AH22-1</f>
        <v>0.11419312169312179</v>
      </c>
      <c r="M22" s="35" t="n">
        <v>4078.0</v>
      </c>
      <c r="N22" s="36" t="n">
        <f t="shared" si="5">M22/AJ22-1</f>
        <v>0.11495399926180094</v>
      </c>
      <c r="O22" s="35" t="n">
        <v>4054.45</v>
      </c>
      <c r="P22" s="36" t="n">
        <f t="shared" si="6">O22/AL22-1</f>
        <v>0.0779957991013267</v>
      </c>
      <c r="Q22" s="35" t="n">
        <v>3975.2</v>
      </c>
      <c r="R22" s="36" t="n">
        <f>Q22/AL22-1</f>
        <v>0.06139777050931183</v>
      </c>
      <c r="S22" s="35"/>
      <c r="T22" s="36">
        <f>S22/AN22-1</f>
      </c>
      <c r="U22" s="35">
        <f>C22+E22+G22+I22+K22+M22+O22+Q22+S22</f>
      </c>
      <c r="V22" s="135">
        <f>U22/SUM(X22+Z22+AB22+AD22+AF22+AH22+AJ22+AL22+AN22)-1</f>
      </c>
      <c r="W22" s="35"/>
      <c r="X22" s="35" t="n">
        <v>4044.0</v>
      </c>
      <c r="Y22" s="36">
        <f>X22/AY22-1</f>
      </c>
      <c r="Z22" s="35" t="n">
        <v>3734.75</v>
      </c>
      <c r="AA22" s="36">
        <f>Z22/BA22-1</f>
      </c>
      <c r="AB22" s="35" t="n">
        <v>3687.25</v>
      </c>
      <c r="AC22" s="36">
        <f>AB22/BC22-1</f>
      </c>
      <c r="AD22" s="35" t="n">
        <v>3700.35</v>
      </c>
      <c r="AE22" s="36">
        <f>AD22/BE22-1</f>
      </c>
      <c r="AF22" s="35" t="n">
        <v>3780.0</v>
      </c>
      <c r="AG22" s="36">
        <f>AF22/BG22-1</f>
      </c>
      <c r="AH22" s="35" t="n">
        <v>3657.55</v>
      </c>
      <c r="AI22" s="36">
        <f>AH22/BI22-1</f>
      </c>
      <c r="AJ22" s="35" t="n">
        <v>3761.1</v>
      </c>
      <c r="AK22" s="36">
        <f>AJ22/BK22-1</f>
      </c>
      <c r="AL22" s="35" t="n">
        <v>3745.25</v>
      </c>
      <c r="AM22" s="36">
        <f>AL22/BM22-1</f>
      </c>
      <c r="AN22" s="35" t="n">
        <v>3634.2</v>
      </c>
      <c r="AO22" s="36">
        <f>AN22/BO22-1</f>
      </c>
      <c r="AP22" s="35" t="n">
        <v>3744.35</v>
      </c>
      <c r="AQ22" s="36">
        <f>AP22/BQ22-1</f>
      </c>
      <c r="AR22" s="35" t="n">
        <v>3511.95</v>
      </c>
      <c r="AS22" s="36">
        <f>AR22/BS22-1</f>
      </c>
      <c r="AT22" s="35" t="n">
        <v>3552.2</v>
      </c>
      <c r="AU22" s="36">
        <f>AT22/BU22-1</f>
      </c>
      <c r="AV22" s="35">
        <f>X22+Z22+AB22+AD22+AF22+AH22+AJ22+AL22+AN22+AP22+AR22+AT22</f>
      </c>
      <c r="AW22" s="36">
        <f>AV22/(AY22+BA22+BC22+BE22+BG22+BI22+BK22+BM22+BO22+BQ22+BS22+BU22)-1</f>
      </c>
      <c r="AX22" s="202"/>
      <c r="AY22" s="35" t="n">
        <v>3765.3</v>
      </c>
      <c r="AZ22" s="36"/>
      <c r="BA22" s="35" t="n">
        <v>3779.15</v>
      </c>
      <c r="BB22" s="36"/>
      <c r="BC22" s="35" t="n">
        <v>3730.65</v>
      </c>
      <c r="BD22" s="36"/>
      <c r="BE22" s="35" t="n">
        <v>3732.45</v>
      </c>
      <c r="BF22" s="36"/>
      <c r="BG22" s="35" t="n">
        <v>3725.25</v>
      </c>
      <c r="BH22" s="36"/>
      <c r="BI22" s="35" t="n">
        <v>3729.15</v>
      </c>
      <c r="BJ22" s="36"/>
      <c r="BK22" s="35" t="n">
        <v>3817.75</v>
      </c>
      <c r="BL22" s="36"/>
      <c r="BM22" s="35" t="n">
        <v>3864.05</v>
      </c>
      <c r="BN22" s="36"/>
      <c r="BO22" s="35" t="n">
        <v>3774.35</v>
      </c>
      <c r="BP22" s="36"/>
      <c r="BQ22" s="35" t="n">
        <v>3813.3</v>
      </c>
      <c r="BR22" s="37"/>
      <c r="BS22" s="35" t="n">
        <v>3614.05</v>
      </c>
      <c r="BT22" s="37"/>
      <c r="BU22" s="35" t="n">
        <v>3699.15</v>
      </c>
      <c r="BV22" s="37"/>
      <c r="BW22" s="35">
        <f>AY22+BA22+BC22+BE22+BG22+BI22+BK22+BM22+BO22+BQ22+BS22+BU22</f>
      </c>
      <c r="BX22" s="36"/>
      <c r="BY22" s="40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4"/>
    </row>
    <row r="23" ht="27" customHeight="1" spans="1:88">
      <c r="A23" s="45"/>
      <c r="B23" s="199" t="s">
        <v>280</v>
      </c>
      <c r="C23" s="35" t="n">
        <v>715.23</v>
      </c>
      <c r="D23" s="36" t="n">
        <f t="shared" si="0">C23/Z23-1</f>
        <v>-0.05444137438690655</v>
      </c>
      <c r="E23" s="35" t="n">
        <v>750.92</v>
      </c>
      <c r="F23" s="36" t="n">
        <f t="shared" si="1">E23/AB23-1</f>
        <v>0.13969159786304042</v>
      </c>
      <c r="G23" s="35" t="n">
        <v>796.5</v>
      </c>
      <c r="H23" s="36" t="n">
        <f t="shared" si="2">G23/AD23-1</f>
        <v>0.22615803814713886</v>
      </c>
      <c r="I23" s="35" t="n">
        <v>778.24</v>
      </c>
      <c r="J23" s="36" t="n">
        <f t="shared" si="3">I23/AF23-1</f>
        <v>0.19847234199827524</v>
      </c>
      <c r="K23" s="35" t="n">
        <v>793.9</v>
      </c>
      <c r="L23" s="36" t="n">
        <f t="shared" si="4">K23/AH23-1</f>
        <v>0.20071386439601335</v>
      </c>
      <c r="M23" s="35" t="n">
        <v>767.85</v>
      </c>
      <c r="N23" s="36" t="n">
        <f t="shared" si="5">M23/AJ23-1</f>
        <v>0.18114414927163924</v>
      </c>
      <c r="O23" s="35" t="n">
        <v>763.19</v>
      </c>
      <c r="P23" s="36" t="n">
        <f t="shared" si="6">O23/AL23-1</f>
        <v>0.16134579097936586</v>
      </c>
      <c r="Q23" s="35" t="n">
        <v>748.23</v>
      </c>
      <c r="R23" s="36" t="n">
        <f>Q23/AL23-1</f>
        <v>0.12630960982658967</v>
      </c>
      <c r="S23" s="35"/>
      <c r="T23" s="36">
        <f>S23/AN23-1</f>
      </c>
      <c r="U23" s="35">
        <f>C23+E23+G23+I23+K23+M23+O23+Q23+S23</f>
      </c>
      <c r="V23" s="135">
        <f>U23/SUM(X23+Z23+AB23+AD23+AF23+AH23+AJ23+AL23+AN23)-1</f>
      </c>
      <c r="W23" s="35"/>
      <c r="X23" s="35" t="n">
        <v>756.41</v>
      </c>
      <c r="Y23" s="36">
        <f>X23/AY23-1</f>
      </c>
      <c r="Z23" s="35" t="n">
        <v>658.88</v>
      </c>
      <c r="AA23" s="36">
        <f>Z23/BA23-1</f>
      </c>
      <c r="AB23" s="35" t="n">
        <v>649.59</v>
      </c>
      <c r="AC23" s="36">
        <f>AB23/BC23-1</f>
      </c>
      <c r="AD23" s="35" t="n">
        <v>649.36</v>
      </c>
      <c r="AE23" s="36">
        <f>AD23/BE23-1</f>
      </c>
      <c r="AF23" s="35" t="n">
        <v>661.19</v>
      </c>
      <c r="AG23" s="36">
        <f>AF23/BG23-1</f>
      </c>
      <c r="AH23" s="35" t="n">
        <v>650.09</v>
      </c>
      <c r="AI23" s="36">
        <f>AH23/BI23-1</f>
      </c>
      <c r="AJ23" s="35" t="n">
        <v>657.16</v>
      </c>
      <c r="AK23" s="36">
        <f>AJ23/BK23-1</f>
      </c>
      <c r="AL23" s="35" t="n">
        <v>664.32</v>
      </c>
      <c r="AM23" s="36">
        <f>AL23/BM23-1</f>
      </c>
      <c r="AN23" s="35" t="n">
        <v>646.5</v>
      </c>
      <c r="AO23" s="36">
        <f>AN23/BO23-1</f>
      </c>
      <c r="AP23" s="35" t="n">
        <v>660.72</v>
      </c>
      <c r="AQ23" s="36">
        <f>AP23/BQ23-1</f>
      </c>
      <c r="AR23" s="35" t="n">
        <v>634.25</v>
      </c>
      <c r="AS23" s="36">
        <f>AR23/BS23-1</f>
      </c>
      <c r="AT23" s="35" t="n">
        <v>642.58</v>
      </c>
      <c r="AU23" s="36">
        <f>AT23/BU23-1</f>
      </c>
      <c r="AV23" s="35">
        <f>X23+Z23+AB23+AD23+AF23+AH23+AJ23+AL23+AN23+AP23+AR23+AT23</f>
      </c>
      <c r="AW23" s="36">
        <f>AV23/(AY23+BA23+BC23+BE23+BG23+BI23+BK23+BM23+BO23+BQ23+BS23+BU23)-1</f>
      </c>
      <c r="AX23" s="202"/>
      <c r="AY23" s="35" t="n">
        <v>694.16</v>
      </c>
      <c r="AZ23" s="36"/>
      <c r="BA23" s="35" t="n">
        <v>692.43</v>
      </c>
      <c r="BB23" s="36"/>
      <c r="BC23" s="35" t="n">
        <v>699.26</v>
      </c>
      <c r="BD23" s="36"/>
      <c r="BE23" s="35" t="n">
        <v>703.03</v>
      </c>
      <c r="BF23" s="36"/>
      <c r="BG23" s="204" t="n">
        <v>699.56</v>
      </c>
      <c r="BH23" s="36"/>
      <c r="BI23" s="204" t="n">
        <v>707.52</v>
      </c>
      <c r="BJ23" s="36"/>
      <c r="BK23" s="204" t="n">
        <v>721.48</v>
      </c>
      <c r="BL23" s="36"/>
      <c r="BM23" s="204" t="n">
        <v>735.09</v>
      </c>
      <c r="BN23" s="36"/>
      <c r="BO23" s="204" t="n">
        <v>718.82</v>
      </c>
      <c r="BP23" s="36"/>
      <c r="BQ23" s="204" t="n">
        <v>726.84</v>
      </c>
      <c r="BR23" s="37"/>
      <c r="BS23" s="204" t="n">
        <v>689.93</v>
      </c>
      <c r="BT23" s="37"/>
      <c r="BU23" s="204" t="n">
        <v>704.62</v>
      </c>
      <c r="BV23" s="37"/>
      <c r="BW23" s="35">
        <f>AY23+BA23+BC23+BE23+BG23+BI23+BK23+BM23+BO23+BQ23+BS23+BU23</f>
      </c>
      <c r="BX23" s="36"/>
      <c r="BY23" s="40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9"/>
      <c r="CK23" s="49"/>
      <c r="CL23" s="44"/>
    </row>
    <row r="24" ht="27" customHeight="1" spans="1:88">
      <c r="A24" s="29"/>
      <c r="B24" s="199" t="s">
        <v>276</v>
      </c>
      <c r="C24" s="35" t="n">
        <v>3433.1</v>
      </c>
      <c r="D24" s="36" t="n">
        <f t="shared" si="0">C24/Z24-1</f>
        <v>-0.054442996940043065</v>
      </c>
      <c r="E24" s="35" t="n">
        <v>3604.42</v>
      </c>
      <c r="F24" s="36" t="n">
        <f t="shared" si="1">E24/AB24-1</f>
        <v>0.13969430408964723</v>
      </c>
      <c r="G24" s="35" t="n">
        <v>3663.9</v>
      </c>
      <c r="H24" s="36" t="n">
        <f t="shared" si="2">G24/AD24-1</f>
        <v>0.17506887361571244</v>
      </c>
      <c r="I24" s="35" t="n">
        <v>3579.9</v>
      </c>
      <c r="J24" s="36" t="n">
        <f t="shared" si="3">I24/AF24-1</f>
        <v>0.14853397413480574</v>
      </c>
      <c r="K24" s="35" t="n">
        <v>3651.94</v>
      </c>
      <c r="L24" s="36" t="n">
        <f t="shared" si="4">K24/AH24-1</f>
        <v>0.15068484518119174</v>
      </c>
      <c r="M24" s="35" t="n">
        <v>3532.11</v>
      </c>
      <c r="N24" s="36" t="n">
        <f t="shared" si="5">M24/AJ24-1</f>
        <v>0.131930535214698</v>
      </c>
      <c r="O24" s="35" t="n">
        <v>3510.67</v>
      </c>
      <c r="P24" s="36" t="n">
        <f t="shared" si="6">O24/AL24-1</f>
        <v>0.11295440927982447</v>
      </c>
      <c r="Q24" s="35" t="n">
        <v>3441.86</v>
      </c>
      <c r="R24" s="36" t="n">
        <f>Q24/AL24-1</f>
        <v>0.07937931596806269</v>
      </c>
      <c r="S24" s="35"/>
      <c r="T24" s="36">
        <f>S24/AN24-1</f>
      </c>
      <c r="U24" s="35">
        <f>C24+E24+G24+I24+K24+M24+O24+Q24+S24</f>
      </c>
      <c r="V24" s="135">
        <f>U24/SUM(X24+Z24+AB24+AD24+AF24+AH24+AJ24+AL24+AN24)-1</f>
      </c>
      <c r="W24" s="35"/>
      <c r="X24" s="35" t="n">
        <v>3630.77</v>
      </c>
      <c r="Y24" s="36">
        <f>X24/AY24-1</f>
      </c>
      <c r="Z24" s="35" t="n">
        <v>3162.62</v>
      </c>
      <c r="AA24" s="36">
        <f>Z24/BA24-1</f>
      </c>
      <c r="AB24" s="35" t="n">
        <v>3118.03</v>
      </c>
      <c r="AC24" s="36">
        <f>AB24/BC24-1</f>
      </c>
      <c r="AD24" s="35" t="n">
        <v>3116.93</v>
      </c>
      <c r="AE24" s="36">
        <f>AD24/BE24-1</f>
      </c>
      <c r="AF24" s="35" t="n">
        <v>3173.71</v>
      </c>
      <c r="AG24" s="36">
        <f>AF24/BG24-1</f>
      </c>
      <c r="AH24" s="35" t="n">
        <v>3120.43</v>
      </c>
      <c r="AI24" s="36">
        <f>AH24/BI24-1</f>
      </c>
      <c r="AJ24" s="35" t="n">
        <v>3154.37</v>
      </c>
      <c r="AK24" s="36">
        <f>AJ24/BK24-1</f>
      </c>
      <c r="AL24" s="35" t="n">
        <v>3188.74</v>
      </c>
      <c r="AM24" s="36">
        <f>AL24/BM24-1</f>
      </c>
      <c r="AN24" s="35" t="n">
        <v>3103.2</v>
      </c>
      <c r="AO24" s="36">
        <f>AN24/BO24-1</f>
      </c>
      <c r="AP24" s="35" t="n">
        <v>3171.46</v>
      </c>
      <c r="AQ24" s="36">
        <f>AP24/BQ24-1</f>
      </c>
      <c r="AR24" s="35" t="n">
        <v>3044.4</v>
      </c>
      <c r="AS24" s="36">
        <f>AR24/BS24-1</f>
      </c>
      <c r="AT24" s="35" t="n">
        <v>3084.38</v>
      </c>
      <c r="AU24" s="36">
        <f>AT24/BU24-1</f>
      </c>
      <c r="AV24" s="35">
        <f>X24+Z24+AB24+AD24+AF24+AH24+AJ24+AL24+AN24+AP24+AR24+AT24</f>
      </c>
      <c r="AW24" s="36">
        <f>AV24/(AY24+BA24+BC24+BE24+BG24+BI24+BK24+BM24+BO24+BQ24+BS24+BU24)-1</f>
      </c>
      <c r="AX24" s="202"/>
      <c r="AY24" s="35" t="n">
        <v>3331.97</v>
      </c>
      <c r="AZ24" s="36"/>
      <c r="BA24" s="35" t="n">
        <v>3323.66</v>
      </c>
      <c r="BB24" s="36"/>
      <c r="BC24" s="35" t="n">
        <v>3356.45</v>
      </c>
      <c r="BD24" s="36"/>
      <c r="BE24" s="35" t="n">
        <v>3374.54</v>
      </c>
      <c r="BF24" s="36"/>
      <c r="BG24" s="205" t="n">
        <v>3357.89</v>
      </c>
      <c r="BH24" s="36"/>
      <c r="BI24" s="205" t="n">
        <v>3396.1</v>
      </c>
      <c r="BJ24" s="36"/>
      <c r="BK24" s="205" t="n">
        <v>3463.1</v>
      </c>
      <c r="BL24" s="36"/>
      <c r="BM24" s="205" t="n">
        <v>3528.43</v>
      </c>
      <c r="BN24" s="36"/>
      <c r="BO24" s="205" t="n">
        <v>3450.34</v>
      </c>
      <c r="BP24" s="36"/>
      <c r="BQ24" s="205" t="n">
        <v>3488.83</v>
      </c>
      <c r="BR24" s="37"/>
      <c r="BS24" s="205" t="n">
        <v>3311.66</v>
      </c>
      <c r="BT24" s="37"/>
      <c r="BU24" s="205" t="n">
        <v>3382.18</v>
      </c>
      <c r="BV24" s="37"/>
      <c r="BW24" s="35">
        <f>AY24+BA24+BC24+BE24+BG24+BI24+BK24+BM24+BO24+BQ24+BS24+BU24</f>
      </c>
      <c r="BX24" s="36"/>
      <c r="BY24" s="40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  <c r="CK24" s="49"/>
      <c r="CL24" s="44"/>
    </row>
    <row r="25" s="178" customFormat="1" ht="27" customHeight="1" spans="1:88">
      <c r="A25" s="48" t="s">
        <v>97</v>
      </c>
      <c r="B25" s="199" t="s">
        <v>278</v>
      </c>
      <c r="C25" s="35" t="n">
        <v>375.66</v>
      </c>
      <c r="D25" s="36" t="n">
        <f t="shared" si="0">C25/Z25-1</f>
        <v>-0.13671147880041368</v>
      </c>
      <c r="E25" s="35" t="n">
        <v>378.23</v>
      </c>
      <c r="F25" s="36" t="n">
        <f t="shared" si="1">E25/AB25-1</f>
        <v>-0.061906297279198386</v>
      </c>
      <c r="G25" s="35" t="n">
        <v>387.41</v>
      </c>
      <c r="H25" s="36" t="n">
        <f t="shared" si="2">G25/AD25-1</f>
        <v>-0.03732326118828122</v>
      </c>
      <c r="I25" s="35" t="n">
        <v>372.63</v>
      </c>
      <c r="J25" s="36" t="n">
        <f t="shared" si="3">I25/AF25-1</f>
        <v>-0.038473447902152014</v>
      </c>
      <c r="K25" s="35" t="n">
        <v>381.98</v>
      </c>
      <c r="L25" s="36" t="n">
        <f t="shared" si="4">K25/AH25-1</f>
        <v>-0.04157571195583987</v>
      </c>
      <c r="M25" s="35" t="n">
        <v>369.98</v>
      </c>
      <c r="N25" s="36" t="n">
        <f t="shared" si="5">M25/AJ25-1</f>
        <v>-0.04575466831734243</v>
      </c>
      <c r="O25" s="35" t="n">
        <v>366.17</v>
      </c>
      <c r="P25" s="36" t="n">
        <f t="shared" si="6">O25/AL25-1</f>
        <v>-0.03786326133795781</v>
      </c>
      <c r="Q25" s="35" t="n">
        <v>362.78</v>
      </c>
      <c r="R25" s="36" t="n">
        <f>Q25/AL25-1</f>
        <v>-0.05383130770434508</v>
      </c>
      <c r="S25" s="35"/>
      <c r="T25" s="36">
        <f>S25/AN25-1</f>
      </c>
      <c r="U25" s="134">
        <f>C25+E25+G25+I25+K25+M25+O25+Q25+S25</f>
      </c>
      <c r="V25" s="135">
        <f>U25/SUM(X25+Z25+AB25+AD25+AF25+AH25+AJ25+AL25+AN25)-1</f>
      </c>
      <c r="W25" s="35"/>
      <c r="X25" s="35" t="n">
        <v>435.15</v>
      </c>
      <c r="Y25" s="36">
        <f>X25/AY25-1</f>
      </c>
      <c r="Z25" s="35" t="n">
        <v>403.19</v>
      </c>
      <c r="AA25" s="36">
        <f>Z25/BA25-1</f>
      </c>
      <c r="AB25" s="35" t="n">
        <v>402.43</v>
      </c>
      <c r="AC25" s="36">
        <f>AB25/BC25-1</f>
      </c>
      <c r="AD25" s="35" t="n">
        <v>387.54</v>
      </c>
      <c r="AE25" s="36">
        <f>AD25/BE25-1</f>
      </c>
      <c r="AF25" s="35" t="n">
        <v>398.55</v>
      </c>
      <c r="AG25" s="36">
        <f>AF25/BG25-1</f>
      </c>
      <c r="AH25" s="35" t="n">
        <v>387.72</v>
      </c>
      <c r="AI25" s="36">
        <f>AH25/BI25-1</f>
      </c>
      <c r="AJ25" s="35" t="n">
        <v>380.58</v>
      </c>
      <c r="AK25" s="36">
        <f>AJ25/BK25-1</f>
      </c>
      <c r="AL25" s="35" t="n">
        <v>383.42</v>
      </c>
      <c r="AM25" s="36">
        <f>AL25/BM25-1</f>
      </c>
      <c r="AN25" s="35" t="n">
        <v>375.98</v>
      </c>
      <c r="AO25" s="36">
        <f>AN25/BO25-1</f>
      </c>
      <c r="AP25" s="35" t="n">
        <v>386.78</v>
      </c>
      <c r="AQ25" s="36">
        <f>AP25/BQ25-1</f>
      </c>
      <c r="AR25" s="35" t="n">
        <v>376.88</v>
      </c>
      <c r="AS25" s="36">
        <f>AR25/BS25-1</f>
      </c>
      <c r="AT25" s="35" t="n">
        <v>385.97</v>
      </c>
      <c r="AU25" s="36">
        <f>AT25/BU25-1</f>
      </c>
      <c r="AV25" s="35">
        <f>X25+Z25+AB25+AD25+AF25+AH25+AJ25+AL25+AN25+AP25+AR25+AT25</f>
      </c>
      <c r="AW25" s="36">
        <f>AV25/(AY25+BA25+BC25+BE25+BG25+BI25+BK25+BM25+BO25+BQ25+BS25+BU25)-1</f>
      </c>
      <c r="AX25" s="200"/>
      <c r="AY25" s="38" t="n">
        <v>524.03</v>
      </c>
      <c r="AZ25" s="37">
        <f>AY25/BZ25-1</f>
      </c>
      <c r="BA25" s="38" t="n">
        <v>486.64</v>
      </c>
      <c r="BB25" s="37">
        <f>BA25/CA25-1</f>
      </c>
      <c r="BC25" s="38" t="n">
        <v>500.96</v>
      </c>
      <c r="BD25" s="37">
        <f>BC25/CB25-1</f>
      </c>
      <c r="BE25" s="38" t="n">
        <v>468.04</v>
      </c>
      <c r="BF25" s="37">
        <f>BE25/CC25-1</f>
      </c>
      <c r="BG25" s="206" t="n">
        <v>453.58</v>
      </c>
      <c r="BH25" s="37">
        <f>BG25/CD25-1</f>
      </c>
      <c r="BI25" s="206" t="n">
        <v>427.87</v>
      </c>
      <c r="BJ25" s="37">
        <f>BI25/CE25-1</f>
      </c>
      <c r="BK25" s="206" t="n">
        <v>426.69</v>
      </c>
      <c r="BL25" s="37">
        <f>BK25/CF25-1</f>
      </c>
      <c r="BM25" s="206" t="n">
        <v>423.11</v>
      </c>
      <c r="BN25" s="37">
        <f>BM25/CG25-1</f>
      </c>
      <c r="BO25" s="206" t="n">
        <v>413.88</v>
      </c>
      <c r="BP25" s="37">
        <f>BO25/CH25-1</f>
      </c>
      <c r="BQ25" s="206" t="n">
        <v>417.01</v>
      </c>
      <c r="BR25" s="37">
        <f>BQ25/CI25-1</f>
      </c>
      <c r="BS25" s="206" t="n">
        <v>400.84</v>
      </c>
      <c r="BT25" s="37">
        <f>BS25/CJ25-1</f>
      </c>
      <c r="BU25" s="206" t="n">
        <v>404.48</v>
      </c>
      <c r="BV25" s="37">
        <f>BU25/CK25-1</f>
      </c>
      <c r="BW25" s="38">
        <f>AY25+BA25+BC25+BE25+BG25+BI25+BK25+BM25+BO25+BQ25+BS25+BU25</f>
      </c>
      <c r="BX25" s="37">
        <f>BW25/CL25-1</f>
      </c>
      <c r="BY25" s="39"/>
      <c r="BZ25" s="203" t="n">
        <v>324.89</v>
      </c>
      <c r="CA25" s="203" t="n">
        <v>367.46</v>
      </c>
      <c r="CB25" s="203" t="n">
        <v>463.58</v>
      </c>
      <c r="CC25" s="203" t="n">
        <v>490.76</v>
      </c>
      <c r="CD25" s="203" t="n">
        <v>498.99</v>
      </c>
      <c r="CE25" s="203" t="n">
        <v>464.97</v>
      </c>
      <c r="CF25" s="203" t="n">
        <v>487.47</v>
      </c>
      <c r="CG25" s="203" t="n">
        <v>498.15</v>
      </c>
      <c r="CH25" s="203" t="n">
        <v>491.47</v>
      </c>
      <c r="CI25" s="203" t="n">
        <v>512.67</v>
      </c>
      <c r="CJ25" s="203" t="n">
        <v>485.47</v>
      </c>
      <c r="CK25" s="203" t="n">
        <v>511.86</v>
      </c>
      <c r="CL25" s="38">
        <f>BZ25+CA25+CB25+CC25+CD25+CE25+CF25+CG25+CH25+CI25+CJ25+CK25</f>
      </c>
    </row>
    <row r="26" ht="27" customHeight="1" spans="1:88">
      <c r="A26" s="45"/>
      <c r="B26" s="199" t="s">
        <v>279</v>
      </c>
      <c r="C26" s="35" t="n">
        <v>2171.31</v>
      </c>
      <c r="D26" s="36" t="n">
        <f t="shared" si="0">C26/Z26-1</f>
        <v>-0.1382048961706992</v>
      </c>
      <c r="E26" s="35" t="n">
        <v>2197.52</v>
      </c>
      <c r="F26" s="36" t="n">
        <f t="shared" si="1">E26/AB26-1</f>
        <v>-0.05866427925824702</v>
      </c>
      <c r="G26" s="35" t="n">
        <v>2243.1</v>
      </c>
      <c r="H26" s="36" t="n">
        <f t="shared" si="2">G26/AD26-1</f>
        <v>-0.03732505890380977</v>
      </c>
      <c r="I26" s="35" t="n">
        <v>2157.53</v>
      </c>
      <c r="J26" s="36" t="n">
        <f t="shared" si="3">I26/AF26-1</f>
        <v>-0.038473879832075064</v>
      </c>
      <c r="K26" s="35" t="n">
        <v>2211.66</v>
      </c>
      <c r="L26" s="36" t="n">
        <f t="shared" si="4">K26/AH26-1</f>
        <v>-0.04157566302652105</v>
      </c>
      <c r="M26" s="35" t="n">
        <v>2145.88</v>
      </c>
      <c r="N26" s="36" t="n">
        <f t="shared" si="5">M26/AJ26-1</f>
        <v>-0.04410886899193733</v>
      </c>
      <c r="O26" s="35" t="n">
        <v>2116.46</v>
      </c>
      <c r="P26" s="36" t="n">
        <f t="shared" si="6">O26/AL26-1</f>
        <v>-0.03952694730345441</v>
      </c>
      <c r="Q26" s="35" t="n">
        <v>2100.5</v>
      </c>
      <c r="R26" s="36" t="n">
        <f>Q26/AL26-1</f>
        <v>-0.05382882882882878</v>
      </c>
      <c r="S26" s="35"/>
      <c r="T26" s="36">
        <f>S26/AN26-1</f>
      </c>
      <c r="U26" s="35">
        <f>C26+E26+G26+I26+K26+M26+O26+Q26+S26</f>
      </c>
      <c r="V26" s="135">
        <f>U26/SUM(X26+Z26+AB26+AD26+AF26+AH26+AJ26+AL26+AN26)-1</f>
      </c>
      <c r="W26" s="35"/>
      <c r="X26" s="35" t="n">
        <v>2519.52</v>
      </c>
      <c r="Y26" s="36">
        <f>X26/AY26-1</f>
      </c>
      <c r="Z26" s="35" t="n">
        <v>2334.47</v>
      </c>
      <c r="AA26" s="36">
        <f>Z26/BA26-1</f>
      </c>
      <c r="AB26" s="35" t="n">
        <v>2330.07</v>
      </c>
      <c r="AC26" s="36">
        <f>AB26/BC26-1</f>
      </c>
      <c r="AD26" s="35" t="n">
        <v>2243.86</v>
      </c>
      <c r="AE26" s="36">
        <f>AD26/BE26-1</f>
      </c>
      <c r="AF26" s="35" t="n">
        <v>2307.6</v>
      </c>
      <c r="AG26" s="36">
        <f>AF26/BG26-1</f>
      </c>
      <c r="AH26" s="35" t="n">
        <v>2244.9</v>
      </c>
      <c r="AI26" s="36">
        <f>AH26/BI26-1</f>
      </c>
      <c r="AJ26" s="35" t="n">
        <v>2203.56</v>
      </c>
      <c r="AK26" s="36">
        <f>AJ26/BK26-1</f>
      </c>
      <c r="AL26" s="35" t="n">
        <v>2220.0</v>
      </c>
      <c r="AM26" s="36">
        <f>AL26/BM26-1</f>
      </c>
      <c r="AN26" s="35" t="n">
        <v>2203.24</v>
      </c>
      <c r="AO26" s="36">
        <f>AN26/BO26-1</f>
      </c>
      <c r="AP26" s="35" t="n">
        <v>2262.66</v>
      </c>
      <c r="AQ26" s="36">
        <f>AP26/BQ26-1</f>
      </c>
      <c r="AR26" s="35" t="n">
        <v>2216.05</v>
      </c>
      <c r="AS26" s="36">
        <f>AR26/BS26-1</f>
      </c>
      <c r="AT26" s="35" t="n">
        <v>2277.22</v>
      </c>
      <c r="AU26" s="36">
        <f>AT26/BU26-1</f>
      </c>
      <c r="AV26" s="35">
        <f>X26+Z26+AB26+AD26+AF26+AH26+AJ26+AL26+AN26+AP26+AR26+AT26</f>
      </c>
      <c r="AW26" s="36">
        <f>AV26/(AY26+BA26+BC26+BE26+BG26+BI26+BK26+BM26+BO26+BQ26+BS26+BU26)-1</f>
      </c>
      <c r="AX26" s="202"/>
      <c r="AY26" s="35" t="n">
        <v>3034.13</v>
      </c>
      <c r="AZ26" s="36"/>
      <c r="BA26" s="35" t="n">
        <v>2817.65</v>
      </c>
      <c r="BB26" s="36"/>
      <c r="BC26" s="35" t="n">
        <v>2900.56</v>
      </c>
      <c r="BD26" s="36"/>
      <c r="BE26" s="35" t="n">
        <v>2709.95</v>
      </c>
      <c r="BF26" s="36"/>
      <c r="BG26" s="205" t="n">
        <v>2626.23</v>
      </c>
      <c r="BH26" s="36"/>
      <c r="BI26" s="205" t="n">
        <v>2477.37</v>
      </c>
      <c r="BJ26" s="36"/>
      <c r="BK26" s="205" t="n">
        <v>2470.54</v>
      </c>
      <c r="BL26" s="36"/>
      <c r="BM26" s="205" t="n">
        <v>2449.81</v>
      </c>
      <c r="BN26" s="36"/>
      <c r="BO26" s="205" t="n">
        <v>2396.37</v>
      </c>
      <c r="BP26" s="36"/>
      <c r="BQ26" s="205" t="n">
        <v>2414.49</v>
      </c>
      <c r="BR26" s="37"/>
      <c r="BS26" s="205" t="n">
        <v>2320.86</v>
      </c>
      <c r="BT26" s="37"/>
      <c r="BU26" s="205" t="n">
        <v>2341.94</v>
      </c>
      <c r="BV26" s="37"/>
      <c r="BW26" s="35">
        <f>AY26+BA26+BC26+BE26+BG26+BI26+BK26+BM26+BO26+BQ26+BS26+BU26</f>
      </c>
      <c r="BX26" s="36"/>
      <c r="BY26" s="40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4"/>
    </row>
    <row r="27" ht="27" customHeight="1" spans="1:88">
      <c r="A27" s="45"/>
      <c r="B27" s="199" t="s">
        <v>280</v>
      </c>
      <c r="C27" s="35" t="n">
        <v>324.69</v>
      </c>
      <c r="D27" s="36" t="n">
        <f t="shared" si="0">C27/Z27-1</f>
        <v>-0.14474238752502366</v>
      </c>
      <c r="E27" s="35" t="n">
        <v>328.19</v>
      </c>
      <c r="F27" s="36" t="n">
        <f t="shared" si="1">E27/AB27-1</f>
        <v>-0.05668132563019168</v>
      </c>
      <c r="G27" s="35" t="n">
        <v>334.41</v>
      </c>
      <c r="H27" s="36" t="n">
        <f t="shared" si="2">G27/AD27-1</f>
        <v>-0.03268635561597866</v>
      </c>
      <c r="I27" s="35" t="n">
        <v>323.41</v>
      </c>
      <c r="J27" s="36" t="n">
        <f t="shared" si="3">I27/AF27-1</f>
        <v>-0.030371169874677695</v>
      </c>
      <c r="K27" s="35" t="n">
        <v>332.57</v>
      </c>
      <c r="L27" s="36" t="n">
        <f t="shared" si="4">K27/AH27-1</f>
        <v>-0.023231907894736836</v>
      </c>
      <c r="M27" s="35" t="n">
        <v>318.84</v>
      </c>
      <c r="N27" s="36" t="n">
        <f t="shared" si="5">M27/AJ27-1</f>
        <v>-0.03370105467329376</v>
      </c>
      <c r="O27" s="35" t="n">
        <v>315.13</v>
      </c>
      <c r="P27" s="36" t="n">
        <f t="shared" si="6">O27/AL27-1</f>
        <v>-0.027406561525878836</v>
      </c>
      <c r="Q27" s="35" t="n">
        <v>312.94</v>
      </c>
      <c r="R27" s="36" t="n">
        <f>Q27/AL27-1</f>
        <v>-0.049363589416446474</v>
      </c>
      <c r="S27" s="35"/>
      <c r="T27" s="36">
        <f>S27/AN27-1</f>
      </c>
      <c r="U27" s="35">
        <f>C27+E27+G27+I27+K27+M27+O27+Q27+S27</f>
      </c>
      <c r="V27" s="135">
        <f>U27/SUM(X27+Z27+AB27+AD27+AF27+AH27+AJ27+AL27+AN27)-1</f>
      </c>
      <c r="W27" s="35"/>
      <c r="X27" s="35" t="n">
        <v>379.64</v>
      </c>
      <c r="Y27" s="36">
        <f>X27/AY27-1</f>
      </c>
      <c r="Z27" s="35" t="n">
        <v>347.91</v>
      </c>
      <c r="AA27" s="36">
        <f>Z27/BA27-1</f>
      </c>
      <c r="AB27" s="35" t="n">
        <v>345.71</v>
      </c>
      <c r="AC27" s="36">
        <f>AB27/BC27-1</f>
      </c>
      <c r="AD27" s="35" t="n">
        <v>333.54</v>
      </c>
      <c r="AE27" s="36">
        <f>AD27/BE27-1</f>
      </c>
      <c r="AF27" s="35" t="n">
        <v>340.48</v>
      </c>
      <c r="AG27" s="36">
        <f>AF27/BG27-1</f>
      </c>
      <c r="AH27" s="35" t="n">
        <v>329.96</v>
      </c>
      <c r="AI27" s="36">
        <f>AH27/BI27-1</f>
      </c>
      <c r="AJ27" s="35" t="n">
        <v>324.01</v>
      </c>
      <c r="AK27" s="36">
        <f>AJ27/BK27-1</f>
      </c>
      <c r="AL27" s="35" t="n">
        <v>329.19</v>
      </c>
      <c r="AM27" s="36">
        <f>AL27/BM27-1</f>
      </c>
      <c r="AN27" s="35" t="n">
        <v>322.4</v>
      </c>
      <c r="AO27" s="36">
        <f>AN27/BO27-1</f>
      </c>
      <c r="AP27" s="35" t="n">
        <v>332.44</v>
      </c>
      <c r="AQ27" s="36">
        <f>AP27/BQ27-1</f>
      </c>
      <c r="AR27" s="35" t="n">
        <v>323.26</v>
      </c>
      <c r="AS27" s="36">
        <f>AR27/BS27-1</f>
      </c>
      <c r="AT27" s="35" t="n">
        <v>331.67</v>
      </c>
      <c r="AU27" s="36">
        <f>AT27/BU27-1</f>
      </c>
      <c r="AV27" s="35">
        <f>X27+Z27+AB27+AD27+AF27+AH27+AJ27+AL27+AN27+AP27+AR27+AT27</f>
      </c>
      <c r="AW27" s="36">
        <f>AV27/(AY27+BA27+BC27+BE27+BG27+BI27+BK27+BM27+BO27+BQ27+BS27+BU27)-1</f>
      </c>
      <c r="AX27" s="202"/>
      <c r="AY27" s="35" t="n">
        <v>467.3</v>
      </c>
      <c r="AZ27" s="36"/>
      <c r="BA27" s="35" t="n">
        <v>428.01</v>
      </c>
      <c r="BB27" s="36"/>
      <c r="BC27" s="35" t="n">
        <v>446.91</v>
      </c>
      <c r="BD27" s="36"/>
      <c r="BE27" s="35" t="n">
        <v>414.48</v>
      </c>
      <c r="BF27" s="36"/>
      <c r="BG27" s="205" t="n">
        <v>401.1</v>
      </c>
      <c r="BH27" s="36"/>
      <c r="BI27" s="205" t="n">
        <v>371.61</v>
      </c>
      <c r="BJ27" s="36"/>
      <c r="BK27" s="205" t="n">
        <v>368.19</v>
      </c>
      <c r="BL27" s="36"/>
      <c r="BM27" s="205" t="n">
        <v>365.94</v>
      </c>
      <c r="BN27" s="36"/>
      <c r="BO27" s="205" t="n">
        <v>358.9</v>
      </c>
      <c r="BP27" s="36"/>
      <c r="BQ27" s="205" t="n">
        <v>360.93</v>
      </c>
      <c r="BR27" s="37"/>
      <c r="BS27" s="205" t="n">
        <v>347.81</v>
      </c>
      <c r="BT27" s="37"/>
      <c r="BU27" s="205" t="n">
        <v>351.89</v>
      </c>
      <c r="BV27" s="37"/>
      <c r="BW27" s="35">
        <f>AY27+BA27+BC27+BE27+BG27+BI27+BK27+BM27+BO27+BQ27+BS27+BU27</f>
      </c>
      <c r="BX27" s="36"/>
      <c r="BY27" s="40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9"/>
      <c r="CK27" s="49"/>
      <c r="CL27" s="44"/>
    </row>
    <row r="28" ht="27" customHeight="1" spans="1:88">
      <c r="A28" s="29"/>
      <c r="B28" s="199" t="s">
        <v>276</v>
      </c>
      <c r="C28" s="35" t="n">
        <v>1652.67</v>
      </c>
      <c r="D28" s="36" t="n">
        <f t="shared" si="0">C28/Z28-1</f>
        <v>-0.15141074683576805</v>
      </c>
      <c r="E28" s="35" t="n">
        <v>1683.61</v>
      </c>
      <c r="F28" s="36" t="n">
        <f t="shared" si="1">E28/AB28-1</f>
        <v>-0.05668485751745311</v>
      </c>
      <c r="G28" s="35" t="n">
        <v>1702.15</v>
      </c>
      <c r="H28" s="36" t="n">
        <f t="shared" si="2">G28/AD28-1</f>
        <v>-0.04022576952788004</v>
      </c>
      <c r="I28" s="35" t="n">
        <v>1646.16</v>
      </c>
      <c r="J28" s="36" t="n">
        <f t="shared" si="3">I28/AF28-1</f>
        <v>-0.03792970439376764</v>
      </c>
      <c r="K28" s="35" t="n">
        <v>1699.43</v>
      </c>
      <c r="L28" s="36" t="n">
        <f t="shared" si="4">K28/AH28-1</f>
        <v>-0.027040179542670018</v>
      </c>
      <c r="M28" s="35" t="n">
        <v>1626.08</v>
      </c>
      <c r="N28" s="36" t="n">
        <f t="shared" si="5">M28/AJ28-1</f>
        <v>-0.03935156466925427</v>
      </c>
      <c r="O28" s="35" t="n">
        <v>1604.01</v>
      </c>
      <c r="P28" s="36" t="n">
        <f t="shared" si="6">O28/AL28-1</f>
        <v>-0.03499040411028953</v>
      </c>
      <c r="Q28" s="35" t="n">
        <v>1599.12</v>
      </c>
      <c r="R28" s="36" t="n">
        <f>Q28/AL28-1</f>
        <v>-0.05306915214893948</v>
      </c>
      <c r="S28" s="35"/>
      <c r="T28" s="36">
        <f>S28/AN28-1</f>
      </c>
      <c r="U28" s="35">
        <f>C28+E28+G28+I28+K28+M28+O28+Q28+S28</f>
      </c>
      <c r="V28" s="135">
        <f>U28/SUM(X28+Z28+AB28+AD28+AF28+AH28+AJ28+AL28+AN28)-1</f>
      </c>
      <c r="W28" s="35"/>
      <c r="X28" s="35" t="n">
        <v>1947.55</v>
      </c>
      <c r="Y28" s="36">
        <f>X28/AY28-1</f>
      </c>
      <c r="Z28" s="35" t="n">
        <v>1784.78</v>
      </c>
      <c r="AA28" s="36">
        <f>Z28/BA28-1</f>
      </c>
      <c r="AB28" s="35" t="n">
        <v>1773.49</v>
      </c>
      <c r="AC28" s="36">
        <f>AB28/BC28-1</f>
      </c>
      <c r="AD28" s="35" t="n">
        <v>1711.06</v>
      </c>
      <c r="AE28" s="36">
        <f>AD28/BE28-1</f>
      </c>
      <c r="AF28" s="35" t="n">
        <v>1746.66</v>
      </c>
      <c r="AG28" s="36">
        <f>AF28/BG28-1</f>
      </c>
      <c r="AH28" s="35" t="n">
        <v>1692.69</v>
      </c>
      <c r="AI28" s="36">
        <f>AH28/BI28-1</f>
      </c>
      <c r="AJ28" s="35" t="n">
        <v>1662.17</v>
      </c>
      <c r="AK28" s="36">
        <f>AJ28/BK28-1</f>
      </c>
      <c r="AL28" s="35" t="n">
        <v>1688.74</v>
      </c>
      <c r="AM28" s="36">
        <f>AL28/BM28-1</f>
      </c>
      <c r="AN28" s="35" t="n">
        <v>1670.03</v>
      </c>
      <c r="AO28" s="36">
        <f>AN28/BO28-1</f>
      </c>
      <c r="AP28" s="35" t="n">
        <v>1722.04</v>
      </c>
      <c r="AQ28" s="36">
        <f>AP28/BQ28-1</f>
      </c>
      <c r="AR28" s="35" t="n">
        <v>1684.18</v>
      </c>
      <c r="AS28" s="36">
        <f>AR28/BS28-1</f>
      </c>
      <c r="AT28" s="35" t="n">
        <v>1731.32</v>
      </c>
      <c r="AU28" s="36">
        <f>AT28/BU28-1</f>
      </c>
      <c r="AV28" s="35">
        <f>X28+Z28+AB28+AD28+AF28+AH28+AJ28+AL28+AN28+AP28+AR28+AT28</f>
      </c>
      <c r="AW28" s="36">
        <f>AV28/(AY28+BA28+BC28+BE28+BG28+BI28+BK28+BM28+BO28+BQ28+BS28+BU28)-1</f>
      </c>
      <c r="AX28" s="202"/>
      <c r="AY28" s="35" t="n">
        <v>2397.25</v>
      </c>
      <c r="AZ28" s="36"/>
      <c r="BA28" s="35" t="n">
        <v>2195.69</v>
      </c>
      <c r="BB28" s="36"/>
      <c r="BC28" s="35" t="n">
        <v>2292.65</v>
      </c>
      <c r="BD28" s="36"/>
      <c r="BE28" s="35" t="n">
        <v>2126.28</v>
      </c>
      <c r="BF28" s="36"/>
      <c r="BG28" s="205" t="n">
        <v>2057.64</v>
      </c>
      <c r="BH28" s="36"/>
      <c r="BI28" s="205" t="n">
        <v>1906.36</v>
      </c>
      <c r="BJ28" s="36"/>
      <c r="BK28" s="205" t="n">
        <v>1888.81</v>
      </c>
      <c r="BL28" s="36"/>
      <c r="BM28" s="205" t="n">
        <v>1877.27</v>
      </c>
      <c r="BN28" s="36"/>
      <c r="BO28" s="205" t="n">
        <v>1841.16</v>
      </c>
      <c r="BP28" s="36"/>
      <c r="BQ28" s="205" t="n">
        <v>1851.57</v>
      </c>
      <c r="BR28" s="37"/>
      <c r="BS28" s="205" t="n">
        <v>1784.27</v>
      </c>
      <c r="BT28" s="37"/>
      <c r="BU28" s="205" t="n">
        <v>1805.2</v>
      </c>
      <c r="BV28" s="37"/>
      <c r="BW28" s="35">
        <f>AY28+BA28+BC28+BE28+BG28+BI28+BK28+BM28+BO28+BQ28+BS28+BU28</f>
      </c>
      <c r="BX28" s="36"/>
      <c r="BY28" s="40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9"/>
      <c r="CK28" s="49"/>
      <c r="CL28" s="44"/>
    </row>
    <row r="29" s="178" customFormat="1" ht="27" customHeight="1" spans="1:88">
      <c r="A29" s="48" t="s">
        <v>98</v>
      </c>
      <c r="B29" s="199" t="s">
        <v>278</v>
      </c>
      <c r="C29" s="35" t="n">
        <v>110.52</v>
      </c>
      <c r="D29" s="36" t="n">
        <f t="shared" si="0">C29/Z29-1</f>
        <v>0.06556112610875431</v>
      </c>
      <c r="E29" s="35" t="n">
        <v>68.41</v>
      </c>
      <c r="F29" s="36" t="n">
        <f t="shared" si="1">E29/AB29-1</f>
        <v>-0.26951414842498667</v>
      </c>
      <c r="G29" s="35" t="n">
        <v>42.26</v>
      </c>
      <c r="H29" s="36" t="n">
        <f t="shared" si="2">G29/AD29-1</f>
        <v>-0.5721372886503999</v>
      </c>
      <c r="I29" s="35" t="n">
        <v>38.4</v>
      </c>
      <c r="J29" s="36" t="n">
        <f t="shared" si="3">I29/AF29-1</f>
        <v>-0.5982002720518991</v>
      </c>
      <c r="K29" s="35" t="n">
        <v>37.38</v>
      </c>
      <c r="L29" s="36" t="n">
        <f t="shared" si="4">K29/AH29-1</f>
        <v>-0.6223097908457108</v>
      </c>
      <c r="M29" s="35" t="n">
        <v>36.0</v>
      </c>
      <c r="N29" s="36" t="n">
        <f t="shared" si="5">M29/AJ29-1</f>
        <v>-0.6221265875931563</v>
      </c>
      <c r="O29" s="35" t="n">
        <v>35.14</v>
      </c>
      <c r="P29" s="36" t="n">
        <f t="shared" si="6">O29/AL29-1</f>
        <v>-0.6799635701275046</v>
      </c>
      <c r="Q29" s="35" t="n">
        <v>32.21</v>
      </c>
      <c r="R29" s="36" t="n">
        <f>Q29/AL29-1</f>
        <v>-0.7046850646373888</v>
      </c>
      <c r="S29" s="35"/>
      <c r="T29" s="36">
        <f>S29/AN29-1</f>
      </c>
      <c r="U29" s="134">
        <f>C29+E29+G29+I29+K29+M29+O29+Q29+S29</f>
      </c>
      <c r="V29" s="135">
        <f>U29/SUM(X29+Z29+AB29+AD29+AF29+AH29+AJ29+AL29+AN29)-1</f>
      </c>
      <c r="W29" s="35"/>
      <c r="X29" s="35" t="n">
        <v>103.72</v>
      </c>
      <c r="Y29" s="36">
        <f>X29/AY29-1</f>
      </c>
      <c r="Z29" s="35" t="n">
        <v>93.65</v>
      </c>
      <c r="AA29" s="36">
        <f>Z29/BA29-1</f>
      </c>
      <c r="AB29" s="35" t="n">
        <v>98.77</v>
      </c>
      <c r="AC29" s="36">
        <f>AB29/BC29-1</f>
      </c>
      <c r="AD29" s="35" t="n">
        <v>95.57</v>
      </c>
      <c r="AE29" s="36">
        <f>AD29/BE29-1</f>
      </c>
      <c r="AF29" s="35" t="n">
        <v>98.97</v>
      </c>
      <c r="AG29" s="36">
        <f>AF29/BG29-1</f>
      </c>
      <c r="AH29" s="35" t="n">
        <v>95.27</v>
      </c>
      <c r="AI29" s="36">
        <f>AH29/BI29-1</f>
      </c>
      <c r="AJ29" s="35" t="n">
        <v>109.8</v>
      </c>
      <c r="AK29" s="36">
        <f>AJ29/BK29-1</f>
      </c>
      <c r="AL29" s="35" t="n">
        <v>109.07</v>
      </c>
      <c r="AM29" s="36">
        <f>AL29/BM29-1</f>
      </c>
      <c r="AN29" s="35" t="n">
        <v>109.5</v>
      </c>
      <c r="AO29" s="36">
        <f>AN29/BO29-1</f>
      </c>
      <c r="AP29" s="35" t="n">
        <v>110.02</v>
      </c>
      <c r="AQ29" s="36">
        <f>AP29/BQ29-1</f>
      </c>
      <c r="AR29" s="35" t="n">
        <v>104.87</v>
      </c>
      <c r="AS29" s="36">
        <f>AR29/BS29-1</f>
      </c>
      <c r="AT29" s="35" t="n">
        <v>108.34</v>
      </c>
      <c r="AU29" s="36">
        <f>AT29/BU29-1</f>
      </c>
      <c r="AV29" s="35">
        <f>X29+Z29+AB29+AD29+AF29+AH29+AJ29+AL29+AN29+AP29+AR29+AT29</f>
      </c>
      <c r="AW29" s="36">
        <f>AV29/(AY29+BA29+BC29+BE29+BG29+BI29+BK29+BM29+BO29+BQ29+BS29+BU29)-1</f>
      </c>
      <c r="AX29" s="200"/>
      <c r="AY29" s="38" t="n">
        <v>101.7</v>
      </c>
      <c r="AZ29" s="37">
        <f>AY29/BZ29-1</f>
      </c>
      <c r="BA29" s="38" t="n">
        <v>97.7</v>
      </c>
      <c r="BB29" s="37">
        <f>BA29/CA29-1</f>
      </c>
      <c r="BC29" s="38" t="n">
        <v>97.0</v>
      </c>
      <c r="BD29" s="37">
        <f>BC29/CB29-1</f>
      </c>
      <c r="BE29" s="38" t="n">
        <v>98.17</v>
      </c>
      <c r="BF29" s="37">
        <f>BE29/CC29-1</f>
      </c>
      <c r="BG29" s="206" t="n">
        <v>101.93</v>
      </c>
      <c r="BH29" s="37">
        <f>BG29/CD29-1</f>
      </c>
      <c r="BI29" s="206" t="n">
        <v>95.9</v>
      </c>
      <c r="BJ29" s="37">
        <f>BI29/CE29-1</f>
      </c>
      <c r="BK29" s="206" t="n">
        <v>93.63</v>
      </c>
      <c r="BL29" s="37">
        <f>BK29/CF29-1</f>
      </c>
      <c r="BM29" s="206" t="n">
        <v>93.81</v>
      </c>
      <c r="BN29" s="37">
        <f>BM29/CG29-1</f>
      </c>
      <c r="BO29" s="206" t="n">
        <v>95.44</v>
      </c>
      <c r="BP29" s="37">
        <f>BO29/CH29-1</f>
      </c>
      <c r="BQ29" s="206" t="n">
        <v>97.82</v>
      </c>
      <c r="BR29" s="37">
        <f>BQ29/CI29-1</f>
      </c>
      <c r="BS29" s="206" t="n">
        <v>93.55</v>
      </c>
      <c r="BT29" s="37">
        <f>BS29/CJ29-1</f>
      </c>
      <c r="BU29" s="206" t="n">
        <v>98.57</v>
      </c>
      <c r="BV29" s="37">
        <f>BU29/CK29-1</f>
      </c>
      <c r="BW29" s="38">
        <f>AY29+BA29+BC29+BE29+BG29+BI29+BK29+BM29+BO29+BQ29+BS29+BU29</f>
      </c>
      <c r="BX29" s="37">
        <f>BW29/CL29-1</f>
      </c>
      <c r="BY29" s="39"/>
      <c r="BZ29" s="203" t="n">
        <v>96.9</v>
      </c>
      <c r="CA29" s="203" t="n">
        <v>87.19</v>
      </c>
      <c r="CB29" s="203" t="n">
        <v>101.17</v>
      </c>
      <c r="CC29" s="203" t="n">
        <v>97.96</v>
      </c>
      <c r="CD29" s="203" t="n">
        <v>103.5</v>
      </c>
      <c r="CE29" s="203" t="n">
        <v>110.64</v>
      </c>
      <c r="CF29" s="203" t="n">
        <v>96.76</v>
      </c>
      <c r="CG29" s="203" t="n">
        <v>97.94</v>
      </c>
      <c r="CH29" s="203" t="n">
        <v>95.91</v>
      </c>
      <c r="CI29" s="203" t="n">
        <v>101.24</v>
      </c>
      <c r="CJ29" s="203" t="n">
        <v>93.71</v>
      </c>
      <c r="CK29" s="203" t="n">
        <v>99.33</v>
      </c>
      <c r="CL29" s="38">
        <f>BZ29+CA29+CB29+CC29+CD29+CE29+CF29+CG29+CH29+CI29+CJ29+CK29</f>
      </c>
    </row>
    <row r="30" ht="27" customHeight="1" spans="1:88">
      <c r="A30" s="45"/>
      <c r="B30" s="199" t="s">
        <v>279</v>
      </c>
      <c r="C30" s="35" t="n">
        <v>569.18</v>
      </c>
      <c r="D30" s="36" t="n">
        <f t="shared" si="0">C30/Z30-1</f>
        <v>-0.166012190833431</v>
      </c>
      <c r="E30" s="35" t="n">
        <v>352.31</v>
      </c>
      <c r="F30" s="36" t="n">
        <f t="shared" si="1">E30/AB30-1</f>
        <v>-0.42827237025737563</v>
      </c>
      <c r="G30" s="35" t="n">
        <v>217.64</v>
      </c>
      <c r="H30" s="36" t="n">
        <f t="shared" si="2">G30/AD30-1</f>
        <v>-0.6651228631656692</v>
      </c>
      <c r="I30" s="35" t="n">
        <v>197.76</v>
      </c>
      <c r="J30" s="36" t="n">
        <f t="shared" si="3">I30/AF30-1</f>
        <v>-0.6855211894728472</v>
      </c>
      <c r="K30" s="35" t="n">
        <v>196.62</v>
      </c>
      <c r="L30" s="36" t="n">
        <f t="shared" si="4">K30/AH30-1</f>
        <v>-0.6980743834648813</v>
      </c>
      <c r="M30" s="35" t="n">
        <v>189.36</v>
      </c>
      <c r="N30" s="36" t="n">
        <f t="shared" si="5">M30/AJ30-1</f>
        <v>-0.6979326186830015</v>
      </c>
      <c r="O30" s="35" t="n">
        <v>184.84</v>
      </c>
      <c r="P30" s="36" t="n">
        <f t="shared" si="6">O30/AL30-1</f>
        <v>-0.6731214741719278</v>
      </c>
      <c r="Q30" s="35" t="n">
        <v>169.42</v>
      </c>
      <c r="R30" s="36" t="n">
        <f>Q30/AL30-1</f>
        <v>-0.6983852877819515</v>
      </c>
      <c r="S30" s="35"/>
      <c r="T30" s="36">
        <f>S30/AN30-1</f>
      </c>
      <c r="U30" s="35">
        <f>C30+E30+G30+I30+K30+M30+O30+Q30+S30</f>
      </c>
      <c r="V30" s="135">
        <f>U30/SUM(X30+Z30+AB30+AD30+AF30+AH30+AJ30+AL30+AN30)-1</f>
      </c>
      <c r="W30" s="35"/>
      <c r="X30" s="35" t="n">
        <v>682.48</v>
      </c>
      <c r="Y30" s="36">
        <f>X30/AY30-1</f>
      </c>
      <c r="Z30" s="35" t="n">
        <v>616.22</v>
      </c>
      <c r="AA30" s="36">
        <f>Z30/BA30-1</f>
      </c>
      <c r="AB30" s="35" t="n">
        <v>649.91</v>
      </c>
      <c r="AC30" s="36">
        <f>AB30/BC30-1</f>
      </c>
      <c r="AD30" s="35" t="n">
        <v>628.85</v>
      </c>
      <c r="AE30" s="36">
        <f>AD30/BE30-1</f>
      </c>
      <c r="AF30" s="35" t="n">
        <v>651.22</v>
      </c>
      <c r="AG30" s="36">
        <f>AF30/BG30-1</f>
      </c>
      <c r="AH30" s="35" t="n">
        <v>626.88</v>
      </c>
      <c r="AI30" s="36">
        <f>AH30/BI30-1</f>
      </c>
      <c r="AJ30" s="35" t="n">
        <v>565.47</v>
      </c>
      <c r="AK30" s="36">
        <f>AJ30/BK30-1</f>
      </c>
      <c r="AL30" s="35" t="n">
        <v>561.71</v>
      </c>
      <c r="AM30" s="36">
        <f>AL30/BM30-1</f>
      </c>
      <c r="AN30" s="35" t="n">
        <v>563.93</v>
      </c>
      <c r="AO30" s="36">
        <f>AN30/BO30-1</f>
      </c>
      <c r="AP30" s="35" t="n">
        <v>566.6</v>
      </c>
      <c r="AQ30" s="36">
        <f>AP30/BQ30-1</f>
      </c>
      <c r="AR30" s="35" t="n">
        <v>540.08</v>
      </c>
      <c r="AS30" s="36">
        <f>AR30/BS30-1</f>
      </c>
      <c r="AT30" s="35" t="n">
        <v>557.95</v>
      </c>
      <c r="AU30" s="36">
        <f>AT30/BU30-1</f>
      </c>
      <c r="AV30" s="35">
        <f>X30+Z30+AB30+AD30+AF30+AH30+AJ30+AL30+AN30+AP30+AR30+AT30</f>
      </c>
      <c r="AW30" s="36">
        <f>AV30/(AY30+BA30+BC30+BE30+BG30+BI30+BK30+BM30+BO30+BQ30+BS30+BU30)-1</f>
      </c>
      <c r="AX30" s="202"/>
      <c r="AY30" s="35" t="n">
        <v>669.19</v>
      </c>
      <c r="AZ30" s="36"/>
      <c r="BA30" s="35" t="n">
        <v>642.87</v>
      </c>
      <c r="BB30" s="36"/>
      <c r="BC30" s="35" t="n">
        <v>638.26</v>
      </c>
      <c r="BD30" s="36"/>
      <c r="BE30" s="35" t="n">
        <v>645.96</v>
      </c>
      <c r="BF30" s="36"/>
      <c r="BG30" s="205" t="n">
        <v>670.7</v>
      </c>
      <c r="BH30" s="36"/>
      <c r="BI30" s="205" t="n">
        <v>631.02</v>
      </c>
      <c r="BJ30" s="36"/>
      <c r="BK30" s="205" t="n">
        <v>616.09</v>
      </c>
      <c r="BL30" s="36"/>
      <c r="BM30" s="205" t="n">
        <v>617.27</v>
      </c>
      <c r="BN30" s="36"/>
      <c r="BO30" s="205" t="n">
        <v>628.0</v>
      </c>
      <c r="BP30" s="36"/>
      <c r="BQ30" s="205" t="n">
        <v>643.66</v>
      </c>
      <c r="BR30" s="37"/>
      <c r="BS30" s="205" t="n">
        <v>615.56</v>
      </c>
      <c r="BT30" s="37"/>
      <c r="BU30" s="205" t="n">
        <v>648.59</v>
      </c>
      <c r="BV30" s="37"/>
      <c r="BW30" s="35">
        <f>AY30+BA30+BC30+BE30+BG30+BI30+BK30+BM30+BO30+BQ30+BS30+BU30</f>
      </c>
      <c r="BX30" s="36"/>
      <c r="BY30" s="40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4"/>
    </row>
    <row r="31" ht="27" customHeight="1" spans="1:88">
      <c r="A31" s="45"/>
      <c r="B31" s="199" t="s">
        <v>280</v>
      </c>
      <c r="C31" s="35" t="n">
        <v>102.44</v>
      </c>
      <c r="D31" s="36" t="n">
        <f t="shared" si="0">C31/Z31-1</f>
        <v>0.005792832596956288</v>
      </c>
      <c r="E31" s="35" t="n">
        <v>63.29</v>
      </c>
      <c r="F31" s="36" t="n">
        <f t="shared" si="1">E31/AB31-1</f>
        <v>-0.31938918163243357</v>
      </c>
      <c r="G31" s="35" t="n">
        <v>38.92</v>
      </c>
      <c r="H31" s="36" t="n">
        <f t="shared" si="2">G31/AD31-1</f>
        <v>-0.6027760767503572</v>
      </c>
      <c r="I31" s="35" t="n">
        <v>35.14</v>
      </c>
      <c r="J31" s="36" t="n">
        <f t="shared" si="3">I31/AF31-1</f>
        <v>-0.6289726533628972</v>
      </c>
      <c r="K31" s="35" t="n">
        <v>36.19</v>
      </c>
      <c r="L31" s="36" t="n">
        <f t="shared" si="4">K31/AH31-1</f>
        <v>-0.6309778729478943</v>
      </c>
      <c r="M31" s="35" t="n">
        <v>34.85</v>
      </c>
      <c r="N31" s="36" t="n">
        <f t="shared" si="5">M31/AJ31-1</f>
        <v>-0.6308653744306747</v>
      </c>
      <c r="O31" s="35" t="n">
        <v>34.02</v>
      </c>
      <c r="P31" s="36" t="n">
        <f t="shared" si="6">O31/AL31-1</f>
        <v>-0.6770457565976837</v>
      </c>
      <c r="Q31" s="35" t="n">
        <v>31.18</v>
      </c>
      <c r="R31" s="36" t="n">
        <f>Q31/AL31-1</f>
        <v>-0.7022820586269455</v>
      </c>
      <c r="S31" s="35"/>
      <c r="T31" s="36">
        <f>S31/AN31-1</f>
      </c>
      <c r="U31" s="35">
        <f>C31+E31+G31+I31+K31+M31+O31+Q31+S31</f>
      </c>
      <c r="V31" s="135">
        <f>U31/SUM(X31+Z31+AB31+AD31+AF31+AH31+AJ31+AL31+AN31)-1</f>
      </c>
      <c r="W31" s="35"/>
      <c r="X31" s="35" t="n">
        <v>101.85</v>
      </c>
      <c r="Y31" s="36">
        <f>X31/AY31-1</f>
      </c>
      <c r="Z31" s="35" t="n">
        <v>92.99</v>
      </c>
      <c r="AA31" s="36">
        <f>Z31/BA31-1</f>
      </c>
      <c r="AB31" s="35" t="n">
        <v>97.98</v>
      </c>
      <c r="AC31" s="36">
        <f>AB31/BC31-1</f>
      </c>
      <c r="AD31" s="35" t="n">
        <v>94.71</v>
      </c>
      <c r="AE31" s="36">
        <f>AD31/BE31-1</f>
      </c>
      <c r="AF31" s="35" t="n">
        <v>98.07</v>
      </c>
      <c r="AG31" s="36">
        <f>AF31/BG31-1</f>
      </c>
      <c r="AH31" s="35" t="n">
        <v>94.41</v>
      </c>
      <c r="AI31" s="36">
        <f>AH31/BI31-1</f>
      </c>
      <c r="AJ31" s="35" t="n">
        <v>105.34</v>
      </c>
      <c r="AK31" s="36">
        <f>AJ31/BK31-1</f>
      </c>
      <c r="AL31" s="35" t="n">
        <v>104.73</v>
      </c>
      <c r="AM31" s="36">
        <f>AL31/BM31-1</f>
      </c>
      <c r="AN31" s="35" t="n">
        <v>104.82</v>
      </c>
      <c r="AO31" s="36">
        <f>AN31/BO31-1</f>
      </c>
      <c r="AP31" s="35" t="n">
        <v>105.74</v>
      </c>
      <c r="AQ31" s="36">
        <f>AP31/BQ31-1</f>
      </c>
      <c r="AR31" s="35" t="n">
        <v>97.83</v>
      </c>
      <c r="AS31" s="36">
        <f>AR31/BS31-1</f>
      </c>
      <c r="AT31" s="35" t="n">
        <v>96.45</v>
      </c>
      <c r="AU31" s="36">
        <f>AT31/BU31-1</f>
      </c>
      <c r="AV31" s="35">
        <f>X31+Z31+AB31+AD31+AF31+AH31+AJ31+AL31+AN31+AP31+AR31+AT31</f>
      </c>
      <c r="AW31" s="36">
        <f>AV31/(AY31+BA31+BC31+BE31+BG31+BI31+BK31+BM31+BO31+BQ31+BS31+BU31)-1</f>
      </c>
      <c r="AX31" s="202"/>
      <c r="AY31" s="35" t="n">
        <v>100.01</v>
      </c>
      <c r="AZ31" s="36"/>
      <c r="BA31" s="35" t="n">
        <v>96.24</v>
      </c>
      <c r="BB31" s="36"/>
      <c r="BC31" s="35" t="n">
        <v>95.55</v>
      </c>
      <c r="BD31" s="36"/>
      <c r="BE31" s="35" t="n">
        <v>97.09</v>
      </c>
      <c r="BF31" s="36"/>
      <c r="BG31" s="205" t="n">
        <v>100.47</v>
      </c>
      <c r="BH31" s="36"/>
      <c r="BI31" s="205" t="n">
        <v>94.84</v>
      </c>
      <c r="BJ31" s="36"/>
      <c r="BK31" s="205" t="n">
        <v>92.79</v>
      </c>
      <c r="BL31" s="36"/>
      <c r="BM31" s="205" t="n">
        <v>93.05</v>
      </c>
      <c r="BN31" s="36"/>
      <c r="BO31" s="205" t="n">
        <v>94.58</v>
      </c>
      <c r="BP31" s="36"/>
      <c r="BQ31" s="205" t="n">
        <v>96.45</v>
      </c>
      <c r="BR31" s="37"/>
      <c r="BS31" s="205" t="n">
        <v>92.99</v>
      </c>
      <c r="BT31" s="37"/>
      <c r="BU31" s="205" t="n">
        <v>97.48</v>
      </c>
      <c r="BV31" s="37"/>
      <c r="BW31" s="35">
        <f>AY31+BA31+BC31+BE31+BG31+BI31+BK31+BM31+BO31+BQ31+BS31+BU31</f>
      </c>
      <c r="BX31" s="36"/>
      <c r="BY31" s="40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9"/>
      <c r="CK31" s="49"/>
      <c r="CL31" s="44"/>
    </row>
    <row r="32" ht="27" customHeight="1" spans="1:88">
      <c r="A32" s="29"/>
      <c r="B32" s="199" t="s">
        <v>276</v>
      </c>
      <c r="C32" s="35" t="n">
        <v>466.1</v>
      </c>
      <c r="D32" s="36" t="n">
        <f t="shared" si="0">C32/Z32-1</f>
        <v>-0.007305177517943462</v>
      </c>
      <c r="E32" s="35" t="n">
        <v>287.97</v>
      </c>
      <c r="F32" s="36" t="n">
        <f t="shared" si="1">E32/AB32-1</f>
        <v>-0.3282401791546141</v>
      </c>
      <c r="G32" s="35" t="n">
        <v>177.09</v>
      </c>
      <c r="H32" s="36" t="n">
        <f t="shared" si="2">G32/AD32-1</f>
        <v>-0.6079390732582081</v>
      </c>
      <c r="I32" s="35" t="n">
        <v>159.89</v>
      </c>
      <c r="J32" s="36" t="n">
        <f t="shared" si="3">I32/AF32-1</f>
        <v>-0.6337921715031722</v>
      </c>
      <c r="K32" s="35" t="n">
        <v>163.22</v>
      </c>
      <c r="L32" s="36" t="n">
        <f t="shared" si="4">K32/AH32-1</f>
        <v>-0.6389736783897368</v>
      </c>
      <c r="M32" s="35" t="n">
        <v>157.17</v>
      </c>
      <c r="N32" s="36" t="n">
        <f t="shared" si="5">M32/AJ32-1</f>
        <v>-0.6388805918709648</v>
      </c>
      <c r="O32" s="35" t="n">
        <v>153.43</v>
      </c>
      <c r="P32" s="36" t="n">
        <f t="shared" si="6">O32/AL32-1</f>
        <v>-0.6798873356978927</v>
      </c>
      <c r="Q32" s="35" t="n">
        <v>140.62</v>
      </c>
      <c r="R32" s="36" t="n">
        <f>Q32/AL32-1</f>
        <v>-0.7049022076722908</v>
      </c>
      <c r="S32" s="35"/>
      <c r="T32" s="36">
        <f>S32/AN32-1</f>
      </c>
      <c r="U32" s="35">
        <f>C32+E32+G32+I32+K32+M32+O32+Q32+S32</f>
      </c>
      <c r="V32" s="135">
        <f>U32/SUM(X32+Z32+AB32+AD32+AF32+AH32+AJ32+AL32+AN32)-1</f>
      </c>
      <c r="W32" s="35"/>
      <c r="X32" s="35" t="n">
        <v>469.53</v>
      </c>
      <c r="Y32" s="36">
        <f>X32/AY32-1</f>
      </c>
      <c r="Z32" s="35" t="n">
        <v>428.68</v>
      </c>
      <c r="AA32" s="36">
        <f>Z32/BA32-1</f>
      </c>
      <c r="AB32" s="35" t="n">
        <v>451.69</v>
      </c>
      <c r="AC32" s="36">
        <f>AB32/BC32-1</f>
      </c>
      <c r="AD32" s="35" t="n">
        <v>436.61</v>
      </c>
      <c r="AE32" s="36">
        <f>AD32/BE32-1</f>
      </c>
      <c r="AF32" s="35" t="n">
        <v>452.1</v>
      </c>
      <c r="AG32" s="36">
        <f>AF32/BG32-1</f>
      </c>
      <c r="AH32" s="35" t="n">
        <v>435.23</v>
      </c>
      <c r="AI32" s="36">
        <f>AH32/BI32-1</f>
      </c>
      <c r="AJ32" s="35" t="n">
        <v>479.3</v>
      </c>
      <c r="AK32" s="36">
        <f>AJ32/BK32-1</f>
      </c>
      <c r="AL32" s="35" t="n">
        <v>476.52</v>
      </c>
      <c r="AM32" s="36">
        <f>AL32/BM32-1</f>
      </c>
      <c r="AN32" s="35" t="n">
        <v>476.93</v>
      </c>
      <c r="AO32" s="36">
        <f>AN32/BO32-1</f>
      </c>
      <c r="AP32" s="35" t="n">
        <v>481.12</v>
      </c>
      <c r="AQ32" s="36">
        <f>AP32/BQ32-1</f>
      </c>
      <c r="AR32" s="35" t="n">
        <v>445.13</v>
      </c>
      <c r="AS32" s="36">
        <f>AR32/BS32-1</f>
      </c>
      <c r="AT32" s="35" t="n">
        <v>438.85</v>
      </c>
      <c r="AU32" s="36">
        <f>AT32/BU32-1</f>
      </c>
      <c r="AV32" s="35">
        <f>X32+Z32+AB32+AD32+AF32+AH32+AJ32+AL32+AN32+AP32+AR32+AT32</f>
      </c>
      <c r="AW32" s="36">
        <f>AV32/(AY32+BA32+BC32+BE32+BG32+BI32+BK32+BM32+BO32+BQ32+BS32+BU32)-1</f>
      </c>
      <c r="AX32" s="202"/>
      <c r="AY32" s="35" t="n">
        <v>461.05</v>
      </c>
      <c r="AZ32" s="36"/>
      <c r="BA32" s="35" t="n">
        <v>443.67</v>
      </c>
      <c r="BB32" s="36"/>
      <c r="BC32" s="35" t="n">
        <v>440.49</v>
      </c>
      <c r="BD32" s="36"/>
      <c r="BE32" s="35" t="n">
        <v>447.58</v>
      </c>
      <c r="BF32" s="36"/>
      <c r="BG32" s="205" t="n">
        <v>463.17</v>
      </c>
      <c r="BH32" s="36"/>
      <c r="BI32" s="205" t="n">
        <v>437.21</v>
      </c>
      <c r="BJ32" s="36"/>
      <c r="BK32" s="205" t="n">
        <v>427.76</v>
      </c>
      <c r="BL32" s="36"/>
      <c r="BM32" s="205" t="n">
        <v>428.96</v>
      </c>
      <c r="BN32" s="36"/>
      <c r="BO32" s="205" t="n">
        <v>436.01</v>
      </c>
      <c r="BP32" s="36"/>
      <c r="BQ32" s="205" t="n">
        <v>444.63</v>
      </c>
      <c r="BR32" s="37"/>
      <c r="BS32" s="205" t="n">
        <v>428.68</v>
      </c>
      <c r="BT32" s="37"/>
      <c r="BU32" s="205" t="n">
        <v>449.38</v>
      </c>
      <c r="BV32" s="37"/>
      <c r="BW32" s="35">
        <f>AY32+BA32+BC32+BE32+BG32+BI32+BK32+BM32+BO32+BQ32+BS32+BU32</f>
      </c>
      <c r="BX32" s="36"/>
      <c r="BY32" s="40"/>
      <c r="BZ32" s="49"/>
      <c r="CA32" s="49"/>
      <c r="CB32" s="49"/>
      <c r="CC32" s="49"/>
      <c r="CD32" s="49"/>
      <c r="CE32" s="49"/>
      <c r="CF32" s="49"/>
      <c r="CG32" s="49"/>
      <c r="CH32" s="49"/>
      <c r="CI32" s="49"/>
      <c r="CJ32" s="49"/>
      <c r="CK32" s="49"/>
      <c r="CL32" s="44"/>
    </row>
    <row r="33" s="178" customFormat="1" ht="27" customHeight="1" spans="1:88">
      <c r="A33" s="48" t="s">
        <v>99</v>
      </c>
      <c r="B33" s="199" t="s">
        <v>278</v>
      </c>
      <c r="C33" s="35" t="n">
        <v>302.99</v>
      </c>
      <c r="D33" s="36" t="n">
        <f t="shared" si="0">C33/Z33-1</f>
        <v>-0.19882066740705484</v>
      </c>
      <c r="E33" s="35" t="n">
        <v>315.29</v>
      </c>
      <c r="F33" s="36" t="n">
        <f t="shared" si="1">E33/AB33-1</f>
        <v>-0.07452741575672184</v>
      </c>
      <c r="G33" s="35" t="n">
        <v>311.0</v>
      </c>
      <c r="H33" s="36" t="n">
        <f t="shared" si="2">G33/AD33-1</f>
        <v>-0.07960935187925422</v>
      </c>
      <c r="I33" s="35" t="n">
        <v>286.45</v>
      </c>
      <c r="J33" s="36" t="n">
        <f t="shared" si="3">I33/AF33-1</f>
        <v>-0.12531680356652108</v>
      </c>
      <c r="K33" s="35" t="n">
        <v>304.49</v>
      </c>
      <c r="L33" s="36" t="n">
        <f t="shared" si="4">K33/AH33-1</f>
        <v>-0.06971983746295563</v>
      </c>
      <c r="M33" s="35" t="n">
        <v>285.1</v>
      </c>
      <c r="N33" s="36" t="n">
        <f t="shared" si="5">M33/AJ33-1</f>
        <v>-0.12349740215820704</v>
      </c>
      <c r="O33" s="35" t="n">
        <v>299.13</v>
      </c>
      <c r="P33" s="36" t="n">
        <f t="shared" si="6">O33/AL33-1</f>
        <v>-0.0846135014382765</v>
      </c>
      <c r="Q33" s="35" t="n">
        <v>303.98</v>
      </c>
      <c r="R33" s="36" t="n">
        <f>Q33/AL33-1</f>
        <v>-0.07915543303747241</v>
      </c>
      <c r="S33" s="35"/>
      <c r="T33" s="36">
        <f>S33/AN33-1</f>
      </c>
      <c r="U33" s="134">
        <f>C33+E33+G33+I33+K33+M33+O33+Q33+S33</f>
      </c>
      <c r="V33" s="135">
        <f>U33/SUM(X33+Z33+AB33+AD33+AF33+AH33+AJ33+AL33+AN33)-1</f>
      </c>
      <c r="W33" s="35"/>
      <c r="X33" s="35" t="n">
        <v>378.18</v>
      </c>
      <c r="Y33" s="36">
        <f>X33/AY33-1</f>
      </c>
      <c r="Z33" s="35" t="n">
        <v>340.68</v>
      </c>
      <c r="AA33" s="36">
        <f>Z33/BA33-1</f>
      </c>
      <c r="AB33" s="35" t="n">
        <v>337.9</v>
      </c>
      <c r="AC33" s="36">
        <f>AB33/BC33-1</f>
      </c>
      <c r="AD33" s="35" t="n">
        <v>327.49</v>
      </c>
      <c r="AE33" s="36">
        <f>AD33/BE33-1</f>
      </c>
      <c r="AF33" s="35" t="n">
        <v>327.31</v>
      </c>
      <c r="AG33" s="36">
        <f>AF33/BG33-1</f>
      </c>
      <c r="AH33" s="35" t="n">
        <v>325.27</v>
      </c>
      <c r="AI33" s="36">
        <f>AH33/BI33-1</f>
      </c>
      <c r="AJ33" s="35" t="n">
        <v>326.78</v>
      </c>
      <c r="AK33" s="36">
        <f>AJ33/BK33-1</f>
      </c>
      <c r="AL33" s="35" t="n">
        <v>330.11</v>
      </c>
      <c r="AM33" s="36">
        <f>AL33/BM33-1</f>
      </c>
      <c r="AN33" s="35" t="n">
        <v>303.49</v>
      </c>
      <c r="AO33" s="36">
        <f>AN33/BO33-1</f>
      </c>
      <c r="AP33" s="35" t="n">
        <v>335.57</v>
      </c>
      <c r="AQ33" s="36">
        <f>AP33/BQ33-1</f>
      </c>
      <c r="AR33" s="35" t="n">
        <v>312.66</v>
      </c>
      <c r="AS33" s="36">
        <f>AR33/BS33-1</f>
      </c>
      <c r="AT33" s="35" t="n">
        <v>319.5</v>
      </c>
      <c r="AU33" s="36">
        <f>AT33/BU33-1</f>
      </c>
      <c r="AV33" s="35">
        <f>X33+Z33+AB33+AD33+AF33+AH33+AJ33+AL33+AN33+AP33+AR33+AT33</f>
      </c>
      <c r="AW33" s="36">
        <f>AV33/(AY33+BA33+BC33+BE33+BG33+BI33+BK33+BM33+BO33+BQ33+BS33+BU33)-1</f>
      </c>
      <c r="AX33" s="200"/>
      <c r="AY33" s="38" t="n">
        <v>361.95</v>
      </c>
      <c r="AZ33" s="37">
        <f>AY33/BZ33-1</f>
      </c>
      <c r="BA33" s="38" t="n">
        <v>334.3</v>
      </c>
      <c r="BB33" s="37">
        <f>BA33/CA33-1</f>
      </c>
      <c r="BC33" s="38" t="n">
        <v>340.22</v>
      </c>
      <c r="BD33" s="37">
        <f>BC33/CB33-1</f>
      </c>
      <c r="BE33" s="38" t="n">
        <v>296.3</v>
      </c>
      <c r="BF33" s="37">
        <f>BE33/CC33-1</f>
      </c>
      <c r="BG33" s="206" t="n">
        <v>326.0</v>
      </c>
      <c r="BH33" s="37">
        <f>BG33/CD33-1</f>
      </c>
      <c r="BI33" s="206" t="n">
        <v>336.41</v>
      </c>
      <c r="BJ33" s="37">
        <f>BI33/CE33-1</f>
      </c>
      <c r="BK33" s="206" t="n">
        <v>347.08</v>
      </c>
      <c r="BL33" s="37">
        <f>BK33/CF33-1</f>
      </c>
      <c r="BM33" s="206" t="n">
        <v>346.49</v>
      </c>
      <c r="BN33" s="37">
        <f>BM33/CG33-1</f>
      </c>
      <c r="BO33" s="206" t="n">
        <v>331.94</v>
      </c>
      <c r="BP33" s="37">
        <f>BO33/CH33-1</f>
      </c>
      <c r="BQ33" s="206" t="n">
        <v>340.52</v>
      </c>
      <c r="BR33" s="37">
        <f>BQ33/CI33-1</f>
      </c>
      <c r="BS33" s="206" t="n">
        <v>331.77</v>
      </c>
      <c r="BT33" s="37">
        <f>BS33/CJ33-1</f>
      </c>
      <c r="BU33" s="206" t="n">
        <v>342.54</v>
      </c>
      <c r="BV33" s="37">
        <f>BU33/CK33-1</f>
      </c>
      <c r="BW33" s="38">
        <f>AY33+BA33+BC33+BE33+BG33+BI33+BK33+BM33+BO33+BQ33+BS33+BU33</f>
      </c>
      <c r="BX33" s="37">
        <f>BW33/CL33-1</f>
      </c>
      <c r="BY33" s="39"/>
      <c r="BZ33" s="203" t="n">
        <v>346.7</v>
      </c>
      <c r="CA33" s="203" t="n">
        <v>325.79</v>
      </c>
      <c r="CB33" s="203" t="n">
        <v>358.2</v>
      </c>
      <c r="CC33" s="203" t="n">
        <v>361.87</v>
      </c>
      <c r="CD33" s="203" t="n">
        <v>369.1</v>
      </c>
      <c r="CE33" s="203" t="n">
        <v>353.85</v>
      </c>
      <c r="CF33" s="203" t="n">
        <v>363.7</v>
      </c>
      <c r="CG33" s="203" t="n">
        <v>369.74</v>
      </c>
      <c r="CH33" s="203" t="n">
        <v>347.8</v>
      </c>
      <c r="CI33" s="203" t="n">
        <v>340.97</v>
      </c>
      <c r="CJ33" s="203" t="n">
        <v>334.95</v>
      </c>
      <c r="CK33" s="203" t="n">
        <v>334.43</v>
      </c>
      <c r="CL33" s="38">
        <f>BZ33+CA33+CB33+CC33+CD33+CE33+CF33+CG33+CH33+CI33+CJ33+CK33</f>
      </c>
    </row>
    <row r="34" ht="27" customHeight="1" spans="1:88">
      <c r="A34" s="45"/>
      <c r="B34" s="199" t="s">
        <v>279</v>
      </c>
      <c r="C34" s="35" t="n">
        <v>1363.46</v>
      </c>
      <c r="D34" s="36" t="n">
        <f t="shared" si="0">C34/Z34-1</f>
        <v>-0.19881772935874154</v>
      </c>
      <c r="E34" s="35" t="n">
        <v>1418.81</v>
      </c>
      <c r="F34" s="36" t="n">
        <f t="shared" si="1">E34/AB34-1</f>
        <v>-0.07452415430576753</v>
      </c>
      <c r="G34" s="35" t="n">
        <v>1399.5</v>
      </c>
      <c r="H34" s="36" t="n">
        <f t="shared" si="2">G34/AD34-1</f>
        <v>-0.07960935187925422</v>
      </c>
      <c r="I34" s="35" t="n">
        <v>1289.03</v>
      </c>
      <c r="J34" s="36" t="n">
        <f t="shared" si="3">I34/AF34-1</f>
        <v>-0.12531637839194953</v>
      </c>
      <c r="K34" s="35" t="n">
        <v>1370.21</v>
      </c>
      <c r="L34" s="36" t="n">
        <f t="shared" si="4">K34/AH34-1</f>
        <v>-0.0697196007875619</v>
      </c>
      <c r="M34" s="35" t="n">
        <v>1282.95</v>
      </c>
      <c r="N34" s="36" t="n">
        <f t="shared" si="5">M34/AJ34-1</f>
        <v>-0.12350039625064901</v>
      </c>
      <c r="O34" s="35" t="n">
        <v>1346.09</v>
      </c>
      <c r="P34" s="36" t="n">
        <f t="shared" si="6">O34/AL34-1</f>
        <v>-0.08461010125738688</v>
      </c>
      <c r="Q34" s="35" t="n">
        <v>1367.91</v>
      </c>
      <c r="R34" s="36" t="n">
        <f>Q34/AL34-1</f>
        <v>-0.0791585324806462</v>
      </c>
      <c r="S34" s="35"/>
      <c r="T34" s="36">
        <f>S34/AN34-1</f>
      </c>
      <c r="U34" s="35">
        <f>C34+E34+G34+I34+K34+M34+O34+Q34+S34</f>
      </c>
      <c r="V34" s="135">
        <f>U34/SUM(X34+Z34+AB34+AD34+AF34+AH34+AJ34+AL34+AN34)-1</f>
      </c>
      <c r="W34" s="35"/>
      <c r="X34" s="35" t="n">
        <v>1701.81</v>
      </c>
      <c r="Y34" s="36">
        <f>X34/AY34-1</f>
      </c>
      <c r="Z34" s="35" t="n">
        <v>1533.06</v>
      </c>
      <c r="AA34" s="36">
        <f>Z34/BA34-1</f>
      </c>
      <c r="AB34" s="35" t="n">
        <v>1520.55</v>
      </c>
      <c r="AC34" s="36">
        <f>AB34/BC34-1</f>
      </c>
      <c r="AD34" s="35" t="n">
        <v>1473.71</v>
      </c>
      <c r="AE34" s="36">
        <f>AD34/BE34-1</f>
      </c>
      <c r="AF34" s="35" t="n">
        <v>1472.9</v>
      </c>
      <c r="AG34" s="36">
        <f>AF34/BG34-1</f>
      </c>
      <c r="AH34" s="35" t="n">
        <v>1463.72</v>
      </c>
      <c r="AI34" s="36">
        <f>AH34/BI34-1</f>
      </c>
      <c r="AJ34" s="35" t="n">
        <v>1470.51</v>
      </c>
      <c r="AK34" s="36">
        <f>AJ34/BK34-1</f>
      </c>
      <c r="AL34" s="35" t="n">
        <v>1485.5</v>
      </c>
      <c r="AM34" s="36">
        <f>AL34/BM34-1</f>
      </c>
      <c r="AN34" s="35" t="n">
        <v>1365.71</v>
      </c>
      <c r="AO34" s="36">
        <f>AN34/BO34-1</f>
      </c>
      <c r="AP34" s="35" t="n">
        <v>1510.07</v>
      </c>
      <c r="AQ34" s="36">
        <f>AP34/BQ34-1</f>
      </c>
      <c r="AR34" s="35" t="n">
        <v>1406.97</v>
      </c>
      <c r="AS34" s="36">
        <f>AR34/BS34-1</f>
      </c>
      <c r="AT34" s="35" t="n">
        <v>1437.75</v>
      </c>
      <c r="AU34" s="36">
        <f>AT34/BU34-1</f>
      </c>
      <c r="AV34" s="35">
        <f>X34+Z34+AB34+AD34+AF34+AH34+AJ34+AL34+AN34+AP34+AR34+AT34</f>
      </c>
      <c r="AW34" s="36">
        <f>AV34/(AY34+BA34+BC34+BE34+BG34+BI34+BK34+BM34+BO34+BQ34+BS34+BU34)-1</f>
      </c>
      <c r="AX34" s="202"/>
      <c r="AY34" s="35" t="n">
        <v>1628.78</v>
      </c>
      <c r="AZ34" s="36"/>
      <c r="BA34" s="35" t="n">
        <v>1504.35</v>
      </c>
      <c r="BB34" s="36"/>
      <c r="BC34" s="35" t="n">
        <v>1530.99</v>
      </c>
      <c r="BD34" s="36"/>
      <c r="BE34" s="35" t="n">
        <v>1333.35</v>
      </c>
      <c r="BF34" s="36"/>
      <c r="BG34" s="205" t="n">
        <v>1467.0</v>
      </c>
      <c r="BH34" s="36"/>
      <c r="BI34" s="205" t="n">
        <v>1513.85</v>
      </c>
      <c r="BJ34" s="36"/>
      <c r="BK34" s="205" t="n">
        <v>1561.86</v>
      </c>
      <c r="BL34" s="36"/>
      <c r="BM34" s="205" t="n">
        <v>1559.21</v>
      </c>
      <c r="BN34" s="36"/>
      <c r="BO34" s="205" t="n">
        <v>1493.73</v>
      </c>
      <c r="BP34" s="36"/>
      <c r="BQ34" s="205" t="n">
        <v>1532.34</v>
      </c>
      <c r="BR34" s="37"/>
      <c r="BS34" s="205" t="n">
        <v>1492.97</v>
      </c>
      <c r="BT34" s="37"/>
      <c r="BU34" s="205" t="n">
        <v>1541.43</v>
      </c>
      <c r="BV34" s="37"/>
      <c r="BW34" s="35">
        <f>AY34+BA34+BC34+BE34+BG34+BI34+BK34+BM34+BO34+BQ34+BS34+BU34</f>
      </c>
      <c r="BX34" s="36"/>
      <c r="BY34" s="40"/>
      <c r="BZ34" s="46"/>
      <c r="CA34" s="46"/>
      <c r="CB34" s="46"/>
      <c r="CC34" s="46"/>
      <c r="CD34" s="46"/>
      <c r="CE34" s="46"/>
      <c r="CF34" s="46"/>
      <c r="CG34" s="46"/>
      <c r="CH34" s="46"/>
      <c r="CI34" s="46"/>
      <c r="CJ34" s="46"/>
      <c r="CK34" s="46"/>
      <c r="CL34" s="44"/>
    </row>
    <row r="35" ht="27" customHeight="1" spans="1:88">
      <c r="A35" s="45"/>
      <c r="B35" s="199" t="s">
        <v>280</v>
      </c>
      <c r="C35" s="35" t="n">
        <v>273.0</v>
      </c>
      <c r="D35" s="36" t="n">
        <f t="shared" si="0">C35/Z35-1</f>
        <v>-0.20690256231479864</v>
      </c>
      <c r="E35" s="35" t="n">
        <v>282.93</v>
      </c>
      <c r="F35" s="36" t="n">
        <f t="shared" si="1">E35/AB35-1</f>
        <v>-0.09343458617706435</v>
      </c>
      <c r="G35" s="35" t="n">
        <v>282.49</v>
      </c>
      <c r="H35" s="36" t="n">
        <f t="shared" si="2">G35/AD35-1</f>
        <v>-0.0842815002107038</v>
      </c>
      <c r="I35" s="35" t="n">
        <v>258.92</v>
      </c>
      <c r="J35" s="36" t="n">
        <f t="shared" si="3">I35/AF35-1</f>
        <v>-0.1366167594784754</v>
      </c>
      <c r="K35" s="35" t="n">
        <v>276.8</v>
      </c>
      <c r="L35" s="36" t="n">
        <f t="shared" si="4">K35/AH35-1</f>
        <v>-0.08222811671087538</v>
      </c>
      <c r="M35" s="35" t="n">
        <v>260.0</v>
      </c>
      <c r="N35" s="36" t="n">
        <f t="shared" si="5">M35/AJ35-1</f>
        <v>-0.14026850076053166</v>
      </c>
      <c r="O35" s="35" t="n">
        <v>273.92</v>
      </c>
      <c r="P35" s="36" t="n">
        <f t="shared" si="6">O35/AL35-1</f>
        <v>-0.08778473424803512</v>
      </c>
      <c r="Q35" s="35" t="n">
        <v>278.47</v>
      </c>
      <c r="R35" s="36" t="n">
        <f>Q35/AL35-1</f>
        <v>-0.07739455985157206</v>
      </c>
      <c r="S35" s="35"/>
      <c r="T35" s="36">
        <f>S35/AN35-1</f>
      </c>
      <c r="U35" s="35">
        <f>C35+E35+G35+I35+K35+M35+O35+Q35+S35</f>
      </c>
      <c r="V35" s="135">
        <f>U35/SUM(X35+Z35+AB35+AD35+AF35+AH35+AJ35+AL35+AN35)-1</f>
      </c>
      <c r="W35" s="35"/>
      <c r="X35" s="35" t="n">
        <v>344.22</v>
      </c>
      <c r="Y35" s="36">
        <f>X35/AY35-1</f>
      </c>
      <c r="Z35" s="35" t="n">
        <v>312.09</v>
      </c>
      <c r="AA35" s="36">
        <f>Z35/BA35-1</f>
      </c>
      <c r="AB35" s="35" t="n">
        <v>308.49</v>
      </c>
      <c r="AC35" s="36">
        <f>AB35/BC35-1</f>
      </c>
      <c r="AD35" s="35" t="n">
        <v>299.89</v>
      </c>
      <c r="AE35" s="36">
        <f>AD35/BE35-1</f>
      </c>
      <c r="AF35" s="35" t="n">
        <v>301.6</v>
      </c>
      <c r="AG35" s="36">
        <f>AF35/BG35-1</f>
      </c>
      <c r="AH35" s="35" t="n">
        <v>302.42</v>
      </c>
      <c r="AI35" s="36">
        <f>AH35/BI35-1</f>
      </c>
      <c r="AJ35" s="35" t="n">
        <v>300.28</v>
      </c>
      <c r="AK35" s="36">
        <f>AJ35/BK35-1</f>
      </c>
      <c r="AL35" s="35" t="n">
        <v>301.83</v>
      </c>
      <c r="AM35" s="36">
        <f>AL35/BM35-1</f>
      </c>
      <c r="AN35" s="35" t="n">
        <v>277.88</v>
      </c>
      <c r="AO35" s="36">
        <f>AN35/BO35-1</f>
      </c>
      <c r="AP35" s="35" t="n">
        <v>307.06</v>
      </c>
      <c r="AQ35" s="36">
        <f>AP35/BQ35-1</f>
      </c>
      <c r="AR35" s="35" t="n">
        <v>285.35</v>
      </c>
      <c r="AS35" s="36">
        <f>AR35/BS35-1</f>
      </c>
      <c r="AT35" s="35" t="n">
        <v>289.0</v>
      </c>
      <c r="AU35" s="36">
        <f>AT35/BU35-1</f>
      </c>
      <c r="AV35" s="35">
        <f>X35+Z35+AB35+AD35+AF35+AH35+AJ35+AL35+AN35+AP35+AR35+AT35</f>
      </c>
      <c r="AW35" s="36">
        <f>AV35/(AY35+BA35+BC35+BE35+BG35+BI35+BK35+BM35+BO35+BQ35+BS35+BU35)-1</f>
      </c>
      <c r="AX35" s="202"/>
      <c r="AY35" s="35" t="n">
        <v>337.78</v>
      </c>
      <c r="AZ35" s="36"/>
      <c r="BA35" s="35" t="n">
        <v>309.83</v>
      </c>
      <c r="BB35" s="36"/>
      <c r="BC35" s="35" t="n">
        <v>311.3</v>
      </c>
      <c r="BD35" s="36"/>
      <c r="BE35" s="35" t="n">
        <v>275.55</v>
      </c>
      <c r="BF35" s="36"/>
      <c r="BG35" s="205" t="n">
        <v>304.16</v>
      </c>
      <c r="BH35" s="36"/>
      <c r="BI35" s="205" t="n">
        <v>309.6</v>
      </c>
      <c r="BJ35" s="36"/>
      <c r="BK35" s="205" t="n">
        <v>318.31</v>
      </c>
      <c r="BL35" s="36"/>
      <c r="BM35" s="205" t="n">
        <v>321.06</v>
      </c>
      <c r="BN35" s="36"/>
      <c r="BO35" s="205" t="n">
        <v>305.87</v>
      </c>
      <c r="BP35" s="36"/>
      <c r="BQ35" s="205" t="n">
        <v>312.22</v>
      </c>
      <c r="BR35" s="37"/>
      <c r="BS35" s="205" t="n">
        <v>306.34</v>
      </c>
      <c r="BT35" s="37"/>
      <c r="BU35" s="205" t="n">
        <v>313.72</v>
      </c>
      <c r="BV35" s="37"/>
      <c r="BW35" s="35">
        <f>AY35+BA35+BC35+BE35+BG35+BI35+BK35+BM35+BO35+BQ35+BS35+BU35</f>
      </c>
      <c r="BX35" s="36"/>
      <c r="BY35" s="40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9"/>
      <c r="CK35" s="49"/>
      <c r="CL35" s="44"/>
    </row>
    <row r="36" ht="27" customHeight="1" spans="1:88">
      <c r="A36" s="29"/>
      <c r="B36" s="199" t="s">
        <v>276</v>
      </c>
      <c r="C36" s="35" t="n">
        <v>1092.0</v>
      </c>
      <c r="D36" s="36" t="n">
        <f t="shared" si="0">C36/Z36-1</f>
        <v>-0.20690256231479864</v>
      </c>
      <c r="E36" s="35" t="n">
        <v>1131.72</v>
      </c>
      <c r="F36" s="36" t="n">
        <f t="shared" si="1">E36/AB36-1</f>
        <v>-0.09343458617706435</v>
      </c>
      <c r="G36" s="35" t="n">
        <v>1129.96</v>
      </c>
      <c r="H36" s="36" t="n">
        <f t="shared" si="2">G36/AD36-1</f>
        <v>-0.0842815002107038</v>
      </c>
      <c r="I36" s="35" t="n">
        <v>1035.68</v>
      </c>
      <c r="J36" s="36" t="n">
        <f t="shared" si="3">I36/AF36-1</f>
        <v>-0.1366167594784754</v>
      </c>
      <c r="K36" s="35" t="n">
        <v>1107.2</v>
      </c>
      <c r="L36" s="36" t="n">
        <f t="shared" si="4">K36/AH36-1</f>
        <v>-0.08222811671087538</v>
      </c>
      <c r="M36" s="35" t="n">
        <v>1040.0</v>
      </c>
      <c r="N36" s="36" t="n">
        <f t="shared" si="5">M36/AJ36-1</f>
        <v>-0.14026850076053166</v>
      </c>
      <c r="O36" s="35" t="n">
        <v>1095.68</v>
      </c>
      <c r="P36" s="36" t="n">
        <f t="shared" si="6">O36/AL36-1</f>
        <v>-0.08778473424803512</v>
      </c>
      <c r="Q36" s="35" t="n">
        <v>1113.88</v>
      </c>
      <c r="R36" s="36" t="n">
        <f>Q36/AL36-1</f>
        <v>-0.07739455985157206</v>
      </c>
      <c r="S36" s="35"/>
      <c r="T36" s="36">
        <f>S36/AN36-1</f>
      </c>
      <c r="U36" s="35">
        <f>C36+E36+G36+I36+K36+M36+O36+Q36+S36</f>
      </c>
      <c r="V36" s="135">
        <f>U36/SUM(X36+Z36+AB36+AD36+AF36+AH36+AJ36+AL36+AN36)-1</f>
      </c>
      <c r="W36" s="35"/>
      <c r="X36" s="35" t="n">
        <v>1376.88</v>
      </c>
      <c r="Y36" s="36">
        <f>X36/AY36-1</f>
      </c>
      <c r="Z36" s="35" t="n">
        <v>1248.36</v>
      </c>
      <c r="AA36" s="36">
        <f>Z36/BA36-1</f>
      </c>
      <c r="AB36" s="35" t="n">
        <v>1233.96</v>
      </c>
      <c r="AC36" s="36">
        <f>AB36/BC36-1</f>
      </c>
      <c r="AD36" s="35" t="n">
        <v>1199.56</v>
      </c>
      <c r="AE36" s="36">
        <f>AD36/BE36-1</f>
      </c>
      <c r="AF36" s="35" t="n">
        <v>1206.4</v>
      </c>
      <c r="AG36" s="36">
        <f>AF36/BG36-1</f>
      </c>
      <c r="AH36" s="35" t="n">
        <v>1209.68</v>
      </c>
      <c r="AI36" s="36">
        <f>AH36/BI36-1</f>
      </c>
      <c r="AJ36" s="35" t="n">
        <v>1201.12</v>
      </c>
      <c r="AK36" s="36">
        <f>AJ36/BK36-1</f>
      </c>
      <c r="AL36" s="35" t="n">
        <v>1207.32</v>
      </c>
      <c r="AM36" s="36">
        <f>AL36/BM36-1</f>
      </c>
      <c r="AN36" s="35" t="n">
        <v>1111.52</v>
      </c>
      <c r="AO36" s="36">
        <f>AN36/BO36-1</f>
      </c>
      <c r="AP36" s="35" t="n">
        <v>1228.24</v>
      </c>
      <c r="AQ36" s="36">
        <f>AP36/BQ36-1</f>
      </c>
      <c r="AR36" s="35" t="n">
        <v>1141.4</v>
      </c>
      <c r="AS36" s="36">
        <f>AR36/BS36-1</f>
      </c>
      <c r="AT36" s="35" t="n">
        <v>1156.0</v>
      </c>
      <c r="AU36" s="36">
        <f>AT36/BU36-1</f>
      </c>
      <c r="AV36" s="35">
        <f>X36+Z36+AB36+AD36+AF36+AH36+AJ36+AL36+AN36+AP36+AR36+AT36</f>
      </c>
      <c r="AW36" s="36">
        <f>AV36/(AY36+BA36+BC36+BE36+BG36+BI36+BK36+BM36+BO36+BQ36+BS36+BU36)-1</f>
      </c>
      <c r="AX36" s="202"/>
      <c r="AY36" s="35" t="n">
        <v>1351.12</v>
      </c>
      <c r="AZ36" s="36"/>
      <c r="BA36" s="35" t="n">
        <v>1239.32</v>
      </c>
      <c r="BB36" s="36"/>
      <c r="BC36" s="35" t="n">
        <v>1245.2</v>
      </c>
      <c r="BD36" s="36"/>
      <c r="BE36" s="35" t="n">
        <v>1102.2</v>
      </c>
      <c r="BF36" s="36"/>
      <c r="BG36" s="205" t="n">
        <v>1216.64</v>
      </c>
      <c r="BH36" s="36"/>
      <c r="BI36" s="205" t="n">
        <v>1238.4</v>
      </c>
      <c r="BJ36" s="36"/>
      <c r="BK36" s="205" t="n">
        <v>1273.24</v>
      </c>
      <c r="BL36" s="36"/>
      <c r="BM36" s="205" t="n">
        <v>1284.24</v>
      </c>
      <c r="BN36" s="36"/>
      <c r="BO36" s="205" t="n">
        <v>1223.48</v>
      </c>
      <c r="BP36" s="36"/>
      <c r="BQ36" s="205" t="n">
        <v>1248.88</v>
      </c>
      <c r="BR36" s="37"/>
      <c r="BS36" s="205" t="n">
        <v>1225.36</v>
      </c>
      <c r="BT36" s="37"/>
      <c r="BU36" s="205" t="n">
        <v>1254.88</v>
      </c>
      <c r="BV36" s="37"/>
      <c r="BW36" s="35">
        <f>AY36+BA36+BC36+BE36+BG36+BI36+BK36+BM36+BO36+BQ36+BS36+BU36</f>
      </c>
      <c r="BX36" s="36"/>
      <c r="BY36" s="40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9"/>
      <c r="CK36" s="49"/>
      <c r="CL36" s="44"/>
    </row>
    <row r="37" s="178" customFormat="1" ht="27" customHeight="1" spans="1:88">
      <c r="A37" s="48" t="s">
        <v>100</v>
      </c>
      <c r="B37" s="199" t="s">
        <v>278</v>
      </c>
      <c r="C37" s="35" t="n">
        <v>476.28</v>
      </c>
      <c r="D37" s="36" t="n">
        <f t="shared" ref="D37:D68" si="25">C37/X37-1</f>
        <v>0.06741371582250122</v>
      </c>
      <c r="E37" s="35" t="n">
        <v>476.44</v>
      </c>
      <c r="F37" s="36" t="n">
        <f t="shared" ref="F37:F68" si="26">E37/Z37-1</f>
        <v>0.0925267719966063</v>
      </c>
      <c r="G37" s="35" t="n">
        <v>451.85</v>
      </c>
      <c r="H37" s="36" t="n">
        <f t="shared" ref="H37:H68" si="27">G37/AB37-1</f>
        <v>0.1010258534564683</v>
      </c>
      <c r="I37" s="35" t="n">
        <v>450.0</v>
      </c>
      <c r="J37" s="36" t="n">
        <f t="shared" ref="J37:J68" si="28">I37/AD37-1</f>
        <v>0.11491006392151037</v>
      </c>
      <c r="K37" s="35" t="n">
        <v>458.18</v>
      </c>
      <c r="L37" s="36" t="n">
        <f t="shared" ref="L37:L68" si="29">K37/AF37-1</f>
        <v>-0.18114880080065765</v>
      </c>
      <c r="M37" s="35" t="n">
        <v>483.82</v>
      </c>
      <c r="N37" s="36" t="n">
        <f t="shared" ref="N37:N68" si="30">M37/AH37-1</f>
        <v>-0.03234064681293625</v>
      </c>
      <c r="O37" s="35" t="n">
        <v>463.57</v>
      </c>
      <c r="P37" s="36" t="n">
        <f t="shared" ref="P37:P68" si="31">O37/AJ37-1</f>
        <v>-0.022292993630573243</v>
      </c>
      <c r="Q37" s="35" t="n">
        <v>455.44</v>
      </c>
      <c r="R37" s="36" t="n">
        <f>Q37/AL37-1</f>
        <v>0.006519481093504753</v>
      </c>
      <c r="S37" s="35"/>
      <c r="T37" s="36">
        <f>S37/AN37-1</f>
      </c>
      <c r="U37" s="134">
        <f>C37+E37+G37+I37+K37+M37+O37+Q37+S37</f>
      </c>
      <c r="V37" s="135">
        <f>U37/SUM(X37+Z37+AB37+AD37+AF37+AH37+AJ37+AL37+AN37)-1</f>
      </c>
      <c r="W37" s="35"/>
      <c r="X37" s="35" t="n">
        <v>446.2</v>
      </c>
      <c r="Y37" s="36">
        <f>X37/AY37-1</f>
      </c>
      <c r="Z37" s="35" t="n">
        <v>436.09</v>
      </c>
      <c r="AA37" s="36">
        <f>Z37/BA37-1</f>
      </c>
      <c r="AB37" s="35" t="n">
        <v>410.39</v>
      </c>
      <c r="AC37" s="36">
        <f>AB37/BC37-1</f>
      </c>
      <c r="AD37" s="35" t="n">
        <v>403.62</v>
      </c>
      <c r="AE37" s="36">
        <f>AD37/BE37-1</f>
      </c>
      <c r="AF37" s="35" t="n">
        <v>559.54</v>
      </c>
      <c r="AG37" s="36">
        <f>AF37/BG37-1</f>
      </c>
      <c r="AH37" s="35" t="n">
        <v>499.99</v>
      </c>
      <c r="AI37" s="36">
        <f>AH37/BI37-1</f>
      </c>
      <c r="AJ37" s="35" t="n">
        <v>474.14</v>
      </c>
      <c r="AK37" s="36">
        <f>AJ37/BK37-1</f>
      </c>
      <c r="AL37" s="35" t="n">
        <v>452.49</v>
      </c>
      <c r="AM37" s="36">
        <f>AL37/BM37-1</f>
      </c>
      <c r="AN37" s="35" t="n">
        <v>457.99</v>
      </c>
      <c r="AO37" s="36">
        <f>AN37/BO37-1</f>
      </c>
      <c r="AP37" s="35" t="n">
        <v>490.26</v>
      </c>
      <c r="AQ37" s="36">
        <f>AP37/BQ37-1</f>
      </c>
      <c r="AR37" s="35" t="n">
        <v>468.5</v>
      </c>
      <c r="AS37" s="36">
        <f>AR37/BS37-1</f>
      </c>
      <c r="AT37" s="35" t="n">
        <v>480.26</v>
      </c>
      <c r="AU37" s="36">
        <f>AT37/BU37-1</f>
      </c>
      <c r="AV37" s="35">
        <f>X37+Z37+AB37+AD37+AF37+AH37+AJ37+AL37+AN37+AP37+AR37+AT37</f>
      </c>
      <c r="AW37" s="36">
        <f>AV37/(AY37+BA37+BC37+BE37+BG37+BI37+BK37+BM37+BO37+BQ37+BS37+BU37)-1</f>
      </c>
      <c r="AX37" s="200"/>
      <c r="AY37" s="38" t="n">
        <v>481.54</v>
      </c>
      <c r="AZ37" s="37">
        <f>AY37/BZ37-1</f>
      </c>
      <c r="BA37" s="38" t="n">
        <v>446.53</v>
      </c>
      <c r="BB37" s="37">
        <f>BA37/CA37-1</f>
      </c>
      <c r="BC37" s="38" t="n">
        <v>433.54</v>
      </c>
      <c r="BD37" s="37">
        <f>BC37/CB37-1</f>
      </c>
      <c r="BE37" s="38" t="n">
        <v>423.68</v>
      </c>
      <c r="BF37" s="37">
        <f>BE37/CC37-1</f>
      </c>
      <c r="BG37" s="206" t="n">
        <v>452.62</v>
      </c>
      <c r="BH37" s="37">
        <f>BG37/CD37-1</f>
      </c>
      <c r="BI37" s="206" t="n">
        <v>467.57</v>
      </c>
      <c r="BJ37" s="37">
        <f>BI37/CE37-1</f>
      </c>
      <c r="BK37" s="206" t="n">
        <v>436.94</v>
      </c>
      <c r="BL37" s="37">
        <f>BK37/CF37-1</f>
      </c>
      <c r="BM37" s="206" t="n">
        <v>407.34</v>
      </c>
      <c r="BN37" s="37">
        <f>BM37/CG37-1</f>
      </c>
      <c r="BO37" s="206" t="n">
        <v>390.73</v>
      </c>
      <c r="BP37" s="37">
        <f>BO37/CH37-1</f>
      </c>
      <c r="BQ37" s="206" t="n">
        <v>416.5</v>
      </c>
      <c r="BR37" s="37">
        <f>BQ37/CI37-1</f>
      </c>
      <c r="BS37" s="206" t="n">
        <v>392.18</v>
      </c>
      <c r="BT37" s="37">
        <f>BS37/CJ37-1</f>
      </c>
      <c r="BU37" s="206" t="n">
        <v>397.63</v>
      </c>
      <c r="BV37" s="37">
        <f>BU37/CK37-1</f>
      </c>
      <c r="BW37" s="38">
        <f>AY37+BA37+BC37+BE37+BG37+BI37+BK37+BM37+BO37+BQ37+BS37+BU37</f>
      </c>
      <c r="BX37" s="37">
        <f>BW37/CL37-1</f>
      </c>
      <c r="BY37" s="39"/>
      <c r="BZ37" s="203" t="n">
        <v>486.68</v>
      </c>
      <c r="CA37" s="203" t="n">
        <v>454.36</v>
      </c>
      <c r="CB37" s="203" t="n">
        <v>446.58</v>
      </c>
      <c r="CC37" s="203" t="n">
        <v>420.02</v>
      </c>
      <c r="CD37" s="203" t="n">
        <v>437.06</v>
      </c>
      <c r="CE37" s="203" t="n">
        <v>432.97</v>
      </c>
      <c r="CF37" s="203" t="n">
        <v>443.81</v>
      </c>
      <c r="CG37" s="203" t="n">
        <v>453.6</v>
      </c>
      <c r="CH37" s="203" t="n">
        <v>426.58</v>
      </c>
      <c r="CI37" s="203" t="n">
        <v>456.46</v>
      </c>
      <c r="CJ37" s="203" t="n">
        <v>447.03</v>
      </c>
      <c r="CK37" s="203" t="n">
        <v>458.82</v>
      </c>
      <c r="CL37" s="38">
        <f>BZ37+CA37+CB37+CC37+CD37+CE37+CF37+CG37+CH37+CI37+CJ37+CK37</f>
      </c>
    </row>
    <row r="38" ht="27" customHeight="1" spans="1:88">
      <c r="A38" s="45"/>
      <c r="B38" s="199" t="s">
        <v>279</v>
      </c>
      <c r="C38" s="35" t="n">
        <v>2476.66</v>
      </c>
      <c r="D38" s="36" t="n">
        <f t="shared" si="25">C38/Z38-1</f>
        <v>0.06741543978209141</v>
      </c>
      <c r="E38" s="35" t="n">
        <v>2477.49</v>
      </c>
      <c r="F38" s="36" t="n">
        <f t="shared" si="26">E38/AB38-1</f>
        <v>0.092526690391459</v>
      </c>
      <c r="G38" s="35" t="n">
        <v>2349.62</v>
      </c>
      <c r="H38" s="36" t="n">
        <f t="shared" si="27">G38/AD38-1</f>
        <v>0.10102482158170223</v>
      </c>
      <c r="I38" s="35" t="n">
        <v>2340.0</v>
      </c>
      <c r="J38" s="36" t="n">
        <f t="shared" si="28">I38/AF38-1</f>
        <v>0.11491218875368059</v>
      </c>
      <c r="K38" s="35" t="n">
        <v>2382.54</v>
      </c>
      <c r="L38" s="36" t="n">
        <f t="shared" si="29">K38/AH38-1</f>
        <v>-0.18114798890572958</v>
      </c>
      <c r="M38" s="35" t="n">
        <v>2515.86</v>
      </c>
      <c r="N38" s="36" t="n">
        <f t="shared" si="30">M38/AJ38-1</f>
        <v>-0.032342929671724474</v>
      </c>
      <c r="O38" s="35" t="n">
        <v>2410.56</v>
      </c>
      <c r="P38" s="36" t="n">
        <f t="shared" si="31">O38/AL38-1</f>
        <v>-0.022295409100680175</v>
      </c>
      <c r="Q38" s="35" t="n">
        <v>2368.29</v>
      </c>
      <c r="R38" s="36" t="n">
        <f>Q38/AL38-1</f>
        <v>0.006519475551966636</v>
      </c>
      <c r="S38" s="35"/>
      <c r="T38" s="36">
        <f>S38/AN38-1</f>
      </c>
      <c r="U38" s="35">
        <f>C38+E38+G38+I38+K38+M38+O38+Q38+S38</f>
      </c>
      <c r="V38" s="135">
        <f>U38/SUM(X38+Z38+AB38+AD38+AF38+AH38+AJ38+AL38+AN38)-1</f>
      </c>
      <c r="W38" s="35"/>
      <c r="X38" s="35" t="n">
        <v>2320.24</v>
      </c>
      <c r="Y38" s="36">
        <f>X38/AY38-1</f>
      </c>
      <c r="Z38" s="35" t="n">
        <v>2267.67</v>
      </c>
      <c r="AA38" s="36">
        <f>Z38/BA38-1</f>
      </c>
      <c r="AB38" s="35" t="n">
        <v>2134.03</v>
      </c>
      <c r="AC38" s="36">
        <f>AB38/BC38-1</f>
      </c>
      <c r="AD38" s="35" t="n">
        <v>2098.82</v>
      </c>
      <c r="AE38" s="36">
        <f>AD38/BE38-1</f>
      </c>
      <c r="AF38" s="35" t="n">
        <v>2909.61</v>
      </c>
      <c r="AG38" s="36">
        <f>AF38/BG38-1</f>
      </c>
      <c r="AH38" s="35" t="n">
        <v>2599.95</v>
      </c>
      <c r="AI38" s="36">
        <f>AH38/BI38-1</f>
      </c>
      <c r="AJ38" s="35" t="n">
        <v>2465.53</v>
      </c>
      <c r="AK38" s="36">
        <f>AJ38/BK38-1</f>
      </c>
      <c r="AL38" s="35" t="n">
        <v>2352.95</v>
      </c>
      <c r="AM38" s="36">
        <f>AL38/BM38-1</f>
      </c>
      <c r="AN38" s="35" t="n">
        <v>2381.55</v>
      </c>
      <c r="AO38" s="36">
        <f>AN38/BO38-1</f>
      </c>
      <c r="AP38" s="35" t="n">
        <v>2549.35</v>
      </c>
      <c r="AQ38" s="36">
        <f>AP38/BQ38-1</f>
      </c>
      <c r="AR38" s="35" t="n">
        <v>2436.2</v>
      </c>
      <c r="AS38" s="36">
        <f>AR38/BS38-1</f>
      </c>
      <c r="AT38" s="35" t="n">
        <v>2497.35</v>
      </c>
      <c r="AU38" s="36">
        <f>AT38/BU38-1</f>
      </c>
      <c r="AV38" s="35">
        <f>X38+Z38+AB38+AD38+AF38+AH38+AJ38+AL38+AN38+AP38+AR38+AT38</f>
      </c>
      <c r="AW38" s="36">
        <f>AV38/(AY38+BA38+BC38+BE38+BG38+BI38+BK38+BM38+BO38+BQ38+BS38+BU38)-1</f>
      </c>
      <c r="AX38" s="202"/>
      <c r="AY38" s="35" t="n">
        <v>2504.01</v>
      </c>
      <c r="AZ38" s="36"/>
      <c r="BA38" s="35" t="n">
        <v>2321.96</v>
      </c>
      <c r="BB38" s="36"/>
      <c r="BC38" s="35" t="n">
        <v>2254.41</v>
      </c>
      <c r="BD38" s="36"/>
      <c r="BE38" s="35" t="n">
        <v>2203.14</v>
      </c>
      <c r="BF38" s="36"/>
      <c r="BG38" s="205" t="n">
        <v>2353.62</v>
      </c>
      <c r="BH38" s="36"/>
      <c r="BI38" s="205" t="n">
        <v>2431.36</v>
      </c>
      <c r="BJ38" s="36"/>
      <c r="BK38" s="205" t="n">
        <v>2272.09</v>
      </c>
      <c r="BL38" s="36"/>
      <c r="BM38" s="205" t="n">
        <v>2118.17</v>
      </c>
      <c r="BN38" s="36"/>
      <c r="BO38" s="205" t="n">
        <v>2031.8</v>
      </c>
      <c r="BP38" s="36"/>
      <c r="BQ38" s="205" t="n">
        <v>2165.8</v>
      </c>
      <c r="BR38" s="37"/>
      <c r="BS38" s="205" t="n">
        <v>2039.34</v>
      </c>
      <c r="BT38" s="37"/>
      <c r="BU38" s="205" t="n">
        <v>2067.68</v>
      </c>
      <c r="BV38" s="37"/>
      <c r="BW38" s="35">
        <f>AY38+BA38+BC38+BE38+BG38+BI38+BK38+BM38+BO38+BQ38+BS38+BU38</f>
      </c>
      <c r="BX38" s="36"/>
      <c r="BY38" s="40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6"/>
      <c r="CK38" s="46"/>
      <c r="CL38" s="44"/>
    </row>
    <row r="39" ht="27" customHeight="1" spans="1:88">
      <c r="A39" s="45"/>
      <c r="B39" s="199" t="s">
        <v>280</v>
      </c>
      <c r="C39" s="35" t="n">
        <v>398.5</v>
      </c>
      <c r="D39" s="36" t="n">
        <f t="shared" si="25">C39/Z39-1</f>
        <v>0.0745294720379659</v>
      </c>
      <c r="E39" s="35" t="n">
        <v>398.04</v>
      </c>
      <c r="F39" s="36" t="n">
        <f t="shared" si="26">E39/AB39-1</f>
        <v>0.10266496758823207</v>
      </c>
      <c r="G39" s="35" t="n">
        <v>379.17</v>
      </c>
      <c r="H39" s="36" t="n">
        <f t="shared" si="27">G39/AD39-1</f>
        <v>0.1138954171562867</v>
      </c>
      <c r="I39" s="35" t="n">
        <v>381.12</v>
      </c>
      <c r="J39" s="36" t="n">
        <f t="shared" si="28">I39/AF39-1</f>
        <v>0.13729820059085074</v>
      </c>
      <c r="K39" s="35" t="n">
        <v>380.58</v>
      </c>
      <c r="L39" s="36" t="n">
        <f t="shared" si="29">K39/AH39-1</f>
        <v>-0.13143300545450398</v>
      </c>
      <c r="M39" s="35" t="n">
        <v>398.02</v>
      </c>
      <c r="N39" s="36" t="n">
        <f t="shared" si="30">M39/AJ39-1</f>
        <v>-0.005024623153263463</v>
      </c>
      <c r="O39" s="35" t="n">
        <v>386.28</v>
      </c>
      <c r="P39" s="36" t="n">
        <f t="shared" si="31">O39/AL39-1</f>
        <v>0.013751837077472073</v>
      </c>
      <c r="Q39" s="35" t="n">
        <v>381.54</v>
      </c>
      <c r="R39" s="36" t="n">
        <f>Q39/AL39-1</f>
        <v>0.046921303918340485</v>
      </c>
      <c r="S39" s="35"/>
      <c r="T39" s="36">
        <f>S39/AN39-1</f>
      </c>
      <c r="U39" s="35">
        <f>C39+E39+G39+I39+K39+M39+O39+Q39+S39</f>
      </c>
      <c r="V39" s="135">
        <f>U39/SUM(X39+Z39+AB39+AD39+AF39+AH39+AJ39+AL39+AN39)-1</f>
      </c>
      <c r="W39" s="35"/>
      <c r="X39" s="35" t="n">
        <v>370.86</v>
      </c>
      <c r="Y39" s="36">
        <f>X39/AY39-1</f>
      </c>
      <c r="Z39" s="35" t="n">
        <v>360.98</v>
      </c>
      <c r="AA39" s="36">
        <f>Z39/BA39-1</f>
      </c>
      <c r="AB39" s="35" t="n">
        <v>340.4</v>
      </c>
      <c r="AC39" s="36">
        <f>AB39/BC39-1</f>
      </c>
      <c r="AD39" s="35" t="n">
        <v>335.11</v>
      </c>
      <c r="AE39" s="36">
        <f>AD39/BE39-1</f>
      </c>
      <c r="AF39" s="35" t="n">
        <v>438.17</v>
      </c>
      <c r="AG39" s="36">
        <f>AF39/BG39-1</f>
      </c>
      <c r="AH39" s="35" t="n">
        <v>400.03</v>
      </c>
      <c r="AI39" s="36">
        <f>AH39/BI39-1</f>
      </c>
      <c r="AJ39" s="35" t="n">
        <v>381.04</v>
      </c>
      <c r="AK39" s="36">
        <f>AJ39/BK39-1</f>
      </c>
      <c r="AL39" s="35" t="n">
        <v>364.44</v>
      </c>
      <c r="AM39" s="36">
        <f>AL39/BM39-1</f>
      </c>
      <c r="AN39" s="35" t="n">
        <v>368.66</v>
      </c>
      <c r="AO39" s="36">
        <f>AN39/BO39-1</f>
      </c>
      <c r="AP39" s="35" t="n">
        <v>395.2</v>
      </c>
      <c r="AQ39" s="36">
        <f>AP39/BQ39-1</f>
      </c>
      <c r="AR39" s="35" t="n">
        <v>377.05</v>
      </c>
      <c r="AS39" s="36">
        <f>AR39/BS39-1</f>
      </c>
      <c r="AT39" s="35" t="n">
        <v>384.23</v>
      </c>
      <c r="AU39" s="36">
        <f>AT39/BU39-1</f>
      </c>
      <c r="AV39" s="35">
        <f>X39+Z39+AB39+AD39+AF39+AH39+AJ39+AL39+AN39+AP39+AR39+AT39</f>
      </c>
      <c r="AW39" s="36">
        <f>AV39/(AY39+BA39+BC39+BE39+BG39+BI39+BK39+BM39+BO39+BQ39+BS39+BU39)-1</f>
      </c>
      <c r="AX39" s="202"/>
      <c r="AY39" s="35" t="n">
        <v>380.79</v>
      </c>
      <c r="AZ39" s="36"/>
      <c r="BA39" s="35" t="n">
        <v>367.18</v>
      </c>
      <c r="BB39" s="36"/>
      <c r="BC39" s="35" t="n">
        <v>358.27</v>
      </c>
      <c r="BD39" s="36"/>
      <c r="BE39" s="35" t="n">
        <v>352.93</v>
      </c>
      <c r="BF39" s="36"/>
      <c r="BG39" s="205" t="n">
        <v>377.09</v>
      </c>
      <c r="BH39" s="36"/>
      <c r="BI39" s="205" t="n">
        <v>395.02</v>
      </c>
      <c r="BJ39" s="36"/>
      <c r="BK39" s="205" t="n">
        <v>366.74</v>
      </c>
      <c r="BL39" s="36"/>
      <c r="BM39" s="205" t="n">
        <v>338.64</v>
      </c>
      <c r="BN39" s="36"/>
      <c r="BO39" s="205" t="n">
        <v>322.53</v>
      </c>
      <c r="BP39" s="36"/>
      <c r="BQ39" s="205" t="n">
        <v>348.76</v>
      </c>
      <c r="BR39" s="37"/>
      <c r="BS39" s="205" t="n">
        <v>327.98</v>
      </c>
      <c r="BT39" s="37"/>
      <c r="BU39" s="205" t="n">
        <v>333.11</v>
      </c>
      <c r="BV39" s="37"/>
      <c r="BW39" s="35">
        <f>AY39+BA39+BC39+BE39+BG39+BI39+BK39+BM39+BO39+BQ39+BS39+BU39</f>
      </c>
      <c r="BX39" s="36"/>
      <c r="BY39" s="40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9"/>
      <c r="CK39" s="49"/>
      <c r="CL39" s="44"/>
    </row>
    <row r="40" ht="27" customHeight="1" spans="1:88">
      <c r="A40" s="29"/>
      <c r="B40" s="199" t="s">
        <v>276</v>
      </c>
      <c r="C40" s="35" t="n">
        <v>1354.9</v>
      </c>
      <c r="D40" s="36" t="n">
        <f t="shared" si="25">C40/Z40-1</f>
        <v>0.07453288075373532</v>
      </c>
      <c r="E40" s="35" t="n">
        <v>1353.34</v>
      </c>
      <c r="F40" s="36" t="n">
        <f t="shared" si="26">E40/AB40-1</f>
        <v>0.10267002354704924</v>
      </c>
      <c r="G40" s="35" t="n">
        <v>1289.18</v>
      </c>
      <c r="H40" s="36" t="n">
        <f t="shared" si="27">G40/AD40-1</f>
        <v>0.11389714522706851</v>
      </c>
      <c r="I40" s="35" t="n">
        <v>1295.81</v>
      </c>
      <c r="J40" s="36" t="n">
        <f t="shared" si="28">I40/AF40-1</f>
        <v>0.13730394867338958</v>
      </c>
      <c r="K40" s="35" t="n">
        <v>1293.97</v>
      </c>
      <c r="L40" s="36" t="n">
        <f t="shared" si="29">K40/AH40-1</f>
        <v>-0.1314355139685054</v>
      </c>
      <c r="M40" s="35" t="n">
        <v>1353.27</v>
      </c>
      <c r="N40" s="36" t="n">
        <f t="shared" si="30">M40/AJ40-1</f>
        <v>-0.005021689581648392</v>
      </c>
      <c r="O40" s="35" t="n">
        <v>1313.35</v>
      </c>
      <c r="P40" s="36" t="n">
        <f t="shared" si="31">O40/AL40-1</f>
        <v>0.013747163345014357</v>
      </c>
      <c r="Q40" s="35" t="n">
        <v>1297.24</v>
      </c>
      <c r="R40" s="36" t="n">
        <f>Q40/AL40-1</f>
        <v>0.04692115244935846</v>
      </c>
      <c r="S40" s="35"/>
      <c r="T40" s="36">
        <f>S40/AN40-1</f>
      </c>
      <c r="U40" s="35">
        <f>C40+E40+G40+I40+K40+M40+O40+Q40+S40</f>
      </c>
      <c r="V40" s="135">
        <f>U40/SUM(X40+Z40+AB40+AD40+AF40+AH40+AJ40+AL40+AN40)-1</f>
      </c>
      <c r="W40" s="35"/>
      <c r="X40" s="35" t="n">
        <v>1260.92</v>
      </c>
      <c r="Y40" s="36">
        <f>X40/AY40-1</f>
      </c>
      <c r="Z40" s="35" t="n">
        <v>1227.33</v>
      </c>
      <c r="AA40" s="36">
        <f>Z40/BA40-1</f>
      </c>
      <c r="AB40" s="35" t="n">
        <v>1157.36</v>
      </c>
      <c r="AC40" s="36">
        <f>AB40/BC40-1</f>
      </c>
      <c r="AD40" s="35" t="n">
        <v>1139.37</v>
      </c>
      <c r="AE40" s="36">
        <f>AD40/BE40-1</f>
      </c>
      <c r="AF40" s="35" t="n">
        <v>1489.78</v>
      </c>
      <c r="AG40" s="36">
        <f>AF40/BG40-1</f>
      </c>
      <c r="AH40" s="35" t="n">
        <v>1360.1</v>
      </c>
      <c r="AI40" s="36">
        <f>AH40/BI40-1</f>
      </c>
      <c r="AJ40" s="35" t="n">
        <v>1295.54</v>
      </c>
      <c r="AK40" s="36">
        <f>AJ40/BK40-1</f>
      </c>
      <c r="AL40" s="35" t="n">
        <v>1239.1</v>
      </c>
      <c r="AM40" s="36">
        <f>AL40/BM40-1</f>
      </c>
      <c r="AN40" s="35" t="n">
        <v>1253.44</v>
      </c>
      <c r="AO40" s="36">
        <f>AN40/BO40-1</f>
      </c>
      <c r="AP40" s="35" t="n">
        <v>1343.68</v>
      </c>
      <c r="AQ40" s="36">
        <f>AP40/BQ40-1</f>
      </c>
      <c r="AR40" s="35" t="n">
        <v>1281.97</v>
      </c>
      <c r="AS40" s="36">
        <f>AR40/BS40-1</f>
      </c>
      <c r="AT40" s="35" t="n">
        <v>1306.38</v>
      </c>
      <c r="AU40" s="36">
        <f>AT40/BU40-1</f>
      </c>
      <c r="AV40" s="35">
        <f>X40+Z40+AB40+AD40+AF40+AH40+AJ40+AL40+AN40+AP40+AR40+AT40</f>
      </c>
      <c r="AW40" s="36">
        <f>AV40/(AY40+BA40+BC40+BE40+BG40+BI40+BK40+BM40+BO40+BQ40+BS40+BU40)-1</f>
      </c>
      <c r="AX40" s="202"/>
      <c r="AY40" s="35" t="n">
        <v>1294.69</v>
      </c>
      <c r="AZ40" s="36"/>
      <c r="BA40" s="35" t="n">
        <v>1248.41</v>
      </c>
      <c r="BB40" s="36"/>
      <c r="BC40" s="35" t="n">
        <v>1218.12</v>
      </c>
      <c r="BD40" s="36"/>
      <c r="BE40" s="35" t="n">
        <v>1199.96</v>
      </c>
      <c r="BF40" s="36"/>
      <c r="BG40" s="205" t="n">
        <v>1282.11</v>
      </c>
      <c r="BH40" s="36"/>
      <c r="BI40" s="205" t="n">
        <v>1343.07</v>
      </c>
      <c r="BJ40" s="36"/>
      <c r="BK40" s="205" t="n">
        <v>1246.92</v>
      </c>
      <c r="BL40" s="36"/>
      <c r="BM40" s="205" t="n">
        <v>1151.38</v>
      </c>
      <c r="BN40" s="36"/>
      <c r="BO40" s="205" t="n">
        <v>1096.6</v>
      </c>
      <c r="BP40" s="36"/>
      <c r="BQ40" s="205" t="n">
        <v>1185.78</v>
      </c>
      <c r="BR40" s="37"/>
      <c r="BS40" s="205" t="n">
        <v>1115.13</v>
      </c>
      <c r="BT40" s="37"/>
      <c r="BU40" s="205" t="n">
        <v>1132.57</v>
      </c>
      <c r="BV40" s="37"/>
      <c r="BW40" s="35">
        <f>AY40+BA40+BC40+BE40+BG40+BI40+BK40+BM40+BO40+BQ40+BS40+BU40</f>
      </c>
      <c r="BX40" s="36"/>
      <c r="BY40" s="40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9"/>
      <c r="CK40" s="49"/>
      <c r="CL40" s="44"/>
    </row>
    <row r="41" s="176" customFormat="1" ht="27" customHeight="1" spans="1:88">
      <c r="A41" s="48" t="s">
        <v>101</v>
      </c>
      <c r="B41" s="199" t="s">
        <v>278</v>
      </c>
      <c r="C41" s="35" t="n">
        <v>842.4</v>
      </c>
      <c r="D41" s="36" t="n">
        <f t="shared" si="25">C41/Z41-1</f>
        <v>-0.01204451898155201</v>
      </c>
      <c r="E41" s="35" t="n">
        <v>852.9</v>
      </c>
      <c r="F41" s="36" t="n">
        <f t="shared" si="26">E41/AB41-1</f>
        <v>0.10543710712202703</v>
      </c>
      <c r="G41" s="35" t="n">
        <v>798.83</v>
      </c>
      <c r="H41" s="36" t="n">
        <f t="shared" si="27">G41/AD41-1</f>
        <v>0.05351796900758332</v>
      </c>
      <c r="I41" s="35" t="n">
        <v>760.18</v>
      </c>
      <c r="J41" s="36" t="n">
        <f t="shared" si="28">I41/AF41-1</f>
        <v>0.055424430066920216</v>
      </c>
      <c r="K41" s="35" t="n">
        <v>726.0</v>
      </c>
      <c r="L41" s="36" t="n">
        <f t="shared" si="29">K41/AH41-1</f>
        <v>-0.02403613486046141</v>
      </c>
      <c r="M41" s="35" t="n">
        <v>713.07</v>
      </c>
      <c r="N41" s="36" t="n">
        <f t="shared" si="30">M41/AJ41-1</f>
        <v>-0.009005628517823605</v>
      </c>
      <c r="O41" s="35" t="n">
        <v>707.34</v>
      </c>
      <c r="P41" s="36" t="n">
        <f t="shared" si="31">O41/AL41-1</f>
        <v>-0.08297248943397206</v>
      </c>
      <c r="Q41" s="35" t="n">
        <v>708.88</v>
      </c>
      <c r="R41" s="36" t="n">
        <f>Q41/AL41-1</f>
        <v>-0.07941249042245102</v>
      </c>
      <c r="S41" s="35"/>
      <c r="T41" s="36">
        <f>S41/AN41-1</f>
      </c>
      <c r="U41" s="134">
        <f>C41+E41+G41+I41+K41+M41+O41+Q41+S41</f>
      </c>
      <c r="V41" s="135">
        <f>U41/SUM(X41+Z41+AB41+AD41+AF41+AH41+AJ41+AL41+AN41)-1</f>
      </c>
      <c r="W41" s="35"/>
      <c r="X41" s="35" t="n">
        <v>852.67</v>
      </c>
      <c r="Y41" s="36">
        <f>X41/AY41-1</f>
      </c>
      <c r="Z41" s="35" t="n">
        <v>771.55</v>
      </c>
      <c r="AA41" s="36">
        <f>Z41/BA41-1</f>
      </c>
      <c r="AB41" s="35" t="n">
        <v>758.25</v>
      </c>
      <c r="AC41" s="36">
        <f>AB41/BC41-1</f>
      </c>
      <c r="AD41" s="35" t="n">
        <v>720.26</v>
      </c>
      <c r="AE41" s="36">
        <f>AD41/BE41-1</f>
      </c>
      <c r="AF41" s="35" t="n">
        <v>743.88</v>
      </c>
      <c r="AG41" s="36">
        <f>AF41/BG41-1</f>
      </c>
      <c r="AH41" s="35" t="n">
        <v>719.55</v>
      </c>
      <c r="AI41" s="36">
        <f>AH41/BI41-1</f>
      </c>
      <c r="AJ41" s="35" t="n">
        <v>771.34</v>
      </c>
      <c r="AK41" s="36">
        <f>AJ41/BK41-1</f>
      </c>
      <c r="AL41" s="35" t="n">
        <v>770.03</v>
      </c>
      <c r="AM41" s="36">
        <f>AL41/BM41-1</f>
      </c>
      <c r="AN41" s="35" t="n">
        <v>779.83</v>
      </c>
      <c r="AO41" s="36">
        <f>AN41/BO41-1</f>
      </c>
      <c r="AP41" s="35" t="n">
        <v>889.41</v>
      </c>
      <c r="AQ41" s="36">
        <f>AP41/BQ41-1</f>
      </c>
      <c r="AR41" s="35" t="n">
        <v>774.87</v>
      </c>
      <c r="AS41" s="36">
        <f>AR41/BS41-1</f>
      </c>
      <c r="AT41" s="35" t="n">
        <v>784.51</v>
      </c>
      <c r="AU41" s="36">
        <f>AT41/BU41-1</f>
      </c>
      <c r="AV41" s="35">
        <f>X41+Z41+AB41+AD41+AF41+AH41+AJ41+AL41+AN41+AP41+AR41+AT41</f>
      </c>
      <c r="AW41" s="36">
        <f>AV41/(AY41+BA41+BC41+BE41+BG41+BI41+BK41+BM41+BO41+BQ41+BS41+BU41)-1</f>
      </c>
      <c r="AX41" s="200"/>
      <c r="AY41" s="38" t="n">
        <v>920.49</v>
      </c>
      <c r="AZ41" s="37">
        <f>AY41/BZ41-1</f>
      </c>
      <c r="BA41" s="38" t="n">
        <v>991.04</v>
      </c>
      <c r="BB41" s="37">
        <f>BA41/CA41-1</f>
      </c>
      <c r="BC41" s="38" t="n">
        <v>856.8</v>
      </c>
      <c r="BD41" s="37">
        <f>BC41/CB41-1</f>
      </c>
      <c r="BE41" s="38" t="n">
        <v>787.82</v>
      </c>
      <c r="BF41" s="37">
        <f>BE41/CC41-1</f>
      </c>
      <c r="BG41" s="206" t="n">
        <v>791.43</v>
      </c>
      <c r="BH41" s="37">
        <f>BG41/CD41-1</f>
      </c>
      <c r="BI41" s="206" t="n">
        <v>791.62</v>
      </c>
      <c r="BJ41" s="37">
        <f>BI41/CE41-1</f>
      </c>
      <c r="BK41" s="206" t="n">
        <v>806.79</v>
      </c>
      <c r="BL41" s="37">
        <f>BK41/CF41-1</f>
      </c>
      <c r="BM41" s="206" t="n">
        <v>761.23</v>
      </c>
      <c r="BN41" s="37">
        <f>BM41/CG41-1</f>
      </c>
      <c r="BO41" s="206" t="n">
        <v>689.8</v>
      </c>
      <c r="BP41" s="37">
        <f>BO41/CH41-1</f>
      </c>
      <c r="BQ41" s="206" t="n">
        <v>705.61</v>
      </c>
      <c r="BR41" s="37">
        <f>BQ41/CI41-1</f>
      </c>
      <c r="BS41" s="206" t="n">
        <v>685.58</v>
      </c>
      <c r="BT41" s="37">
        <f>BS41/CJ41-1</f>
      </c>
      <c r="BU41" s="206" t="n">
        <v>723.05</v>
      </c>
      <c r="BV41" s="37">
        <f>BU41/CK41-1</f>
      </c>
      <c r="BW41" s="38">
        <f>AY41+BA41+BC41+BE41+BG41+BI41+BK41+BM41+BO41+BQ41+BS41+BU41</f>
      </c>
      <c r="BX41" s="37">
        <f>BW41/CL41-1</f>
      </c>
      <c r="BY41" s="39"/>
      <c r="BZ41" s="201" t="n">
        <v>873.43</v>
      </c>
      <c r="CA41" s="201" t="n">
        <v>785.48</v>
      </c>
      <c r="CB41" s="201" t="n">
        <v>857.2</v>
      </c>
      <c r="CC41" s="201" t="n">
        <v>802.46</v>
      </c>
      <c r="CD41" s="201" t="n">
        <v>835.1</v>
      </c>
      <c r="CE41" s="201" t="n">
        <v>815.84</v>
      </c>
      <c r="CF41" s="201" t="n">
        <v>851.05</v>
      </c>
      <c r="CG41" s="201" t="n">
        <v>842.38</v>
      </c>
      <c r="CH41" s="201" t="n">
        <v>824.95</v>
      </c>
      <c r="CI41" s="201" t="n">
        <v>827.96</v>
      </c>
      <c r="CJ41" s="201" t="n">
        <v>802.34</v>
      </c>
      <c r="CK41" s="201" t="n">
        <v>839.44</v>
      </c>
      <c r="CL41" s="38">
        <f>BZ41+CA41+CB41+CC41+CD41+CE41+CF41+CG41+CH41+CI41+CJ41+CK41</f>
      </c>
    </row>
    <row r="42" s="177" customFormat="1" ht="27" customHeight="1" spans="1:88">
      <c r="A42" s="45"/>
      <c r="B42" s="199" t="s">
        <v>279</v>
      </c>
      <c r="C42" s="35" t="n">
        <v>4094.06</v>
      </c>
      <c r="D42" s="36" t="n">
        <f t="shared" si="25">C42/Z42-1</f>
        <v>-0.03970821067939534</v>
      </c>
      <c r="E42" s="35" t="n">
        <v>4196.27</v>
      </c>
      <c r="F42" s="36" t="n">
        <f t="shared" si="26">E42/AB42-1</f>
        <v>0.08775063184498744</v>
      </c>
      <c r="G42" s="35" t="n">
        <v>3786.45</v>
      </c>
      <c r="H42" s="36" t="n">
        <f t="shared" si="27">G42/AD42-1</f>
        <v>-0.0012660731948566095</v>
      </c>
      <c r="I42" s="35" t="n">
        <v>3717.28</v>
      </c>
      <c r="J42" s="36" t="n">
        <f t="shared" si="28">I42/AF42-1</f>
        <v>0.03220503706994693</v>
      </c>
      <c r="K42" s="35" t="n">
        <v>3579.18</v>
      </c>
      <c r="L42" s="36" t="n">
        <f t="shared" si="29">K42/AH42-1</f>
        <v>-0.037699628972414856</v>
      </c>
      <c r="M42" s="35" t="n">
        <v>3465.52</v>
      </c>
      <c r="N42" s="36" t="n">
        <f t="shared" si="30">M42/AJ42-1</f>
        <v>-0.036753526509624046</v>
      </c>
      <c r="O42" s="35" t="n">
        <v>3444.75</v>
      </c>
      <c r="P42" s="36" t="n">
        <f t="shared" si="31">O42/AL42-1</f>
        <v>-0.15737139502458353</v>
      </c>
      <c r="Q42" s="35" t="n">
        <v>3445.16</v>
      </c>
      <c r="R42" s="36" t="n">
        <f>Q42/AL42-1</f>
        <v>-0.15901146327650517</v>
      </c>
      <c r="S42" s="35"/>
      <c r="T42" s="36">
        <f>S42/AN42-1</f>
      </c>
      <c r="U42" s="35">
        <f>C42+E42+G42+I42+K42+M42+O42+Q42+S42</f>
      </c>
      <c r="V42" s="135">
        <f>U42/SUM(X42+Z42+AB42+AD42+AF42+AH42+AJ42+AL42+AN42)-1</f>
      </c>
      <c r="W42" s="35"/>
      <c r="X42" s="35" t="n">
        <v>4263.35</v>
      </c>
      <c r="Y42" s="36">
        <f>X42/AY42-1</f>
      </c>
      <c r="Z42" s="35" t="n">
        <v>3857.75</v>
      </c>
      <c r="AA42" s="36">
        <f>Z42/BA42-1</f>
      </c>
      <c r="AB42" s="35" t="n">
        <v>3791.25</v>
      </c>
      <c r="AC42" s="36">
        <f>AB42/BC42-1</f>
      </c>
      <c r="AD42" s="35" t="n">
        <v>3601.3</v>
      </c>
      <c r="AE42" s="36">
        <f>AD42/BE42-1</f>
      </c>
      <c r="AF42" s="35" t="n">
        <v>3719.4</v>
      </c>
      <c r="AG42" s="36">
        <f>AF42/BG42-1</f>
      </c>
      <c r="AH42" s="35" t="n">
        <v>3597.75</v>
      </c>
      <c r="AI42" s="36">
        <f>AH42/BI42-1</f>
      </c>
      <c r="AJ42" s="35" t="n">
        <v>4088.1</v>
      </c>
      <c r="AK42" s="36">
        <f>AJ42/BK42-1</f>
      </c>
      <c r="AL42" s="35" t="n">
        <v>4096.56</v>
      </c>
      <c r="AM42" s="36">
        <f>AL42/BM42-1</f>
      </c>
      <c r="AN42" s="35" t="n">
        <v>3945.94</v>
      </c>
      <c r="AO42" s="36">
        <f>AN42/BO42-1</f>
      </c>
      <c r="AP42" s="35" t="n">
        <v>4429.26</v>
      </c>
      <c r="AQ42" s="36">
        <f>AP42/BQ42-1</f>
      </c>
      <c r="AR42" s="35" t="n">
        <v>3874.35</v>
      </c>
      <c r="AS42" s="36">
        <f>AR42/BS42-1</f>
      </c>
      <c r="AT42" s="35" t="n">
        <v>3930.4</v>
      </c>
      <c r="AU42" s="36">
        <f>AT42/BU42-1</f>
      </c>
      <c r="AV42" s="35">
        <f>X42+Z42+AB42+AD42+AF42+AH42+AJ42+AL42+AN42+AP42+AR42+AT42</f>
      </c>
      <c r="AW42" s="36">
        <f>AV42/(AY42+BA42+BC42+BE42+BG42+BI42+BK42+BM42+BO42+BQ42+BS42+BU42)-1</f>
      </c>
      <c r="AX42" s="202"/>
      <c r="AY42" s="35" t="n">
        <v>4602.45</v>
      </c>
      <c r="AZ42" s="36"/>
      <c r="BA42" s="35" t="n">
        <v>4955.2</v>
      </c>
      <c r="BB42" s="36"/>
      <c r="BC42" s="35" t="n">
        <v>4284.0</v>
      </c>
      <c r="BD42" s="36"/>
      <c r="BE42" s="35" t="n">
        <v>3939.1</v>
      </c>
      <c r="BF42" s="36"/>
      <c r="BG42" s="205" t="n">
        <v>3957.15</v>
      </c>
      <c r="BH42" s="36"/>
      <c r="BI42" s="205" t="n">
        <v>3958.1</v>
      </c>
      <c r="BJ42" s="36"/>
      <c r="BK42" s="205" t="n">
        <v>4033.95</v>
      </c>
      <c r="BL42" s="36"/>
      <c r="BM42" s="205" t="n">
        <v>3806.15</v>
      </c>
      <c r="BN42" s="36"/>
      <c r="BO42" s="205" t="n">
        <v>3449.0</v>
      </c>
      <c r="BP42" s="36"/>
      <c r="BQ42" s="205" t="n">
        <v>3528.05</v>
      </c>
      <c r="BR42" s="37"/>
      <c r="BS42" s="205" t="n">
        <v>3427.9</v>
      </c>
      <c r="BT42" s="37"/>
      <c r="BU42" s="205" t="n">
        <v>3615.25</v>
      </c>
      <c r="BV42" s="37"/>
      <c r="BW42" s="35">
        <f>AY42+BA42+BC42+BE42+BG42+BI42+BK42+BM42+BO42+BQ42+BS42+BU42</f>
      </c>
      <c r="BX42" s="36"/>
      <c r="BY42" s="40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6"/>
      <c r="CK42" s="46"/>
      <c r="CL42" s="44"/>
    </row>
    <row r="43" s="177" customFormat="1" ht="27" customHeight="1" spans="1:88">
      <c r="A43" s="45"/>
      <c r="B43" s="199" t="s">
        <v>280</v>
      </c>
      <c r="C43" s="35" t="n">
        <v>717.1</v>
      </c>
      <c r="D43" s="36" t="n">
        <f t="shared" si="25">C43/Z43-1</f>
        <v>-0.1564621049040712</v>
      </c>
      <c r="E43" s="35" t="n">
        <v>724.11</v>
      </c>
      <c r="F43" s="36" t="n">
        <f t="shared" si="26">E43/AB43-1</f>
        <v>-0.05865605865605861</v>
      </c>
      <c r="G43" s="35" t="n">
        <v>693.24</v>
      </c>
      <c r="H43" s="36" t="n">
        <f t="shared" si="27">G43/AD43-1</f>
        <v>-0.08289456277285356</v>
      </c>
      <c r="I43" s="35" t="n">
        <v>661.33</v>
      </c>
      <c r="J43" s="36" t="n">
        <f t="shared" si="28">I43/AF43-1</f>
        <v>-0.07905584180476255</v>
      </c>
      <c r="K43" s="35" t="n">
        <v>623.6</v>
      </c>
      <c r="L43" s="36" t="n">
        <f t="shared" si="29">K43/AH43-1</f>
        <v>-0.15911542610571738</v>
      </c>
      <c r="M43" s="35" t="n">
        <v>612.29</v>
      </c>
      <c r="N43" s="36" t="n">
        <f t="shared" si="30">M43/AJ43-1</f>
        <v>-0.1465032966726606</v>
      </c>
      <c r="O43" s="35" t="n">
        <v>610.52</v>
      </c>
      <c r="P43" s="36" t="n">
        <f t="shared" si="31">O43/AL43-1</f>
        <v>-0.10480938416422292</v>
      </c>
      <c r="Q43" s="35" t="n">
        <v>607.94</v>
      </c>
      <c r="R43" s="36" t="n">
        <f>Q43/AL43-1</f>
        <v>-0.03756708407871201</v>
      </c>
      <c r="S43" s="35"/>
      <c r="T43" s="36">
        <f>S43/AN43-1</f>
      </c>
      <c r="U43" s="35">
        <f>C43+E43+G43+I43+K43+M43+O43+Q43+S43</f>
      </c>
      <c r="V43" s="135">
        <f>U43/SUM(X43+Z43+AB43+AD43+AF43+AH43+AJ43+AL43+AN43)-1</f>
      </c>
      <c r="W43" s="35"/>
      <c r="X43" s="35" t="n">
        <v>850.11</v>
      </c>
      <c r="Y43" s="36">
        <f>X43/AY43-1</f>
      </c>
      <c r="Z43" s="35" t="n">
        <v>769.23</v>
      </c>
      <c r="AA43" s="36">
        <f>Z43/BA43-1</f>
      </c>
      <c r="AB43" s="35" t="n">
        <v>755.9</v>
      </c>
      <c r="AC43" s="36">
        <f>AB43/BC43-1</f>
      </c>
      <c r="AD43" s="35" t="n">
        <v>718.1</v>
      </c>
      <c r="AE43" s="36">
        <f>AD43/BE43-1</f>
      </c>
      <c r="AF43" s="35" t="n">
        <v>741.6</v>
      </c>
      <c r="AG43" s="36">
        <f>AF43/BG43-1</f>
      </c>
      <c r="AH43" s="35" t="n">
        <v>717.39</v>
      </c>
      <c r="AI43" s="36">
        <f>AH43/BI43-1</f>
      </c>
      <c r="AJ43" s="35" t="n">
        <v>682.0</v>
      </c>
      <c r="AK43" s="36">
        <f>AJ43/BK43-1</f>
      </c>
      <c r="AL43" s="35" t="n">
        <v>631.67</v>
      </c>
      <c r="AM43" s="36">
        <f>AL43/BM43-1</f>
      </c>
      <c r="AN43" s="35" t="n">
        <v>636.09</v>
      </c>
      <c r="AO43" s="36">
        <f>AN43/BO43-1</f>
      </c>
      <c r="AP43" s="35" t="n">
        <v>775.83</v>
      </c>
      <c r="AQ43" s="36">
        <f>AP43/BQ43-1</f>
      </c>
      <c r="AR43" s="35" t="n">
        <v>662.12</v>
      </c>
      <c r="AS43" s="36">
        <f>AR43/BS43-1</f>
      </c>
      <c r="AT43" s="35" t="n">
        <v>667.55</v>
      </c>
      <c r="AU43" s="36">
        <f>AT43/BU43-1</f>
      </c>
      <c r="AV43" s="35">
        <f>X43+Z43+AB43+AD43+AF43+AH43+AJ43+AL43+AN43+AP43+AR43+AT43</f>
      </c>
      <c r="AW43" s="36">
        <f>AV43/(AY43+BA43+BC43+BE43+BG43+BI43+BK43+BM43+BO43+BQ43+BS43+BU43)-1</f>
      </c>
      <c r="AX43" s="202"/>
      <c r="AY43" s="35" t="n">
        <v>917.7</v>
      </c>
      <c r="AZ43" s="36"/>
      <c r="BA43" s="35" t="n">
        <v>985.1</v>
      </c>
      <c r="BB43" s="36"/>
      <c r="BC43" s="35" t="n">
        <v>854.23</v>
      </c>
      <c r="BD43" s="36"/>
      <c r="BE43" s="35" t="n">
        <v>785.4</v>
      </c>
      <c r="BF43" s="36"/>
      <c r="BG43" s="205" t="n">
        <v>789.1</v>
      </c>
      <c r="BH43" s="36"/>
      <c r="BI43" s="205" t="n">
        <v>789.25</v>
      </c>
      <c r="BJ43" s="36"/>
      <c r="BK43" s="205" t="n">
        <v>804.36</v>
      </c>
      <c r="BL43" s="36"/>
      <c r="BM43" s="205" t="n">
        <v>758.95</v>
      </c>
      <c r="BN43" s="36"/>
      <c r="BO43" s="205" t="n">
        <v>687.73</v>
      </c>
      <c r="BP43" s="36"/>
      <c r="BQ43" s="205" t="n">
        <v>703.5</v>
      </c>
      <c r="BR43" s="37"/>
      <c r="BS43" s="205" t="n">
        <v>683.52</v>
      </c>
      <c r="BT43" s="37"/>
      <c r="BU43" s="205" t="n">
        <v>720.88</v>
      </c>
      <c r="BV43" s="37"/>
      <c r="BW43" s="35">
        <f>AY43+BA43+BC43+BE43+BG43+BI43+BK43+BM43+BO43+BQ43+BS43+BU43</f>
      </c>
      <c r="BX43" s="36"/>
      <c r="BY43" s="40"/>
      <c r="BZ43" s="46"/>
      <c r="CA43" s="46"/>
      <c r="CB43" s="46"/>
      <c r="CC43" s="46"/>
      <c r="CD43" s="46"/>
      <c r="CE43" s="46"/>
      <c r="CF43" s="46"/>
      <c r="CG43" s="46"/>
      <c r="CH43" s="46"/>
      <c r="CI43" s="46"/>
      <c r="CJ43" s="46"/>
      <c r="CK43" s="46"/>
      <c r="CL43" s="44"/>
    </row>
    <row r="44" s="177" customFormat="1" ht="29.1" customHeight="1" spans="1:88">
      <c r="A44" s="29"/>
      <c r="B44" s="199" t="s">
        <v>276</v>
      </c>
      <c r="C44" s="35" t="n">
        <v>2588.73</v>
      </c>
      <c r="D44" s="36" t="n">
        <f t="shared" si="25">C44/Z44-1</f>
        <v>-0.23870734375551395</v>
      </c>
      <c r="E44" s="35" t="n">
        <v>2635.76</v>
      </c>
      <c r="F44" s="36" t="n">
        <f t="shared" si="26">E44/AB44-1</f>
        <v>-0.14337714337714336</v>
      </c>
      <c r="G44" s="35" t="n">
        <v>2537.26</v>
      </c>
      <c r="H44" s="36" t="n">
        <f t="shared" si="27">G44/AD44-1</f>
        <v>-0.16084799576663578</v>
      </c>
      <c r="I44" s="35" t="n">
        <v>2605.64</v>
      </c>
      <c r="J44" s="36" t="n">
        <f t="shared" si="28">I44/AF44-1</f>
        <v>-0.09287007380587664</v>
      </c>
      <c r="K44" s="35" t="n">
        <v>2456.98</v>
      </c>
      <c r="L44" s="36" t="n">
        <f t="shared" si="29">K44/AH44-1</f>
        <v>-0.1717300431499461</v>
      </c>
      <c r="M44" s="35" t="n">
        <v>2326.7</v>
      </c>
      <c r="N44" s="36" t="n">
        <f t="shared" si="30">M44/AJ44-1</f>
        <v>-0.18917882880999182</v>
      </c>
      <c r="O44" s="35" t="n">
        <v>2350.5</v>
      </c>
      <c r="P44" s="36" t="n">
        <f t="shared" si="31">O44/AL44-1</f>
        <v>-0.13837976539589447</v>
      </c>
      <c r="Q44" s="35" t="n">
        <v>2340.57</v>
      </c>
      <c r="R44" s="36" t="n">
        <f>Q44/AL44-1</f>
        <v>-0.07365792264948468</v>
      </c>
      <c r="S44" s="35"/>
      <c r="T44" s="36">
        <f>S44/AN44-1</f>
      </c>
      <c r="U44" s="35">
        <f>C44+E44+G44+I44+K44+M44+O44+Q44+S44</f>
      </c>
      <c r="V44" s="135">
        <f>U44/SUM(X44+Z44+AB44+AD44+AF44+AH44+AJ44+AL44+AN44)-1</f>
      </c>
      <c r="W44" s="35"/>
      <c r="X44" s="35" t="n">
        <v>3400.44</v>
      </c>
      <c r="Y44" s="36">
        <f>X44/AY44-1</f>
      </c>
      <c r="Z44" s="35" t="n">
        <v>3076.92</v>
      </c>
      <c r="AA44" s="36">
        <f>Z44/BA44-1</f>
      </c>
      <c r="AB44" s="35" t="n">
        <v>3023.6</v>
      </c>
      <c r="AC44" s="36">
        <f>AB44/BC44-1</f>
      </c>
      <c r="AD44" s="35" t="n">
        <v>2872.4</v>
      </c>
      <c r="AE44" s="36">
        <f>AD44/BE44-1</f>
      </c>
      <c r="AF44" s="35" t="n">
        <v>2966.4</v>
      </c>
      <c r="AG44" s="36">
        <f>AF44/BG44-1</f>
      </c>
      <c r="AH44" s="35" t="n">
        <v>2869.56</v>
      </c>
      <c r="AI44" s="36">
        <f>AH44/BI44-1</f>
      </c>
      <c r="AJ44" s="35" t="n">
        <v>2728.0</v>
      </c>
      <c r="AK44" s="36">
        <f>AJ44/BK44-1</f>
      </c>
      <c r="AL44" s="35" t="n">
        <v>2526.68</v>
      </c>
      <c r="AM44" s="36">
        <f>AL44/BM44-1</f>
      </c>
      <c r="AN44" s="35" t="n">
        <v>2372.62</v>
      </c>
      <c r="AO44" s="36">
        <f>AN44/BO44-1</f>
      </c>
      <c r="AP44" s="35" t="n">
        <v>2754.2</v>
      </c>
      <c r="AQ44" s="36">
        <f>AP44/BQ44-1</f>
      </c>
      <c r="AR44" s="35" t="n">
        <v>2416.74</v>
      </c>
      <c r="AS44" s="36">
        <f>AR44/BS44-1</f>
      </c>
      <c r="AT44" s="35" t="n">
        <v>2476.61</v>
      </c>
      <c r="AU44" s="36">
        <f>AT44/BU44-1</f>
      </c>
      <c r="AV44" s="35">
        <f>X44+Z44+AB44+AD44+AF44+AH44+AJ44+AL44+AN44+AP44+AR44+AT44</f>
      </c>
      <c r="AW44" s="36">
        <f>AV44/(AY44+BA44+BC44+BE44+BG44+BI44+BK44+BM44+BO44+BQ44+BS44+BU44)-1</f>
      </c>
      <c r="AX44" s="202"/>
      <c r="AY44" s="35" t="n">
        <v>3670.8</v>
      </c>
      <c r="AZ44" s="36"/>
      <c r="BA44" s="35" t="n">
        <v>3940.4</v>
      </c>
      <c r="BB44" s="36"/>
      <c r="BC44" s="35" t="n">
        <v>3416.92</v>
      </c>
      <c r="BD44" s="36"/>
      <c r="BE44" s="35" t="n">
        <v>3141.6</v>
      </c>
      <c r="BF44" s="36"/>
      <c r="BG44" s="205" t="n">
        <v>3156.4</v>
      </c>
      <c r="BH44" s="36"/>
      <c r="BI44" s="205" t="n">
        <v>3157.0</v>
      </c>
      <c r="BJ44" s="36"/>
      <c r="BK44" s="205" t="n">
        <v>3217.44</v>
      </c>
      <c r="BL44" s="36"/>
      <c r="BM44" s="205" t="n">
        <v>3035.8</v>
      </c>
      <c r="BN44" s="36"/>
      <c r="BO44" s="205" t="n">
        <v>2750.92</v>
      </c>
      <c r="BP44" s="36"/>
      <c r="BQ44" s="205" t="n">
        <v>2814.0</v>
      </c>
      <c r="BR44" s="37"/>
      <c r="BS44" s="205" t="n">
        <v>2734.08</v>
      </c>
      <c r="BT44" s="37"/>
      <c r="BU44" s="205" t="n">
        <v>2883.52</v>
      </c>
      <c r="BV44" s="37"/>
      <c r="BW44" s="35">
        <f>AY44+BA44+BC44+BE44+BG44+BI44+BK44+BM44+BO44+BQ44+BS44+BU44</f>
      </c>
      <c r="BX44" s="36"/>
      <c r="BY44" s="40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6"/>
      <c r="CK44" s="46"/>
      <c r="CL44" s="44"/>
    </row>
    <row r="45" s="178" customFormat="1" ht="27" customHeight="1" spans="1:88">
      <c r="A45" s="48" t="s">
        <v>102</v>
      </c>
      <c r="B45" s="199" t="s">
        <v>278</v>
      </c>
      <c r="C45" s="35" t="n">
        <v>327.22</v>
      </c>
      <c r="D45" s="36" t="n">
        <f t="shared" si="25">C45/Z45-1</f>
        <v>-0.27332889184987785</v>
      </c>
      <c r="E45" s="35" t="n">
        <v>339.87</v>
      </c>
      <c r="F45" s="36" t="n">
        <f t="shared" si="26">E45/AB45-1</f>
        <v>-0.2373098155379022</v>
      </c>
      <c r="G45" s="35" t="n">
        <v>325.1</v>
      </c>
      <c r="H45" s="36" t="n">
        <f t="shared" si="27">G45/AD45-1</f>
        <v>-0.22040238843193205</v>
      </c>
      <c r="I45" s="35" t="n">
        <v>347.03</v>
      </c>
      <c r="J45" s="36" t="n">
        <f t="shared" si="28">I45/AF45-1</f>
        <v>-0.15502800097394687</v>
      </c>
      <c r="K45" s="35" t="n">
        <v>342.77</v>
      </c>
      <c r="L45" s="36" t="n">
        <f t="shared" si="29">K45/AH45-1</f>
        <v>-0.07745929215448799</v>
      </c>
      <c r="M45" s="35" t="n">
        <v>343.92</v>
      </c>
      <c r="N45" s="36" t="n">
        <f t="shared" si="30">M45/AJ45-1</f>
        <v>-0.14234413965087278</v>
      </c>
      <c r="O45" s="35" t="n">
        <v>342.4</v>
      </c>
      <c r="P45" s="36" t="n">
        <f t="shared" si="31">O45/AL45-1</f>
        <v>-0.07241351285454989</v>
      </c>
      <c r="Q45" s="35" t="n">
        <v>341.08</v>
      </c>
      <c r="R45" s="36" t="n">
        <f>Q45/AL45-1</f>
        <v>-0.06887608855887095</v>
      </c>
      <c r="S45" s="35"/>
      <c r="T45" s="36">
        <f>S45/AN45-1</f>
      </c>
      <c r="U45" s="134">
        <f>C45+E45+G45+I45+K45+M45+O45+Q45+S45</f>
      </c>
      <c r="V45" s="135">
        <f>U45/SUM(X45+Z45+AB45+AD45+AF45+AH45+AJ45+AL45+AN45)-1</f>
      </c>
      <c r="W45" s="35"/>
      <c r="X45" s="35" t="n">
        <v>450.3</v>
      </c>
      <c r="Y45" s="36">
        <f>X45/AY45-1</f>
      </c>
      <c r="Z45" s="35" t="n">
        <v>445.62</v>
      </c>
      <c r="AA45" s="36">
        <f>Z45/BA45-1</f>
      </c>
      <c r="AB45" s="35" t="n">
        <v>417.01</v>
      </c>
      <c r="AC45" s="36">
        <f>AB45/BC45-1</f>
      </c>
      <c r="AD45" s="35" t="n">
        <v>410.7</v>
      </c>
      <c r="AE45" s="36">
        <f>AD45/BE45-1</f>
      </c>
      <c r="AF45" s="35" t="n">
        <v>371.55</v>
      </c>
      <c r="AG45" s="36">
        <f>AF45/BG45-1</f>
      </c>
      <c r="AH45" s="35" t="n">
        <v>401.0</v>
      </c>
      <c r="AI45" s="36">
        <f>AH45/BI45-1</f>
      </c>
      <c r="AJ45" s="35" t="n">
        <v>369.13</v>
      </c>
      <c r="AK45" s="36">
        <f>AJ45/BK45-1</f>
      </c>
      <c r="AL45" s="35" t="n">
        <v>366.31</v>
      </c>
      <c r="AM45" s="36">
        <f>AL45/BM45-1</f>
      </c>
      <c r="AN45" s="35" t="n">
        <v>373.21</v>
      </c>
      <c r="AO45" s="36">
        <f>AN45/BO45-1</f>
      </c>
      <c r="AP45" s="35" t="n">
        <v>373.71</v>
      </c>
      <c r="AQ45" s="36">
        <f>AP45/BQ45-1</f>
      </c>
      <c r="AR45" s="35" t="n">
        <v>372.96</v>
      </c>
      <c r="AS45" s="36">
        <f>AR45/BS45-1</f>
      </c>
      <c r="AT45" s="35" t="n">
        <v>330.58</v>
      </c>
      <c r="AU45" s="36">
        <f>AT45/BU45-1</f>
      </c>
      <c r="AV45" s="35">
        <f>X45+Z45+AB45+AD45+AF45+AH45+AJ45+AL45+AN45+AP45+AR45+AT45</f>
      </c>
      <c r="AW45" s="36">
        <f>AV45/(AY45+BA45+BC45+BE45+BG45+BI45+BK45+BM45+BO45+BQ45+BS45+BU45)-1</f>
      </c>
      <c r="AX45" s="200"/>
      <c r="AY45" s="38" t="n">
        <v>543.1</v>
      </c>
      <c r="AZ45" s="37">
        <f>AY45/BZ45-1</f>
      </c>
      <c r="BA45" s="38" t="n">
        <v>564.53</v>
      </c>
      <c r="BB45" s="37">
        <f>BA45/CA45-1</f>
      </c>
      <c r="BC45" s="38" t="n">
        <v>536.31</v>
      </c>
      <c r="BD45" s="37">
        <f>BC45/CB45-1</f>
      </c>
      <c r="BE45" s="38" t="n">
        <v>510.6</v>
      </c>
      <c r="BF45" s="37">
        <f>BE45/CC45-1</f>
      </c>
      <c r="BG45" s="206" t="n">
        <v>391.76</v>
      </c>
      <c r="BH45" s="37">
        <f>BG45/CD45-1</f>
      </c>
      <c r="BI45" s="206" t="n">
        <v>434.7</v>
      </c>
      <c r="BJ45" s="37">
        <f>BI45/CE45-1</f>
      </c>
      <c r="BK45" s="206" t="n">
        <v>436.09</v>
      </c>
      <c r="BL45" s="37">
        <f>BK45/CF45-1</f>
      </c>
      <c r="BM45" s="206" t="n">
        <v>447.29</v>
      </c>
      <c r="BN45" s="37">
        <f>BM45/CG45-1</f>
      </c>
      <c r="BO45" s="206" t="n">
        <v>451.0</v>
      </c>
      <c r="BP45" s="37">
        <f>BO45/CH45-1</f>
      </c>
      <c r="BQ45" s="206" t="n">
        <v>473.74</v>
      </c>
      <c r="BR45" s="37">
        <f>BQ45/CI45-1</f>
      </c>
      <c r="BS45" s="206" t="n">
        <v>432.44</v>
      </c>
      <c r="BT45" s="37">
        <f>BS45/CJ45-1</f>
      </c>
      <c r="BU45" s="206" t="n">
        <v>433.01</v>
      </c>
      <c r="BV45" s="37">
        <f>BU45/CK45-1</f>
      </c>
      <c r="BW45" s="38">
        <f>AY45+BA45+BC45+BE45+BG45+BI45+BK45+BM45+BO45+BQ45+BS45+BU45</f>
      </c>
      <c r="BX45" s="37">
        <f>BW45/CL45-1</f>
      </c>
      <c r="BY45" s="39"/>
      <c r="BZ45" s="203" t="n">
        <v>573.68</v>
      </c>
      <c r="CA45" s="203" t="n">
        <v>570.6</v>
      </c>
      <c r="CB45" s="203" t="n">
        <v>609.83</v>
      </c>
      <c r="CC45" s="203" t="n">
        <v>627.21</v>
      </c>
      <c r="CD45" s="203" t="n">
        <v>649.86</v>
      </c>
      <c r="CE45" s="203" t="n">
        <v>618.63</v>
      </c>
      <c r="CF45" s="203" t="n">
        <v>603.48</v>
      </c>
      <c r="CG45" s="203" t="n">
        <v>569.28</v>
      </c>
      <c r="CH45" s="203" t="n">
        <v>571.01</v>
      </c>
      <c r="CI45" s="203" t="n">
        <v>573.88</v>
      </c>
      <c r="CJ45" s="203" t="n">
        <v>552.36</v>
      </c>
      <c r="CK45" s="203" t="n">
        <v>540.24</v>
      </c>
      <c r="CL45" s="38">
        <f>BZ45+CA45+CB45+CC45+CD45+CE45+CF45+CG45+CH45+CI45+CJ45+CK45</f>
      </c>
    </row>
    <row r="46" ht="27" customHeight="1" spans="1:88">
      <c r="A46" s="45"/>
      <c r="B46" s="199" t="s">
        <v>279</v>
      </c>
      <c r="C46" s="35" t="n">
        <v>1766.99</v>
      </c>
      <c r="D46" s="36" t="n">
        <f t="shared" si="25">C46/Z46-1</f>
        <v>-0.36709218943643307</v>
      </c>
      <c r="E46" s="35" t="n">
        <v>1869.29</v>
      </c>
      <c r="F46" s="36" t="n">
        <f t="shared" si="26">E46/AB46-1</f>
        <v>-0.2890162637496386</v>
      </c>
      <c r="G46" s="35" t="n">
        <v>1755.54</v>
      </c>
      <c r="H46" s="36" t="n">
        <f t="shared" si="27">G46/AD46-1</f>
        <v>-0.2741683411475776</v>
      </c>
      <c r="I46" s="35" t="n">
        <v>1943.37</v>
      </c>
      <c r="J46" s="36" t="n">
        <f t="shared" si="28">I46/AF46-1</f>
        <v>-0.18416412684819017</v>
      </c>
      <c r="K46" s="35" t="n">
        <v>1919.51</v>
      </c>
      <c r="L46" s="36" t="n">
        <f t="shared" si="29">K46/AH46-1</f>
        <v>-0.10927196877943746</v>
      </c>
      <c r="M46" s="35" t="n">
        <v>1925.95</v>
      </c>
      <c r="N46" s="36" t="n">
        <f t="shared" si="30">M46/AJ46-1</f>
        <v>-0.11058003140297401</v>
      </c>
      <c r="O46" s="35" t="n">
        <v>1917.44</v>
      </c>
      <c r="P46" s="36" t="n">
        <f t="shared" si="31">O46/AL46-1</f>
        <v>0.018527961924188263</v>
      </c>
      <c r="Q46" s="35" t="n">
        <v>1910.05</v>
      </c>
      <c r="R46" s="36" t="n">
        <f>Q46/AL46-1</f>
        <v>0.002750930539003882</v>
      </c>
      <c r="S46" s="35"/>
      <c r="T46" s="36">
        <f>S46/AN46-1</f>
      </c>
      <c r="U46" s="35">
        <f>C46+E46+G46+I46+K46+M46+O46+Q46+S46</f>
      </c>
      <c r="V46" s="135">
        <f>U46/SUM(X46+Z46+AB46+AD46+AF46+AH46+AJ46+AL46+AN46)-1</f>
      </c>
      <c r="W46" s="35"/>
      <c r="X46" s="35" t="n">
        <v>2791.86</v>
      </c>
      <c r="Y46" s="36">
        <f>X46/AY46-1</f>
      </c>
      <c r="Z46" s="35" t="n">
        <v>2629.16</v>
      </c>
      <c r="AA46" s="36">
        <f>Z46/BA46-1</f>
      </c>
      <c r="AB46" s="35" t="n">
        <v>2418.66</v>
      </c>
      <c r="AC46" s="36">
        <f>AB46/BC46-1</f>
      </c>
      <c r="AD46" s="35" t="n">
        <v>2382.06</v>
      </c>
      <c r="AE46" s="36">
        <f>AD46/BE46-1</f>
      </c>
      <c r="AF46" s="35" t="n">
        <v>2154.99</v>
      </c>
      <c r="AG46" s="36">
        <f>AF46/BG46-1</f>
      </c>
      <c r="AH46" s="35" t="n">
        <v>2165.4</v>
      </c>
      <c r="AI46" s="36">
        <f>AH46/BI46-1</f>
      </c>
      <c r="AJ46" s="35" t="n">
        <v>1882.56</v>
      </c>
      <c r="AK46" s="36">
        <f>AJ46/BK46-1</f>
      </c>
      <c r="AL46" s="35" t="n">
        <v>1904.81</v>
      </c>
      <c r="AM46" s="36">
        <f>AL46/BM46-1</f>
      </c>
      <c r="AN46" s="35" t="n">
        <v>1940.69</v>
      </c>
      <c r="AO46" s="36">
        <f>AN46/BO46-1</f>
      </c>
      <c r="AP46" s="35" t="n">
        <v>2018.03</v>
      </c>
      <c r="AQ46" s="36">
        <f>AP46/BQ46-1</f>
      </c>
      <c r="AR46" s="35" t="n">
        <v>1939.39</v>
      </c>
      <c r="AS46" s="36">
        <f>AR46/BS46-1</f>
      </c>
      <c r="AT46" s="35" t="n">
        <v>1818.19</v>
      </c>
      <c r="AU46" s="36">
        <f>AT46/BU46-1</f>
      </c>
      <c r="AV46" s="35">
        <f>X46+Z46+AB46+AD46+AF46+AH46+AJ46+AL46+AN46+AP46+AR46+AT46</f>
      </c>
      <c r="AW46" s="36">
        <f>AV46/(AY46+BA46+BC46+BE46+BG46+BI46+BK46+BM46+BO46+BQ46+BS46+BU46)-1</f>
      </c>
      <c r="AX46" s="202"/>
      <c r="AY46" s="35" t="n">
        <v>3258.6</v>
      </c>
      <c r="AZ46" s="36"/>
      <c r="BA46" s="35" t="n">
        <v>3387.18</v>
      </c>
      <c r="BB46" s="36"/>
      <c r="BC46" s="35" t="n">
        <v>2842.44</v>
      </c>
      <c r="BD46" s="36"/>
      <c r="BE46" s="35" t="n">
        <v>2706.18</v>
      </c>
      <c r="BF46" s="36"/>
      <c r="BG46" s="205" t="n">
        <v>2076.33</v>
      </c>
      <c r="BH46" s="36"/>
      <c r="BI46" s="205" t="n">
        <v>2303.91</v>
      </c>
      <c r="BJ46" s="36"/>
      <c r="BK46" s="205" t="n">
        <v>2267.67</v>
      </c>
      <c r="BL46" s="36"/>
      <c r="BM46" s="205" t="n">
        <v>2339.33</v>
      </c>
      <c r="BN46" s="36"/>
      <c r="BO46" s="205" t="n">
        <v>2358.73</v>
      </c>
      <c r="BP46" s="36"/>
      <c r="BQ46" s="205" t="n">
        <v>2510.82</v>
      </c>
      <c r="BR46" s="37"/>
      <c r="BS46" s="205" t="n">
        <v>2335.18</v>
      </c>
      <c r="BT46" s="37"/>
      <c r="BU46" s="205" t="n">
        <v>2338.25</v>
      </c>
      <c r="BV46" s="37"/>
      <c r="BW46" s="35">
        <f>AY46+BA46+BC46+BE46+BG46+BI46+BK46+BM46+BO46+BQ46+BS46+BU46</f>
      </c>
      <c r="BX46" s="36"/>
      <c r="BY46" s="40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4"/>
    </row>
    <row r="47" ht="27" customHeight="1" spans="1:88">
      <c r="A47" s="45"/>
      <c r="B47" s="199" t="s">
        <v>280</v>
      </c>
      <c r="C47" s="35" t="n">
        <v>301.04</v>
      </c>
      <c r="D47" s="36" t="n">
        <f t="shared" si="25">C47/Z47-1</f>
        <v>-0.3036156283976035</v>
      </c>
      <c r="E47" s="35" t="n">
        <v>312.69</v>
      </c>
      <c r="F47" s="36" t="n">
        <f t="shared" si="26">E47/AB47-1</f>
        <v>-0.26907433380084156</v>
      </c>
      <c r="G47" s="35" t="n">
        <v>299.1</v>
      </c>
      <c r="H47" s="36" t="n">
        <f t="shared" si="27">G47/AD47-1</f>
        <v>-0.2605868828953549</v>
      </c>
      <c r="I47" s="35" t="n">
        <v>319.27</v>
      </c>
      <c r="J47" s="36" t="n">
        <f t="shared" si="28">I47/AF47-1</f>
        <v>-0.19857924594608167</v>
      </c>
      <c r="K47" s="35" t="n">
        <v>312.9</v>
      </c>
      <c r="L47" s="36" t="n">
        <f t="shared" si="29">K47/AH47-1</f>
        <v>-0.1317980022197558</v>
      </c>
      <c r="M47" s="35" t="n">
        <v>314.02</v>
      </c>
      <c r="N47" s="36" t="n">
        <f t="shared" si="30">M47/AJ47-1</f>
        <v>-0.19268838213743988</v>
      </c>
      <c r="O47" s="35" t="n">
        <v>312.65</v>
      </c>
      <c r="P47" s="36" t="n">
        <f t="shared" si="31">O47/AL47-1</f>
        <v>-0.08068452468464227</v>
      </c>
      <c r="Q47" s="35" t="n">
        <v>311.47</v>
      </c>
      <c r="R47" s="36" t="n">
        <f>Q47/AL47-1</f>
        <v>-0.07575667655786356</v>
      </c>
      <c r="S47" s="35"/>
      <c r="T47" s="36">
        <f>S47/AN47-1</f>
      </c>
      <c r="U47" s="35">
        <f>C47+E47+G47+I47+K47+M47+O47+Q47+S47</f>
      </c>
      <c r="V47" s="135">
        <f>U47/SUM(X47+Z47+AB47+AD47+AF47+AH47+AJ47+AL47+AN47)-1</f>
      </c>
      <c r="W47" s="35"/>
      <c r="X47" s="35" t="n">
        <v>432.29</v>
      </c>
      <c r="Y47" s="36">
        <f>X47/AY47-1</f>
      </c>
      <c r="Z47" s="35" t="n">
        <v>427.8</v>
      </c>
      <c r="AA47" s="36">
        <f>Z47/BA47-1</f>
      </c>
      <c r="AB47" s="35" t="n">
        <v>404.51</v>
      </c>
      <c r="AC47" s="36">
        <f>AB47/BC47-1</f>
      </c>
      <c r="AD47" s="35" t="n">
        <v>398.38</v>
      </c>
      <c r="AE47" s="36">
        <f>AD47/BE47-1</f>
      </c>
      <c r="AF47" s="35" t="n">
        <v>360.4</v>
      </c>
      <c r="AG47" s="36">
        <f>AF47/BG47-1</f>
      </c>
      <c r="AH47" s="35" t="n">
        <v>388.97</v>
      </c>
      <c r="AI47" s="36">
        <f>AH47/BI47-1</f>
      </c>
      <c r="AJ47" s="35" t="n">
        <v>340.09</v>
      </c>
      <c r="AK47" s="36">
        <f>AJ47/BK47-1</f>
      </c>
      <c r="AL47" s="35" t="n">
        <v>337.0</v>
      </c>
      <c r="AM47" s="36">
        <f>AL47/BM47-1</f>
      </c>
      <c r="AN47" s="35" t="n">
        <v>343.35</v>
      </c>
      <c r="AO47" s="36">
        <f>AN47/BO47-1</f>
      </c>
      <c r="AP47" s="35" t="n">
        <v>328.86</v>
      </c>
      <c r="AQ47" s="36">
        <f>AP47/BQ47-1</f>
      </c>
      <c r="AR47" s="35" t="n">
        <v>345.36</v>
      </c>
      <c r="AS47" s="36">
        <f>AR47/BS47-1</f>
      </c>
      <c r="AT47" s="35" t="n">
        <v>306.78</v>
      </c>
      <c r="AU47" s="36">
        <f>AT47/BU47-1</f>
      </c>
      <c r="AV47" s="35">
        <f>X47+Z47+AB47+AD47+AF47+AH47+AJ47+AL47+AN47+AP47+AR47+AT47</f>
      </c>
      <c r="AW47" s="36">
        <f>AV47/(AY47+BA47+BC47+BE47+BG47+BI47+BK47+BM47+BO47+BQ47+BS47+BU47)-1</f>
      </c>
      <c r="AX47" s="202"/>
      <c r="AY47" s="35" t="n">
        <v>526.8</v>
      </c>
      <c r="AZ47" s="36"/>
      <c r="BA47" s="35" t="n">
        <v>553.24</v>
      </c>
      <c r="BB47" s="36"/>
      <c r="BC47" s="35" t="n">
        <v>520.22</v>
      </c>
      <c r="BD47" s="36"/>
      <c r="BE47" s="35" t="n">
        <v>495.28</v>
      </c>
      <c r="BF47" s="36"/>
      <c r="BG47" s="205" t="n">
        <v>380.01</v>
      </c>
      <c r="BH47" s="36"/>
      <c r="BI47" s="205" t="n">
        <v>421.66</v>
      </c>
      <c r="BJ47" s="36"/>
      <c r="BK47" s="205" t="n">
        <v>423.0</v>
      </c>
      <c r="BL47" s="36"/>
      <c r="BM47" s="205" t="n">
        <v>433.87</v>
      </c>
      <c r="BN47" s="36"/>
      <c r="BO47" s="205" t="n">
        <v>437.48</v>
      </c>
      <c r="BP47" s="36"/>
      <c r="BQ47" s="205" t="n">
        <v>459.53</v>
      </c>
      <c r="BR47" s="37"/>
      <c r="BS47" s="205" t="n">
        <v>419.47</v>
      </c>
      <c r="BT47" s="37"/>
      <c r="BU47" s="205" t="n">
        <v>420.02</v>
      </c>
      <c r="BV47" s="37"/>
      <c r="BW47" s="35">
        <f>AY47+BA47+BC47+BE47+BG47+BI47+BK47+BM47+BO47+BQ47+BS47+BU47</f>
      </c>
      <c r="BX47" s="36"/>
      <c r="BY47" s="40"/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9"/>
      <c r="CK47" s="49"/>
      <c r="CL47" s="44"/>
    </row>
    <row r="48" ht="27" customHeight="1" spans="1:88">
      <c r="A48" s="29"/>
      <c r="B48" s="199" t="s">
        <v>276</v>
      </c>
      <c r="C48" s="35" t="n">
        <v>1264.37</v>
      </c>
      <c r="D48" s="36" t="n">
        <f t="shared" si="25">C48/Z48-1</f>
        <v>-0.45836778231385766</v>
      </c>
      <c r="E48" s="35" t="n">
        <v>1438.37</v>
      </c>
      <c r="F48" s="36" t="n">
        <f t="shared" si="26">E48/AB48-1</f>
        <v>-0.3407355462053919</v>
      </c>
      <c r="G48" s="35" t="n">
        <v>1345.95</v>
      </c>
      <c r="H48" s="36" t="n">
        <f t="shared" si="27">G48/AD48-1</f>
        <v>-0.3475763451284537</v>
      </c>
      <c r="I48" s="35" t="n">
        <v>1436.72</v>
      </c>
      <c r="J48" s="36" t="n">
        <f t="shared" si="28">I48/AF48-1</f>
        <v>-0.292862275684881</v>
      </c>
      <c r="K48" s="35" t="n">
        <v>1439.34</v>
      </c>
      <c r="L48" s="36" t="n">
        <f t="shared" si="29">K48/AH48-1</f>
        <v>-0.21691584513938755</v>
      </c>
      <c r="M48" s="35" t="n">
        <v>1444.49</v>
      </c>
      <c r="N48" s="36" t="n">
        <f t="shared" si="30">M48/AJ48-1</f>
        <v>-0.19268859752076273</v>
      </c>
      <c r="O48" s="35" t="n">
        <v>1438.19</v>
      </c>
      <c r="P48" s="36" t="n">
        <f t="shared" si="31">O48/AL48-1</f>
        <v>-0.0389000267308206</v>
      </c>
      <c r="Q48" s="35" t="n">
        <v>1432.76</v>
      </c>
      <c r="R48" s="36" t="n">
        <f>Q48/AL48-1</f>
        <v>-0.03374696520097109</v>
      </c>
      <c r="S48" s="35"/>
      <c r="T48" s="36">
        <f>S48/AN48-1</f>
      </c>
      <c r="U48" s="35">
        <f>C48+E48+G48+I48+K48+M48+O48+Q48+S48</f>
      </c>
      <c r="V48" s="135">
        <f>U48/SUM(X48+Z48+AB48+AD48+AF48+AH48+AJ48+AL48+AN48)-1</f>
      </c>
      <c r="W48" s="35"/>
      <c r="X48" s="35" t="n">
        <v>2334.37</v>
      </c>
      <c r="Y48" s="36">
        <f>X48/AY48-1</f>
      </c>
      <c r="Z48" s="35" t="n">
        <v>2181.78</v>
      </c>
      <c r="AA48" s="36">
        <f>Z48/BA48-1</f>
      </c>
      <c r="AB48" s="35" t="n">
        <v>2063.0</v>
      </c>
      <c r="AC48" s="36">
        <f>AB48/BC48-1</f>
      </c>
      <c r="AD48" s="35" t="n">
        <v>2031.74</v>
      </c>
      <c r="AE48" s="36">
        <f>AD48/BE48-1</f>
      </c>
      <c r="AF48" s="35" t="n">
        <v>1838.04</v>
      </c>
      <c r="AG48" s="36">
        <f>AF48/BG48-1</f>
      </c>
      <c r="AH48" s="35" t="n">
        <v>1789.26</v>
      </c>
      <c r="AI48" s="36">
        <f>AH48/BI48-1</f>
      </c>
      <c r="AJ48" s="35" t="n">
        <v>1496.4</v>
      </c>
      <c r="AK48" s="36">
        <f>AJ48/BK48-1</f>
      </c>
      <c r="AL48" s="35" t="n">
        <v>1482.8</v>
      </c>
      <c r="AM48" s="36">
        <f>AL48/BM48-1</f>
      </c>
      <c r="AN48" s="35" t="n">
        <v>1510.74</v>
      </c>
      <c r="AO48" s="36">
        <f>AN48/BO48-1</f>
      </c>
      <c r="AP48" s="35" t="n">
        <v>1446.98</v>
      </c>
      <c r="AQ48" s="36">
        <f>AP48/BQ48-1</f>
      </c>
      <c r="AR48" s="35" t="n">
        <v>1519.58</v>
      </c>
      <c r="AS48" s="36">
        <f>AR48/BS48-1</f>
      </c>
      <c r="AT48" s="35" t="n">
        <v>1319.15</v>
      </c>
      <c r="AU48" s="36">
        <f>AT48/BU48-1</f>
      </c>
      <c r="AV48" s="35">
        <f>X48+Z48+AB48+AD48+AF48+AH48+AJ48+AL48+AN48+AP48+AR48+AT48</f>
      </c>
      <c r="AW48" s="36">
        <f>AV48/(AY48+BA48+BC48+BE48+BG48+BI48+BK48+BM48+BO48+BQ48+BS48+BU48)-1</f>
      </c>
      <c r="AX48" s="202"/>
      <c r="AY48" s="35" t="n">
        <v>2370.6</v>
      </c>
      <c r="AZ48" s="36"/>
      <c r="BA48" s="35" t="n">
        <v>2544.9</v>
      </c>
      <c r="BB48" s="36"/>
      <c r="BC48" s="35" t="n">
        <v>2184.92</v>
      </c>
      <c r="BD48" s="36"/>
      <c r="BE48" s="35" t="n">
        <v>2080.18</v>
      </c>
      <c r="BF48" s="36"/>
      <c r="BG48" s="205" t="n">
        <v>1710.05</v>
      </c>
      <c r="BH48" s="36"/>
      <c r="BI48" s="205" t="n">
        <v>1897.47</v>
      </c>
      <c r="BJ48" s="36"/>
      <c r="BK48" s="205" t="n">
        <v>1869.66</v>
      </c>
      <c r="BL48" s="36"/>
      <c r="BM48" s="205" t="n">
        <v>1995.8</v>
      </c>
      <c r="BN48" s="36"/>
      <c r="BO48" s="205" t="n">
        <v>2012.41</v>
      </c>
      <c r="BP48" s="36"/>
      <c r="BQ48" s="205" t="n">
        <v>2113.84</v>
      </c>
      <c r="BR48" s="37"/>
      <c r="BS48" s="205" t="n">
        <v>1887.62</v>
      </c>
      <c r="BT48" s="37"/>
      <c r="BU48" s="205" t="n">
        <v>1948.89</v>
      </c>
      <c r="BV48" s="37"/>
      <c r="BW48" s="35">
        <f>AY48+BA48+BC48+BE48+BG48+BI48+BK48+BM48+BO48+BQ48+BS48+BU48</f>
      </c>
      <c r="BX48" s="36"/>
      <c r="BY48" s="40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9"/>
      <c r="CK48" s="49"/>
      <c r="CL48" s="44"/>
    </row>
    <row r="49" s="178" customFormat="1" ht="27" customHeight="1" spans="1:88">
      <c r="A49" s="48" t="s">
        <v>103</v>
      </c>
      <c r="B49" s="199" t="s">
        <v>278</v>
      </c>
      <c r="C49" s="35" t="n">
        <v>226.9</v>
      </c>
      <c r="D49" s="36" t="n">
        <f t="shared" si="25">C49/Z49-1</f>
        <v>-0.10925293447964513</v>
      </c>
      <c r="E49" s="35" t="n">
        <v>244.73</v>
      </c>
      <c r="F49" s="36" t="n">
        <f t="shared" si="26">E49/AB49-1</f>
        <v>-0.01576513171124072</v>
      </c>
      <c r="G49" s="35" t="n">
        <v>258.3</v>
      </c>
      <c r="H49" s="36" t="n">
        <f t="shared" si="27">G49/AD49-1</f>
        <v>0.07881217892494674</v>
      </c>
      <c r="I49" s="35" t="n">
        <v>261.62</v>
      </c>
      <c r="J49" s="36" t="n">
        <f t="shared" si="28">I49/AF49-1</f>
        <v>0.1339285714285714</v>
      </c>
      <c r="K49" s="35" t="n">
        <v>263.2</v>
      </c>
      <c r="L49" s="36" t="n">
        <f t="shared" si="29">K49/AH49-1</f>
        <v>0.131848284166165</v>
      </c>
      <c r="M49" s="35" t="n">
        <v>261.9</v>
      </c>
      <c r="N49" s="36" t="n">
        <f t="shared" si="30">M49/AJ49-1</f>
        <v>0.1455690665733531</v>
      </c>
      <c r="O49" s="35" t="n">
        <v>232.19</v>
      </c>
      <c r="P49" s="36" t="n">
        <f t="shared" si="31">O49/AL49-1</f>
        <v>0.019271290605794578</v>
      </c>
      <c r="Q49" s="35" t="n">
        <v>225.7</v>
      </c>
      <c r="R49" s="36" t="n">
        <f>Q49/AL49-1</f>
        <v>-6.641576267434335E-4</v>
      </c>
      <c r="S49" s="35"/>
      <c r="T49" s="36">
        <f>S49/AN49-1</f>
      </c>
      <c r="U49" s="134">
        <f>C49+E49+G49+I49+K49+M49+O49+Q49+S49</f>
      </c>
      <c r="V49" s="135">
        <f>U49/SUM(X49+Z49+AB49+AD49+AF49+AH49+AJ49+AL49+AN49)-1</f>
      </c>
      <c r="W49" s="35"/>
      <c r="X49" s="35" t="n">
        <v>254.73</v>
      </c>
      <c r="Y49" s="36">
        <f>X49/AY49-1</f>
      </c>
      <c r="Z49" s="35" t="n">
        <v>248.65</v>
      </c>
      <c r="AA49" s="36">
        <f>Z49/BA49-1</f>
      </c>
      <c r="AB49" s="35" t="n">
        <v>239.43</v>
      </c>
      <c r="AC49" s="36">
        <f>AB49/BC49-1</f>
      </c>
      <c r="AD49" s="35" t="n">
        <v>230.72</v>
      </c>
      <c r="AE49" s="36">
        <f>AD49/BE49-1</f>
      </c>
      <c r="AF49" s="35" t="n">
        <v>232.54</v>
      </c>
      <c r="AG49" s="36">
        <f>AF49/BG49-1</f>
      </c>
      <c r="AH49" s="35" t="n">
        <v>228.62</v>
      </c>
      <c r="AI49" s="36">
        <f>AH49/BI49-1</f>
      </c>
      <c r="AJ49" s="35" t="n">
        <v>227.8</v>
      </c>
      <c r="AK49" s="36">
        <f>AJ49/BK49-1</f>
      </c>
      <c r="AL49" s="35" t="n">
        <v>225.85</v>
      </c>
      <c r="AM49" s="36">
        <f>AL49/BM49-1</f>
      </c>
      <c r="AN49" s="35" t="n">
        <v>221.55</v>
      </c>
      <c r="AO49" s="36">
        <f>AN49/BO49-1</f>
      </c>
      <c r="AP49" s="35" t="n">
        <v>222.03</v>
      </c>
      <c r="AQ49" s="36">
        <f>AP49/BQ49-1</f>
      </c>
      <c r="AR49" s="35" t="n">
        <v>210.03</v>
      </c>
      <c r="AS49" s="36">
        <f>AR49/BS49-1</f>
      </c>
      <c r="AT49" s="35" t="n">
        <v>220.53</v>
      </c>
      <c r="AU49" s="36">
        <f>AT49/BU49-1</f>
      </c>
      <c r="AV49" s="35">
        <f>X49+Z49+AB49+AD49+AF49+AH49+AJ49+AL49+AN49+AP49+AR49+AT49</f>
      </c>
      <c r="AW49" s="36">
        <f>AV49/(AY49+BA49+BC49+BE49+BG49+BI49+BK49+BM49+BO49+BQ49+BS49+BU49)-1</f>
      </c>
      <c r="AX49" s="200"/>
      <c r="AY49" s="38" t="n">
        <v>280.15</v>
      </c>
      <c r="AZ49" s="37">
        <f>AY49/BZ49-1</f>
      </c>
      <c r="BA49" s="38" t="n">
        <v>267.79</v>
      </c>
      <c r="BB49" s="37">
        <f>BA49/CA49-1</f>
      </c>
      <c r="BC49" s="38" t="n">
        <v>262.15</v>
      </c>
      <c r="BD49" s="37">
        <f>BC49/CB49-1</f>
      </c>
      <c r="BE49" s="38" t="n">
        <v>258.98</v>
      </c>
      <c r="BF49" s="37">
        <f>BE49/CC49-1</f>
      </c>
      <c r="BG49" s="206" t="n">
        <v>258.41</v>
      </c>
      <c r="BH49" s="37">
        <f>BG49/CD49-1</f>
      </c>
      <c r="BI49" s="206" t="n">
        <v>251.85</v>
      </c>
      <c r="BJ49" s="37">
        <f>BI49/CE49-1</f>
      </c>
      <c r="BK49" s="206" t="n">
        <v>255.85</v>
      </c>
      <c r="BL49" s="37">
        <f>BK49/CF49-1</f>
      </c>
      <c r="BM49" s="206" t="n">
        <v>253.83</v>
      </c>
      <c r="BN49" s="37">
        <f>BM49/CG49-1</f>
      </c>
      <c r="BO49" s="206" t="n">
        <v>250.38</v>
      </c>
      <c r="BP49" s="37">
        <f>BO49/CH49-1</f>
      </c>
      <c r="BQ49" s="206" t="n">
        <v>260.89</v>
      </c>
      <c r="BR49" s="37">
        <f>BQ49/CI49-1</f>
      </c>
      <c r="BS49" s="206" t="n">
        <v>238.58</v>
      </c>
      <c r="BT49" s="37">
        <f>BS49/CJ49-1</f>
      </c>
      <c r="BU49" s="206" t="n">
        <v>255.21</v>
      </c>
      <c r="BV49" s="37">
        <f>BU49/CK49-1</f>
      </c>
      <c r="BW49" s="38">
        <f>AY49+BA49+BC49+BE49+BG49+BI49+BK49+BM49+BO49+BQ49+BS49+BU49</f>
      </c>
      <c r="BX49" s="37">
        <f>BW49/CL49-1</f>
      </c>
      <c r="BY49" s="39"/>
      <c r="BZ49" s="203" t="n">
        <v>287.53</v>
      </c>
      <c r="CA49" s="203" t="n">
        <v>268.77</v>
      </c>
      <c r="CB49" s="203" t="n">
        <v>289.25</v>
      </c>
      <c r="CC49" s="203" t="n">
        <v>268.86</v>
      </c>
      <c r="CD49" s="203" t="n">
        <v>265.25</v>
      </c>
      <c r="CE49" s="203" t="n">
        <v>267.25</v>
      </c>
      <c r="CF49" s="203" t="n">
        <v>272.8</v>
      </c>
      <c r="CG49" s="203" t="n">
        <v>273.96</v>
      </c>
      <c r="CH49" s="203" t="n">
        <v>269.64</v>
      </c>
      <c r="CI49" s="203" t="n">
        <v>281.68</v>
      </c>
      <c r="CJ49" s="203" t="n">
        <v>260.25</v>
      </c>
      <c r="CK49" s="203" t="n">
        <v>272.35</v>
      </c>
      <c r="CL49" s="38">
        <f>BZ49+CA49+CB49+CC49+CD49+CE49+CF49+CG49+CH49+CI49+CJ49+CK49</f>
      </c>
    </row>
    <row r="50" ht="27" customHeight="1" spans="1:88">
      <c r="A50" s="45"/>
      <c r="B50" s="199" t="s">
        <v>279</v>
      </c>
      <c r="C50" s="35" t="n">
        <v>1372.75</v>
      </c>
      <c r="D50" s="36" t="n">
        <f t="shared" si="25">C50/Z50-1</f>
        <v>-0.1418703506907545</v>
      </c>
      <c r="E50" s="35" t="n">
        <v>1321.54</v>
      </c>
      <c r="F50" s="36" t="n">
        <f t="shared" si="26">E50/AB50-1</f>
        <v>-0.15233733579638753</v>
      </c>
      <c r="G50" s="35" t="n">
        <v>1498.14</v>
      </c>
      <c r="H50" s="36" t="n">
        <f t="shared" si="27">G50/AD50-1</f>
        <v>0.03594346407036575</v>
      </c>
      <c r="I50" s="35" t="n">
        <v>1517.4</v>
      </c>
      <c r="J50" s="36" t="n">
        <f t="shared" si="28">I50/AF50-1</f>
        <v>0.08887373972946788</v>
      </c>
      <c r="K50" s="35" t="n">
        <v>1547.62</v>
      </c>
      <c r="L50" s="36" t="n">
        <f t="shared" si="29">K50/AH50-1</f>
        <v>0.11479117744514711</v>
      </c>
      <c r="M50" s="35" t="n">
        <v>1542.59</v>
      </c>
      <c r="N50" s="36" t="n">
        <f t="shared" si="30">M50/AJ50-1</f>
        <v>0.11160032283169508</v>
      </c>
      <c r="O50" s="35" t="n">
        <v>1325.8</v>
      </c>
      <c r="P50" s="36" t="n">
        <f t="shared" si="31">O50/AL50-1</f>
        <v>-0.06128749044153048</v>
      </c>
      <c r="Q50" s="35" t="n">
        <v>1286.49</v>
      </c>
      <c r="R50" s="36" t="n">
        <f>Q50/AL50-1</f>
        <v>-0.0812557578181351</v>
      </c>
      <c r="S50" s="35"/>
      <c r="T50" s="36">
        <f>S50/AN50-1</f>
      </c>
      <c r="U50" s="35">
        <f>C50+E50+G50+I50+K50+M50+O50+Q50+S50</f>
      </c>
      <c r="V50" s="135">
        <f>U50/SUM(X50+Z50+AB50+AD50+AF50+AH50+AJ50+AL50+AN50)-1</f>
      </c>
      <c r="W50" s="35"/>
      <c r="X50" s="35" t="n">
        <v>1599.7</v>
      </c>
      <c r="Y50" s="36">
        <f>X50/AY50-1</f>
      </c>
      <c r="Z50" s="35" t="n">
        <v>1559.04</v>
      </c>
      <c r="AA50" s="36">
        <f>Z50/BA50-1</f>
      </c>
      <c r="AB50" s="35" t="n">
        <v>1446.16</v>
      </c>
      <c r="AC50" s="36">
        <f>AB50/BC50-1</f>
      </c>
      <c r="AD50" s="35" t="n">
        <v>1393.55</v>
      </c>
      <c r="AE50" s="36">
        <f>AD50/BE50-1</f>
      </c>
      <c r="AF50" s="35" t="n">
        <v>1388.26</v>
      </c>
      <c r="AG50" s="36">
        <f>AF50/BG50-1</f>
      </c>
      <c r="AH50" s="35" t="n">
        <v>1387.72</v>
      </c>
      <c r="AI50" s="36">
        <f>AH50/BI50-1</f>
      </c>
      <c r="AJ50" s="35" t="n">
        <v>1412.36</v>
      </c>
      <c r="AK50" s="36">
        <f>AJ50/BK50-1</f>
      </c>
      <c r="AL50" s="35" t="n">
        <v>1400.27</v>
      </c>
      <c r="AM50" s="36">
        <f>AL50/BM50-1</f>
      </c>
      <c r="AN50" s="35" t="n">
        <v>1371.39</v>
      </c>
      <c r="AO50" s="36">
        <f>AN50/BO50-1</f>
      </c>
      <c r="AP50" s="35" t="n">
        <v>1374.37</v>
      </c>
      <c r="AQ50" s="36">
        <f>AP50/BQ50-1</f>
      </c>
      <c r="AR50" s="35" t="n">
        <v>1281.18</v>
      </c>
      <c r="AS50" s="36">
        <f>AR50/BS50-1</f>
      </c>
      <c r="AT50" s="35" t="n">
        <v>1356.26</v>
      </c>
      <c r="AU50" s="36">
        <f>AT50/BU50-1</f>
      </c>
      <c r="AV50" s="35">
        <f>X50+Z50+AB50+AD50+AF50+AH50+AJ50+AL50+AN50+AP50+AR50+AT50</f>
      </c>
      <c r="AW50" s="36">
        <f>AV50/(AY50+BA50+BC50+BE50+BG50+BI50+BK50+BM50+BO50+BQ50+BS50+BU50)-1</f>
      </c>
      <c r="AX50" s="202"/>
      <c r="AY50" s="35" t="n">
        <v>2129.14</v>
      </c>
      <c r="AZ50" s="36"/>
      <c r="BA50" s="35" t="n">
        <v>1649.59</v>
      </c>
      <c r="BB50" s="36"/>
      <c r="BC50" s="35" t="n">
        <v>1614.84</v>
      </c>
      <c r="BD50" s="36"/>
      <c r="BE50" s="35" t="n">
        <v>1613.45</v>
      </c>
      <c r="BF50" s="36"/>
      <c r="BG50" s="205" t="n">
        <v>1609.89</v>
      </c>
      <c r="BH50" s="36"/>
      <c r="BI50" s="205" t="n">
        <v>1571.54</v>
      </c>
      <c r="BJ50" s="36"/>
      <c r="BK50" s="205" t="n">
        <v>1593.95</v>
      </c>
      <c r="BL50" s="36"/>
      <c r="BM50" s="205" t="n">
        <v>1573.75</v>
      </c>
      <c r="BN50" s="36"/>
      <c r="BO50" s="205" t="n">
        <v>1557.36</v>
      </c>
      <c r="BP50" s="36"/>
      <c r="BQ50" s="205" t="n">
        <v>1630.56</v>
      </c>
      <c r="BR50" s="37"/>
      <c r="BS50" s="205" t="n">
        <v>1476.81</v>
      </c>
      <c r="BT50" s="37"/>
      <c r="BU50" s="205" t="n">
        <v>1592.51</v>
      </c>
      <c r="BV50" s="37"/>
      <c r="BW50" s="35">
        <f>AY50+BA50+BC50+BE50+BG50+BI50+BK50+BM50+BO50+BQ50+BS50+BU50</f>
      </c>
      <c r="BX50" s="36"/>
      <c r="BY50" s="40"/>
      <c r="BZ50" s="46"/>
      <c r="CA50" s="46"/>
      <c r="CB50" s="46"/>
      <c r="CC50" s="46"/>
      <c r="CD50" s="46"/>
      <c r="CE50" s="46"/>
      <c r="CF50" s="46"/>
      <c r="CG50" s="46"/>
      <c r="CH50" s="46"/>
      <c r="CI50" s="46"/>
      <c r="CJ50" s="46"/>
      <c r="CK50" s="46"/>
      <c r="CL50" s="44"/>
    </row>
    <row r="51" ht="27" customHeight="1" spans="1:88">
      <c r="A51" s="45"/>
      <c r="B51" s="199" t="s">
        <v>280</v>
      </c>
      <c r="C51" s="35" t="n">
        <v>179.2</v>
      </c>
      <c r="D51" s="36" t="n">
        <f t="shared" si="25">C51/Z51-1</f>
        <v>-0.14695101632789065</v>
      </c>
      <c r="E51" s="35" t="n">
        <v>196.74</v>
      </c>
      <c r="F51" s="36" t="n">
        <f t="shared" si="26">E51/AB51-1</f>
        <v>-0.046478941501478244</v>
      </c>
      <c r="G51" s="35" t="n">
        <v>208.77</v>
      </c>
      <c r="H51" s="36" t="n">
        <f t="shared" si="27">G51/AD51-1</f>
        <v>0.05856404015819905</v>
      </c>
      <c r="I51" s="35" t="n">
        <v>214.78</v>
      </c>
      <c r="J51" s="36" t="n">
        <f t="shared" si="28">I51/AF51-1</f>
        <v>0.15287171229200225</v>
      </c>
      <c r="K51" s="35" t="n">
        <v>215.35</v>
      </c>
      <c r="L51" s="36" t="n">
        <f t="shared" si="29">K51/AH51-1</f>
        <v>0.16285976564609328</v>
      </c>
      <c r="M51" s="35" t="n">
        <v>216.52</v>
      </c>
      <c r="N51" s="36" t="n">
        <f t="shared" si="30">M51/AJ51-1</f>
        <v>0.18046014611274663</v>
      </c>
      <c r="O51" s="35" t="n">
        <v>187.13</v>
      </c>
      <c r="P51" s="36" t="n">
        <f t="shared" si="31">O51/AL51-1</f>
        <v>0.013760225364320977</v>
      </c>
      <c r="Q51" s="35" t="n">
        <v>186.18</v>
      </c>
      <c r="R51" s="36" t="n">
        <f>Q51/AL51-1</f>
        <v>0.02206851119894604</v>
      </c>
      <c r="S51" s="35"/>
      <c r="T51" s="36">
        <f>S51/AN51-1</f>
      </c>
      <c r="U51" s="35">
        <f>C51+E51+G51+I51+K51+M51+O51+Q51+S51</f>
      </c>
      <c r="V51" s="135">
        <f>U51/SUM(X51+Z51+AB51+AD51+AF51+AH51+AJ51+AL51+AN51)-1</f>
      </c>
      <c r="W51" s="35"/>
      <c r="X51" s="35" t="n">
        <v>210.07</v>
      </c>
      <c r="Y51" s="36">
        <f>X51/AY51-1</f>
      </c>
      <c r="Z51" s="35" t="n">
        <v>206.33</v>
      </c>
      <c r="AA51" s="36">
        <f>Z51/BA51-1</f>
      </c>
      <c r="AB51" s="35" t="n">
        <v>197.22</v>
      </c>
      <c r="AC51" s="36">
        <f>AB51/BC51-1</f>
      </c>
      <c r="AD51" s="35" t="n">
        <v>186.3</v>
      </c>
      <c r="AE51" s="36">
        <f>AD51/BE51-1</f>
      </c>
      <c r="AF51" s="35" t="n">
        <v>185.19</v>
      </c>
      <c r="AG51" s="36">
        <f>AF51/BG51-1</f>
      </c>
      <c r="AH51" s="35" t="n">
        <v>183.42</v>
      </c>
      <c r="AI51" s="36">
        <f>AH51/BI51-1</f>
      </c>
      <c r="AJ51" s="35" t="n">
        <v>184.59</v>
      </c>
      <c r="AK51" s="36">
        <f>AJ51/BK51-1</f>
      </c>
      <c r="AL51" s="35" t="n">
        <v>182.16</v>
      </c>
      <c r="AM51" s="36">
        <f>AL51/BM51-1</f>
      </c>
      <c r="AN51" s="35" t="n">
        <v>178.75</v>
      </c>
      <c r="AO51" s="36">
        <f>AN51/BO51-1</f>
      </c>
      <c r="AP51" s="35" t="n">
        <v>180.54</v>
      </c>
      <c r="AQ51" s="36">
        <f>AP51/BQ51-1</f>
      </c>
      <c r="AR51" s="35" t="n">
        <v>165.52</v>
      </c>
      <c r="AS51" s="36">
        <f>AR51/BS51-1</f>
      </c>
      <c r="AT51" s="35" t="n">
        <v>178.55</v>
      </c>
      <c r="AU51" s="36">
        <f>AT51/BU51-1</f>
      </c>
      <c r="AV51" s="35">
        <f>X51+Z51+AB51+AD51+AF51+AH51+AJ51+AL51+AN51+AP51+AR51+AT51</f>
      </c>
      <c r="AW51" s="36">
        <f>AV51/(AY51+BA51+BC51+BE51+BG51+BI51+BK51+BM51+BO51+BQ51+BS51+BU51)-1</f>
      </c>
      <c r="AX51" s="202"/>
      <c r="AY51" s="35" t="n">
        <v>213.4</v>
      </c>
      <c r="AZ51" s="36"/>
      <c r="BA51" s="35" t="n">
        <v>231.11</v>
      </c>
      <c r="BB51" s="36"/>
      <c r="BC51" s="35" t="n">
        <v>228.5</v>
      </c>
      <c r="BD51" s="36"/>
      <c r="BE51" s="35" t="n">
        <v>223.65</v>
      </c>
      <c r="BF51" s="36"/>
      <c r="BG51" s="205" t="n">
        <v>222.97</v>
      </c>
      <c r="BH51" s="36"/>
      <c r="BI51" s="205" t="n">
        <v>213.85</v>
      </c>
      <c r="BJ51" s="36"/>
      <c r="BK51" s="205" t="n">
        <v>219.2</v>
      </c>
      <c r="BL51" s="36"/>
      <c r="BM51" s="205" t="n">
        <v>216.28</v>
      </c>
      <c r="BN51" s="36"/>
      <c r="BO51" s="205" t="n">
        <v>211.64</v>
      </c>
      <c r="BP51" s="36"/>
      <c r="BQ51" s="205" t="n">
        <v>218.54</v>
      </c>
      <c r="BR51" s="37"/>
      <c r="BS51" s="205" t="n">
        <v>198.18</v>
      </c>
      <c r="BT51" s="37"/>
      <c r="BU51" s="205" t="n">
        <v>246.0</v>
      </c>
      <c r="BV51" s="37"/>
      <c r="BW51" s="35">
        <f>AY51+BA51+BC51+BE51+BG51+BI51+BK51+BM51+BO51+BQ51+BS51+BU51</f>
      </c>
      <c r="BX51" s="36"/>
      <c r="BY51" s="40"/>
      <c r="BZ51" s="49"/>
      <c r="CA51" s="49"/>
      <c r="CB51" s="49"/>
      <c r="CC51" s="49"/>
      <c r="CD51" s="49"/>
      <c r="CE51" s="49"/>
      <c r="CF51" s="49"/>
      <c r="CG51" s="49"/>
      <c r="CH51" s="49"/>
      <c r="CI51" s="49"/>
      <c r="CJ51" s="49"/>
      <c r="CK51" s="49"/>
      <c r="CL51" s="44"/>
    </row>
    <row r="52" ht="27" customHeight="1" spans="1:88">
      <c r="A52" s="29"/>
      <c r="B52" s="199" t="s">
        <v>276</v>
      </c>
      <c r="C52" s="35" t="n">
        <v>806.4</v>
      </c>
      <c r="D52" s="36" t="n">
        <f t="shared" si="25">C52/Z52-1</f>
        <v>-0.16185091256807882</v>
      </c>
      <c r="E52" s="35" t="n">
        <v>767.29</v>
      </c>
      <c r="F52" s="36" t="n">
        <f t="shared" si="26">E52/AB52-1</f>
        <v>-0.18448015645260718</v>
      </c>
      <c r="G52" s="35" t="n">
        <v>939.47</v>
      </c>
      <c r="H52" s="36" t="n">
        <f t="shared" si="27">G52/AD52-1</f>
        <v>0.0826255805109648</v>
      </c>
      <c r="I52" s="35" t="n">
        <v>966.51</v>
      </c>
      <c r="J52" s="36" t="n">
        <f t="shared" si="28">I52/AF52-1</f>
        <v>0.17640400204484052</v>
      </c>
      <c r="K52" s="35" t="n">
        <v>956.15</v>
      </c>
      <c r="L52" s="36" t="n">
        <f t="shared" si="29">K52/AH52-1</f>
        <v>0.17076246801111794</v>
      </c>
      <c r="M52" s="35" t="n">
        <v>989.5</v>
      </c>
      <c r="N52" s="36" t="n">
        <f t="shared" si="30">M52/AJ52-1</f>
        <v>0.2122957045894489</v>
      </c>
      <c r="O52" s="35" t="n">
        <v>870.15</v>
      </c>
      <c r="P52" s="36" t="n">
        <f t="shared" si="31">O52/AL52-1</f>
        <v>0.047540509955938726</v>
      </c>
      <c r="Q52" s="35" t="n">
        <v>856.43</v>
      </c>
      <c r="R52" s="36" t="n">
        <f>Q52/AL52-1</f>
        <v>0.037870525218740125</v>
      </c>
      <c r="S52" s="35"/>
      <c r="T52" s="36">
        <f>S52/AN52-1</f>
      </c>
      <c r="U52" s="35">
        <f>C52+E52+G52+I52+K52+M52+O52+Q52+S52</f>
      </c>
      <c r="V52" s="135">
        <f>U52/SUM(X52+Z52+AB52+AD52+AF52+AH52+AJ52+AL52+AN52)-1</f>
      </c>
      <c r="W52" s="35"/>
      <c r="X52" s="35" t="n">
        <v>962.12</v>
      </c>
      <c r="Y52" s="36">
        <f>X52/AY52-1</f>
      </c>
      <c r="Z52" s="35" t="n">
        <v>940.86</v>
      </c>
      <c r="AA52" s="36">
        <f>Z52/BA52-1</f>
      </c>
      <c r="AB52" s="35" t="n">
        <v>867.77</v>
      </c>
      <c r="AC52" s="36">
        <f>AB52/BC52-1</f>
      </c>
      <c r="AD52" s="35" t="n">
        <v>821.58</v>
      </c>
      <c r="AE52" s="36">
        <f>AD52/BE52-1</f>
      </c>
      <c r="AF52" s="35" t="n">
        <v>816.69</v>
      </c>
      <c r="AG52" s="36">
        <f>AF52/BG52-1</f>
      </c>
      <c r="AH52" s="35" t="n">
        <v>816.22</v>
      </c>
      <c r="AI52" s="36">
        <f>AH52/BI52-1</f>
      </c>
      <c r="AJ52" s="35" t="n">
        <v>830.66</v>
      </c>
      <c r="AK52" s="36">
        <f>AJ52/BK52-1</f>
      </c>
      <c r="AL52" s="35" t="n">
        <v>825.18</v>
      </c>
      <c r="AM52" s="36">
        <f>AL52/BM52-1</f>
      </c>
      <c r="AN52" s="35" t="n">
        <v>807.95</v>
      </c>
      <c r="AO52" s="36">
        <f>AN52/BO52-1</f>
      </c>
      <c r="AP52" s="35" t="n">
        <v>816.04</v>
      </c>
      <c r="AQ52" s="36">
        <f>AP52/BQ52-1</f>
      </c>
      <c r="AR52" s="35" t="n">
        <v>749.81</v>
      </c>
      <c r="AS52" s="36">
        <f>AR52/BS52-1</f>
      </c>
      <c r="AT52" s="35" t="n">
        <v>810.62</v>
      </c>
      <c r="AU52" s="36">
        <f>AT52/BU52-1</f>
      </c>
      <c r="AV52" s="35">
        <f>X52+Z52+AB52+AD52+AF52+AH52+AJ52+AL52+AN52+AP52+AR52+AT52</f>
      </c>
      <c r="AW52" s="36">
        <f>AV52/(AY52+BA52+BC52+BE52+BG52+BI52+BK52+BM52+BO52+BQ52+BS52+BU52)-1</f>
      </c>
      <c r="AX52" s="202"/>
      <c r="AY52" s="35" t="n">
        <v>1002.98</v>
      </c>
      <c r="AZ52" s="36"/>
      <c r="BA52" s="35" t="n">
        <v>1134.75</v>
      </c>
      <c r="BB52" s="36"/>
      <c r="BC52" s="35" t="n">
        <v>1121.94</v>
      </c>
      <c r="BD52" s="36"/>
      <c r="BE52" s="35" t="n">
        <v>1017.61</v>
      </c>
      <c r="BF52" s="36"/>
      <c r="BG52" s="205" t="n">
        <v>1012.28</v>
      </c>
      <c r="BH52" s="36"/>
      <c r="BI52" s="205" t="n">
        <v>975.16</v>
      </c>
      <c r="BJ52" s="36"/>
      <c r="BK52" s="205" t="n">
        <v>995.17</v>
      </c>
      <c r="BL52" s="36"/>
      <c r="BM52" s="205" t="n">
        <v>1016.52</v>
      </c>
      <c r="BN52" s="36"/>
      <c r="BO52" s="205" t="n">
        <v>998.94</v>
      </c>
      <c r="BP52" s="36"/>
      <c r="BQ52" s="205" t="n">
        <v>996.54</v>
      </c>
      <c r="BR52" s="37"/>
      <c r="BS52" s="205" t="n">
        <v>905.68</v>
      </c>
      <c r="BT52" s="37"/>
      <c r="BU52" s="205" t="n">
        <v>1131.6</v>
      </c>
      <c r="BV52" s="37"/>
      <c r="BW52" s="35">
        <f>AY52+BA52+BC52+BE52+BG52+BI52+BK52+BM52+BO52+BQ52+BS52+BU52</f>
      </c>
      <c r="BX52" s="36"/>
      <c r="BY52" s="40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9"/>
      <c r="CK52" s="49"/>
      <c r="CL52" s="44"/>
    </row>
    <row r="53" s="178" customFormat="1" ht="27" customHeight="1" spans="1:88">
      <c r="A53" s="48" t="s">
        <v>104</v>
      </c>
      <c r="B53" s="199" t="s">
        <v>278</v>
      </c>
      <c r="C53" s="35" t="n">
        <v>157.73</v>
      </c>
      <c r="D53" s="36" t="n">
        <f t="shared" si="25">C53/Z53-1</f>
        <v>-0.05494307968843615</v>
      </c>
      <c r="E53" s="35" t="n">
        <v>174.34</v>
      </c>
      <c r="F53" s="36" t="n">
        <f t="shared" si="26">E53/AB53-1</f>
        <v>0.080642162028141</v>
      </c>
      <c r="G53" s="35" t="n">
        <v>169.66</v>
      </c>
      <c r="H53" s="36" t="n">
        <f t="shared" si="27">G53/AD53-1</f>
        <v>0.07693284245271048</v>
      </c>
      <c r="I53" s="35" t="n">
        <v>174.44</v>
      </c>
      <c r="J53" s="36" t="n">
        <f t="shared" si="28">I53/AF53-1</f>
        <v>0.12556458897922318</v>
      </c>
      <c r="K53" s="35" t="n">
        <v>175.85</v>
      </c>
      <c r="L53" s="36" t="n">
        <f t="shared" si="29">K53/AH53-1</f>
        <v>0.02578311847401271</v>
      </c>
      <c r="M53" s="35" t="n">
        <v>174.48</v>
      </c>
      <c r="N53" s="36" t="n">
        <f t="shared" si="30">M53/AJ53-1</f>
        <v>0.04497813978559018</v>
      </c>
      <c r="O53" s="35" t="n">
        <v>172.2</v>
      </c>
      <c r="P53" s="36" t="n">
        <f t="shared" si="31">O53/AL53-1</f>
        <v>0.05385556915544676</v>
      </c>
      <c r="Q53" s="35" t="n">
        <v>170.82</v>
      </c>
      <c r="R53" s="36" t="n">
        <f>Q53/AL53-1</f>
        <v>0.04126790612618114</v>
      </c>
      <c r="S53" s="35"/>
      <c r="T53" s="36">
        <f>S53/AN53-1</f>
      </c>
      <c r="U53" s="134">
        <f>C53+E53+G53+I53+K53+M53+O53+Q53+S53</f>
      </c>
      <c r="V53" s="135">
        <f>U53/SUM(X53+Z53+AB53+AD53+AF53+AH53+AJ53+AL53+AN53)-1</f>
      </c>
      <c r="W53" s="35"/>
      <c r="X53" s="35" t="n">
        <v>166.9</v>
      </c>
      <c r="Y53" s="36">
        <f>X53/AY53-1</f>
      </c>
      <c r="Z53" s="35" t="n">
        <v>161.33</v>
      </c>
      <c r="AA53" s="36">
        <f>Z53/BA53-1</f>
      </c>
      <c r="AB53" s="35" t="n">
        <v>157.54</v>
      </c>
      <c r="AC53" s="36">
        <f>AB53/BC53-1</f>
      </c>
      <c r="AD53" s="35" t="n">
        <v>154.98</v>
      </c>
      <c r="AE53" s="36">
        <f>AD53/BE53-1</f>
      </c>
      <c r="AF53" s="35" t="n">
        <v>171.43</v>
      </c>
      <c r="AG53" s="36">
        <f>AF53/BG53-1</f>
      </c>
      <c r="AH53" s="35" t="n">
        <v>166.97</v>
      </c>
      <c r="AI53" s="36">
        <f>AH53/BI53-1</f>
      </c>
      <c r="AJ53" s="35" t="n">
        <v>163.4</v>
      </c>
      <c r="AK53" s="36">
        <f>AJ53/BK53-1</f>
      </c>
      <c r="AL53" s="35" t="n">
        <v>164.05</v>
      </c>
      <c r="AM53" s="36">
        <f>AL53/BM53-1</f>
      </c>
      <c r="AN53" s="35" t="n">
        <v>160.16</v>
      </c>
      <c r="AO53" s="36">
        <f>AN53/BO53-1</f>
      </c>
      <c r="AP53" s="35" t="n">
        <v>158.77</v>
      </c>
      <c r="AQ53" s="36">
        <f>AP53/BQ53-1</f>
      </c>
      <c r="AR53" s="35" t="n">
        <v>153.47</v>
      </c>
      <c r="AS53" s="36">
        <f>AR53/BS53-1</f>
      </c>
      <c r="AT53" s="35" t="n">
        <v>154.94</v>
      </c>
      <c r="AU53" s="36">
        <f>AT53/BU53-1</f>
      </c>
      <c r="AV53" s="35">
        <f>X53+Z53+AB53+AD53+AF53+AH53+AJ53+AL53+AN53+AP53+AR53+AT53</f>
      </c>
      <c r="AW53" s="36">
        <f>AV53/(AY53+BA53+BC53+BE53+BG53+BI53+BK53+BM53+BO53+BQ53+BS53+BU53)-1</f>
      </c>
      <c r="AX53" s="200"/>
      <c r="AY53" s="38" t="n">
        <v>154.91</v>
      </c>
      <c r="AZ53" s="37">
        <f>AY53/BZ53-1</f>
      </c>
      <c r="BA53" s="38" t="n">
        <v>171.45</v>
      </c>
      <c r="BB53" s="37">
        <f>BA53/CA53-1</f>
      </c>
      <c r="BC53" s="38" t="n">
        <v>160.21</v>
      </c>
      <c r="BD53" s="37">
        <f>BC53/CB53-1</f>
      </c>
      <c r="BE53" s="38" t="n">
        <v>154.41</v>
      </c>
      <c r="BF53" s="37">
        <f>BE53/CC53-1</f>
      </c>
      <c r="BG53" s="206" t="n">
        <v>157.53</v>
      </c>
      <c r="BH53" s="37">
        <f>BG53/CD53-1</f>
      </c>
      <c r="BI53" s="206" t="n">
        <v>172.76</v>
      </c>
      <c r="BJ53" s="37">
        <f>BI53/CE53-1</f>
      </c>
      <c r="BK53" s="206" t="n">
        <v>153.52</v>
      </c>
      <c r="BL53" s="37">
        <f>BK53/CF53-1</f>
      </c>
      <c r="BM53" s="206" t="n">
        <v>155.52</v>
      </c>
      <c r="BN53" s="37">
        <f>BM53/CG53-1</f>
      </c>
      <c r="BO53" s="206" t="n">
        <v>156.47</v>
      </c>
      <c r="BP53" s="37">
        <f>BO53/CH53-1</f>
      </c>
      <c r="BQ53" s="206" t="n">
        <v>159.49</v>
      </c>
      <c r="BR53" s="37">
        <f>BQ53/CI53-1</f>
      </c>
      <c r="BS53" s="206" t="n">
        <v>154.78</v>
      </c>
      <c r="BT53" s="37">
        <f>BS53/CJ53-1</f>
      </c>
      <c r="BU53" s="206" t="n">
        <v>156.55</v>
      </c>
      <c r="BV53" s="37">
        <f>BU53/CK53-1</f>
      </c>
      <c r="BW53" s="38">
        <f>AY53+BA53+BC53+BE53+BG53+BI53+BK53+BM53+BO53+BQ53+BS53+BU53</f>
      </c>
      <c r="BX53" s="37">
        <f>BW53/CL53-1</f>
      </c>
      <c r="BY53" s="39"/>
      <c r="BZ53" s="203" t="n">
        <v>164.95</v>
      </c>
      <c r="CA53" s="203" t="n">
        <v>159.24</v>
      </c>
      <c r="CB53" s="203" t="n">
        <v>156.16</v>
      </c>
      <c r="CC53" s="203" t="n">
        <v>159.18</v>
      </c>
      <c r="CD53" s="203" t="n">
        <v>160.96</v>
      </c>
      <c r="CE53" s="203" t="n">
        <v>160.63</v>
      </c>
      <c r="CF53" s="203" t="n">
        <v>139.56</v>
      </c>
      <c r="CG53" s="203" t="n">
        <v>153.14</v>
      </c>
      <c r="CH53" s="203" t="n">
        <v>152.49</v>
      </c>
      <c r="CI53" s="203" t="n">
        <v>154.61</v>
      </c>
      <c r="CJ53" s="203" t="n">
        <v>156.5</v>
      </c>
      <c r="CK53" s="203" t="n">
        <v>158.87</v>
      </c>
      <c r="CL53" s="38">
        <f>BZ53+CA53+CB53+CC53+CD53+CE53+CF53+CG53+CH53+CI53+CJ53+CK53</f>
      </c>
    </row>
    <row r="54" ht="27" customHeight="1" spans="1:88">
      <c r="A54" s="45"/>
      <c r="B54" s="199" t="s">
        <v>279</v>
      </c>
      <c r="C54" s="35" t="n">
        <v>949.53</v>
      </c>
      <c r="D54" s="36" t="n">
        <f t="shared" si="25">C54/Z54-1</f>
        <v>-0.05808070788032693</v>
      </c>
      <c r="E54" s="35" t="n">
        <v>1049.53</v>
      </c>
      <c r="F54" s="36" t="n">
        <f t="shared" si="26">E54/AB54-1</f>
        <v>0.07707069774124364</v>
      </c>
      <c r="G54" s="35" t="n">
        <v>1021.35</v>
      </c>
      <c r="H54" s="36" t="n">
        <f t="shared" si="27">G54/AD54-1</f>
        <v>0.073365281543603</v>
      </c>
      <c r="I54" s="35" t="n">
        <v>1050.13</v>
      </c>
      <c r="J54" s="36" t="n">
        <f t="shared" si="28">I54/AF54-1</f>
        <v>0.12183787710452099</v>
      </c>
      <c r="K54" s="35" t="n">
        <v>1058.62</v>
      </c>
      <c r="L54" s="36" t="n">
        <f t="shared" si="29">K54/AH54-1</f>
        <v>0.022386618249246704</v>
      </c>
      <c r="M54" s="35" t="n">
        <v>1050.37</v>
      </c>
      <c r="N54" s="36" t="n">
        <f t="shared" si="30">M54/AJ54-1</f>
        <v>0.04151710461080804</v>
      </c>
      <c r="O54" s="35" t="n">
        <v>1036.64</v>
      </c>
      <c r="P54" s="36" t="n">
        <f t="shared" si="31">O54/AL54-1</f>
        <v>0.050357671185685016</v>
      </c>
      <c r="Q54" s="35" t="n">
        <v>1028.34</v>
      </c>
      <c r="R54" s="36" t="n">
        <f>Q54/AL54-1</f>
        <v>0.03782572714611554</v>
      </c>
      <c r="S54" s="35"/>
      <c r="T54" s="36">
        <f>S54/AN54-1</f>
      </c>
      <c r="U54" s="35">
        <f>C54+E54+G54+I54+K54+M54+O54+Q54+S54</f>
      </c>
      <c r="V54" s="135">
        <f>U54/SUM(X54+Z54+AB54+AD54+AF54+AH54+AJ54+AL54+AN54)-1</f>
      </c>
      <c r="W54" s="35"/>
      <c r="X54" s="35" t="n">
        <v>1008.08</v>
      </c>
      <c r="Y54" s="36">
        <f>X54/AY54-1</f>
      </c>
      <c r="Z54" s="35" t="n">
        <v>974.43</v>
      </c>
      <c r="AA54" s="36">
        <f>Z54/BA54-1</f>
      </c>
      <c r="AB54" s="35" t="n">
        <v>951.54</v>
      </c>
      <c r="AC54" s="36">
        <f>AB54/BC54-1</f>
      </c>
      <c r="AD54" s="35" t="n">
        <v>936.08</v>
      </c>
      <c r="AE54" s="36">
        <f>AD54/BE54-1</f>
      </c>
      <c r="AF54" s="35" t="n">
        <v>1035.44</v>
      </c>
      <c r="AG54" s="36">
        <f>AF54/BG54-1</f>
      </c>
      <c r="AH54" s="35" t="n">
        <v>1008.5</v>
      </c>
      <c r="AI54" s="36">
        <f>AH54/BI54-1</f>
      </c>
      <c r="AJ54" s="35" t="n">
        <v>986.94</v>
      </c>
      <c r="AK54" s="36">
        <f>AJ54/BK54-1</f>
      </c>
      <c r="AL54" s="35" t="n">
        <v>990.86</v>
      </c>
      <c r="AM54" s="36">
        <f>AL54/BM54-1</f>
      </c>
      <c r="AN54" s="35" t="n">
        <v>967.37</v>
      </c>
      <c r="AO54" s="36">
        <f>AN54/BO54-1</f>
      </c>
      <c r="AP54" s="35" t="n">
        <v>958.97</v>
      </c>
      <c r="AQ54" s="36">
        <f>AP54/BQ54-1</f>
      </c>
      <c r="AR54" s="35" t="n">
        <v>926.96</v>
      </c>
      <c r="AS54" s="36">
        <f>AR54/BS54-1</f>
      </c>
      <c r="AT54" s="35" t="n">
        <v>935.84</v>
      </c>
      <c r="AU54" s="36">
        <f>AT54/BU54-1</f>
      </c>
      <c r="AV54" s="35">
        <f>X54+Z54+AB54+AD54+AF54+AH54+AJ54+AL54+AN54+AP54+AR54+AT54</f>
      </c>
      <c r="AW54" s="36">
        <f>AV54/(AY54+BA54+BC54+BE54+BG54+BI54+BK54+BM54+BO54+BQ54+BS54+BU54)-1</f>
      </c>
      <c r="AX54" s="202"/>
      <c r="AY54" s="35" t="n">
        <v>934.11</v>
      </c>
      <c r="AZ54" s="36"/>
      <c r="BA54" s="35" t="n">
        <v>1035.56</v>
      </c>
      <c r="BB54" s="36"/>
      <c r="BC54" s="35" t="n">
        <v>967.67</v>
      </c>
      <c r="BD54" s="36"/>
      <c r="BE54" s="35" t="n">
        <v>932.64</v>
      </c>
      <c r="BF54" s="36"/>
      <c r="BG54" s="205" t="n">
        <v>951.48</v>
      </c>
      <c r="BH54" s="36"/>
      <c r="BI54" s="205" t="n">
        <v>1043.47</v>
      </c>
      <c r="BJ54" s="36"/>
      <c r="BK54" s="205" t="n">
        <v>927.26</v>
      </c>
      <c r="BL54" s="36"/>
      <c r="BM54" s="205" t="n">
        <v>939.34</v>
      </c>
      <c r="BN54" s="36"/>
      <c r="BO54" s="205" t="n">
        <v>945.08</v>
      </c>
      <c r="BP54" s="36"/>
      <c r="BQ54" s="205" t="n">
        <v>963.32</v>
      </c>
      <c r="BR54" s="37"/>
      <c r="BS54" s="205" t="n">
        <v>934.87</v>
      </c>
      <c r="BT54" s="37"/>
      <c r="BU54" s="205" t="n">
        <v>945.56</v>
      </c>
      <c r="BV54" s="37"/>
      <c r="BW54" s="35">
        <f>AY54+BA54+BC54+BE54+BG54+BI54+BK54+BM54+BO54+BQ54+BS54+BU54</f>
      </c>
      <c r="BX54" s="36"/>
      <c r="BY54" s="40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6"/>
      <c r="CK54" s="46"/>
      <c r="CL54" s="44"/>
    </row>
    <row r="55" ht="27" customHeight="1" spans="1:88">
      <c r="A55" s="45"/>
      <c r="B55" s="199" t="s">
        <v>280</v>
      </c>
      <c r="C55" s="35" t="n">
        <v>147.51</v>
      </c>
      <c r="D55" s="36" t="n">
        <f t="shared" si="25">C55/Z55-1</f>
        <v>-0.05672080828750481</v>
      </c>
      <c r="E55" s="35" t="n">
        <v>163.28</v>
      </c>
      <c r="F55" s="36" t="n">
        <f t="shared" si="26">E55/AB55-1</f>
        <v>0.08089500860585197</v>
      </c>
      <c r="G55" s="35" t="n">
        <v>158.95</v>
      </c>
      <c r="H55" s="36" t="n">
        <f t="shared" si="27">G55/AD55-1</f>
        <v>0.07821191154524487</v>
      </c>
      <c r="I55" s="35" t="n">
        <v>163.46</v>
      </c>
      <c r="J55" s="36" t="n">
        <f t="shared" si="28">I55/AF55-1</f>
        <v>0.12707715645038964</v>
      </c>
      <c r="K55" s="35" t="n">
        <v>164.76</v>
      </c>
      <c r="L55" s="36" t="n">
        <f t="shared" si="29">K55/AH55-1</f>
        <v>0.0248180630714685</v>
      </c>
      <c r="M55" s="35" t="n">
        <v>163.48</v>
      </c>
      <c r="N55" s="36" t="n">
        <f t="shared" si="30">M55/AJ55-1</f>
        <v>0.04453389559772547</v>
      </c>
      <c r="O55" s="35" t="n">
        <v>161.33</v>
      </c>
      <c r="P55" s="36" t="n">
        <f t="shared" si="31">O55/AL55-1</f>
        <v>0.053893389077606546</v>
      </c>
      <c r="Q55" s="35" t="n">
        <v>160.0</v>
      </c>
      <c r="R55" s="36" t="n">
        <f>Q55/AL55-1</f>
        <v>0.04078579327392173</v>
      </c>
      <c r="S55" s="35"/>
      <c r="T55" s="36">
        <f>S55/AN55-1</f>
      </c>
      <c r="U55" s="35">
        <f>C55+E55+G55+I55+K55+M55+O55+Q55+S55</f>
      </c>
      <c r="V55" s="135">
        <f>U55/SUM(X55+Z55+AB55+AD55+AF55+AH55+AJ55+AL55+AN55)-1</f>
      </c>
      <c r="W55" s="35"/>
      <c r="X55" s="35" t="n">
        <v>156.38</v>
      </c>
      <c r="Y55" s="36">
        <f>X55/AY55-1</f>
      </c>
      <c r="Z55" s="35" t="n">
        <v>151.06</v>
      </c>
      <c r="AA55" s="36">
        <f>Z55/BA55-1</f>
      </c>
      <c r="AB55" s="35" t="n">
        <v>147.42</v>
      </c>
      <c r="AC55" s="36">
        <f>AB55/BC55-1</f>
      </c>
      <c r="AD55" s="35" t="n">
        <v>145.03</v>
      </c>
      <c r="AE55" s="36">
        <f>AD55/BE55-1</f>
      </c>
      <c r="AF55" s="35" t="n">
        <v>160.77</v>
      </c>
      <c r="AG55" s="36">
        <f>AF55/BG55-1</f>
      </c>
      <c r="AH55" s="35" t="n">
        <v>156.51</v>
      </c>
      <c r="AI55" s="36">
        <f>AH55/BI55-1</f>
      </c>
      <c r="AJ55" s="35" t="n">
        <v>153.08</v>
      </c>
      <c r="AK55" s="36">
        <f>AJ55/BK55-1</f>
      </c>
      <c r="AL55" s="35" t="n">
        <v>153.73</v>
      </c>
      <c r="AM55" s="36">
        <f>AL55/BM55-1</f>
      </c>
      <c r="AN55" s="35" t="n">
        <v>150.0</v>
      </c>
      <c r="AO55" s="36">
        <f>AN55/BO55-1</f>
      </c>
      <c r="AP55" s="35" t="n">
        <v>148.62</v>
      </c>
      <c r="AQ55" s="36">
        <f>AP55/BQ55-1</f>
      </c>
      <c r="AR55" s="35" t="n">
        <v>143.7</v>
      </c>
      <c r="AS55" s="36">
        <f>AR55/BS55-1</f>
      </c>
      <c r="AT55" s="35" t="n">
        <v>145.13</v>
      </c>
      <c r="AU55" s="36">
        <f>AT55/BU55-1</f>
      </c>
      <c r="AV55" s="35">
        <f>X55+Z55+AB55+AD55+AF55+AH55+AJ55+AL55+AN55+AP55+AR55+AT55</f>
      </c>
      <c r="AW55" s="36">
        <f>AV55/(AY55+BA55+BC55+BE55+BG55+BI55+BK55+BM55+BO55+BQ55+BS55+BU55)-1</f>
      </c>
      <c r="AX55" s="202"/>
      <c r="AY55" s="35" t="n">
        <v>147.1</v>
      </c>
      <c r="AZ55" s="36"/>
      <c r="BA55" s="35" t="n">
        <v>160.66</v>
      </c>
      <c r="BB55" s="36"/>
      <c r="BC55" s="35" t="n">
        <v>150.06</v>
      </c>
      <c r="BD55" s="36"/>
      <c r="BE55" s="35" t="n">
        <v>144.49</v>
      </c>
      <c r="BF55" s="36"/>
      <c r="BG55" s="205" t="n">
        <v>147.41</v>
      </c>
      <c r="BH55" s="36"/>
      <c r="BI55" s="205" t="n">
        <v>161.84</v>
      </c>
      <c r="BJ55" s="36"/>
      <c r="BK55" s="205" t="n">
        <v>143.62</v>
      </c>
      <c r="BL55" s="36"/>
      <c r="BM55" s="205" t="n">
        <v>145.58</v>
      </c>
      <c r="BN55" s="36"/>
      <c r="BO55" s="205" t="n">
        <v>146.53</v>
      </c>
      <c r="BP55" s="36"/>
      <c r="BQ55" s="205" t="n">
        <v>149.36</v>
      </c>
      <c r="BR55" s="37"/>
      <c r="BS55" s="205" t="n">
        <v>144.96</v>
      </c>
      <c r="BT55" s="37"/>
      <c r="BU55" s="205" t="n">
        <v>146.59</v>
      </c>
      <c r="BV55" s="37"/>
      <c r="BW55" s="35">
        <f>AY55+BA55+BC55+BE55+BG55+BI55+BK55+BM55+BO55+BQ55+BS55+BU55</f>
      </c>
      <c r="BX55" s="36"/>
      <c r="BY55" s="40"/>
      <c r="BZ55" s="49"/>
      <c r="CA55" s="49"/>
      <c r="CB55" s="49"/>
      <c r="CC55" s="49"/>
      <c r="CD55" s="49"/>
      <c r="CE55" s="49"/>
      <c r="CF55" s="49"/>
      <c r="CG55" s="49"/>
      <c r="CH55" s="49"/>
      <c r="CI55" s="49"/>
      <c r="CJ55" s="49"/>
      <c r="CK55" s="49"/>
      <c r="CL55" s="44"/>
    </row>
    <row r="56" ht="27" customHeight="1" spans="1:88">
      <c r="A56" s="29"/>
      <c r="B56" s="199" t="s">
        <v>276</v>
      </c>
      <c r="C56" s="35" t="n">
        <v>693.3</v>
      </c>
      <c r="D56" s="36" t="n">
        <f t="shared" si="25">C56/Z56-1</f>
        <v>-0.06070910839847721</v>
      </c>
      <c r="E56" s="35" t="n">
        <v>767.42</v>
      </c>
      <c r="F56" s="36" t="n">
        <f t="shared" si="26">E56/AB56-1</f>
        <v>0.07632538569424963</v>
      </c>
      <c r="G56" s="35" t="n">
        <v>747.07</v>
      </c>
      <c r="H56" s="36" t="n">
        <f t="shared" si="27">G56/AD56-1</f>
        <v>0.07365410594694022</v>
      </c>
      <c r="I56" s="35" t="n">
        <v>768.26</v>
      </c>
      <c r="J56" s="36" t="n">
        <f t="shared" si="28">I56/AF56-1</f>
        <v>0.12230110731294008</v>
      </c>
      <c r="K56" s="35" t="n">
        <v>774.37</v>
      </c>
      <c r="L56" s="36" t="n">
        <f t="shared" si="29">K56/AH56-1</f>
        <v>0.020478895141204267</v>
      </c>
      <c r="M56" s="35" t="n">
        <v>768.36</v>
      </c>
      <c r="N56" s="36" t="n">
        <f t="shared" si="30">M56/AJ56-1</f>
        <v>0.04010937690360494</v>
      </c>
      <c r="O56" s="35" t="n">
        <v>758.25</v>
      </c>
      <c r="P56" s="36" t="n">
        <f t="shared" si="31">O56/AL56-1</f>
        <v>0.049422869322113705</v>
      </c>
      <c r="Q56" s="35" t="n">
        <v>752.0</v>
      </c>
      <c r="R56" s="36" t="n">
        <f>Q56/AL56-1</f>
        <v>0.036369399539697644</v>
      </c>
      <c r="S56" s="35"/>
      <c r="T56" s="36">
        <f>S56/AN56-1</f>
      </c>
      <c r="U56" s="35">
        <f>C56+E56+G56+I56+K56+M56+O56+Q56+S56</f>
      </c>
      <c r="V56" s="135">
        <f>U56/SUM(X56+Z56+AB56+AD56+AF56+AH56+AJ56+AL56+AN56)-1</f>
      </c>
      <c r="W56" s="35"/>
      <c r="X56" s="35" t="n">
        <v>738.11</v>
      </c>
      <c r="Y56" s="36">
        <f>X56/AY56-1</f>
      </c>
      <c r="Z56" s="35" t="n">
        <v>713.0</v>
      </c>
      <c r="AA56" s="36">
        <f>Z56/BA56-1</f>
      </c>
      <c r="AB56" s="35" t="n">
        <v>695.82</v>
      </c>
      <c r="AC56" s="36">
        <f>AB56/BC56-1</f>
      </c>
      <c r="AD56" s="35" t="n">
        <v>684.54</v>
      </c>
      <c r="AE56" s="36">
        <f>AD56/BE56-1</f>
      </c>
      <c r="AF56" s="35" t="n">
        <v>758.83</v>
      </c>
      <c r="AG56" s="36">
        <f>AF56/BG56-1</f>
      </c>
      <c r="AH56" s="35" t="n">
        <v>738.73</v>
      </c>
      <c r="AI56" s="36">
        <f>AH56/BI56-1</f>
      </c>
      <c r="AJ56" s="35" t="n">
        <v>722.54</v>
      </c>
      <c r="AK56" s="36">
        <f>AJ56/BK56-1</f>
      </c>
      <c r="AL56" s="35" t="n">
        <v>725.61</v>
      </c>
      <c r="AM56" s="36">
        <f>AL56/BM56-1</f>
      </c>
      <c r="AN56" s="35" t="n">
        <v>708.0</v>
      </c>
      <c r="AO56" s="36">
        <f>AN56/BO56-1</f>
      </c>
      <c r="AP56" s="35" t="n">
        <v>701.49</v>
      </c>
      <c r="AQ56" s="36">
        <f>AP56/BQ56-1</f>
      </c>
      <c r="AR56" s="35" t="n">
        <v>678.26</v>
      </c>
      <c r="AS56" s="36">
        <f>AR56/BS56-1</f>
      </c>
      <c r="AT56" s="35" t="n">
        <v>685.01</v>
      </c>
      <c r="AU56" s="36">
        <f>AT56/BU56-1</f>
      </c>
      <c r="AV56" s="35">
        <f>X56+Z56+AB56+AD56+AF56+AH56+AJ56+AL56+AN56+AP56+AR56+AT56</f>
      </c>
      <c r="AW56" s="36">
        <f>AV56/(AY56+BA56+BC56+BE56+BG56+BI56+BK56+BM56+BO56+BQ56+BS56+BU56)-1</f>
      </c>
      <c r="AX56" s="202"/>
      <c r="AY56" s="35" t="n">
        <v>664.89</v>
      </c>
      <c r="AZ56" s="36"/>
      <c r="BA56" s="35" t="n">
        <v>758.32</v>
      </c>
      <c r="BB56" s="36"/>
      <c r="BC56" s="35" t="n">
        <v>708.28</v>
      </c>
      <c r="BD56" s="36"/>
      <c r="BE56" s="35" t="n">
        <v>681.99</v>
      </c>
      <c r="BF56" s="36"/>
      <c r="BG56" s="205" t="n">
        <v>695.78</v>
      </c>
      <c r="BH56" s="36"/>
      <c r="BI56" s="205" t="n">
        <v>763.88</v>
      </c>
      <c r="BJ56" s="36"/>
      <c r="BK56" s="205" t="n">
        <v>677.89</v>
      </c>
      <c r="BL56" s="36"/>
      <c r="BM56" s="205" t="n">
        <v>687.14</v>
      </c>
      <c r="BN56" s="36"/>
      <c r="BO56" s="205" t="n">
        <v>691.62</v>
      </c>
      <c r="BP56" s="36"/>
      <c r="BQ56" s="205" t="n">
        <v>704.98</v>
      </c>
      <c r="BR56" s="37"/>
      <c r="BS56" s="205" t="n">
        <v>684.21</v>
      </c>
      <c r="BT56" s="37"/>
      <c r="BU56" s="205" t="n">
        <v>691.9</v>
      </c>
      <c r="BV56" s="37"/>
      <c r="BW56" s="35">
        <f>AY56+BA56+BC56+BE56+BG56+BI56+BK56+BM56+BO56+BQ56+BS56+BU56</f>
      </c>
      <c r="BX56" s="36"/>
      <c r="BY56" s="40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9"/>
      <c r="CK56" s="49"/>
      <c r="CL56" s="44"/>
    </row>
    <row r="57" s="178" customFormat="1" ht="27" customHeight="1" spans="1:88">
      <c r="A57" s="48" t="s">
        <v>105</v>
      </c>
      <c r="B57" s="199" t="s">
        <v>278</v>
      </c>
      <c r="C57" s="35" t="n">
        <v>552.39</v>
      </c>
      <c r="D57" s="36" t="n">
        <f t="shared" si="25">C57/Z57-1</f>
        <v>-0.03507607385539857</v>
      </c>
      <c r="E57" s="35" t="n">
        <v>564.86</v>
      </c>
      <c r="F57" s="36" t="n">
        <f t="shared" si="26">E57/AB57-1</f>
        <v>0.045030711167024284</v>
      </c>
      <c r="G57" s="35" t="n">
        <v>505.47</v>
      </c>
      <c r="H57" s="36" t="n">
        <f t="shared" si="27">G57/AD57-1</f>
        <v>-0.048670317881542524</v>
      </c>
      <c r="I57" s="35" t="n">
        <v>498.46</v>
      </c>
      <c r="J57" s="36" t="n">
        <f t="shared" si="28">I57/AF57-1</f>
        <v>-0.051184924336156845</v>
      </c>
      <c r="K57" s="35" t="n">
        <v>515.69</v>
      </c>
      <c r="L57" s="36" t="n">
        <f t="shared" si="29">K57/AH57-1</f>
        <v>-0.015295016230666425</v>
      </c>
      <c r="M57" s="35" t="n">
        <v>501.28</v>
      </c>
      <c r="N57" s="36" t="n">
        <f t="shared" si="30">M57/AJ57-1</f>
        <v>-0.04068588050675548</v>
      </c>
      <c r="O57" s="35" t="n">
        <v>512.36</v>
      </c>
      <c r="P57" s="36" t="n">
        <f t="shared" si="31">O57/AL57-1</f>
        <v>-0.04873656263344539</v>
      </c>
      <c r="Q57" s="35" t="n">
        <v>518.91</v>
      </c>
      <c r="R57" s="36" t="n">
        <f>Q57/AL57-1</f>
        <v>-0.047067249421530066</v>
      </c>
      <c r="S57" s="35"/>
      <c r="T57" s="36">
        <f>S57/AN57-1</f>
      </c>
      <c r="U57" s="134">
        <f>C57+E57+G57+I57+K57+M57+O57+Q57+S57</f>
      </c>
      <c r="V57" s="135">
        <f>U57/SUM(X57+Z57+AB57+AD57+AF57+AH57+AJ57+AL57+AN57)-1</f>
      </c>
      <c r="W57" s="35"/>
      <c r="X57" s="35" t="n">
        <v>572.47</v>
      </c>
      <c r="Y57" s="36">
        <f>X57/AY57-1</f>
      </c>
      <c r="Z57" s="35" t="n">
        <v>540.52</v>
      </c>
      <c r="AA57" s="36">
        <f>Z57/BA57-1</f>
      </c>
      <c r="AB57" s="35" t="n">
        <v>531.33</v>
      </c>
      <c r="AC57" s="36">
        <f>AB57/BC57-1</f>
      </c>
      <c r="AD57" s="35" t="n">
        <v>525.35</v>
      </c>
      <c r="AE57" s="36">
        <f>AD57/BE57-1</f>
      </c>
      <c r="AF57" s="35" t="n">
        <v>523.7</v>
      </c>
      <c r="AG57" s="36">
        <f>AF57/BG57-1</f>
      </c>
      <c r="AH57" s="35" t="n">
        <v>522.54</v>
      </c>
      <c r="AI57" s="36">
        <f>AH57/BI57-1</f>
      </c>
      <c r="AJ57" s="35" t="n">
        <v>538.61</v>
      </c>
      <c r="AK57" s="36">
        <f>AJ57/BK57-1</f>
      </c>
      <c r="AL57" s="35" t="n">
        <v>544.54</v>
      </c>
      <c r="AM57" s="36">
        <f>AL57/BM57-1</f>
      </c>
      <c r="AN57" s="35" t="n">
        <v>530.54</v>
      </c>
      <c r="AO57" s="36">
        <f>AN57/BO57-1</f>
      </c>
      <c r="AP57" s="35" t="n">
        <v>539.68</v>
      </c>
      <c r="AQ57" s="36">
        <f>AP57/BQ57-1</f>
      </c>
      <c r="AR57" s="35" t="n">
        <v>534.19</v>
      </c>
      <c r="AS57" s="36">
        <f>AR57/BS57-1</f>
      </c>
      <c r="AT57" s="35" t="n">
        <v>551.75</v>
      </c>
      <c r="AU57" s="36">
        <f>AT57/BU57-1</f>
      </c>
      <c r="AV57" s="35">
        <f>X57+Z57+AB57+AD57+AF57+AH57+AJ57+AL57+AN57+AP57+AR57+AT57</f>
      </c>
      <c r="AW57" s="36">
        <f>AV57/(AY57+BA57+BC57+BE57+BG57+BI57+BK57+BM57+BO57+BQ57+BS57+BU57)-1</f>
      </c>
      <c r="AX57" s="200"/>
      <c r="AY57" s="38" t="n">
        <v>591.37</v>
      </c>
      <c r="AZ57" s="37">
        <f>AY57/BZ57-1</f>
      </c>
      <c r="BA57" s="38" t="n">
        <v>544.04</v>
      </c>
      <c r="BB57" s="37">
        <f>BA57/CA57-1</f>
      </c>
      <c r="BC57" s="38" t="n">
        <v>536.1</v>
      </c>
      <c r="BD57" s="37">
        <f>BC57/CB57-1</f>
      </c>
      <c r="BE57" s="38" t="n">
        <v>559.25</v>
      </c>
      <c r="BF57" s="37">
        <f>BE57/CC57-1</f>
      </c>
      <c r="BG57" s="206" t="n">
        <v>535.27</v>
      </c>
      <c r="BH57" s="37">
        <f>BG57/CD57-1</f>
      </c>
      <c r="BI57" s="206" t="n">
        <v>529.71</v>
      </c>
      <c r="BJ57" s="37">
        <f>BI57/CE57-1</f>
      </c>
      <c r="BK57" s="206" t="n">
        <v>547.83</v>
      </c>
      <c r="BL57" s="37">
        <f>BK57/CF57-1</f>
      </c>
      <c r="BM57" s="206" t="n">
        <v>558.25</v>
      </c>
      <c r="BN57" s="37">
        <f>BM57/CG57-1</f>
      </c>
      <c r="BO57" s="206" t="n">
        <v>540.97</v>
      </c>
      <c r="BP57" s="37">
        <f>BO57/CH57-1</f>
      </c>
      <c r="BQ57" s="206" t="n">
        <v>531.86</v>
      </c>
      <c r="BR57" s="37">
        <f>BQ57/CI57-1</f>
      </c>
      <c r="BS57" s="206" t="n">
        <v>512.18</v>
      </c>
      <c r="BT57" s="37">
        <f>BS57/CJ57-1</f>
      </c>
      <c r="BU57" s="206" t="n">
        <v>511.92</v>
      </c>
      <c r="BV57" s="37">
        <f>BU57/CK57-1</f>
      </c>
      <c r="BW57" s="38">
        <f>AY57+BA57+BC57+BE57+BG57+BI57+BK57+BM57+BO57+BQ57+BS57+BU57</f>
      </c>
      <c r="BX57" s="37">
        <f>BW57/CL57-1</f>
      </c>
      <c r="BY57" s="39"/>
      <c r="BZ57" s="203" t="n">
        <v>521.68</v>
      </c>
      <c r="CA57" s="203" t="n">
        <v>528.4</v>
      </c>
      <c r="CB57" s="203" t="n">
        <v>543.74</v>
      </c>
      <c r="CC57" s="203" t="n">
        <v>568.23</v>
      </c>
      <c r="CD57" s="203" t="n">
        <v>567.45</v>
      </c>
      <c r="CE57" s="203" t="n">
        <v>574.58</v>
      </c>
      <c r="CF57" s="203" t="n">
        <v>602.18</v>
      </c>
      <c r="CG57" s="203" t="n">
        <v>602.87</v>
      </c>
      <c r="CH57" s="203" t="n">
        <v>579.98</v>
      </c>
      <c r="CI57" s="203" t="n">
        <v>568.52</v>
      </c>
      <c r="CJ57" s="203" t="n">
        <v>525.15</v>
      </c>
      <c r="CK57" s="203" t="n">
        <v>519.1</v>
      </c>
      <c r="CL57" s="38">
        <f>BZ57+CA57+CB57+CC57+CD57+CE57+CF57+CG57+CH57+CI57+CJ57+CK57</f>
      </c>
    </row>
    <row r="58" ht="27" customHeight="1" spans="1:88">
      <c r="A58" s="45"/>
      <c r="B58" s="199" t="s">
        <v>279</v>
      </c>
      <c r="C58" s="35" t="n">
        <v>3590.54</v>
      </c>
      <c r="D58" s="36" t="n">
        <f t="shared" si="25">C58/Z58-1</f>
        <v>-0.07218791183234707</v>
      </c>
      <c r="E58" s="35" t="n">
        <v>3671.59</v>
      </c>
      <c r="F58" s="36" t="n">
        <f t="shared" si="26">E58/AB58-1</f>
        <v>0.05805241287095053</v>
      </c>
      <c r="G58" s="35" t="n">
        <v>3285.56</v>
      </c>
      <c r="H58" s="36" t="n">
        <f t="shared" si="27">G58/AD58-1</f>
        <v>-0.03681467192785992</v>
      </c>
      <c r="I58" s="35" t="n">
        <v>3239.99</v>
      </c>
      <c r="J58" s="36" t="n">
        <f t="shared" si="28">I58/AF58-1</f>
        <v>-0.03936253798828848</v>
      </c>
      <c r="K58" s="35" t="n">
        <v>3351.99</v>
      </c>
      <c r="L58" s="36" t="n">
        <f t="shared" si="29">K58/AH58-1</f>
        <v>-0.0030218758829915204</v>
      </c>
      <c r="M58" s="35" t="n">
        <v>3258.32</v>
      </c>
      <c r="N58" s="36" t="n">
        <f t="shared" si="30">M58/AJ58-1</f>
        <v>-0.028732736957889027</v>
      </c>
      <c r="O58" s="35" t="n">
        <v>3330.34</v>
      </c>
      <c r="P58" s="36" t="n">
        <f t="shared" si="31">O58/AL58-1</f>
        <v>-0.036883871042372784</v>
      </c>
      <c r="Q58" s="35" t="n">
        <v>3372.92</v>
      </c>
      <c r="R58" s="36" t="n">
        <f>Q58/AL58-1</f>
        <v>-0.035192150917490284</v>
      </c>
      <c r="S58" s="35"/>
      <c r="T58" s="36">
        <f>S58/AN58-1</f>
      </c>
      <c r="U58" s="35">
        <f>C58+E58+G58+I58+K58+M58+O58+Q58+S58</f>
      </c>
      <c r="V58" s="135">
        <f>U58/SUM(X58+Z58+AB58+AD58+AF58+AH58+AJ58+AL58+AN58)-1</f>
      </c>
      <c r="W58" s="35"/>
      <c r="X58" s="35" t="n">
        <v>3869.9</v>
      </c>
      <c r="Y58" s="36">
        <f>X58/AY58-1</f>
      </c>
      <c r="Z58" s="35" t="n">
        <v>3470.14</v>
      </c>
      <c r="AA58" s="36">
        <f>Z58/BA58-1</f>
      </c>
      <c r="AB58" s="35" t="n">
        <v>3411.14</v>
      </c>
      <c r="AC58" s="36">
        <f>AB58/BC58-1</f>
      </c>
      <c r="AD58" s="35" t="n">
        <v>3372.75</v>
      </c>
      <c r="AE58" s="36">
        <f>AD58/BE58-1</f>
      </c>
      <c r="AF58" s="35" t="n">
        <v>3362.15</v>
      </c>
      <c r="AG58" s="36">
        <f>AF58/BG58-1</f>
      </c>
      <c r="AH58" s="35" t="n">
        <v>3354.71</v>
      </c>
      <c r="AI58" s="36">
        <f>AH58/BI58-1</f>
      </c>
      <c r="AJ58" s="35" t="n">
        <v>3457.88</v>
      </c>
      <c r="AK58" s="36">
        <f>AJ58/BK58-1</f>
      </c>
      <c r="AL58" s="35" t="n">
        <v>3495.95</v>
      </c>
      <c r="AM58" s="36">
        <f>AL58/BM58-1</f>
      </c>
      <c r="AN58" s="35" t="n">
        <v>3406.07</v>
      </c>
      <c r="AO58" s="36">
        <f>AN58/BO58-1</f>
      </c>
      <c r="AP58" s="35" t="n">
        <v>3464.75</v>
      </c>
      <c r="AQ58" s="36">
        <f>AP58/BQ58-1</f>
      </c>
      <c r="AR58" s="35" t="n">
        <v>3498.94</v>
      </c>
      <c r="AS58" s="36">
        <f>AR58/BS58-1</f>
      </c>
      <c r="AT58" s="35" t="n">
        <v>3613.96</v>
      </c>
      <c r="AU58" s="36">
        <f>AT58/BU58-1</f>
      </c>
      <c r="AV58" s="35">
        <f>X58+Z58+AB58+AD58+AF58+AH58+AJ58+AL58+AN58+AP58+AR58+AT58</f>
      </c>
      <c r="AW58" s="36">
        <f>AV58/(AY58+BA58+BC58+BE58+BG58+BI58+BK58+BM58+BO58+BQ58+BS58+BU58)-1</f>
      </c>
      <c r="AX58" s="202"/>
      <c r="AY58" s="35" t="n">
        <v>2832.66</v>
      </c>
      <c r="AZ58" s="36"/>
      <c r="BA58" s="35" t="n">
        <v>2459.06</v>
      </c>
      <c r="BB58" s="36"/>
      <c r="BC58" s="35" t="n">
        <v>2315.95</v>
      </c>
      <c r="BD58" s="36"/>
      <c r="BE58" s="35" t="n">
        <v>3417.02</v>
      </c>
      <c r="BF58" s="36"/>
      <c r="BG58" s="205" t="n">
        <v>3270.5</v>
      </c>
      <c r="BH58" s="36"/>
      <c r="BI58" s="205" t="n">
        <v>3231.23</v>
      </c>
      <c r="BJ58" s="36"/>
      <c r="BK58" s="205" t="n">
        <v>3533.5</v>
      </c>
      <c r="BL58" s="36"/>
      <c r="BM58" s="205" t="n">
        <v>3628.63</v>
      </c>
      <c r="BN58" s="36"/>
      <c r="BO58" s="205" t="n">
        <v>3516.31</v>
      </c>
      <c r="BP58" s="36"/>
      <c r="BQ58" s="205" t="n">
        <v>3457.09</v>
      </c>
      <c r="BR58" s="37"/>
      <c r="BS58" s="205" t="n">
        <v>3318.93</v>
      </c>
      <c r="BT58" s="37"/>
      <c r="BU58" s="205" t="n">
        <v>3332.6</v>
      </c>
      <c r="BV58" s="37"/>
      <c r="BW58" s="35">
        <f>AY58+BA58+BC58+BE58+BG58+BI58+BK58+BM58+BO58+BQ58+BS58+BU58</f>
      </c>
      <c r="BX58" s="36"/>
      <c r="BY58" s="40"/>
      <c r="BZ58" s="46"/>
      <c r="CA58" s="46"/>
      <c r="CB58" s="46"/>
      <c r="CC58" s="46"/>
      <c r="CD58" s="46"/>
      <c r="CE58" s="46"/>
      <c r="CF58" s="46"/>
      <c r="CG58" s="46"/>
      <c r="CH58" s="46"/>
      <c r="CI58" s="46"/>
      <c r="CJ58" s="46"/>
      <c r="CK58" s="46"/>
      <c r="CL58" s="44"/>
    </row>
    <row r="59" ht="27" customHeight="1" spans="1:88">
      <c r="A59" s="45"/>
      <c r="B59" s="199" t="s">
        <v>280</v>
      </c>
      <c r="C59" s="35" t="n">
        <v>489.22</v>
      </c>
      <c r="D59" s="36" t="n">
        <f t="shared" si="25">C59/Z59-1</f>
        <v>-0.07015376427879039</v>
      </c>
      <c r="E59" s="35" t="n">
        <v>492.87</v>
      </c>
      <c r="F59" s="36" t="n">
        <f t="shared" si="26">E59/AB59-1</f>
        <v>0.0012798634812287712</v>
      </c>
      <c r="G59" s="35" t="n">
        <v>448.15</v>
      </c>
      <c r="H59" s="36" t="n">
        <f t="shared" si="27">G59/AD59-1</f>
        <v>-0.09681775126463654</v>
      </c>
      <c r="I59" s="35" t="n">
        <v>445.82</v>
      </c>
      <c r="J59" s="36" t="n">
        <f t="shared" si="28">I59/AF59-1</f>
        <v>-0.07244507323568572</v>
      </c>
      <c r="K59" s="35" t="n">
        <v>465.07</v>
      </c>
      <c r="L59" s="36" t="n">
        <f t="shared" si="29">K59/AH59-1</f>
        <v>-0.021873093991208736</v>
      </c>
      <c r="M59" s="35" t="n">
        <v>447.63</v>
      </c>
      <c r="N59" s="36" t="n">
        <f t="shared" si="30">M59/AJ59-1</f>
        <v>-0.06320239415691775</v>
      </c>
      <c r="O59" s="35" t="n">
        <v>453.08</v>
      </c>
      <c r="P59" s="36" t="n">
        <f t="shared" si="31">O59/AL59-1</f>
        <v>-0.07534693877551024</v>
      </c>
      <c r="Q59" s="35" t="n">
        <v>465.37</v>
      </c>
      <c r="R59" s="36" t="n">
        <f>Q59/AL59-1</f>
        <v>-0.06111043860710974</v>
      </c>
      <c r="S59" s="35"/>
      <c r="T59" s="36">
        <f>S59/AN59-1</f>
      </c>
      <c r="U59" s="35">
        <f>C59+E59+G59+I59+K59+M59+O59+Q59+S59</f>
      </c>
      <c r="V59" s="135">
        <f>U59/SUM(X59+Z59+AB59+AD59+AF59+AH59+AJ59+AL59+AN59)-1</f>
      </c>
      <c r="W59" s="35"/>
      <c r="X59" s="35" t="n">
        <v>526.13</v>
      </c>
      <c r="Y59" s="36">
        <f>X59/AY59-1</f>
      </c>
      <c r="Z59" s="35" t="n">
        <v>492.24</v>
      </c>
      <c r="AA59" s="36">
        <f>Z59/BA59-1</f>
      </c>
      <c r="AB59" s="35" t="n">
        <v>496.19</v>
      </c>
      <c r="AC59" s="36">
        <f>AB59/BC59-1</f>
      </c>
      <c r="AD59" s="35" t="n">
        <v>480.64</v>
      </c>
      <c r="AE59" s="36">
        <f>AD59/BE59-1</f>
      </c>
      <c r="AF59" s="35" t="n">
        <v>475.47</v>
      </c>
      <c r="AG59" s="36">
        <f>AF59/BG59-1</f>
      </c>
      <c r="AH59" s="35" t="n">
        <v>477.83</v>
      </c>
      <c r="AI59" s="36">
        <f>AH59/BI59-1</f>
      </c>
      <c r="AJ59" s="35" t="n">
        <v>490.0</v>
      </c>
      <c r="AK59" s="36">
        <f>AJ59/BK59-1</f>
      </c>
      <c r="AL59" s="35" t="n">
        <v>495.66</v>
      </c>
      <c r="AM59" s="36">
        <f>AL59/BM59-1</f>
      </c>
      <c r="AN59" s="35" t="n">
        <v>472.16</v>
      </c>
      <c r="AO59" s="36">
        <f>AN59/BO59-1</f>
      </c>
      <c r="AP59" s="35" t="n">
        <v>480.29</v>
      </c>
      <c r="AQ59" s="36">
        <f>AP59/BQ59-1</f>
      </c>
      <c r="AR59" s="35" t="n">
        <v>464.09</v>
      </c>
      <c r="AS59" s="36">
        <f>AR59/BS59-1</f>
      </c>
      <c r="AT59" s="35" t="n">
        <v>469.59</v>
      </c>
      <c r="AU59" s="36">
        <f>AT59/BU59-1</f>
      </c>
      <c r="AV59" s="35">
        <f>X59+Z59+AB59+AD59+AF59+AH59+AJ59+AL59+AN59+AP59+AR59+AT59</f>
      </c>
      <c r="AW59" s="36">
        <f>AV59/(AY59+BA59+BC59+BE59+BG59+BI59+BK59+BM59+BO59+BQ59+BS59+BU59)-1</f>
      </c>
      <c r="AX59" s="202"/>
      <c r="AY59" s="35" t="n">
        <v>562.01</v>
      </c>
      <c r="AZ59" s="36"/>
      <c r="BA59" s="35" t="n">
        <v>521.31</v>
      </c>
      <c r="BB59" s="36"/>
      <c r="BC59" s="35" t="n">
        <v>503.11</v>
      </c>
      <c r="BD59" s="36"/>
      <c r="BE59" s="35" t="n">
        <v>529.66</v>
      </c>
      <c r="BF59" s="36"/>
      <c r="BG59" s="205" t="n">
        <v>496.04</v>
      </c>
      <c r="BH59" s="36"/>
      <c r="BI59" s="205" t="n">
        <v>491.61</v>
      </c>
      <c r="BJ59" s="36"/>
      <c r="BK59" s="205" t="n">
        <v>508.83</v>
      </c>
      <c r="BL59" s="36"/>
      <c r="BM59" s="205" t="n">
        <v>515.09</v>
      </c>
      <c r="BN59" s="36"/>
      <c r="BO59" s="205" t="n">
        <v>489.52</v>
      </c>
      <c r="BP59" s="36"/>
      <c r="BQ59" s="205" t="n">
        <v>468.32</v>
      </c>
      <c r="BR59" s="37"/>
      <c r="BS59" s="205" t="n">
        <v>446.53</v>
      </c>
      <c r="BT59" s="37"/>
      <c r="BU59" s="205" t="n">
        <v>462.65</v>
      </c>
      <c r="BV59" s="37"/>
      <c r="BW59" s="35">
        <f>AY59+BA59+BC59+BE59+BG59+BI59+BK59+BM59+BO59+BQ59+BS59+BU59</f>
      </c>
      <c r="BX59" s="36"/>
      <c r="BY59" s="40"/>
      <c r="BZ59" s="49"/>
      <c r="CA59" s="49"/>
      <c r="CB59" s="49"/>
      <c r="CC59" s="49"/>
      <c r="CD59" s="49"/>
      <c r="CE59" s="49"/>
      <c r="CF59" s="49"/>
      <c r="CG59" s="49"/>
      <c r="CH59" s="49"/>
      <c r="CI59" s="49"/>
      <c r="CJ59" s="49"/>
      <c r="CK59" s="49"/>
      <c r="CL59" s="44"/>
    </row>
    <row r="60" ht="27" customHeight="1" spans="1:88">
      <c r="A60" s="29"/>
      <c r="B60" s="199" t="s">
        <v>276</v>
      </c>
      <c r="C60" s="35" t="n">
        <v>2255.3</v>
      </c>
      <c r="D60" s="36" t="n">
        <f t="shared" si="25">C60/Z60-1</f>
        <v>-0.11250939513066605</v>
      </c>
      <c r="E60" s="35" t="n">
        <v>2272.13</v>
      </c>
      <c r="F60" s="36" t="n">
        <f t="shared" si="26">E60/AB60-1</f>
        <v>0.0012779665349038627</v>
      </c>
      <c r="G60" s="35" t="n">
        <v>2065.97</v>
      </c>
      <c r="H60" s="36" t="n">
        <f t="shared" si="27">G60/AD60-1</f>
        <v>-0.09682002588046024</v>
      </c>
      <c r="I60" s="35" t="n">
        <v>2055.23</v>
      </c>
      <c r="J60" s="36" t="n">
        <f t="shared" si="28">I60/AF60-1</f>
        <v>-0.07244499605099852</v>
      </c>
      <c r="K60" s="35" t="n">
        <v>2143.97</v>
      </c>
      <c r="L60" s="36" t="n">
        <f t="shared" si="29">K60/AH60-1</f>
        <v>-0.021875798386802425</v>
      </c>
      <c r="M60" s="35" t="n">
        <v>2063.57</v>
      </c>
      <c r="N60" s="36" t="n">
        <f t="shared" si="30">M60/AJ60-1</f>
        <v>-0.06320591973851464</v>
      </c>
      <c r="O60" s="35" t="n">
        <v>2088.7</v>
      </c>
      <c r="P60" s="36" t="n">
        <f t="shared" si="31">O60/AL60-1</f>
        <v>-0.07534640754349464</v>
      </c>
      <c r="Q60" s="35" t="n">
        <v>2145.36</v>
      </c>
      <c r="R60" s="36" t="n">
        <f>Q60/AL60-1</f>
        <v>-0.06110748843539793</v>
      </c>
      <c r="S60" s="35"/>
      <c r="T60" s="36">
        <f>S60/AN60-1</f>
      </c>
      <c r="U60" s="35">
        <f>C60+E60+G60+I60+K60+M60+O60+Q60+S60</f>
      </c>
      <c r="V60" s="135">
        <f>U60/SUM(X60+Z60+AB60+AD60+AF60+AH60+AJ60+AL60+AN60)-1</f>
      </c>
      <c r="W60" s="35"/>
      <c r="X60" s="35" t="n">
        <v>2541.21</v>
      </c>
      <c r="Y60" s="36">
        <f>X60/AY60-1</f>
      </c>
      <c r="Z60" s="35" t="n">
        <v>2269.23</v>
      </c>
      <c r="AA60" s="36">
        <f>Z60/BA60-1</f>
      </c>
      <c r="AB60" s="35" t="n">
        <v>2287.44</v>
      </c>
      <c r="AC60" s="36">
        <f>AB60/BC60-1</f>
      </c>
      <c r="AD60" s="35" t="n">
        <v>2215.75</v>
      </c>
      <c r="AE60" s="36">
        <f>AD60/BE60-1</f>
      </c>
      <c r="AF60" s="35" t="n">
        <v>2191.92</v>
      </c>
      <c r="AG60" s="36">
        <f>AF60/BG60-1</f>
      </c>
      <c r="AH60" s="35" t="n">
        <v>2202.8</v>
      </c>
      <c r="AI60" s="36">
        <f>AH60/BI60-1</f>
      </c>
      <c r="AJ60" s="35" t="n">
        <v>2258.9</v>
      </c>
      <c r="AK60" s="36">
        <f>AJ60/BK60-1</f>
      </c>
      <c r="AL60" s="35" t="n">
        <v>2284.99</v>
      </c>
      <c r="AM60" s="36">
        <f>AL60/BM60-1</f>
      </c>
      <c r="AN60" s="35" t="n">
        <v>2176.66</v>
      </c>
      <c r="AO60" s="36">
        <f>AN60/BO60-1</f>
      </c>
      <c r="AP60" s="35" t="n">
        <v>2214.14</v>
      </c>
      <c r="AQ60" s="36">
        <f>AP60/BQ60-1</f>
      </c>
      <c r="AR60" s="35" t="n">
        <v>2139.45</v>
      </c>
      <c r="AS60" s="36">
        <f>AR60/BS60-1</f>
      </c>
      <c r="AT60" s="35" t="n">
        <v>2164.81</v>
      </c>
      <c r="AU60" s="36">
        <f>AT60/BU60-1</f>
      </c>
      <c r="AV60" s="35">
        <f>X60+Z60+AB60+AD60+AF60+AH60+AJ60+AL60+AN60+AP60+AR60+AT60</f>
      </c>
      <c r="AW60" s="36">
        <f>AV60/(AY60+BA60+BC60+BE60+BG60+BI60+BK60+BM60+BO60+BQ60+BS60+BU60)-1</f>
      </c>
      <c r="AX60" s="202"/>
      <c r="AY60" s="35" t="n">
        <v>1955.79</v>
      </c>
      <c r="AZ60" s="36"/>
      <c r="BA60" s="35" t="n">
        <v>1683.83</v>
      </c>
      <c r="BB60" s="36"/>
      <c r="BC60" s="35" t="n">
        <v>1569.7</v>
      </c>
      <c r="BD60" s="36"/>
      <c r="BE60" s="35" t="n">
        <v>2515.89</v>
      </c>
      <c r="BF60" s="36"/>
      <c r="BG60" s="205" t="n">
        <v>2356.19</v>
      </c>
      <c r="BH60" s="36"/>
      <c r="BI60" s="205" t="n">
        <v>2364.64</v>
      </c>
      <c r="BJ60" s="36"/>
      <c r="BK60" s="205" t="n">
        <v>2147.26</v>
      </c>
      <c r="BL60" s="36"/>
      <c r="BM60" s="205" t="n">
        <v>2178.83</v>
      </c>
      <c r="BN60" s="36"/>
      <c r="BO60" s="205" t="n">
        <v>2070.67</v>
      </c>
      <c r="BP60" s="36"/>
      <c r="BQ60" s="205" t="n">
        <v>1980.99</v>
      </c>
      <c r="BR60" s="37"/>
      <c r="BS60" s="205" t="n">
        <v>1875.43</v>
      </c>
      <c r="BT60" s="37"/>
      <c r="BU60" s="205" t="n">
        <v>1966.26</v>
      </c>
      <c r="BV60" s="37"/>
      <c r="BW60" s="35">
        <f>AY60+BA60+BC60+BE60+BG60+BI60+BK60+BM60+BO60+BQ60+BS60+BU60</f>
      </c>
      <c r="BX60" s="36"/>
      <c r="BY60" s="40"/>
      <c r="BZ60" s="49"/>
      <c r="CA60" s="49"/>
      <c r="CB60" s="49"/>
      <c r="CC60" s="49"/>
      <c r="CD60" s="49"/>
      <c r="CE60" s="49"/>
      <c r="CF60" s="49"/>
      <c r="CG60" s="49"/>
      <c r="CH60" s="49"/>
      <c r="CI60" s="49"/>
      <c r="CJ60" s="49"/>
      <c r="CK60" s="49"/>
      <c r="CL60" s="44"/>
    </row>
    <row r="61" s="178" customFormat="1" ht="27" customHeight="1" spans="1:88">
      <c r="A61" s="48" t="s">
        <v>106</v>
      </c>
      <c r="B61" s="199" t="s">
        <v>278</v>
      </c>
      <c r="C61" s="35" t="n">
        <v>71.64</v>
      </c>
      <c r="D61" s="36" t="n">
        <f t="shared" si="25">C61/Z61-1</f>
        <v>0.11937500000000001</v>
      </c>
      <c r="E61" s="35" t="n">
        <v>73.06</v>
      </c>
      <c r="F61" s="36" t="n">
        <f t="shared" si="26">E61/AB61-1</f>
        <v>0.0744117647058824</v>
      </c>
      <c r="G61" s="35" t="n">
        <v>71.54</v>
      </c>
      <c r="H61" s="36" t="n">
        <f t="shared" si="27">G61/AD61-1</f>
        <v>-0.006388888888888888</v>
      </c>
      <c r="I61" s="35" t="n">
        <v>66.1</v>
      </c>
      <c r="J61" s="36" t="n">
        <f t="shared" si="28">I61/AF61-1</f>
        <v>0.1396551724137931</v>
      </c>
      <c r="K61" s="35" t="n">
        <v>63.96</v>
      </c>
      <c r="L61" s="36" t="n">
        <f t="shared" si="29">K61/AH61-1</f>
        <v>0.14214285714285713</v>
      </c>
      <c r="M61" s="35" t="n">
        <v>65.2</v>
      </c>
      <c r="N61" s="36" t="n">
        <f t="shared" si="30">M61/AJ61-1</f>
        <v>0.12413793103448278</v>
      </c>
      <c r="O61" s="35" t="n">
        <v>66.84</v>
      </c>
      <c r="P61" s="36" t="n">
        <f t="shared" si="31">O61/AL61-1</f>
        <v>0.07806451612903231</v>
      </c>
      <c r="Q61" s="35" t="n">
        <v>67.6</v>
      </c>
      <c r="R61" s="36" t="n">
        <f>Q61/AL61-1</f>
        <v>0.05624999999999991</v>
      </c>
      <c r="S61" s="35"/>
      <c r="T61" s="36">
        <f>S61/AN61-1</f>
      </c>
      <c r="U61" s="134">
        <f>C61+E61+G61+I61+K61+M61+O61+Q61+S61</f>
      </c>
      <c r="V61" s="135">
        <f>U61/SUM(X61+Z61+AB61+AD61+AF61+AH61+AJ61+AL61+AN61)-1</f>
      </c>
      <c r="W61" s="35"/>
      <c r="X61" s="35" t="n">
        <v>64.0</v>
      </c>
      <c r="Y61" s="36">
        <f>X61/AY61-1</f>
      </c>
      <c r="Z61" s="35" t="n">
        <v>68.0</v>
      </c>
      <c r="AA61" s="36">
        <f>Z61/BA61-1</f>
      </c>
      <c r="AB61" s="35" t="n">
        <v>72.0</v>
      </c>
      <c r="AC61" s="36">
        <f>AB61/BC61-1</f>
      </c>
      <c r="AD61" s="35" t="n">
        <v>58.0</v>
      </c>
      <c r="AE61" s="36">
        <f>AD61/BE61-1</f>
      </c>
      <c r="AF61" s="35" t="n">
        <v>56.0</v>
      </c>
      <c r="AG61" s="36">
        <f>AF61/BG61-1</f>
      </c>
      <c r="AH61" s="35" t="n">
        <v>58.0</v>
      </c>
      <c r="AI61" s="36">
        <f>AH61/BI61-1</f>
      </c>
      <c r="AJ61" s="35" t="n">
        <v>62.0</v>
      </c>
      <c r="AK61" s="36">
        <f>AJ61/BK61-1</f>
      </c>
      <c r="AL61" s="35" t="n">
        <v>64.0</v>
      </c>
      <c r="AM61" s="36">
        <f>AL61/BM61-1</f>
      </c>
      <c r="AN61" s="35" t="n">
        <v>65.6</v>
      </c>
      <c r="AO61" s="36">
        <f>AN61/BO61-1</f>
      </c>
      <c r="AP61" s="35" t="n">
        <v>65.8</v>
      </c>
      <c r="AQ61" s="36">
        <f>AP61/BQ61-1</f>
      </c>
      <c r="AR61" s="35" t="n">
        <v>64.4</v>
      </c>
      <c r="AS61" s="36">
        <f>AR61/BS61-1</f>
      </c>
      <c r="AT61" s="35" t="n">
        <v>63.2</v>
      </c>
      <c r="AU61" s="36">
        <f>AT61/BU61-1</f>
      </c>
      <c r="AV61" s="35">
        <f>X61+Z61+AB61+AD61+AF61+AH61+AJ61+AL61+AN61+AP61+AR61+AT61</f>
      </c>
      <c r="AW61" s="36">
        <f>AV61/(AY61+BA61+BC61+BE61+BG61+BI61+BK61+BM61+BO61+BQ61+BS61+BU61)-1</f>
      </c>
      <c r="AX61" s="200"/>
      <c r="AY61" s="38" t="n">
        <v>91.7</v>
      </c>
      <c r="AZ61" s="37">
        <f>AY61/BZ61-1</f>
      </c>
      <c r="BA61" s="38" t="n">
        <v>80.1</v>
      </c>
      <c r="BB61" s="37">
        <f>BA61/CA61-1</f>
      </c>
      <c r="BC61" s="38" t="n">
        <v>73.92</v>
      </c>
      <c r="BD61" s="37">
        <f>BC61/CB61-1</f>
      </c>
      <c r="BE61" s="38" t="n">
        <v>66.67</v>
      </c>
      <c r="BF61" s="37">
        <f>BE61/CC61-1</f>
      </c>
      <c r="BG61" s="206" t="n">
        <v>62.0</v>
      </c>
      <c r="BH61" s="37">
        <f>BG61/CD61-1</f>
      </c>
      <c r="BI61" s="206" t="n">
        <v>62.22</v>
      </c>
      <c r="BJ61" s="37">
        <f>BI61/CE61-1</f>
      </c>
      <c r="BK61" s="206" t="n">
        <v>66.43</v>
      </c>
      <c r="BL61" s="37">
        <f>BK61/CF61-1</f>
      </c>
      <c r="BM61" s="206" t="n">
        <v>73.48</v>
      </c>
      <c r="BN61" s="37">
        <f>BM61/CG61-1</f>
      </c>
      <c r="BO61" s="206" t="n">
        <v>66.43</v>
      </c>
      <c r="BP61" s="37">
        <f>BO61/CH61-1</f>
      </c>
      <c r="BQ61" s="206" t="n">
        <v>73.07</v>
      </c>
      <c r="BR61" s="37">
        <f>BQ61/CI61-1</f>
      </c>
      <c r="BS61" s="206" t="n">
        <v>64.0</v>
      </c>
      <c r="BT61" s="37">
        <f>BS61/CJ61-1</f>
      </c>
      <c r="BU61" s="206" t="n">
        <v>62.0</v>
      </c>
      <c r="BV61" s="37">
        <f>BU61/CK61-1</f>
      </c>
      <c r="BW61" s="38">
        <f>AY61+BA61+BC61+BE61+BG61+BI61+BK61+BM61+BO61+BQ61+BS61+BU61</f>
      </c>
      <c r="BX61" s="37">
        <f>BW61/CL61-1</f>
      </c>
      <c r="BY61" s="39"/>
      <c r="BZ61" s="203" t="n">
        <v>104.0</v>
      </c>
      <c r="CA61" s="203" t="n">
        <v>109.0</v>
      </c>
      <c r="CB61" s="203" t="n">
        <v>123.0</v>
      </c>
      <c r="CC61" s="203" t="n">
        <v>121.6</v>
      </c>
      <c r="CD61" s="203" t="n">
        <v>114.3</v>
      </c>
      <c r="CE61" s="203" t="n">
        <v>105.5</v>
      </c>
      <c r="CF61" s="203" t="n">
        <v>99.3</v>
      </c>
      <c r="CG61" s="203" t="n">
        <v>98.6</v>
      </c>
      <c r="CH61" s="203" t="n">
        <v>106.6</v>
      </c>
      <c r="CI61" s="203" t="n">
        <v>107.3</v>
      </c>
      <c r="CJ61" s="203" t="n">
        <v>99.2</v>
      </c>
      <c r="CK61" s="203" t="n">
        <v>93.0</v>
      </c>
      <c r="CL61" s="38">
        <f>BZ61+CA61+CB61+CC61+CD61+CE61+CF61+CG61+CH61+CI61+CJ61+CK61</f>
      </c>
    </row>
    <row r="62" ht="27" customHeight="1" spans="1:88">
      <c r="A62" s="45"/>
      <c r="B62" s="199" t="s">
        <v>279</v>
      </c>
      <c r="C62" s="35" t="n">
        <v>351.04</v>
      </c>
      <c r="D62" s="36" t="n">
        <f t="shared" si="25">C62/Z62-1</f>
        <v>0.44342105263157894</v>
      </c>
      <c r="E62" s="35" t="n">
        <v>460.28</v>
      </c>
      <c r="F62" s="36" t="n">
        <f t="shared" si="26">E62/AB62-1</f>
        <v>0.7812693498452012</v>
      </c>
      <c r="G62" s="35" t="n">
        <v>441.4</v>
      </c>
      <c r="H62" s="36" t="n">
        <f t="shared" si="27">G62/AD62-1</f>
        <v>0.6133040935672514</v>
      </c>
      <c r="I62" s="35" t="n">
        <v>393.3</v>
      </c>
      <c r="J62" s="36" t="n">
        <f t="shared" si="28">I62/AF62-1</f>
        <v>0.7844827586206897</v>
      </c>
      <c r="K62" s="35" t="n">
        <v>385.68</v>
      </c>
      <c r="L62" s="36" t="n">
        <f t="shared" si="29">K62/AH62-1</f>
        <v>0.812406015037594</v>
      </c>
      <c r="M62" s="35" t="n">
        <v>394.46</v>
      </c>
      <c r="N62" s="36" t="n">
        <f t="shared" si="30">M62/AJ62-1</f>
        <v>0.7897459165154266</v>
      </c>
      <c r="O62" s="35" t="n">
        <v>407.72</v>
      </c>
      <c r="P62" s="36" t="n">
        <f t="shared" si="31">O62/AL62-1</f>
        <v>0.7305602716468591</v>
      </c>
      <c r="Q62" s="35" t="n">
        <v>419.12</v>
      </c>
      <c r="R62" s="36" t="n">
        <f>Q62/AL62-1</f>
        <v>0.7233552631578948</v>
      </c>
      <c r="S62" s="35"/>
      <c r="T62" s="36">
        <f>S62/AN62-1</f>
      </c>
      <c r="U62" s="35">
        <f>C62+E62+G62+I62+K62+M62+O62+Q62+S62</f>
      </c>
      <c r="V62" s="135">
        <f>U62/SUM(X62+Z62+AB62+AD62+AF62+AH62+AJ62+AL62+AN62)-1</f>
      </c>
      <c r="W62" s="35"/>
      <c r="X62" s="35" t="n">
        <v>243.2</v>
      </c>
      <c r="Y62" s="36">
        <f>X62/AY62-1</f>
      </c>
      <c r="Z62" s="35" t="n">
        <v>258.4</v>
      </c>
      <c r="AA62" s="36">
        <f>Z62/BA62-1</f>
      </c>
      <c r="AB62" s="35" t="n">
        <v>273.6</v>
      </c>
      <c r="AC62" s="36">
        <f>AB62/BC62-1</f>
      </c>
      <c r="AD62" s="35" t="n">
        <v>220.4</v>
      </c>
      <c r="AE62" s="36">
        <f>AD62/BE62-1</f>
      </c>
      <c r="AF62" s="35" t="n">
        <v>212.8</v>
      </c>
      <c r="AG62" s="36">
        <f>AF62/BG62-1</f>
      </c>
      <c r="AH62" s="35" t="n">
        <v>220.4</v>
      </c>
      <c r="AI62" s="36">
        <f>AH62/BI62-1</f>
      </c>
      <c r="AJ62" s="35" t="n">
        <v>235.6</v>
      </c>
      <c r="AK62" s="36">
        <f>AJ62/BK62-1</f>
      </c>
      <c r="AL62" s="35" t="n">
        <v>243.2</v>
      </c>
      <c r="AM62" s="36">
        <f>AL62/BM62-1</f>
      </c>
      <c r="AN62" s="35" t="n">
        <v>249.28</v>
      </c>
      <c r="AO62" s="36">
        <f>AN62/BO62-1</f>
      </c>
      <c r="AP62" s="35" t="n">
        <v>250.04</v>
      </c>
      <c r="AQ62" s="36">
        <f>AP62/BQ62-1</f>
      </c>
      <c r="AR62" s="35" t="n">
        <v>244.72</v>
      </c>
      <c r="AS62" s="36">
        <f>AR62/BS62-1</f>
      </c>
      <c r="AT62" s="35" t="n">
        <v>240.16</v>
      </c>
      <c r="AU62" s="36">
        <f>AT62/BU62-1</f>
      </c>
      <c r="AV62" s="35">
        <f>X62+Z62+AB62+AD62+AF62+AH62+AJ62+AL62+AN62+AP62+AR62+AT62</f>
      </c>
      <c r="AW62" s="36">
        <f>AV62/(AY62+BA62+BC62+BE62+BG62+BI62+BK62+BM62+BO62+BQ62+BS62+BU62)-1</f>
      </c>
      <c r="AX62" s="202"/>
      <c r="AY62" s="35" t="n">
        <v>476.84</v>
      </c>
      <c r="AZ62" s="36"/>
      <c r="BA62" s="35" t="n">
        <v>416.52</v>
      </c>
      <c r="BB62" s="36"/>
      <c r="BC62" s="35" t="n">
        <v>280.9</v>
      </c>
      <c r="BD62" s="36"/>
      <c r="BE62" s="35" t="n">
        <v>253.35</v>
      </c>
      <c r="BF62" s="36"/>
      <c r="BG62" s="205" t="n">
        <v>235.6</v>
      </c>
      <c r="BH62" s="36"/>
      <c r="BI62" s="205" t="n">
        <v>236.44</v>
      </c>
      <c r="BJ62" s="36"/>
      <c r="BK62" s="205" t="n">
        <v>252.43</v>
      </c>
      <c r="BL62" s="36"/>
      <c r="BM62" s="205" t="n">
        <v>279.22</v>
      </c>
      <c r="BN62" s="36"/>
      <c r="BO62" s="205" t="n">
        <v>252.43</v>
      </c>
      <c r="BP62" s="36"/>
      <c r="BQ62" s="205" t="n">
        <v>277.67</v>
      </c>
      <c r="BR62" s="37"/>
      <c r="BS62" s="205" t="n">
        <v>243.2</v>
      </c>
      <c r="BT62" s="37"/>
      <c r="BU62" s="205" t="n">
        <v>235.6</v>
      </c>
      <c r="BV62" s="37"/>
      <c r="BW62" s="35">
        <f>AY62+BA62+BC62+BE62+BG62+BI62+BK62+BM62+BO62+BQ62+BS62+BU62</f>
      </c>
      <c r="BX62" s="36"/>
      <c r="BY62" s="40"/>
      <c r="BZ62" s="46"/>
      <c r="CA62" s="46"/>
      <c r="CB62" s="46"/>
      <c r="CC62" s="46"/>
      <c r="CD62" s="46"/>
      <c r="CE62" s="46"/>
      <c r="CF62" s="46"/>
      <c r="CG62" s="46"/>
      <c r="CH62" s="46"/>
      <c r="CI62" s="46"/>
      <c r="CJ62" s="46"/>
      <c r="CK62" s="46"/>
      <c r="CL62" s="44"/>
    </row>
    <row r="63" ht="26.7" customHeight="1" spans="1:88">
      <c r="A63" s="45"/>
      <c r="B63" s="199" t="s">
        <v>280</v>
      </c>
      <c r="C63" s="35" t="n">
        <v>64.67</v>
      </c>
      <c r="D63" s="36" t="n">
        <f t="shared" si="25">C63/Z63-1</f>
        <v>0.11499999999999999</v>
      </c>
      <c r="E63" s="35" t="n">
        <v>65.76</v>
      </c>
      <c r="F63" s="36" t="n">
        <f t="shared" si="26">E63/AB63-1</f>
        <v>0.09600000000000009</v>
      </c>
      <c r="G63" s="35" t="n">
        <v>64.39</v>
      </c>
      <c r="H63" s="36" t="n">
        <f t="shared" si="27">G63/AD63-1</f>
        <v>0.006093750000000009</v>
      </c>
      <c r="I63" s="35" t="n">
        <v>59.48</v>
      </c>
      <c r="J63" s="36" t="n">
        <f t="shared" si="28">I63/AF63-1</f>
        <v>0.14384615384615396</v>
      </c>
      <c r="K63" s="35" t="n">
        <v>57.56</v>
      </c>
      <c r="L63" s="36" t="n">
        <f t="shared" si="29">K63/AH63-1</f>
        <v>0.1512</v>
      </c>
      <c r="M63" s="35" t="n">
        <v>58.72</v>
      </c>
      <c r="N63" s="36" t="n">
        <f t="shared" si="30">M63/AJ63-1</f>
        <v>0.12923076923076926</v>
      </c>
      <c r="O63" s="35" t="n">
        <v>60.16</v>
      </c>
      <c r="P63" s="36" t="n">
        <f t="shared" si="31">O63/AL63-1</f>
        <v>0.0781362007168458</v>
      </c>
      <c r="Q63" s="35" t="n">
        <v>61.0</v>
      </c>
      <c r="R63" s="36" t="n">
        <f>Q63/AL63-1</f>
        <v>0.05902777777777768</v>
      </c>
      <c r="S63" s="35"/>
      <c r="T63" s="36">
        <f>S63/AN63-1</f>
      </c>
      <c r="U63" s="35">
        <f>C63+E63+G63+I63+K63+M63+O63+Q63+S63</f>
      </c>
      <c r="V63" s="135">
        <f>U63/SUM(X63+Z63+AB63+AD63+AF63+AH63+AJ63+AL63+AN63)-1</f>
      </c>
      <c r="W63" s="35"/>
      <c r="X63" s="35" t="n">
        <v>58.0</v>
      </c>
      <c r="Y63" s="36">
        <f>X63/AY63-1</f>
      </c>
      <c r="Z63" s="35" t="n">
        <v>60.0</v>
      </c>
      <c r="AA63" s="36">
        <f>Z63/BA63-1</f>
      </c>
      <c r="AB63" s="35" t="n">
        <v>64.0</v>
      </c>
      <c r="AC63" s="36">
        <f>AB63/BC63-1</f>
      </c>
      <c r="AD63" s="35" t="n">
        <v>52.0</v>
      </c>
      <c r="AE63" s="36">
        <f>AD63/BE63-1</f>
      </c>
      <c r="AF63" s="35" t="n">
        <v>50.0</v>
      </c>
      <c r="AG63" s="36">
        <f>AF63/BG63-1</f>
      </c>
      <c r="AH63" s="35" t="n">
        <v>52.0</v>
      </c>
      <c r="AI63" s="36">
        <f>AH63/BI63-1</f>
      </c>
      <c r="AJ63" s="35" t="n">
        <v>55.8</v>
      </c>
      <c r="AK63" s="36">
        <f>AJ63/BK63-1</f>
      </c>
      <c r="AL63" s="35" t="n">
        <v>57.6</v>
      </c>
      <c r="AM63" s="36">
        <f>AL63/BM63-1</f>
      </c>
      <c r="AN63" s="35" t="n">
        <v>59.0</v>
      </c>
      <c r="AO63" s="36">
        <f>AN63/BO63-1</f>
      </c>
      <c r="AP63" s="35" t="n">
        <v>59.3</v>
      </c>
      <c r="AQ63" s="36">
        <f>AP63/BQ63-1</f>
      </c>
      <c r="AR63" s="35" t="n">
        <v>58.0</v>
      </c>
      <c r="AS63" s="36">
        <f>AR63/BS63-1</f>
      </c>
      <c r="AT63" s="35" t="n">
        <v>56.9</v>
      </c>
      <c r="AU63" s="36">
        <f>AT63/BU63-1</f>
      </c>
      <c r="AV63" s="35">
        <f>X63+Z63+AB63+AD63+AF63+AH63+AJ63+AL63+AN63+AP63+AR63+AT63</f>
      </c>
      <c r="AW63" s="36">
        <f>AV63/(AY63+BA63+BC63+BE63+BG63+BI63+BK63+BM63+BO63+BQ63+BS63+BU63)-1</f>
      </c>
      <c r="AX63" s="202"/>
      <c r="AY63" s="35" t="n">
        <v>81.2</v>
      </c>
      <c r="AZ63" s="36"/>
      <c r="BA63" s="35" t="n">
        <v>71.5</v>
      </c>
      <c r="BB63" s="36"/>
      <c r="BC63" s="35" t="n">
        <v>66.77</v>
      </c>
      <c r="BD63" s="36"/>
      <c r="BE63" s="35" t="n">
        <v>60.0</v>
      </c>
      <c r="BF63" s="36"/>
      <c r="BG63" s="205" t="n">
        <v>55.59</v>
      </c>
      <c r="BH63" s="36"/>
      <c r="BI63" s="205" t="n">
        <v>55.56</v>
      </c>
      <c r="BJ63" s="36"/>
      <c r="BK63" s="205" t="n">
        <v>59.79</v>
      </c>
      <c r="BL63" s="36"/>
      <c r="BM63" s="205" t="n">
        <v>66.59</v>
      </c>
      <c r="BN63" s="36"/>
      <c r="BO63" s="205" t="n">
        <v>60.0</v>
      </c>
      <c r="BP63" s="36"/>
      <c r="BQ63" s="205" t="n">
        <v>65.32</v>
      </c>
      <c r="BR63" s="37"/>
      <c r="BS63" s="205" t="n">
        <v>58.0</v>
      </c>
      <c r="BT63" s="37"/>
      <c r="BU63" s="205" t="n">
        <v>56.0</v>
      </c>
      <c r="BV63" s="37"/>
      <c r="BW63" s="35">
        <f>AY63+BA63+BC63+BE63+BG63+BI63+BK63+BM63+BO63+BQ63+BS63+BU63</f>
      </c>
      <c r="BX63" s="36"/>
      <c r="BY63" s="40"/>
      <c r="BZ63" s="49"/>
      <c r="CA63" s="49"/>
      <c r="CB63" s="49"/>
      <c r="CC63" s="49"/>
      <c r="CD63" s="49"/>
      <c r="CE63" s="49"/>
      <c r="CF63" s="49"/>
      <c r="CG63" s="49"/>
      <c r="CH63" s="49"/>
      <c r="CI63" s="49"/>
      <c r="CJ63" s="49"/>
      <c r="CK63" s="49"/>
      <c r="CL63" s="44"/>
    </row>
    <row r="64" ht="27" customHeight="1" spans="1:88">
      <c r="A64" s="29"/>
      <c r="B64" s="199" t="s">
        <v>276</v>
      </c>
      <c r="C64" s="35" t="n">
        <v>261.27</v>
      </c>
      <c r="D64" s="36" t="n">
        <f t="shared" si="25">C64/Z64-1</f>
        <v>0.3248985801217039</v>
      </c>
      <c r="E64" s="35" t="n">
        <v>361.68</v>
      </c>
      <c r="F64" s="36" t="n">
        <f t="shared" si="26">E64/AB64-1</f>
        <v>0.7729411764705882</v>
      </c>
      <c r="G64" s="35" t="n">
        <v>347.06</v>
      </c>
      <c r="H64" s="36" t="n">
        <f t="shared" si="27">G64/AD64-1</f>
        <v>0.5949448529411765</v>
      </c>
      <c r="I64" s="35" t="n">
        <v>314.65</v>
      </c>
      <c r="J64" s="36" t="n">
        <f t="shared" si="28">I64/AF64-1</f>
        <v>0.7796945701357465</v>
      </c>
      <c r="K64" s="35" t="n">
        <v>309.67</v>
      </c>
      <c r="L64" s="36" t="n">
        <f t="shared" si="29">K64/AH64-1</f>
        <v>0.8215882352941177</v>
      </c>
      <c r="M64" s="35" t="n">
        <v>316.5</v>
      </c>
      <c r="N64" s="36" t="n">
        <f t="shared" si="30">M64/AJ64-1</f>
        <v>0.7901583710407241</v>
      </c>
      <c r="O64" s="35" t="n">
        <v>326.07</v>
      </c>
      <c r="P64" s="36" t="n">
        <f t="shared" si="31">O64/AL64-1</f>
        <v>0.7186907020872866</v>
      </c>
      <c r="Q64" s="35" t="n">
        <v>334.28</v>
      </c>
      <c r="R64" s="36" t="n">
        <f>Q64/AL64-1</f>
        <v>0.7069035947712419</v>
      </c>
      <c r="S64" s="35"/>
      <c r="T64" s="36">
        <f>S64/AN64-1</f>
      </c>
      <c r="U64" s="35">
        <f>C64+E64+G64+I64+K64+M64+O64+Q64+S64</f>
      </c>
      <c r="V64" s="135">
        <f>U64/SUM(X64+Z64+AB64+AD64+AF64+AH64+AJ64+AL64+AN64)-1</f>
      </c>
      <c r="W64" s="35"/>
      <c r="X64" s="35" t="n">
        <v>197.2</v>
      </c>
      <c r="Y64" s="36">
        <f>X64/AY64-1</f>
      </c>
      <c r="Z64" s="35" t="n">
        <v>204.0</v>
      </c>
      <c r="AA64" s="36">
        <f>Z64/BA64-1</f>
      </c>
      <c r="AB64" s="35" t="n">
        <v>217.6</v>
      </c>
      <c r="AC64" s="36">
        <f>AB64/BC64-1</f>
      </c>
      <c r="AD64" s="35" t="n">
        <v>176.8</v>
      </c>
      <c r="AE64" s="36">
        <f>AD64/BE64-1</f>
      </c>
      <c r="AF64" s="35" t="n">
        <v>170.0</v>
      </c>
      <c r="AG64" s="36">
        <f>AF64/BG64-1</f>
      </c>
      <c r="AH64" s="35" t="n">
        <v>176.8</v>
      </c>
      <c r="AI64" s="36">
        <f>AH64/BI64-1</f>
      </c>
      <c r="AJ64" s="35" t="n">
        <v>189.72</v>
      </c>
      <c r="AK64" s="36">
        <f>AJ64/BK64-1</f>
      </c>
      <c r="AL64" s="35" t="n">
        <v>195.84</v>
      </c>
      <c r="AM64" s="36">
        <f>AL64/BM64-1</f>
      </c>
      <c r="AN64" s="35" t="n">
        <v>200.6</v>
      </c>
      <c r="AO64" s="36">
        <f>AN64/BO64-1</f>
      </c>
      <c r="AP64" s="35" t="n">
        <v>201.62</v>
      </c>
      <c r="AQ64" s="36">
        <f>AP64/BQ64-1</f>
      </c>
      <c r="AR64" s="35" t="n">
        <v>197.2</v>
      </c>
      <c r="AS64" s="36">
        <f>AR64/BS64-1</f>
      </c>
      <c r="AT64" s="35" t="n">
        <v>193.46</v>
      </c>
      <c r="AU64" s="36">
        <f>AT64/BU64-1</f>
      </c>
      <c r="AV64" s="35">
        <f>X64+Z64+AB64+AD64+AF64+AH64+AJ64+AL64+AN64+AP64+AR64+AT64</f>
      </c>
      <c r="AW64" s="36">
        <f>AV64/(AY64+BA64+BC64+BE64+BG64+BI64+BK64+BM64+BO64+BQ64+BS64+BU64)-1</f>
      </c>
      <c r="AX64" s="202"/>
      <c r="AY64" s="35" t="n">
        <v>381.64</v>
      </c>
      <c r="AZ64" s="36"/>
      <c r="BA64" s="35" t="n">
        <v>336.05</v>
      </c>
      <c r="BB64" s="36"/>
      <c r="BC64" s="35" t="n">
        <v>227.02</v>
      </c>
      <c r="BD64" s="36"/>
      <c r="BE64" s="35" t="n">
        <v>204.0</v>
      </c>
      <c r="BF64" s="36"/>
      <c r="BG64" s="205" t="n">
        <v>189.01</v>
      </c>
      <c r="BH64" s="36"/>
      <c r="BI64" s="205" t="n">
        <v>188.9</v>
      </c>
      <c r="BJ64" s="36"/>
      <c r="BK64" s="205" t="n">
        <v>203.29</v>
      </c>
      <c r="BL64" s="36"/>
      <c r="BM64" s="205" t="n">
        <v>226.41</v>
      </c>
      <c r="BN64" s="36"/>
      <c r="BO64" s="205" t="n">
        <v>204.0</v>
      </c>
      <c r="BP64" s="36"/>
      <c r="BQ64" s="205" t="n">
        <v>222.09</v>
      </c>
      <c r="BR64" s="37"/>
      <c r="BS64" s="205" t="n">
        <v>197.2</v>
      </c>
      <c r="BT64" s="37"/>
      <c r="BU64" s="205" t="n">
        <v>190.4</v>
      </c>
      <c r="BV64" s="37"/>
      <c r="BW64" s="35">
        <f>AY64+BA64+BC64+BE64+BG64+BI64+BK64+BM64+BO64+BQ64+BS64+BU64</f>
      </c>
      <c r="BX64" s="36"/>
      <c r="BY64" s="40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9"/>
      <c r="CK64" s="49"/>
      <c r="CL64" s="44"/>
    </row>
    <row r="65" s="176" customFormat="1" ht="27" customHeight="1" spans="1:88">
      <c r="A65" s="48" t="s">
        <v>108</v>
      </c>
      <c r="B65" s="199" t="s">
        <v>278</v>
      </c>
      <c r="C65" s="35" t="n">
        <v>99.21</v>
      </c>
      <c r="D65" s="36" t="n">
        <f t="shared" si="25">C65/Z65-1</f>
        <v>-0.08730450781968724</v>
      </c>
      <c r="E65" s="35" t="n">
        <v>97.64</v>
      </c>
      <c r="F65" s="36" t="n">
        <f t="shared" si="26">E65/AB65-1</f>
        <v>-0.05752895752895748</v>
      </c>
      <c r="G65" s="35" t="n">
        <v>91.46</v>
      </c>
      <c r="H65" s="36" t="n">
        <f t="shared" si="27">G65/AD65-1</f>
        <v>-0.07147208121827409</v>
      </c>
      <c r="I65" s="35" t="n">
        <v>90.32</v>
      </c>
      <c r="J65" s="36" t="n">
        <f t="shared" si="28">I65/AF65-1</f>
        <v>-0.08230034545824017</v>
      </c>
      <c r="K65" s="35" t="n">
        <v>105.7</v>
      </c>
      <c r="L65" s="36" t="n">
        <f t="shared" si="29">K65/AH65-1</f>
        <v>-0.12165530995512719</v>
      </c>
      <c r="M65" s="35" t="n">
        <v>89.52</v>
      </c>
      <c r="N65" s="36" t="n">
        <f t="shared" si="30">M65/AJ65-1</f>
        <v>-0.041541755888650944</v>
      </c>
      <c r="O65" s="35" t="n">
        <v>90.21</v>
      </c>
      <c r="P65" s="36" t="n">
        <f t="shared" si="31">O65/AL65-1</f>
        <v>-0.05736677115987465</v>
      </c>
      <c r="Q65" s="35" t="n">
        <v>85.87</v>
      </c>
      <c r="R65" s="36" t="n">
        <f>Q65/AL65-1</f>
        <v>-0.04694783573806882</v>
      </c>
      <c r="S65" s="35"/>
      <c r="T65" s="36">
        <f>S65/AN65-1</f>
      </c>
      <c r="U65" s="134">
        <f>C65+E65+G65+I65+K65+M65+O65+Q65+S65</f>
      </c>
      <c r="V65" s="135">
        <f>U65/SUM(X65+Z65+AB65+AD65+AF65+AH65+AJ65+AL65+AN65)-1</f>
      </c>
      <c r="W65" s="35"/>
      <c r="X65" s="35" t="n">
        <v>108.7</v>
      </c>
      <c r="Y65" s="36">
        <f>X65/AY65-1</f>
      </c>
      <c r="Z65" s="35" t="n">
        <v>103.6</v>
      </c>
      <c r="AA65" s="36">
        <f>Z65/BA65-1</f>
      </c>
      <c r="AB65" s="35" t="n">
        <v>98.5</v>
      </c>
      <c r="AC65" s="36">
        <f>AB65/BC65-1</f>
      </c>
      <c r="AD65" s="35" t="n">
        <v>98.42</v>
      </c>
      <c r="AE65" s="36">
        <f>AD65/BE65-1</f>
      </c>
      <c r="AF65" s="35" t="n">
        <v>120.34</v>
      </c>
      <c r="AG65" s="36">
        <f>AF65/BG65-1</f>
      </c>
      <c r="AH65" s="35" t="n">
        <v>93.4</v>
      </c>
      <c r="AI65" s="36">
        <f>AH65/BI65-1</f>
      </c>
      <c r="AJ65" s="35" t="n">
        <v>95.7</v>
      </c>
      <c r="AK65" s="36">
        <f>AJ65/BK65-1</f>
      </c>
      <c r="AL65" s="35" t="n">
        <v>90.1</v>
      </c>
      <c r="AM65" s="36">
        <f>AL65/BM65-1</f>
      </c>
      <c r="AN65" s="35" t="n">
        <v>85.54</v>
      </c>
      <c r="AO65" s="36">
        <f>AN65/BO65-1</f>
      </c>
      <c r="AP65" s="35" t="n">
        <v>92.72</v>
      </c>
      <c r="AQ65" s="36">
        <f>AP65/BQ65-1</f>
      </c>
      <c r="AR65" s="35" t="n">
        <v>87.23</v>
      </c>
      <c r="AS65" s="36">
        <f>AR65/BS65-1</f>
      </c>
      <c r="AT65" s="35" t="n">
        <v>84.89</v>
      </c>
      <c r="AU65" s="36">
        <f>AT65/BU65-1</f>
      </c>
      <c r="AV65" s="35">
        <f>X65+Z65+AB65+AD65+AF65+AH65+AJ65+AL65+AN65+AP65+AR65+AT65</f>
      </c>
      <c r="AW65" s="36">
        <f>AV65/(AY65+BA65+BC65+BE65+BG65+BI65+BK65+BM65+BO65+BQ65+BS65+BU65)-1</f>
      </c>
      <c r="AX65" s="200"/>
      <c r="AY65" s="38" t="n">
        <v>108.5</v>
      </c>
      <c r="AZ65" s="37">
        <f>AY65/BZ65-1</f>
      </c>
      <c r="BA65" s="38" t="n">
        <v>106.6</v>
      </c>
      <c r="BB65" s="37">
        <f>BA65/CA65-1</f>
      </c>
      <c r="BC65" s="38" t="n">
        <v>93.2</v>
      </c>
      <c r="BD65" s="37">
        <f>BC65/CB65-1</f>
      </c>
      <c r="BE65" s="38" t="n">
        <v>98.3</v>
      </c>
      <c r="BF65" s="37">
        <f>BE65/CC65-1</f>
      </c>
      <c r="BG65" s="206" t="n">
        <v>124.7</v>
      </c>
      <c r="BH65" s="37">
        <f>BG65/CD65-1</f>
      </c>
      <c r="BI65" s="206" t="n">
        <v>92.6</v>
      </c>
      <c r="BJ65" s="37">
        <f>BI65/CE65-1</f>
      </c>
      <c r="BK65" s="206" t="n">
        <v>95.6</v>
      </c>
      <c r="BL65" s="37">
        <f>BK65/CF65-1</f>
      </c>
      <c r="BM65" s="206" t="n">
        <v>85.5</v>
      </c>
      <c r="BN65" s="37">
        <f>BM65/CG65-1</f>
      </c>
      <c r="BO65" s="206" t="n">
        <v>84.5</v>
      </c>
      <c r="BP65" s="37">
        <f>BO65/CH65-1</f>
      </c>
      <c r="BQ65" s="206" t="n">
        <v>99.6</v>
      </c>
      <c r="BR65" s="37">
        <f>BQ65/CI65-1</f>
      </c>
      <c r="BS65" s="206" t="n">
        <v>88.7</v>
      </c>
      <c r="BT65" s="37">
        <f>BS65/CJ65-1</f>
      </c>
      <c r="BU65" s="206" t="n">
        <v>89.3</v>
      </c>
      <c r="BV65" s="37">
        <f>BU65/CK65-1</f>
      </c>
      <c r="BW65" s="38">
        <f>AY65+BA65+BC65+BE65+BG65+BI65+BK65+BM65+BO65+BQ65+BS65+BU65</f>
      </c>
      <c r="BX65" s="37">
        <f>BW65/CL65-1</f>
      </c>
      <c r="BY65" s="39"/>
      <c r="BZ65" s="203" t="n">
        <v>119.8</v>
      </c>
      <c r="CA65" s="203" t="n">
        <v>112.3</v>
      </c>
      <c r="CB65" s="203" t="n">
        <v>98.6</v>
      </c>
      <c r="CC65" s="203" t="n">
        <v>94.7</v>
      </c>
      <c r="CD65" s="203" t="n">
        <v>114.1</v>
      </c>
      <c r="CE65" s="203" t="n">
        <v>87.8</v>
      </c>
      <c r="CF65" s="203" t="n">
        <v>91.9</v>
      </c>
      <c r="CG65" s="203" t="n">
        <v>76.8</v>
      </c>
      <c r="CH65" s="203" t="n">
        <v>81.6</v>
      </c>
      <c r="CI65" s="203" t="n">
        <v>96.1</v>
      </c>
      <c r="CJ65" s="203" t="n">
        <v>84.6</v>
      </c>
      <c r="CK65" s="203" t="n">
        <v>85.6</v>
      </c>
      <c r="CL65" s="38">
        <f>BZ65+CA65+CB65+CC65+CD65+CE65+CF65+CG65+CH65+CI65+CJ65+CK65</f>
      </c>
    </row>
    <row r="66" s="177" customFormat="1" ht="27" customHeight="1" spans="1:88">
      <c r="A66" s="45"/>
      <c r="B66" s="199" t="s">
        <v>279</v>
      </c>
      <c r="C66" s="35" t="n">
        <v>483.15</v>
      </c>
      <c r="D66" s="36" t="n">
        <f t="shared" si="25">C66/Z66-1</f>
        <v>-0.23365479173936488</v>
      </c>
      <c r="E66" s="35" t="n">
        <v>475.51</v>
      </c>
      <c r="F66" s="36" t="n">
        <f t="shared" si="26">E66/AB66-1</f>
        <v>-0.20864398881640256</v>
      </c>
      <c r="G66" s="35" t="n">
        <v>445.41</v>
      </c>
      <c r="H66" s="36" t="n">
        <f t="shared" si="27">G66/AD66-1</f>
        <v>-0.22035708034307722</v>
      </c>
      <c r="I66" s="35" t="n">
        <v>439.86</v>
      </c>
      <c r="J66" s="36" t="n">
        <f t="shared" si="28">I66/AF66-1</f>
        <v>-0.2294513348749212</v>
      </c>
      <c r="K66" s="35" t="n">
        <v>514.76</v>
      </c>
      <c r="L66" s="36" t="n">
        <f t="shared" si="29">K66/AH66-1</f>
        <v>-0.26248979182486354</v>
      </c>
      <c r="M66" s="35" t="n">
        <v>435.96</v>
      </c>
      <c r="N66" s="36" t="n">
        <f t="shared" si="30">M66/AJ66-1</f>
        <v>-0.1952300081222772</v>
      </c>
      <c r="O66" s="35" t="n">
        <v>439.32</v>
      </c>
      <c r="P66" s="36" t="n">
        <f t="shared" si="31">O66/AL66-1</f>
        <v>-0.2085179980542644</v>
      </c>
      <c r="Q66" s="35" t="n">
        <v>418.19</v>
      </c>
      <c r="R66" s="36" t="n">
        <f>Q66/AL66-1</f>
        <v>-0.09699639394528303</v>
      </c>
      <c r="S66" s="35"/>
      <c r="T66" s="36">
        <f>S66/AN66-1</f>
      </c>
      <c r="U66" s="35">
        <f>C66+E66+G66+I66+K66+M66+O66+Q66+S66</f>
      </c>
      <c r="V66" s="135">
        <f>U66/SUM(X66+Z66+AB66+AD66+AF66+AH66+AJ66+AL66+AN66)-1</f>
      </c>
      <c r="W66" s="35"/>
      <c r="X66" s="35" t="n">
        <v>630.46</v>
      </c>
      <c r="Y66" s="36">
        <f>X66/AY66-1</f>
      </c>
      <c r="Z66" s="35" t="n">
        <v>600.88</v>
      </c>
      <c r="AA66" s="36">
        <f>Z66/BA66-1</f>
      </c>
      <c r="AB66" s="35" t="n">
        <v>571.3</v>
      </c>
      <c r="AC66" s="36">
        <f>AB66/BC66-1</f>
      </c>
      <c r="AD66" s="35" t="n">
        <v>570.84</v>
      </c>
      <c r="AE66" s="36">
        <f>AD66/BE66-1</f>
      </c>
      <c r="AF66" s="35" t="n">
        <v>697.97</v>
      </c>
      <c r="AG66" s="36">
        <f>AF66/BG66-1</f>
      </c>
      <c r="AH66" s="35" t="n">
        <v>541.72</v>
      </c>
      <c r="AI66" s="36">
        <f>AH66/BI66-1</f>
      </c>
      <c r="AJ66" s="35" t="n">
        <v>555.06</v>
      </c>
      <c r="AK66" s="36">
        <f>AJ66/BK66-1</f>
      </c>
      <c r="AL66" s="35" t="n">
        <v>463.11</v>
      </c>
      <c r="AM66" s="36">
        <f>AL66/BM66-1</f>
      </c>
      <c r="AN66" s="35" t="n">
        <v>439.68</v>
      </c>
      <c r="AO66" s="36">
        <f>AN66/BO66-1</f>
      </c>
      <c r="AP66" s="35" t="n">
        <v>476.58</v>
      </c>
      <c r="AQ66" s="36">
        <f>AP66/BQ66-1</f>
      </c>
      <c r="AR66" s="35" t="n">
        <v>448.36</v>
      </c>
      <c r="AS66" s="36">
        <f>AR66/BS66-1</f>
      </c>
      <c r="AT66" s="35" t="n">
        <v>436.33</v>
      </c>
      <c r="AU66" s="36">
        <f>AT66/BU66-1</f>
      </c>
      <c r="AV66" s="35">
        <f>X66+Z66+AB66+AD66+AF66+AH66+AJ66+AL66+AN66+AP66+AR66+AT66</f>
      </c>
      <c r="AW66" s="36">
        <f>AV66/(AY66+BA66+BC66+BE66+BG66+BI66+BK66+BM66+BO66+BQ66+BS66+BU66)-1</f>
      </c>
      <c r="AX66" s="202"/>
      <c r="AY66" s="35" t="n">
        <v>629.3</v>
      </c>
      <c r="AZ66" s="36"/>
      <c r="BA66" s="35" t="n">
        <v>618.28</v>
      </c>
      <c r="BB66" s="36"/>
      <c r="BC66" s="35" t="n">
        <v>540.56</v>
      </c>
      <c r="BD66" s="36"/>
      <c r="BE66" s="35" t="n">
        <v>570.14</v>
      </c>
      <c r="BF66" s="36"/>
      <c r="BG66" s="205" t="n">
        <v>723.26</v>
      </c>
      <c r="BH66" s="36"/>
      <c r="BI66" s="205" t="n">
        <v>537.08</v>
      </c>
      <c r="BJ66" s="36"/>
      <c r="BK66" s="205" t="n">
        <v>554.48</v>
      </c>
      <c r="BL66" s="36"/>
      <c r="BM66" s="205" t="n">
        <v>495.9</v>
      </c>
      <c r="BN66" s="36"/>
      <c r="BO66" s="205" t="n">
        <v>490.1</v>
      </c>
      <c r="BP66" s="36"/>
      <c r="BQ66" s="205" t="n">
        <v>577.68</v>
      </c>
      <c r="BR66" s="37"/>
      <c r="BS66" s="205" t="n">
        <v>514.46</v>
      </c>
      <c r="BT66" s="37"/>
      <c r="BU66" s="205" t="n">
        <v>517.94</v>
      </c>
      <c r="BV66" s="37"/>
      <c r="BW66" s="35">
        <f>AY66+BA66+BC66+BE66+BG66+BI66+BK66+BM66+BO66+BQ66+BS66+BU66</f>
      </c>
      <c r="BX66" s="36"/>
      <c r="BY66" s="40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6"/>
      <c r="CK66" s="46"/>
      <c r="CL66" s="44"/>
    </row>
    <row r="67" s="177" customFormat="1" ht="27" customHeight="1" spans="1:88">
      <c r="A67" s="45"/>
      <c r="B67" s="199" t="s">
        <v>280</v>
      </c>
      <c r="C67" s="35" t="n">
        <v>89.34</v>
      </c>
      <c r="D67" s="36" t="n">
        <f t="shared" si="25">C67/Z67-1</f>
        <v>-0.040386680988184764</v>
      </c>
      <c r="E67" s="35" t="n">
        <v>88.01</v>
      </c>
      <c r="F67" s="36" t="n">
        <f t="shared" si="26">E67/AB67-1</f>
        <v>0.0023917995444191487</v>
      </c>
      <c r="G67" s="35" t="n">
        <v>82.21</v>
      </c>
      <c r="H67" s="36" t="n">
        <f t="shared" si="27">G67/AD67-1</f>
        <v>-0.018388059701492487</v>
      </c>
      <c r="I67" s="35" t="n">
        <v>80.21</v>
      </c>
      <c r="J67" s="36" t="n">
        <f t="shared" si="28">I67/AF67-1</f>
        <v>-0.0428400954653938</v>
      </c>
      <c r="K67" s="35" t="n">
        <v>91.67</v>
      </c>
      <c r="L67" s="36" t="n">
        <f t="shared" si="29">K67/AH67-1</f>
        <v>-0.11181087103962795</v>
      </c>
      <c r="M67" s="35" t="n">
        <v>78.65</v>
      </c>
      <c r="N67" s="36" t="n">
        <f t="shared" si="30">M67/AJ67-1</f>
        <v>-0.032595325953259535</v>
      </c>
      <c r="O67" s="35" t="n">
        <v>78.31</v>
      </c>
      <c r="P67" s="36" t="n">
        <f t="shared" si="31">O67/AL67-1</f>
        <v>-0.04031862745098036</v>
      </c>
      <c r="Q67" s="35" t="n">
        <v>75.62</v>
      </c>
      <c r="R67" s="36" t="n">
        <f>Q67/AL67-1</f>
        <v>-0.08183584264205923</v>
      </c>
      <c r="S67" s="35"/>
      <c r="T67" s="36">
        <f>S67/AN67-1</f>
      </c>
      <c r="U67" s="35">
        <f>C67+E67+G67+I67+K67+M67+O67+Q67+S67</f>
      </c>
      <c r="V67" s="135">
        <f>U67/SUM(X67+Z67+AB67+AD67+AF67+AH67+AJ67+AL67+AN67)-1</f>
      </c>
      <c r="W67" s="35"/>
      <c r="X67" s="35" t="n">
        <v>93.1</v>
      </c>
      <c r="Y67" s="36">
        <f>X67/AY67-1</f>
      </c>
      <c r="Z67" s="35" t="n">
        <v>87.8</v>
      </c>
      <c r="AA67" s="36">
        <f>Z67/BA67-1</f>
      </c>
      <c r="AB67" s="35" t="n">
        <v>83.75</v>
      </c>
      <c r="AC67" s="36">
        <f>AB67/BC67-1</f>
      </c>
      <c r="AD67" s="35" t="n">
        <v>83.8</v>
      </c>
      <c r="AE67" s="36">
        <f>AD67/BE67-1</f>
      </c>
      <c r="AF67" s="35" t="n">
        <v>103.21</v>
      </c>
      <c r="AG67" s="36">
        <f>AF67/BG67-1</f>
      </c>
      <c r="AH67" s="35" t="n">
        <v>81.3</v>
      </c>
      <c r="AI67" s="36">
        <f>AH67/BI67-1</f>
      </c>
      <c r="AJ67" s="35" t="n">
        <v>81.6</v>
      </c>
      <c r="AK67" s="36">
        <f>AJ67/BK67-1</f>
      </c>
      <c r="AL67" s="35" t="n">
        <v>82.36</v>
      </c>
      <c r="AM67" s="36">
        <f>AL67/BM67-1</f>
      </c>
      <c r="AN67" s="35" t="n">
        <v>78.23</v>
      </c>
      <c r="AO67" s="36">
        <f>AN67/BO67-1</f>
      </c>
      <c r="AP67" s="35" t="n">
        <v>80.15</v>
      </c>
      <c r="AQ67" s="36">
        <f>AP67/BQ67-1</f>
      </c>
      <c r="AR67" s="35" t="n">
        <v>79.52</v>
      </c>
      <c r="AS67" s="36">
        <f>AR67/BS67-1</f>
      </c>
      <c r="AT67" s="35" t="n">
        <v>77.28</v>
      </c>
      <c r="AU67" s="36">
        <f>AT67/BU67-1</f>
      </c>
      <c r="AV67" s="35">
        <f>X67+Z67+AB67+AD67+AF67+AH67+AJ67+AL67+AN67+AP67+AR67+AT67</f>
      </c>
      <c r="AW67" s="36">
        <f>AV67/(AY67+BA67+BC67+BE67+BG67+BI67+BK67+BM67+BO67+BQ67+BS67+BU67)-1</f>
      </c>
      <c r="AX67" s="202"/>
      <c r="AY67" s="35" t="n">
        <v>95.1</v>
      </c>
      <c r="AZ67" s="36"/>
      <c r="BA67" s="35" t="n">
        <v>93.6</v>
      </c>
      <c r="BB67" s="36"/>
      <c r="BC67" s="35" t="n">
        <v>81.5</v>
      </c>
      <c r="BD67" s="36"/>
      <c r="BE67" s="35" t="n">
        <v>83.9</v>
      </c>
      <c r="BF67" s="36"/>
      <c r="BG67" s="205" t="n">
        <v>107.3</v>
      </c>
      <c r="BH67" s="36"/>
      <c r="BI67" s="205" t="n">
        <v>79.2</v>
      </c>
      <c r="BJ67" s="36"/>
      <c r="BK67" s="205" t="n">
        <v>81.5</v>
      </c>
      <c r="BL67" s="36"/>
      <c r="BM67" s="205" t="n">
        <v>73.2</v>
      </c>
      <c r="BN67" s="36"/>
      <c r="BO67" s="205" t="n">
        <v>72.5</v>
      </c>
      <c r="BP67" s="36"/>
      <c r="BQ67" s="205" t="n">
        <v>84.2</v>
      </c>
      <c r="BR67" s="37"/>
      <c r="BS67" s="205" t="n">
        <v>75.6</v>
      </c>
      <c r="BT67" s="37"/>
      <c r="BU67" s="205" t="n">
        <v>76.7</v>
      </c>
      <c r="BV67" s="37"/>
      <c r="BW67" s="35">
        <f>AY67+BA67+BC67+BE67+BG67+BI67+BK67+BM67+BO67+BQ67+BS67+BU67</f>
      </c>
      <c r="BX67" s="36"/>
      <c r="BY67" s="40"/>
      <c r="BZ67" s="49"/>
      <c r="CA67" s="49"/>
      <c r="CB67" s="49"/>
      <c r="CC67" s="49"/>
      <c r="CD67" s="49"/>
      <c r="CE67" s="49"/>
      <c r="CF67" s="49"/>
      <c r="CG67" s="49"/>
      <c r="CH67" s="49"/>
      <c r="CI67" s="49"/>
      <c r="CJ67" s="49"/>
      <c r="CK67" s="49"/>
      <c r="CL67" s="44"/>
    </row>
    <row r="68" s="177" customFormat="1" ht="27" customHeight="1" spans="1:88">
      <c r="A68" s="29"/>
      <c r="B68" s="199" t="s">
        <v>276</v>
      </c>
      <c r="C68" s="35" t="n">
        <v>213.52</v>
      </c>
      <c r="D68" s="36" t="n">
        <f t="shared" si="25">C68/Z68-1</f>
        <v>-0.08262083780880769</v>
      </c>
      <c r="E68" s="35" t="n">
        <v>210.34</v>
      </c>
      <c r="F68" s="36" t="n">
        <f t="shared" si="26">E68/AB68-1</f>
        <v>-0.041731207289293804</v>
      </c>
      <c r="G68" s="35" t="n">
        <v>196.48</v>
      </c>
      <c r="H68" s="36" t="n">
        <f t="shared" si="27">G68/AD68-1</f>
        <v>-0.06161046900372524</v>
      </c>
      <c r="I68" s="35" t="n">
        <v>191.7</v>
      </c>
      <c r="J68" s="36" t="n">
        <f t="shared" si="28">I68/AF68-1</f>
        <v>-0.084964200477327</v>
      </c>
      <c r="K68" s="35" t="n">
        <v>219.09</v>
      </c>
      <c r="L68" s="36" t="n">
        <f t="shared" si="29">K68/AH68-1</f>
        <v>-0.15091268457156148</v>
      </c>
      <c r="M68" s="35" t="n">
        <v>187.97</v>
      </c>
      <c r="N68" s="36" t="n">
        <f t="shared" si="30">M68/AJ68-1</f>
        <v>-0.07517835178351784</v>
      </c>
      <c r="O68" s="35" t="n">
        <v>187.16</v>
      </c>
      <c r="P68" s="36" t="n">
        <f t="shared" si="31">O68/AL68-1</f>
        <v>-0.08254901960784311</v>
      </c>
      <c r="Q68" s="35" t="n">
        <v>180.73</v>
      </c>
      <c r="R68" s="36" t="n">
        <f>Q68/AL68-1</f>
        <v>0.06524814334551454</v>
      </c>
      <c r="S68" s="35"/>
      <c r="T68" s="36">
        <f>S68/AN68-1</f>
      </c>
      <c r="U68" s="35">
        <f>C68+E68+G68+I68+K68+M68+O68+Q68+S68</f>
      </c>
      <c r="V68" s="135">
        <f>U68/SUM(X68+Z68+AB68+AD68+AF68+AH68+AJ68+AL68+AN68)-1</f>
      </c>
      <c r="W68" s="35"/>
      <c r="X68" s="35" t="n">
        <v>232.75</v>
      </c>
      <c r="Y68" s="36">
        <f>X68/AY68-1</f>
      </c>
      <c r="Z68" s="35" t="n">
        <v>219.5</v>
      </c>
      <c r="AA68" s="36">
        <f>Z68/BA68-1</f>
      </c>
      <c r="AB68" s="35" t="n">
        <v>209.38</v>
      </c>
      <c r="AC68" s="36">
        <f>AB68/BC68-1</f>
      </c>
      <c r="AD68" s="35" t="n">
        <v>209.5</v>
      </c>
      <c r="AE68" s="36">
        <f>AD68/BE68-1</f>
      </c>
      <c r="AF68" s="35" t="n">
        <v>258.03</v>
      </c>
      <c r="AG68" s="36">
        <f>AF68/BG68-1</f>
      </c>
      <c r="AH68" s="35" t="n">
        <v>203.25</v>
      </c>
      <c r="AI68" s="36">
        <f>AH68/BI68-1</f>
      </c>
      <c r="AJ68" s="35" t="n">
        <v>204.0</v>
      </c>
      <c r="AK68" s="36">
        <f>AJ68/BK68-1</f>
      </c>
      <c r="AL68" s="35" t="n">
        <v>169.66</v>
      </c>
      <c r="AM68" s="36">
        <f>AL68/BM68-1</f>
      </c>
      <c r="AN68" s="35" t="n">
        <v>161.15</v>
      </c>
      <c r="AO68" s="36">
        <f>AN68/BO68-1</f>
      </c>
      <c r="AP68" s="35" t="n">
        <v>165.11</v>
      </c>
      <c r="AQ68" s="36">
        <f>AP68/BQ68-1</f>
      </c>
      <c r="AR68" s="35" t="n">
        <v>163.81</v>
      </c>
      <c r="AS68" s="36">
        <f>AR68/BS68-1</f>
      </c>
      <c r="AT68" s="35" t="n">
        <v>159.2</v>
      </c>
      <c r="AU68" s="36">
        <f>AT68/BU68-1</f>
      </c>
      <c r="AV68" s="35">
        <f>X68+Z68+AB68+AD68+AF68+AH68+AJ68+AL68+AN68+AP68+AR68+AT68</f>
      </c>
      <c r="AW68" s="36">
        <f>AV68/(AY68+BA68+BC68+BE68+BG68+BI68+BK68+BM68+BO68+BQ68+BS68+BU68)-1</f>
      </c>
      <c r="AX68" s="202"/>
      <c r="AY68" s="35" t="n">
        <v>237.75</v>
      </c>
      <c r="AZ68" s="36"/>
      <c r="BA68" s="35" t="n">
        <v>234.0</v>
      </c>
      <c r="BB68" s="36"/>
      <c r="BC68" s="35" t="n">
        <v>203.75</v>
      </c>
      <c r="BD68" s="36"/>
      <c r="BE68" s="35" t="n">
        <v>209.75</v>
      </c>
      <c r="BF68" s="36"/>
      <c r="BG68" s="205" t="n">
        <v>268.25</v>
      </c>
      <c r="BH68" s="36"/>
      <c r="BI68" s="205" t="n">
        <v>198.0</v>
      </c>
      <c r="BJ68" s="36"/>
      <c r="BK68" s="205" t="n">
        <v>203.75</v>
      </c>
      <c r="BL68" s="36"/>
      <c r="BM68" s="205" t="n">
        <v>183.0</v>
      </c>
      <c r="BN68" s="36"/>
      <c r="BO68" s="205" t="n">
        <v>181.25</v>
      </c>
      <c r="BP68" s="36"/>
      <c r="BQ68" s="205" t="n">
        <v>210.5</v>
      </c>
      <c r="BR68" s="37"/>
      <c r="BS68" s="205" t="n">
        <v>189.0</v>
      </c>
      <c r="BT68" s="37"/>
      <c r="BU68" s="205" t="n">
        <v>191.75</v>
      </c>
      <c r="BV68" s="37"/>
      <c r="BW68" s="35">
        <f>AY68+BA68+BC68+BE68+BG68+BI68+BK68+BM68+BO68+BQ68+BS68+BU68</f>
      </c>
      <c r="BX68" s="36"/>
      <c r="BY68" s="40"/>
      <c r="BZ68" s="49"/>
      <c r="CA68" s="49"/>
      <c r="CB68" s="49"/>
      <c r="CC68" s="49"/>
      <c r="CD68" s="49"/>
      <c r="CE68" s="49"/>
      <c r="CF68" s="49"/>
      <c r="CG68" s="49"/>
      <c r="CH68" s="49"/>
      <c r="CI68" s="49"/>
      <c r="CJ68" s="49"/>
      <c r="CK68" s="49"/>
      <c r="CL68" s="44"/>
    </row>
    <row r="69" s="176" customFormat="1" ht="27" customHeight="1" spans="1:88">
      <c r="A69" s="48" t="s">
        <v>110</v>
      </c>
      <c r="B69" s="199" t="s">
        <v>278</v>
      </c>
      <c r="C69" s="35" t="n">
        <v>81.94</v>
      </c>
      <c r="D69" s="36" t="n">
        <f t="shared" ref="D69:D76" si="49">C69/X69-1</f>
        <v>-0.015735735735735723</v>
      </c>
      <c r="E69" s="35" t="n">
        <v>84.13</v>
      </c>
      <c r="F69" s="36" t="n">
        <f t="shared" ref="F69:F76" si="50">E69/Z69-1</f>
        <v>0.03151054438450229</v>
      </c>
      <c r="G69" s="35" t="n">
        <v>79.85</v>
      </c>
      <c r="H69" s="36" t="n">
        <f t="shared" ref="H69:H76" si="51">G69/AB69-1</f>
        <v>-0.012612835414863355</v>
      </c>
      <c r="I69" s="35" t="n">
        <v>79.06</v>
      </c>
      <c r="J69" s="36" t="n">
        <f t="shared" ref="J69:J76" si="52">I69/AD69-1</f>
        <v>-0.010884523958463621</v>
      </c>
      <c r="K69" s="35" t="n">
        <v>81.67</v>
      </c>
      <c r="L69" s="36" t="n">
        <f t="shared" ref="L69:L76" si="53">K69/AF69-1</f>
        <v>-0.01066020593579653</v>
      </c>
      <c r="M69" s="35" t="n">
        <v>68.19</v>
      </c>
      <c r="N69" s="36" t="n">
        <f t="shared" ref="N69:N76" si="54">M69/AH69-1</f>
        <v>-0.12397225077081198</v>
      </c>
      <c r="O69" s="35" t="n">
        <v>68.11</v>
      </c>
      <c r="P69" s="36" t="n">
        <f t="shared" ref="P69:P76" si="55">O69/AJ69-1</f>
        <v>-0.11476475175461398</v>
      </c>
      <c r="Q69" s="35" t="n">
        <v>66.6</v>
      </c>
      <c r="R69" s="36" t="n">
        <f>Q69/AL69-1</f>
        <v>-0.12495072920772565</v>
      </c>
      <c r="S69" s="35"/>
      <c r="T69" s="36">
        <f>S69/AN69-1</f>
      </c>
      <c r="U69" s="134">
        <f>C69+E69+G69+I69+K69+M69+O69+Q69+S69</f>
      </c>
      <c r="V69" s="135">
        <f>U69/SUM(X69+Z69+AB69+AD69+AF69+AH69+AJ69+AL69+AN69)-1</f>
      </c>
      <c r="W69" s="35"/>
      <c r="X69" s="35" t="n">
        <v>83.25</v>
      </c>
      <c r="Y69" s="36">
        <f>X69/AY69-1</f>
      </c>
      <c r="Z69" s="35" t="n">
        <v>81.56</v>
      </c>
      <c r="AA69" s="36">
        <f>Z69/BA69-1</f>
      </c>
      <c r="AB69" s="35" t="n">
        <v>80.87</v>
      </c>
      <c r="AC69" s="36">
        <f>AB69/BC69-1</f>
      </c>
      <c r="AD69" s="35" t="n">
        <v>79.93</v>
      </c>
      <c r="AE69" s="36">
        <f>AD69/BE69-1</f>
      </c>
      <c r="AF69" s="35" t="n">
        <v>82.55</v>
      </c>
      <c r="AG69" s="36">
        <f>AF69/BG69-1</f>
      </c>
      <c r="AH69" s="35" t="n">
        <v>77.84</v>
      </c>
      <c r="AI69" s="36">
        <f>AH69/BI69-1</f>
      </c>
      <c r="AJ69" s="35" t="n">
        <v>76.94</v>
      </c>
      <c r="AK69" s="36">
        <f>AJ69/BK69-1</f>
      </c>
      <c r="AL69" s="35" t="n">
        <v>76.11</v>
      </c>
      <c r="AM69" s="36">
        <f>AL69/BM69-1</f>
      </c>
      <c r="AN69" s="35" t="n">
        <v>76.55</v>
      </c>
      <c r="AO69" s="36">
        <f>AN69/BO69-1</f>
      </c>
      <c r="AP69" s="35" t="n">
        <v>82.84</v>
      </c>
      <c r="AQ69" s="36">
        <f>AP69/BQ69-1</f>
      </c>
      <c r="AR69" s="35" t="n">
        <v>75.76</v>
      </c>
      <c r="AS69" s="36">
        <f>AR69/BS69-1</f>
      </c>
      <c r="AT69" s="35" t="n">
        <v>70.38</v>
      </c>
      <c r="AU69" s="36">
        <f>AT69/BU69-1</f>
      </c>
      <c r="AV69" s="35">
        <f>X69+Z69+AB69+AD69+AF69+AH69+AJ69+AL69+AN69+AP69+AR69+AT69</f>
      </c>
      <c r="AW69" s="36">
        <f>AV69/(AY69+BA69+BC69+BE69+BG69+BI69+BK69+BM69+BO69+BQ69+BS69+BU69)-1</f>
      </c>
      <c r="AX69" s="200"/>
      <c r="AY69" s="38" t="n">
        <v>81.51</v>
      </c>
      <c r="AZ69" s="37">
        <f>AY69/BZ69-1</f>
      </c>
      <c r="BA69" s="38" t="n">
        <v>89.34</v>
      </c>
      <c r="BB69" s="37">
        <f>BA69/CA69-1</f>
      </c>
      <c r="BC69" s="38" t="n">
        <v>82.38</v>
      </c>
      <c r="BD69" s="37">
        <f>BC69/CB69-1</f>
      </c>
      <c r="BE69" s="38" t="n">
        <v>80.84</v>
      </c>
      <c r="BF69" s="37">
        <f>BE69/CC69-1</f>
      </c>
      <c r="BG69" s="206" t="n">
        <v>83.53</v>
      </c>
      <c r="BH69" s="37">
        <f>BG69/CD69-1</f>
      </c>
      <c r="BI69" s="206" t="n">
        <v>78.34</v>
      </c>
      <c r="BJ69" s="37">
        <f>BI69/CE69-1</f>
      </c>
      <c r="BK69" s="206" t="n">
        <v>77.84</v>
      </c>
      <c r="BL69" s="37">
        <f>BK69/CF69-1</f>
      </c>
      <c r="BM69" s="206" t="n">
        <v>76.96</v>
      </c>
      <c r="BN69" s="37">
        <f>BM69/CG69-1</f>
      </c>
      <c r="BO69" s="206" t="n">
        <v>77.35</v>
      </c>
      <c r="BP69" s="37">
        <f>BO69/CH69-1</f>
      </c>
      <c r="BQ69" s="206" t="n">
        <v>83.76</v>
      </c>
      <c r="BR69" s="37">
        <f>BQ69/CI69-1</f>
      </c>
      <c r="BS69" s="206" t="n">
        <v>76.54</v>
      </c>
      <c r="BT69" s="37">
        <f>BS69/CJ69-1</f>
      </c>
      <c r="BU69" s="206" t="n">
        <v>71.14</v>
      </c>
      <c r="BV69" s="37">
        <f>BU69/CK69-1</f>
      </c>
      <c r="BW69" s="38">
        <f>AY69+BA69+BC69+BE69+BG69+BI69+BK69+BM69+BO69+BQ69+BS69+BU69</f>
      </c>
      <c r="BX69" s="37">
        <f>BW69/CL69-1</f>
      </c>
      <c r="BY69" s="39"/>
      <c r="BZ69" s="203" t="n">
        <v>93.6</v>
      </c>
      <c r="CA69" s="203" t="n">
        <v>85.28</v>
      </c>
      <c r="CB69" s="203" t="n">
        <v>81.08</v>
      </c>
      <c r="CC69" s="203" t="n">
        <v>81.67</v>
      </c>
      <c r="CD69" s="203" t="n">
        <v>84.75</v>
      </c>
      <c r="CE69" s="203" t="n">
        <v>80.47</v>
      </c>
      <c r="CF69" s="203" t="n">
        <v>79.47</v>
      </c>
      <c r="CG69" s="203" t="n">
        <v>78.73</v>
      </c>
      <c r="CH69" s="203" t="n">
        <v>78.14</v>
      </c>
      <c r="CI69" s="203" t="n">
        <v>85.83</v>
      </c>
      <c r="CJ69" s="203" t="n">
        <v>77.53</v>
      </c>
      <c r="CK69" s="203" t="n">
        <v>72.18</v>
      </c>
      <c r="CL69" s="38">
        <f>BZ69+CA69+CB69+CC69+CD69+CE69+CF69+CG69+CH69+CI69+CJ69+CK69</f>
      </c>
    </row>
    <row r="70" s="177" customFormat="1" ht="27" customHeight="1" spans="1:88">
      <c r="A70" s="45"/>
      <c r="B70" s="199" t="s">
        <v>279</v>
      </c>
      <c r="C70" s="35" t="n">
        <v>393.31</v>
      </c>
      <c r="D70" s="36" t="n">
        <f t="shared" si="49">C70/Z70-1</f>
        <v>-0.015740740740740722</v>
      </c>
      <c r="E70" s="35" t="n">
        <v>403.82</v>
      </c>
      <c r="F70" s="36" t="n">
        <f t="shared" si="50">E70/AB70-1</f>
        <v>0.03149505734501523</v>
      </c>
      <c r="G70" s="35" t="n">
        <v>383.28</v>
      </c>
      <c r="H70" s="36" t="n">
        <f t="shared" si="51">G70/AD70-1</f>
        <v>-0.012623009943840469</v>
      </c>
      <c r="I70" s="35" t="n">
        <v>379.49</v>
      </c>
      <c r="J70" s="36" t="n">
        <f t="shared" si="52">I70/AF70-1</f>
        <v>-0.010868998592503787</v>
      </c>
      <c r="K70" s="35" t="n">
        <v>392.02</v>
      </c>
      <c r="L70" s="36" t="n">
        <f t="shared" si="53">K70/AH70-1</f>
        <v>-0.01065011104381186</v>
      </c>
      <c r="M70" s="35" t="n">
        <v>327.31</v>
      </c>
      <c r="N70" s="36" t="n">
        <f t="shared" si="54">M70/AJ70-1</f>
        <v>-0.12397291438053692</v>
      </c>
      <c r="O70" s="35" t="n">
        <v>326.93</v>
      </c>
      <c r="P70" s="36" t="n">
        <f t="shared" si="55">O70/AL70-1</f>
        <v>-0.11475454225447457</v>
      </c>
      <c r="Q70" s="35" t="n">
        <v>319.68</v>
      </c>
      <c r="R70" s="36" t="n">
        <f>Q70/AL70-1</f>
        <v>-0.12495551966715024</v>
      </c>
      <c r="S70" s="35"/>
      <c r="T70" s="36">
        <f>S70/AN70-1</f>
      </c>
      <c r="U70" s="35">
        <f>C70+E70+G70+I70+K70+M70+O70+Q70+S70</f>
      </c>
      <c r="V70" s="135">
        <f>U70/SUM(X70+Z70+AB70+AD70+AF70+AH70+AJ70+AL70+AN70)-1</f>
      </c>
      <c r="W70" s="35"/>
      <c r="X70" s="35" t="n">
        <v>399.6</v>
      </c>
      <c r="Y70" s="36">
        <f>X70/AY70-1</f>
      </c>
      <c r="Z70" s="35" t="n">
        <v>391.49</v>
      </c>
      <c r="AA70" s="36">
        <f>Z70/BA70-1</f>
      </c>
      <c r="AB70" s="35" t="n">
        <v>388.18</v>
      </c>
      <c r="AC70" s="36">
        <f>AB70/BC70-1</f>
      </c>
      <c r="AD70" s="35" t="n">
        <v>383.66</v>
      </c>
      <c r="AE70" s="36">
        <f>AD70/BE70-1</f>
      </c>
      <c r="AF70" s="35" t="n">
        <v>396.24</v>
      </c>
      <c r="AG70" s="36">
        <f>AF70/BG70-1</f>
      </c>
      <c r="AH70" s="35" t="n">
        <v>373.63</v>
      </c>
      <c r="AI70" s="36">
        <f>AH70/BI70-1</f>
      </c>
      <c r="AJ70" s="35" t="n">
        <v>369.31</v>
      </c>
      <c r="AK70" s="36">
        <f>AJ70/BK70-1</f>
      </c>
      <c r="AL70" s="35" t="n">
        <v>365.33</v>
      </c>
      <c r="AM70" s="36">
        <f>AL70/BM70-1</f>
      </c>
      <c r="AN70" s="35" t="n">
        <v>367.44</v>
      </c>
      <c r="AO70" s="36">
        <f>AN70/BO70-1</f>
      </c>
      <c r="AP70" s="35" t="n">
        <v>397.63</v>
      </c>
      <c r="AQ70" s="36">
        <f>AP70/BQ70-1</f>
      </c>
      <c r="AR70" s="35" t="n">
        <v>363.65</v>
      </c>
      <c r="AS70" s="36">
        <f>AR70/BS70-1</f>
      </c>
      <c r="AT70" s="35" t="n">
        <v>337.82</v>
      </c>
      <c r="AU70" s="36">
        <f>AT70/BU70-1</f>
      </c>
      <c r="AV70" s="35">
        <f>X70+Z70+AB70+AD70+AF70+AH70+AJ70+AL70+AN70+AP70+AR70+AT70</f>
      </c>
      <c r="AW70" s="36">
        <f>AV70/(AY70+BA70+BC70+BE70+BG70+BI70+BK70+BM70+BO70+BQ70+BS70+BU70)-1</f>
      </c>
      <c r="AX70" s="202"/>
      <c r="AY70" s="35" t="n">
        <v>391.25</v>
      </c>
      <c r="AZ70" s="36"/>
      <c r="BA70" s="35" t="n">
        <v>428.83</v>
      </c>
      <c r="BB70" s="36"/>
      <c r="BC70" s="35" t="n">
        <v>395.42</v>
      </c>
      <c r="BD70" s="36"/>
      <c r="BE70" s="35" t="n">
        <v>388.03</v>
      </c>
      <c r="BF70" s="36"/>
      <c r="BG70" s="205" t="n">
        <v>400.94</v>
      </c>
      <c r="BH70" s="36"/>
      <c r="BI70" s="205" t="n">
        <v>376.03</v>
      </c>
      <c r="BJ70" s="36"/>
      <c r="BK70" s="205" t="n">
        <v>373.63</v>
      </c>
      <c r="BL70" s="36"/>
      <c r="BM70" s="205" t="n">
        <v>369.41</v>
      </c>
      <c r="BN70" s="36"/>
      <c r="BO70" s="205" t="n">
        <v>371.28</v>
      </c>
      <c r="BP70" s="36"/>
      <c r="BQ70" s="205" t="n">
        <v>402.05</v>
      </c>
      <c r="BR70" s="37"/>
      <c r="BS70" s="205" t="n">
        <v>367.39</v>
      </c>
      <c r="BT70" s="37"/>
      <c r="BU70" s="205" t="n">
        <v>341.47</v>
      </c>
      <c r="BV70" s="37"/>
      <c r="BW70" s="35">
        <f>AY70+BA70+BC70+BE70+BG70+BI70+BK70+BM70+BO70+BQ70+BS70+BU70</f>
      </c>
      <c r="BX70" s="36"/>
      <c r="BY70" s="40"/>
      <c r="BZ70" s="46"/>
      <c r="CA70" s="46"/>
      <c r="CB70" s="46"/>
      <c r="CC70" s="46"/>
      <c r="CD70" s="46"/>
      <c r="CE70" s="46"/>
      <c r="CF70" s="46"/>
      <c r="CG70" s="46"/>
      <c r="CH70" s="46"/>
      <c r="CI70" s="46"/>
      <c r="CJ70" s="46"/>
      <c r="CK70" s="46"/>
      <c r="CL70" s="44"/>
    </row>
    <row r="71" s="177" customFormat="1" ht="27" customHeight="1" spans="1:88">
      <c r="A71" s="45"/>
      <c r="B71" s="199" t="s">
        <v>280</v>
      </c>
      <c r="C71" s="35" t="n">
        <v>61.24</v>
      </c>
      <c r="D71" s="36" t="n">
        <f t="shared" si="49">C71/Z71-1</f>
        <v>-0.01764517163939683</v>
      </c>
      <c r="E71" s="35" t="n">
        <v>62.47</v>
      </c>
      <c r="F71" s="36" t="n">
        <f t="shared" si="50">E71/AB71-1</f>
        <v>0.021419228253760636</v>
      </c>
      <c r="G71" s="35" t="n">
        <v>59.48</v>
      </c>
      <c r="H71" s="36" t="n">
        <f t="shared" si="51">G71/AD71-1</f>
        <v>-0.007343124165554049</v>
      </c>
      <c r="I71" s="35" t="n">
        <v>59.01</v>
      </c>
      <c r="J71" s="36" t="n">
        <f t="shared" si="52">I71/AF71-1</f>
        <v>-0.010397450947509657</v>
      </c>
      <c r="K71" s="35" t="n">
        <v>61.07</v>
      </c>
      <c r="L71" s="36" t="n">
        <f t="shared" si="53">K71/AH71-1</f>
        <v>-0.006668835393623951</v>
      </c>
      <c r="M71" s="35" t="n">
        <v>50.76</v>
      </c>
      <c r="N71" s="36" t="n">
        <f t="shared" si="54">M71/AJ71-1</f>
        <v>-0.13776116867674537</v>
      </c>
      <c r="O71" s="35" t="n">
        <v>50.71</v>
      </c>
      <c r="P71" s="36" t="n">
        <f t="shared" si="55">O71/AL71-1</f>
        <v>-0.1194651849279389</v>
      </c>
      <c r="Q71" s="35" t="n">
        <v>49.82</v>
      </c>
      <c r="R71" s="36" t="n">
        <f>Q71/AL71-1</f>
        <v>-0.12242381539545533</v>
      </c>
      <c r="S71" s="35"/>
      <c r="T71" s="36">
        <f>S71/AN71-1</f>
      </c>
      <c r="U71" s="35">
        <f>C71+E71+G71+I71+K71+M71+O71+Q71+S71</f>
      </c>
      <c r="V71" s="135">
        <f>U71/SUM(X71+Z71+AB71+AD71+AF71+AH71+AJ71+AL71+AN71)-1</f>
      </c>
      <c r="W71" s="35"/>
      <c r="X71" s="35" t="n">
        <v>62.34</v>
      </c>
      <c r="Y71" s="36">
        <f>X71/AY71-1</f>
      </c>
      <c r="Z71" s="35" t="n">
        <v>61.16</v>
      </c>
      <c r="AA71" s="36">
        <f>Z71/BA71-1</f>
      </c>
      <c r="AB71" s="35" t="n">
        <v>59.92</v>
      </c>
      <c r="AC71" s="36">
        <f>AB71/BC71-1</f>
      </c>
      <c r="AD71" s="35" t="n">
        <v>59.63</v>
      </c>
      <c r="AE71" s="36">
        <f>AD71/BE71-1</f>
      </c>
      <c r="AF71" s="35" t="n">
        <v>61.48</v>
      </c>
      <c r="AG71" s="36">
        <f>AF71/BG71-1</f>
      </c>
      <c r="AH71" s="35" t="n">
        <v>58.87</v>
      </c>
      <c r="AI71" s="36">
        <f>AH71/BI71-1</f>
      </c>
      <c r="AJ71" s="35" t="n">
        <v>57.59</v>
      </c>
      <c r="AK71" s="36">
        <f>AJ71/BK71-1</f>
      </c>
      <c r="AL71" s="35" t="n">
        <v>56.77</v>
      </c>
      <c r="AM71" s="36">
        <f>AL71/BM71-1</f>
      </c>
      <c r="AN71" s="35" t="n">
        <v>57.86</v>
      </c>
      <c r="AO71" s="36">
        <f>AN71/BO71-1</f>
      </c>
      <c r="AP71" s="35" t="n">
        <v>62.38</v>
      </c>
      <c r="AQ71" s="36">
        <f>AP71/BQ71-1</f>
      </c>
      <c r="AR71" s="35" t="n">
        <v>57.41</v>
      </c>
      <c r="AS71" s="36">
        <f>AR71/BS71-1</f>
      </c>
      <c r="AT71" s="35" t="n">
        <v>52.92</v>
      </c>
      <c r="AU71" s="36">
        <f>AT71/BU71-1</f>
      </c>
      <c r="AV71" s="35">
        <f>X71+Z71+AB71+AD71+AF71+AH71+AJ71+AL71+AN71+AP71+AR71+AT71</f>
      </c>
      <c r="AW71" s="36">
        <f>AV71/(AY71+BA71+BC71+BE71+BG71+BI71+BK71+BM71+BO71+BQ71+BS71+BU71)-1</f>
      </c>
      <c r="AX71" s="202"/>
      <c r="AY71" s="35" t="n">
        <v>59.87</v>
      </c>
      <c r="AZ71" s="36"/>
      <c r="BA71" s="35" t="n">
        <v>65.13</v>
      </c>
      <c r="BB71" s="36"/>
      <c r="BC71" s="35" t="n">
        <v>61.32</v>
      </c>
      <c r="BD71" s="36"/>
      <c r="BE71" s="35" t="n">
        <v>60.47</v>
      </c>
      <c r="BF71" s="36"/>
      <c r="BG71" s="205" t="n">
        <v>62.47</v>
      </c>
      <c r="BH71" s="36"/>
      <c r="BI71" s="205" t="n">
        <v>60.14</v>
      </c>
      <c r="BJ71" s="36"/>
      <c r="BK71" s="205" t="n">
        <v>58.87</v>
      </c>
      <c r="BL71" s="36"/>
      <c r="BM71" s="205" t="n">
        <v>58.14</v>
      </c>
      <c r="BN71" s="36"/>
      <c r="BO71" s="205" t="n">
        <v>58.33</v>
      </c>
      <c r="BP71" s="36"/>
      <c r="BQ71" s="205" t="n">
        <v>63.11</v>
      </c>
      <c r="BR71" s="37"/>
      <c r="BS71" s="205" t="n">
        <v>57.96</v>
      </c>
      <c r="BT71" s="37"/>
      <c r="BU71" s="205" t="n">
        <v>55.08</v>
      </c>
      <c r="BV71" s="37"/>
      <c r="BW71" s="35">
        <f>AY71+BA71+BC71+BE71+BG71+BI71+BK71+BM71+BO71+BQ71+BS71+BU71</f>
      </c>
      <c r="BX71" s="36"/>
      <c r="BY71" s="40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4"/>
    </row>
    <row r="72" s="177" customFormat="1" ht="27" customHeight="1" spans="1:88">
      <c r="A72" s="29"/>
      <c r="B72" s="199" t="s">
        <v>276</v>
      </c>
      <c r="C72" s="35" t="n">
        <v>195.97</v>
      </c>
      <c r="D72" s="36" t="n">
        <f t="shared" si="49">C72/Z72-1</f>
        <v>-0.017644994736578323</v>
      </c>
      <c r="E72" s="35" t="n">
        <v>199.9</v>
      </c>
      <c r="F72" s="36" t="n">
        <f t="shared" si="50">E72/AB72-1</f>
        <v>0.021409227939297892</v>
      </c>
      <c r="G72" s="35" t="n">
        <v>190.34</v>
      </c>
      <c r="H72" s="36" t="n">
        <f t="shared" si="51">G72/AD72-1</f>
        <v>-0.007301554187962855</v>
      </c>
      <c r="I72" s="35" t="n">
        <v>188.83</v>
      </c>
      <c r="J72" s="36" t="n">
        <f t="shared" si="52">I72/AF72-1</f>
        <v>-0.010428676239387924</v>
      </c>
      <c r="K72" s="35" t="n">
        <v>195.42</v>
      </c>
      <c r="L72" s="36" t="n">
        <f t="shared" si="53">K72/AH72-1</f>
        <v>-0.006709362610551994</v>
      </c>
      <c r="M72" s="35" t="n">
        <v>162.43</v>
      </c>
      <c r="N72" s="36" t="n">
        <f t="shared" si="54">M72/AJ72-1</f>
        <v>-0.1377534770145451</v>
      </c>
      <c r="O72" s="35" t="n">
        <v>162.27</v>
      </c>
      <c r="P72" s="36" t="n">
        <f t="shared" si="55">O72/AL72-1</f>
        <v>-0.119485593358294</v>
      </c>
      <c r="Q72" s="35" t="n">
        <v>159.42</v>
      </c>
      <c r="R72" s="36" t="n">
        <f>Q72/AL72-1</f>
        <v>-0.12242651106462621</v>
      </c>
      <c r="S72" s="35"/>
      <c r="T72" s="36">
        <f>S72/AN72-1</f>
      </c>
      <c r="U72" s="35">
        <f>C72+E72+G72+I72+K72+M72+O72+Q72+S72</f>
      </c>
      <c r="V72" s="135">
        <f>U72/SUM(X72+Z72+AB72+AD72+AF72+AH72+AJ72+AL72+AN72)-1</f>
      </c>
      <c r="W72" s="35"/>
      <c r="X72" s="35" t="n">
        <v>199.49</v>
      </c>
      <c r="Y72" s="36">
        <f>X72/AY72-1</f>
      </c>
      <c r="Z72" s="35" t="n">
        <v>195.71</v>
      </c>
      <c r="AA72" s="36">
        <f>Z72/BA72-1</f>
      </c>
      <c r="AB72" s="35" t="n">
        <v>191.74</v>
      </c>
      <c r="AC72" s="36">
        <f>AB72/BC72-1</f>
      </c>
      <c r="AD72" s="35" t="n">
        <v>190.82</v>
      </c>
      <c r="AE72" s="36">
        <f>AD72/BE72-1</f>
      </c>
      <c r="AF72" s="35" t="n">
        <v>196.74</v>
      </c>
      <c r="AG72" s="36">
        <f>AF72/BG72-1</f>
      </c>
      <c r="AH72" s="35" t="n">
        <v>188.38</v>
      </c>
      <c r="AI72" s="36">
        <f>AH72/BI72-1</f>
      </c>
      <c r="AJ72" s="35" t="n">
        <v>184.29</v>
      </c>
      <c r="AK72" s="36">
        <f>AJ72/BK72-1</f>
      </c>
      <c r="AL72" s="35" t="n">
        <v>181.66</v>
      </c>
      <c r="AM72" s="36">
        <f>AL72/BM72-1</f>
      </c>
      <c r="AN72" s="35" t="n">
        <v>185.15</v>
      </c>
      <c r="AO72" s="36">
        <f>AN72/BO72-1</f>
      </c>
      <c r="AP72" s="35" t="n">
        <v>199.62</v>
      </c>
      <c r="AQ72" s="36">
        <f>AP72/BQ72-1</f>
      </c>
      <c r="AR72" s="35" t="n">
        <v>183.71</v>
      </c>
      <c r="AS72" s="36">
        <f>AR72/BS72-1</f>
      </c>
      <c r="AT72" s="35" t="n">
        <v>169.34</v>
      </c>
      <c r="AU72" s="36">
        <f>AT72/BU72-1</f>
      </c>
      <c r="AV72" s="35">
        <f>X72+Z72+AB72+AD72+AF72+AH72+AJ72+AL72+AN72+AP72+AR72+AT72</f>
      </c>
      <c r="AW72" s="36">
        <f>AV72/(AY72+BA72+BC72+BE72+BG72+BI72+BK72+BM72+BO72+BQ72+BS72+BU72)-1</f>
      </c>
      <c r="AX72" s="202"/>
      <c r="AY72" s="35" t="n">
        <v>191.58</v>
      </c>
      <c r="AZ72" s="36"/>
      <c r="BA72" s="35" t="n">
        <v>208.42</v>
      </c>
      <c r="BB72" s="36"/>
      <c r="BC72" s="35" t="n">
        <v>196.22</v>
      </c>
      <c r="BD72" s="36"/>
      <c r="BE72" s="35" t="n">
        <v>193.5</v>
      </c>
      <c r="BF72" s="36"/>
      <c r="BG72" s="205" t="n">
        <v>199.9</v>
      </c>
      <c r="BH72" s="36"/>
      <c r="BI72" s="205" t="n">
        <v>192.45</v>
      </c>
      <c r="BJ72" s="36"/>
      <c r="BK72" s="205" t="n">
        <v>188.38</v>
      </c>
      <c r="BL72" s="36"/>
      <c r="BM72" s="205" t="n">
        <v>186.05</v>
      </c>
      <c r="BN72" s="36"/>
      <c r="BO72" s="205" t="n">
        <v>186.66</v>
      </c>
      <c r="BP72" s="36"/>
      <c r="BQ72" s="205" t="n">
        <v>201.95</v>
      </c>
      <c r="BR72" s="37"/>
      <c r="BS72" s="205" t="n">
        <v>185.47</v>
      </c>
      <c r="BT72" s="37"/>
      <c r="BU72" s="205" t="n">
        <v>176.26</v>
      </c>
      <c r="BV72" s="37"/>
      <c r="BW72" s="35">
        <f>AY72+BA72+BC72+BE72+BG72+BI72+BK72+BM72+BO72+BQ72+BS72+BU72</f>
      </c>
      <c r="BX72" s="36"/>
      <c r="BY72" s="40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9"/>
      <c r="CK72" s="49"/>
      <c r="CL72" s="44"/>
    </row>
    <row r="73" s="176" customFormat="1" ht="27" customHeight="1" spans="1:88">
      <c r="A73" s="48" t="s">
        <v>112</v>
      </c>
      <c r="B73" s="199" t="s">
        <v>278</v>
      </c>
      <c r="C73" s="35" t="n">
        <v>15.84</v>
      </c>
      <c r="D73" s="36" t="n">
        <f t="shared" si="49">C73/Z73-1</f>
        <v>-0.0037735849056603765</v>
      </c>
      <c r="E73" s="35" t="n">
        <v>15.86</v>
      </c>
      <c r="F73" s="36" t="n">
        <f t="shared" si="50">E73/AB73-1</f>
        <v>-0.0018879798615480947</v>
      </c>
      <c r="G73" s="35" t="n">
        <v>15.87</v>
      </c>
      <c r="H73" s="36" t="n">
        <f t="shared" si="51">G73/AD73-1</f>
        <v>-0.0025141420490257804</v>
      </c>
      <c r="I73" s="35" t="n">
        <v>15.88</v>
      </c>
      <c r="J73" s="36" t="n">
        <f t="shared" si="52">I73/AF73-1</f>
        <v>-0.004388714733542298</v>
      </c>
      <c r="K73" s="35" t="n">
        <v>15.98</v>
      </c>
      <c r="L73" s="36" t="n">
        <f t="shared" si="53">K73/AH73-1</f>
        <v>0.0</v>
      </c>
      <c r="M73" s="35" t="n">
        <v>16.01</v>
      </c>
      <c r="N73" s="36" t="n">
        <f t="shared" si="54">M73/AJ73-1</f>
        <v>6.250000000000977E-4</v>
      </c>
      <c r="O73" s="35" t="n">
        <v>16.05</v>
      </c>
      <c r="P73" s="36" t="n">
        <f t="shared" si="55">O73/AL73-1</f>
        <v>-0.0031055900621117516</v>
      </c>
      <c r="Q73" s="35" t="n">
        <v>16.04</v>
      </c>
      <c r="R73" s="36" t="n">
        <f>Q73/AL73-1</f>
        <v>6.238303181533844E-4</v>
      </c>
      <c r="S73" s="35"/>
      <c r="T73" s="36">
        <f>S73/AN73-1</f>
      </c>
      <c r="U73" s="134">
        <f>C73+E73+G73+I73+K73+M73+O73+Q73+S73</f>
      </c>
      <c r="V73" s="135">
        <f>U73/SUM(X73+Z73+AB73+AD73+AF73+AH73+AJ73+AL73+AN73)-1</f>
      </c>
      <c r="W73" s="35"/>
      <c r="X73" s="35" t="n">
        <v>15.9</v>
      </c>
      <c r="Y73" s="36">
        <f>X73/AY73-1</f>
      </c>
      <c r="Z73" s="35" t="n">
        <v>15.89</v>
      </c>
      <c r="AA73" s="36">
        <f>Z73/BA73-1</f>
      </c>
      <c r="AB73" s="35" t="n">
        <v>15.91</v>
      </c>
      <c r="AC73" s="36">
        <f>AB73/BC73-1</f>
      </c>
      <c r="AD73" s="35" t="n">
        <v>15.95</v>
      </c>
      <c r="AE73" s="36">
        <f>AD73/BE73-1</f>
      </c>
      <c r="AF73" s="35" t="n">
        <v>15.98</v>
      </c>
      <c r="AG73" s="36">
        <f>AF73/BG73-1</f>
      </c>
      <c r="AH73" s="35" t="n">
        <v>16.0</v>
      </c>
      <c r="AI73" s="36">
        <f>AH73/BI73-1</f>
      </c>
      <c r="AJ73" s="35" t="n">
        <v>16.1</v>
      </c>
      <c r="AK73" s="36">
        <f>AJ73/BK73-1</f>
      </c>
      <c r="AL73" s="35" t="n">
        <v>16.03</v>
      </c>
      <c r="AM73" s="36">
        <f>AL73/BM73-1</f>
      </c>
      <c r="AN73" s="35" t="n">
        <v>16.04</v>
      </c>
      <c r="AO73" s="36">
        <f>AN73/BO73-1</f>
      </c>
      <c r="AP73" s="35" t="n">
        <v>16.0</v>
      </c>
      <c r="AQ73" s="36">
        <f>AP73/BQ73-1</f>
      </c>
      <c r="AR73" s="35" t="n">
        <v>15.8</v>
      </c>
      <c r="AS73" s="36">
        <f>AR73/BS73-1</f>
      </c>
      <c r="AT73" s="35" t="n">
        <v>15.85</v>
      </c>
      <c r="AU73" s="36">
        <f>AT73/BU73-1</f>
      </c>
      <c r="AV73" s="35">
        <f>X73+Z73+AB73+AD73+AF73+AH73+AJ73+AL73+AN73+AP73+AR73+AT73</f>
      </c>
      <c r="AW73" s="36">
        <f>AV73/(AY73+BA73+BC73+BE73+BG73+BI73+BK73+BM73+BO73+BQ73+BS73+BU73)-1</f>
      </c>
      <c r="AX73" s="200"/>
      <c r="AY73" s="38" t="n">
        <v>15.46</v>
      </c>
      <c r="AZ73" s="37">
        <f>AY73/BZ73-1</f>
      </c>
      <c r="BA73" s="38" t="n">
        <v>15.48</v>
      </c>
      <c r="BB73" s="37">
        <f>BA73/CA73-1</f>
      </c>
      <c r="BC73" s="38" t="n">
        <v>15.47</v>
      </c>
      <c r="BD73" s="37">
        <f>BC73/CB73-1</f>
      </c>
      <c r="BE73" s="38" t="n">
        <v>15.48</v>
      </c>
      <c r="BF73" s="37">
        <f>BE73/CC73-1</f>
      </c>
      <c r="BG73" s="206" t="n">
        <v>15.49</v>
      </c>
      <c r="BH73" s="37">
        <f>BG73/CD73-1</f>
      </c>
      <c r="BI73" s="206" t="n">
        <v>15.5</v>
      </c>
      <c r="BJ73" s="37">
        <f>BI73/CE73-1</f>
      </c>
      <c r="BK73" s="206" t="n">
        <v>15.75</v>
      </c>
      <c r="BL73" s="37">
        <f>BK73/CF73-1</f>
      </c>
      <c r="BM73" s="206" t="n">
        <v>15.76</v>
      </c>
      <c r="BN73" s="37">
        <f>BM73/CG73-1</f>
      </c>
      <c r="BO73" s="206" t="n">
        <v>15.6</v>
      </c>
      <c r="BP73" s="37">
        <f>BO73/CH73-1</f>
      </c>
      <c r="BQ73" s="206" t="n">
        <v>15.51</v>
      </c>
      <c r="BR73" s="37">
        <f>BQ73/CI73-1</f>
      </c>
      <c r="BS73" s="206" t="n">
        <v>15.49</v>
      </c>
      <c r="BT73" s="37">
        <f>BS73/CJ73-1</f>
      </c>
      <c r="BU73" s="206" t="n">
        <v>15.35</v>
      </c>
      <c r="BV73" s="37">
        <f>BU73/CK73-1</f>
      </c>
      <c r="BW73" s="38">
        <f>AY73+BA73+BC73+BE73+BG73+BI73+BK73+BM73+BO73+BQ73+BS73+BU73</f>
      </c>
      <c r="BX73" s="37">
        <f>BW73/CL73-1</f>
      </c>
      <c r="BY73" s="39"/>
      <c r="BZ73" s="203" t="n">
        <v>15.44</v>
      </c>
      <c r="CA73" s="203" t="n">
        <v>15.46</v>
      </c>
      <c r="CB73" s="203" t="n">
        <v>15.48</v>
      </c>
      <c r="CC73" s="203" t="n">
        <v>15.5</v>
      </c>
      <c r="CD73" s="203" t="n">
        <v>15.7</v>
      </c>
      <c r="CE73" s="203" t="n">
        <v>15.5</v>
      </c>
      <c r="CF73" s="203" t="n">
        <v>15.57</v>
      </c>
      <c r="CG73" s="203" t="n">
        <v>15.52</v>
      </c>
      <c r="CH73" s="203" t="n">
        <v>15.55</v>
      </c>
      <c r="CI73" s="203" t="n">
        <v>15.57</v>
      </c>
      <c r="CJ73" s="203" t="n">
        <v>15.56</v>
      </c>
      <c r="CK73" s="203" t="n">
        <v>15.48</v>
      </c>
      <c r="CL73" s="38">
        <f>BZ73+CA73+CB73+CC73+CD73+CE73+CF73+CG73+CH73+CI73+CJ73+CK73</f>
      </c>
    </row>
    <row r="74" s="177" customFormat="1" ht="27" customHeight="1" spans="1:88">
      <c r="A74" s="45"/>
      <c r="B74" s="199" t="s">
        <v>279</v>
      </c>
      <c r="C74" s="35" t="n">
        <v>79.2</v>
      </c>
      <c r="D74" s="36" t="n">
        <f t="shared" si="49">C74/Z74-1</f>
        <v>0.24528301886792447</v>
      </c>
      <c r="E74" s="35" t="n">
        <v>79.3</v>
      </c>
      <c r="F74" s="36" t="n">
        <f t="shared" si="50">E74/AB74-1</f>
        <v>0.24764002517306483</v>
      </c>
      <c r="G74" s="35" t="n">
        <v>79.35</v>
      </c>
      <c r="H74" s="36" t="n">
        <f t="shared" si="51">G74/AD74-1</f>
        <v>0.24685732243871783</v>
      </c>
      <c r="I74" s="35" t="n">
        <v>79.4</v>
      </c>
      <c r="J74" s="36" t="n">
        <f t="shared" si="52">I74/AF74-1</f>
        <v>0.24451410658307204</v>
      </c>
      <c r="K74" s="35" t="n">
        <v>79.9</v>
      </c>
      <c r="L74" s="36" t="n">
        <f t="shared" si="53">K74/AH74-1</f>
        <v>0.25</v>
      </c>
      <c r="M74" s="35" t="n">
        <v>80.05</v>
      </c>
      <c r="N74" s="36" t="n">
        <f t="shared" si="54">M74/AJ74-1</f>
        <v>0.25078124999999996</v>
      </c>
      <c r="O74" s="35" t="n">
        <v>80.25</v>
      </c>
      <c r="P74" s="36" t="n">
        <f t="shared" si="55">O74/AL74-1</f>
        <v>0.2461180124223603</v>
      </c>
      <c r="Q74" s="35" t="n">
        <v>80.2</v>
      </c>
      <c r="R74" s="36" t="n">
        <f>Q74/AL74-1</f>
        <v>0.25077978789769184</v>
      </c>
      <c r="S74" s="35"/>
      <c r="T74" s="36">
        <f>S74/AN74-1</f>
      </c>
      <c r="U74" s="35">
        <f>C74+E74+G74+I74+K74+M74+O74+Q74+S74</f>
      </c>
      <c r="V74" s="135">
        <f>U74/SUM(X74+Z74+AB74+AD74+AF74+AH74+AJ74+AL74+AN74)-1</f>
      </c>
      <c r="W74" s="35"/>
      <c r="X74" s="35" t="n">
        <v>63.6</v>
      </c>
      <c r="Y74" s="36">
        <f>X74/AY74-1</f>
      </c>
      <c r="Z74" s="35" t="n">
        <v>63.56</v>
      </c>
      <c r="AA74" s="36">
        <f>Z74/BA74-1</f>
      </c>
      <c r="AB74" s="35" t="n">
        <v>63.64</v>
      </c>
      <c r="AC74" s="36">
        <f>AB74/BC74-1</f>
      </c>
      <c r="AD74" s="35" t="n">
        <v>63.8</v>
      </c>
      <c r="AE74" s="36">
        <f>AD74/BE74-1</f>
      </c>
      <c r="AF74" s="35" t="n">
        <v>63.92</v>
      </c>
      <c r="AG74" s="36">
        <f>AF74/BG74-1</f>
      </c>
      <c r="AH74" s="35" t="n">
        <v>64.0</v>
      </c>
      <c r="AI74" s="36">
        <f>AH74/BI74-1</f>
      </c>
      <c r="AJ74" s="35" t="n">
        <v>64.4</v>
      </c>
      <c r="AK74" s="36">
        <f>AJ74/BK74-1</f>
      </c>
      <c r="AL74" s="35" t="n">
        <v>64.12</v>
      </c>
      <c r="AM74" s="36">
        <f>AL74/BM74-1</f>
      </c>
      <c r="AN74" s="35" t="n">
        <v>64.16</v>
      </c>
      <c r="AO74" s="36">
        <f>AN74/BO74-1</f>
      </c>
      <c r="AP74" s="35" t="n">
        <v>64.0</v>
      </c>
      <c r="AQ74" s="36">
        <f>AP74/BQ74-1</f>
      </c>
      <c r="AR74" s="35" t="n">
        <v>63.2</v>
      </c>
      <c r="AS74" s="36">
        <f>AR74/BS74-1</f>
      </c>
      <c r="AT74" s="35" t="n">
        <v>63.4</v>
      </c>
      <c r="AU74" s="36">
        <f>AT74/BU74-1</f>
      </c>
      <c r="AV74" s="35">
        <f>X74+Z74+AB74+AD74+AF74+AH74+AJ74+AL74+AN74+AP74+AR74+AT74</f>
      </c>
      <c r="AW74" s="36">
        <f>AV74/(AY74+BA74+BC74+BE74+BG74+BI74+BK74+BM74+BO74+BQ74+BS74+BU74)-1</f>
      </c>
      <c r="AX74" s="202"/>
      <c r="AY74" s="35" t="n">
        <v>61.84</v>
      </c>
      <c r="AZ74" s="36"/>
      <c r="BA74" s="35" t="n">
        <v>61.92</v>
      </c>
      <c r="BB74" s="36"/>
      <c r="BC74" s="35" t="n">
        <v>61.88</v>
      </c>
      <c r="BD74" s="36"/>
      <c r="BE74" s="35" t="n">
        <v>61.92</v>
      </c>
      <c r="BF74" s="36"/>
      <c r="BG74" s="205" t="n">
        <v>61.96</v>
      </c>
      <c r="BH74" s="36"/>
      <c r="BI74" s="205" t="n">
        <v>62.0</v>
      </c>
      <c r="BJ74" s="36"/>
      <c r="BK74" s="205" t="n">
        <v>86.63</v>
      </c>
      <c r="BL74" s="36"/>
      <c r="BM74" s="205" t="n">
        <v>86.68</v>
      </c>
      <c r="BN74" s="36"/>
      <c r="BO74" s="205" t="n">
        <v>62.4</v>
      </c>
      <c r="BP74" s="36"/>
      <c r="BQ74" s="205" t="n">
        <v>62.04</v>
      </c>
      <c r="BR74" s="37"/>
      <c r="BS74" s="205" t="n">
        <v>61.96</v>
      </c>
      <c r="BT74" s="37"/>
      <c r="BU74" s="205" t="n">
        <v>61.4</v>
      </c>
      <c r="BV74" s="37"/>
      <c r="BW74" s="35">
        <f>AY74+BA74+BC74+BE74+BG74+BI74+BK74+BM74+BO74+BQ74+BS74+BU74</f>
      </c>
      <c r="BX74" s="36"/>
      <c r="BY74" s="40"/>
      <c r="BZ74" s="46"/>
      <c r="CA74" s="46"/>
      <c r="CB74" s="46"/>
      <c r="CC74" s="46"/>
      <c r="CD74" s="46"/>
      <c r="CE74" s="46"/>
      <c r="CF74" s="46"/>
      <c r="CG74" s="46"/>
      <c r="CH74" s="46"/>
      <c r="CI74" s="46"/>
      <c r="CJ74" s="46"/>
      <c r="CK74" s="46"/>
      <c r="CL74" s="44"/>
    </row>
    <row r="75" s="177" customFormat="1" ht="27" customHeight="1" spans="1:88">
      <c r="A75" s="45"/>
      <c r="B75" s="199" t="s">
        <v>280</v>
      </c>
      <c r="C75" s="35" t="n">
        <v>13.45</v>
      </c>
      <c r="D75" s="36" t="n">
        <f t="shared" si="49">C75/Z75-1</f>
        <v>-0.0037037037037036535</v>
      </c>
      <c r="E75" s="35" t="n">
        <v>13.48</v>
      </c>
      <c r="F75" s="36" t="n">
        <f t="shared" si="50">E75/AB75-1</f>
        <v>-7.41289844329085E-4</v>
      </c>
      <c r="G75" s="35" t="n">
        <v>13.49</v>
      </c>
      <c r="H75" s="36" t="n">
        <f t="shared" si="51">G75/AD75-1</f>
        <v>-0.001480384900074072</v>
      </c>
      <c r="I75" s="35" t="n">
        <v>13.5</v>
      </c>
      <c r="J75" s="36" t="n">
        <f t="shared" si="52">I75/AF75-1</f>
        <v>-0.0036900369003689537</v>
      </c>
      <c r="K75" s="35" t="n">
        <v>13.6</v>
      </c>
      <c r="L75" s="36" t="n">
        <f t="shared" si="53">K75/AH75-1</f>
        <v>0.0014727540500736325</v>
      </c>
      <c r="M75" s="35" t="n">
        <v>13.62</v>
      </c>
      <c r="N75" s="36" t="n">
        <f t="shared" si="54">M75/AJ75-1</f>
        <v>0.0014705882352941124</v>
      </c>
      <c r="O75" s="35" t="n">
        <v>13.63</v>
      </c>
      <c r="P75" s="36" t="n">
        <f t="shared" si="55">O75/AL75-1</f>
        <v>7.342143906019505E-4</v>
      </c>
      <c r="Q75" s="35" t="n">
        <v>13.6</v>
      </c>
      <c r="R75" s="36" t="n">
        <f>Q75/AL75-1</f>
        <v>-0.002201027146001455</v>
      </c>
      <c r="S75" s="35"/>
      <c r="T75" s="36">
        <f>S75/AN75-1</f>
      </c>
      <c r="U75" s="35">
        <f>C75+E75+G75+I75+K75+M75+O75+Q75+S75</f>
      </c>
      <c r="V75" s="135">
        <f>U75/SUM(X75+Z75+AB75+AD75+AF75+AH75+AJ75+AL75+AN75)-1</f>
      </c>
      <c r="W75" s="35"/>
      <c r="X75" s="35" t="n">
        <v>13.5</v>
      </c>
      <c r="Y75" s="36">
        <f>X75/AY75-1</f>
      </c>
      <c r="Z75" s="35" t="n">
        <v>13.49</v>
      </c>
      <c r="AA75" s="36">
        <f>Z75/BA75-1</f>
      </c>
      <c r="AB75" s="35" t="n">
        <v>13.51</v>
      </c>
      <c r="AC75" s="36">
        <f>AB75/BC75-1</f>
      </c>
      <c r="AD75" s="35" t="n">
        <v>13.55</v>
      </c>
      <c r="AE75" s="36">
        <f>AD75/BE75-1</f>
      </c>
      <c r="AF75" s="35" t="n">
        <v>13.58</v>
      </c>
      <c r="AG75" s="36">
        <f>AF75/BG75-1</f>
      </c>
      <c r="AH75" s="35" t="n">
        <v>13.6</v>
      </c>
      <c r="AI75" s="36">
        <f>AH75/BI75-1</f>
      </c>
      <c r="AJ75" s="35" t="n">
        <v>13.62</v>
      </c>
      <c r="AK75" s="36">
        <f>AJ75/BK75-1</f>
      </c>
      <c r="AL75" s="35" t="n">
        <v>13.63</v>
      </c>
      <c r="AM75" s="36">
        <f>AL75/BM75-1</f>
      </c>
      <c r="AN75" s="35" t="n">
        <v>13.64</v>
      </c>
      <c r="AO75" s="36">
        <f>AN75/BO75-1</f>
      </c>
      <c r="AP75" s="35" t="n">
        <v>13.6</v>
      </c>
      <c r="AQ75" s="36">
        <f>AP75/BQ75-1</f>
      </c>
      <c r="AR75" s="35" t="n">
        <v>13.45</v>
      </c>
      <c r="AS75" s="36">
        <f>AR75/BS75-1</f>
      </c>
      <c r="AT75" s="35" t="n">
        <v>13.47</v>
      </c>
      <c r="AU75" s="36">
        <f>AT75/BU75-1</f>
      </c>
      <c r="AV75" s="35">
        <f>X75+Z75+AB75+AD75+AF75+AH75+AJ75+AL75+AN75+AP75+AR75+AT75</f>
      </c>
      <c r="AW75" s="36">
        <f>AV75/(AY75+BA75+BC75+BE75+BG75+BI75+BK75+BM75+BO75+BQ75+BS75+BU75)-1</f>
      </c>
      <c r="AX75" s="202"/>
      <c r="AY75" s="35" t="n">
        <v>13.2</v>
      </c>
      <c r="AZ75" s="36"/>
      <c r="BA75" s="35" t="n">
        <v>13.22</v>
      </c>
      <c r="BB75" s="36"/>
      <c r="BC75" s="35" t="n">
        <v>13.2</v>
      </c>
      <c r="BD75" s="36"/>
      <c r="BE75" s="35" t="n">
        <v>13.23</v>
      </c>
      <c r="BF75" s="36"/>
      <c r="BG75" s="205" t="n">
        <v>13.24</v>
      </c>
      <c r="BH75" s="36"/>
      <c r="BI75" s="205" t="n">
        <v>13.26</v>
      </c>
      <c r="BJ75" s="36"/>
      <c r="BK75" s="205" t="n">
        <v>13.0</v>
      </c>
      <c r="BL75" s="36"/>
      <c r="BM75" s="205" t="n">
        <v>13.1</v>
      </c>
      <c r="BN75" s="36"/>
      <c r="BO75" s="205" t="n">
        <v>13.28</v>
      </c>
      <c r="BP75" s="36"/>
      <c r="BQ75" s="205" t="n">
        <v>13.25</v>
      </c>
      <c r="BR75" s="37"/>
      <c r="BS75" s="205" t="n">
        <v>13.21</v>
      </c>
      <c r="BT75" s="37"/>
      <c r="BU75" s="205" t="n">
        <v>13.15</v>
      </c>
      <c r="BV75" s="37"/>
      <c r="BW75" s="35">
        <f>AY75+BA75+BC75+BE75+BG75+BI75+BK75+BM75+BO75+BQ75+BS75+BU75</f>
      </c>
      <c r="BX75" s="36"/>
      <c r="BY75" s="40"/>
      <c r="BZ75" s="49"/>
      <c r="CA75" s="49"/>
      <c r="CB75" s="49"/>
      <c r="CC75" s="49"/>
      <c r="CD75" s="49"/>
      <c r="CE75" s="49"/>
      <c r="CF75" s="49"/>
      <c r="CG75" s="49"/>
      <c r="CH75" s="49"/>
      <c r="CI75" s="49"/>
      <c r="CJ75" s="49"/>
      <c r="CK75" s="49"/>
      <c r="CL75" s="44"/>
    </row>
    <row r="76" s="177" customFormat="1" ht="27" customHeight="1" spans="1:88">
      <c r="A76" s="29"/>
      <c r="B76" s="199" t="s">
        <v>276</v>
      </c>
      <c r="C76" s="35" t="n">
        <v>53.8</v>
      </c>
      <c r="D76" s="36" t="n">
        <f t="shared" si="49">C76/Z76-1</f>
        <v>0.13862433862433865</v>
      </c>
      <c r="E76" s="35" t="n">
        <v>53.92</v>
      </c>
      <c r="F76" s="36" t="n">
        <f t="shared" si="50">E76/AB76-1</f>
        <v>0.14188903007200349</v>
      </c>
      <c r="G76" s="35" t="n">
        <v>53.96</v>
      </c>
      <c r="H76" s="36" t="n">
        <f t="shared" si="51">G76/AD76-1</f>
        <v>0.14104461831253956</v>
      </c>
      <c r="I76" s="35" t="n">
        <v>54.0</v>
      </c>
      <c r="J76" s="36" t="n">
        <f t="shared" si="52">I76/AF76-1</f>
        <v>0.13851992409867164</v>
      </c>
      <c r="K76" s="35" t="n">
        <v>54.4</v>
      </c>
      <c r="L76" s="36" t="n">
        <f t="shared" si="53">K76/AH76-1</f>
        <v>0.14454029034294136</v>
      </c>
      <c r="M76" s="35" t="n">
        <v>54.48</v>
      </c>
      <c r="N76" s="36" t="n">
        <f t="shared" si="54">M76/AJ76-1</f>
        <v>0.14453781512605035</v>
      </c>
      <c r="O76" s="35" t="n">
        <v>54.52</v>
      </c>
      <c r="P76" s="36" t="n">
        <f t="shared" si="55">O76/AL76-1</f>
        <v>0.14369624501783096</v>
      </c>
      <c r="Q76" s="35" t="n">
        <v>54.4</v>
      </c>
      <c r="R76" s="36" t="n">
        <f>Q76/AL76-1</f>
        <v>0.140222175644519</v>
      </c>
      <c r="S76" s="35"/>
      <c r="T76" s="36">
        <f>S76/AN76-1</f>
      </c>
      <c r="U76" s="35">
        <f>C76+E76+G76+I76+K76+M76+O76+Q76+S76</f>
      </c>
      <c r="V76" s="135">
        <f>U76/SUM(X76+Z76+AB76+AD76+AF76+AH76+AJ76+AL76+AN76)-1</f>
      </c>
      <c r="W76" s="35"/>
      <c r="X76" s="35" t="n">
        <v>47.25</v>
      </c>
      <c r="Y76" s="36">
        <f>X76/AY76-1</f>
      </c>
      <c r="Z76" s="35" t="n">
        <v>47.22</v>
      </c>
      <c r="AA76" s="36">
        <f>Z76/BA76-1</f>
      </c>
      <c r="AB76" s="35" t="n">
        <v>47.29</v>
      </c>
      <c r="AC76" s="36">
        <f>AB76/BC76-1</f>
      </c>
      <c r="AD76" s="35" t="n">
        <v>47.43</v>
      </c>
      <c r="AE76" s="36">
        <f>AD76/BE76-1</f>
      </c>
      <c r="AF76" s="35" t="n">
        <v>47.53</v>
      </c>
      <c r="AG76" s="36">
        <f>AF76/BG76-1</f>
      </c>
      <c r="AH76" s="35" t="n">
        <v>47.6</v>
      </c>
      <c r="AI76" s="36">
        <f>AH76/BI76-1</f>
      </c>
      <c r="AJ76" s="35" t="n">
        <v>47.67</v>
      </c>
      <c r="AK76" s="36">
        <f>AJ76/BK76-1</f>
      </c>
      <c r="AL76" s="35" t="n">
        <v>47.71</v>
      </c>
      <c r="AM76" s="36">
        <f>AL76/BM76-1</f>
      </c>
      <c r="AN76" s="35" t="n">
        <v>47.74</v>
      </c>
      <c r="AO76" s="36">
        <f>AN76/BO76-1</f>
      </c>
      <c r="AP76" s="35" t="n">
        <v>47.6</v>
      </c>
      <c r="AQ76" s="36">
        <f>AP76/BQ76-1</f>
      </c>
      <c r="AR76" s="35" t="n">
        <v>47.08</v>
      </c>
      <c r="AS76" s="36">
        <f>AR76/BS76-1</f>
      </c>
      <c r="AT76" s="35" t="n">
        <v>47.15</v>
      </c>
      <c r="AU76" s="36">
        <f>AT76/BU76-1</f>
      </c>
      <c r="AV76" s="35">
        <f>X76+Z76+AB76+AD76+AF76+AH76+AJ76+AL76+AN76+AP76+AR76+AT76</f>
      </c>
      <c r="AW76" s="36">
        <f>AV76/(AY76+BA76+BC76+BE76+BG76+BI76+BK76+BM76+BO76+BQ76+BS76+BU76)-1</f>
      </c>
      <c r="AX76" s="202"/>
      <c r="AY76" s="35" t="n">
        <v>46.2</v>
      </c>
      <c r="AZ76" s="36"/>
      <c r="BA76" s="35" t="n">
        <v>46.27</v>
      </c>
      <c r="BB76" s="36"/>
      <c r="BC76" s="35" t="n">
        <v>46.2</v>
      </c>
      <c r="BD76" s="36"/>
      <c r="BE76" s="35" t="n">
        <v>46.31</v>
      </c>
      <c r="BF76" s="36"/>
      <c r="BG76" s="205" t="n">
        <v>46.34</v>
      </c>
      <c r="BH76" s="36"/>
      <c r="BI76" s="205" t="n">
        <v>46.41</v>
      </c>
      <c r="BJ76" s="36"/>
      <c r="BK76" s="205" t="n">
        <v>45.5</v>
      </c>
      <c r="BL76" s="36"/>
      <c r="BM76" s="205" t="n">
        <v>45.85</v>
      </c>
      <c r="BN76" s="36"/>
      <c r="BO76" s="205" t="n">
        <v>46.48</v>
      </c>
      <c r="BP76" s="36"/>
      <c r="BQ76" s="205" t="n">
        <v>46.38</v>
      </c>
      <c r="BR76" s="37"/>
      <c r="BS76" s="205" t="n">
        <v>46.24</v>
      </c>
      <c r="BT76" s="37"/>
      <c r="BU76" s="205" t="n">
        <v>46.03</v>
      </c>
      <c r="BV76" s="37"/>
      <c r="BW76" s="35">
        <f>AY76+BA76+BC76+BE76+BG76+BI76+BK76+BM76+BO76+BQ76+BS76+BU76</f>
      </c>
      <c r="BX76" s="36"/>
      <c r="BY76" s="40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51"/>
      <c r="CK76" s="51"/>
      <c r="CL76" s="44"/>
    </row>
    <row r="77" s="177" customFormat="1" spans="1:88">
      <c r="A77" s="207"/>
      <c r="B77" s="208"/>
      <c r="C77" s="209"/>
      <c r="D77" s="136"/>
      <c r="E77" s="209"/>
      <c r="F77" s="136"/>
      <c r="G77" s="136"/>
      <c r="H77" s="136"/>
      <c r="I77" s="136"/>
      <c r="J77" s="136"/>
      <c r="K77" s="136"/>
      <c r="L77" s="136"/>
      <c r="M77" s="136"/>
      <c r="N77" s="136"/>
      <c r="O77" s="136"/>
      <c r="P77" s="136"/>
      <c r="Q77" s="182"/>
      <c r="R77" s="129"/>
      <c r="S77" s="182"/>
      <c r="T77" s="129"/>
      <c r="U77" s="209"/>
      <c r="V77" s="136"/>
      <c r="W77" s="210"/>
      <c r="X77" s="209"/>
      <c r="Y77" s="136"/>
      <c r="Z77" s="209"/>
      <c r="AA77" s="136"/>
      <c r="AB77" s="209"/>
      <c r="AC77" s="136"/>
      <c r="AD77" s="209"/>
      <c r="AE77" s="136"/>
      <c r="AF77" s="209"/>
      <c r="AG77" s="136"/>
      <c r="AH77" s="209"/>
      <c r="AI77" s="136"/>
      <c r="AJ77" s="209"/>
      <c r="AK77" s="136"/>
      <c r="AL77" s="209"/>
      <c r="AM77" s="136"/>
      <c r="AN77" s="209"/>
      <c r="AO77" s="136"/>
      <c r="AP77" s="209"/>
      <c r="AQ77" s="136"/>
      <c r="AR77" s="209"/>
      <c r="AS77" s="136"/>
      <c r="AT77" s="209"/>
      <c r="AU77" s="136"/>
      <c r="AV77" s="209"/>
      <c r="AW77" s="136"/>
      <c r="AX77" s="202"/>
      <c r="BC77" s="129"/>
      <c r="BD77" s="158"/>
      <c r="BE77" s="129"/>
      <c r="BF77" s="158"/>
      <c r="BG77" s="5"/>
      <c r="BH77" s="6"/>
      <c r="BI77" s="5"/>
      <c r="BJ77" s="6"/>
      <c r="BK77" s="5"/>
      <c r="BL77" s="6"/>
      <c r="BM77" s="5"/>
      <c r="BN77" s="6"/>
      <c r="BO77" s="5"/>
      <c r="BP77" s="6"/>
    </row>
  </sheetData>
  <mergeCells count="115"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U3:U4"/>
    <mergeCell ref="V3:V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V3:AV4"/>
    <mergeCell ref="AW3:AW4"/>
    <mergeCell ref="AY3:AY4"/>
    <mergeCell ref="AZ1:AZ2"/>
    <mergeCell ref="AZ3:AZ4"/>
    <mergeCell ref="BA3:BA4"/>
    <mergeCell ref="BB1:BB2"/>
    <mergeCell ref="BB3:BB4"/>
    <mergeCell ref="BC3:BC4"/>
    <mergeCell ref="BD1:BD2"/>
    <mergeCell ref="BD3:BD4"/>
    <mergeCell ref="BE3:BE4"/>
    <mergeCell ref="BF1:BF2"/>
    <mergeCell ref="BF3:BF4"/>
    <mergeCell ref="BG3:BG4"/>
    <mergeCell ref="BH1:BH2"/>
    <mergeCell ref="BH3:BH4"/>
    <mergeCell ref="BI3:BI4"/>
    <mergeCell ref="BJ1:BJ2"/>
    <mergeCell ref="BJ3:BJ4"/>
    <mergeCell ref="BK3:BK4"/>
    <mergeCell ref="BL1:BL2"/>
    <mergeCell ref="BL3:BL4"/>
    <mergeCell ref="BM3:BM4"/>
    <mergeCell ref="BN1:BN2"/>
    <mergeCell ref="BN3:BN4"/>
    <mergeCell ref="BO3:BO4"/>
    <mergeCell ref="BP1:BP2"/>
    <mergeCell ref="BP3:BP4"/>
    <mergeCell ref="BQ3:BQ4"/>
    <mergeCell ref="BR3:BR4"/>
    <mergeCell ref="BS3:BS4"/>
    <mergeCell ref="BT3:BT4"/>
    <mergeCell ref="BU3:BU4"/>
    <mergeCell ref="BV3:BV4"/>
    <mergeCell ref="BW3:BW4"/>
    <mergeCell ref="BX3:BX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CK3:CK4"/>
    <mergeCell ref="CL3:CL4"/>
    <mergeCell ref="A1:B2"/>
    <mergeCell ref="S3:S4"/>
    <mergeCell ref="T3:T4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L76"/>
  <sheetViews>
    <sheetView workbookViewId="0">
      <pane xSplit="2" ySplit="4" topLeftCell="AR5" activePane="bottomRight" state="frozen"/>
      <selection/>
      <selection pane="topRight"/>
      <selection pane="bottomLeft"/>
      <selection pane="bottomRight" activeCell="C3" sqref="C$1:C$1048576"/>
    </sheetView>
  </sheetViews>
  <sheetFormatPr defaultColWidth="8.88888888888889" defaultRowHeight="14.4"/>
  <cols>
    <col min="1" max="1" customWidth="true" style="16" width="8.890625"/>
    <col min="2" max="2" customWidth="true" style="16" width="17.890625"/>
    <col min="3" max="3" customWidth="true" style="16" width="11.0"/>
    <col min="4" max="4" customWidth="true" hidden="true" style="16" width="9.88888888888889"/>
    <col min="5" max="5" customWidth="true" style="16" width="11.0"/>
    <col min="6" max="6" customWidth="true" hidden="true" style="16" width="9.88888888888889"/>
    <col min="7" max="7" customWidth="true" style="16" width="11.0"/>
    <col min="8" max="8" customWidth="true" style="16" width="9.88888888888889"/>
    <col min="9" max="9" customWidth="true" style="16" width="11.0"/>
    <col min="10" max="10" customWidth="true" style="16" width="9.88888888888889"/>
    <col min="11" max="11" customWidth="true" style="16" width="11.0"/>
    <col min="12" max="12" customWidth="true" style="16" width="9.88888888888889"/>
    <col min="13" max="13" customWidth="true" style="16" width="11.0"/>
    <col min="14" max="14" customWidth="true" style="16" width="9.88888888888889"/>
    <col min="15" max="15" customWidth="true" style="16" width="11.0"/>
    <col min="16" max="16" customWidth="true" style="16" width="9.88888888888889"/>
    <col min="19" max="19" customWidth="true" style="16" width="8.0" hidden="false"/>
    <col min="20" max="20" customWidth="true" style="16" width="8.0" hidden="false"/>
    <col min="21" max="21" customWidth="true" style="16" width="11.5555555555556"/>
    <col min="22" max="22" customWidth="true" style="16" width="11.0"/>
    <col min="23" max="23" customWidth="true" style="16" width="9.88888888888889"/>
    <col min="24" max="24" customWidth="true" style="16" width="11.0"/>
    <col min="25" max="25" customWidth="true" style="16" width="9.88888888888889"/>
    <col min="26" max="26" customWidth="true" style="16" width="11.0"/>
    <col min="27" max="27" customWidth="true" style="16" width="11.3333333333333"/>
    <col min="28" max="28" customWidth="true" style="16" width="11.0"/>
    <col min="29" max="29" customWidth="true" style="16" width="11.3333333333333"/>
    <col min="30" max="30" customWidth="true" style="16" width="11.0"/>
    <col min="31" max="31" customWidth="true" style="16" width="11.3333333333333"/>
    <col min="32" max="32" customWidth="true" style="16" width="11.0"/>
    <col min="33" max="33" customWidth="true" style="16" width="11.3333333333333"/>
    <col min="34" max="34" customWidth="true" style="16" width="11.0"/>
    <col min="35" max="35" customWidth="true" style="16" width="11.3333333333333"/>
    <col min="36" max="36" customWidth="true" style="16" width="11.0"/>
    <col min="37" max="37" customWidth="true" style="16" width="11.3333333333333"/>
    <col min="38" max="38" customWidth="true" style="16" width="11.0"/>
    <col min="39" max="39" customWidth="true" style="16" width="11.3333333333333"/>
    <col min="40" max="40" customWidth="true" style="16" width="11.0"/>
    <col min="41" max="41" customWidth="true" style="16" width="11.3333333333333"/>
    <col min="42" max="42" customWidth="true" style="16" width="11.0"/>
    <col min="43" max="43" customWidth="true" style="16" width="11.3333333333333"/>
    <col min="44" max="44" customWidth="true" style="16" width="11.0"/>
    <col min="45" max="45" customWidth="true" style="16" width="11.3333333333333"/>
    <col min="46" max="46" customWidth="true" style="16" width="13.0"/>
    <col min="47" max="47" customWidth="true" style="16" width="9.88888888888889"/>
    <col min="48" max="48" customWidth="true" style="16" width="9.0"/>
    <col min="49" max="49" customWidth="true" style="16" width="11.0"/>
    <col min="50" max="50" customWidth="true" style="16" width="8.88888888888889"/>
    <col min="51" max="51" customWidth="true" style="16" width="11.0"/>
    <col min="52" max="52" customWidth="true" style="16" width="8.88888888888889"/>
    <col min="53" max="53" customWidth="true" style="16" width="11.0"/>
    <col min="54" max="54" customWidth="true" style="16" width="8.88888888888889"/>
    <col min="55" max="55" customWidth="true" style="16" width="11.0"/>
    <col min="56" max="56" customWidth="true" style="16" width="8.88888888888889"/>
    <col min="57" max="57" customWidth="true" style="16" width="11.4444444444444"/>
    <col min="58" max="58" customWidth="true" style="16" width="8.88888888888889"/>
    <col min="59" max="59" customWidth="true" style="16" width="11.0"/>
    <col min="60" max="60" customWidth="true" style="16" width="8.88888888888889"/>
    <col min="61" max="61" customWidth="true" style="16" width="11.0"/>
    <col min="62" max="62" customWidth="true" style="16" width="8.88888888888889"/>
    <col min="63" max="63" customWidth="true" style="16" width="11.0"/>
    <col min="64" max="64" customWidth="true" style="16" width="8.88888888888889"/>
    <col min="65" max="65" customWidth="true" style="16" width="11.5555555555556"/>
    <col min="66" max="66" customWidth="true" style="16" width="8.88888888888889"/>
    <col min="67" max="67" customWidth="true" style="16" width="11.0"/>
    <col min="68" max="68" customWidth="true" style="16" width="8.88888888888889"/>
    <col min="69" max="69" customWidth="true" style="16" width="11.0"/>
    <col min="70" max="70" customWidth="true" style="16" width="8.88888888888889"/>
    <col min="71" max="71" customWidth="true" style="16" width="11.0"/>
    <col min="72" max="72" customWidth="true" style="16" width="8.88888888888889"/>
    <col min="73" max="73" customWidth="true" style="16" width="12.3333333333333"/>
    <col min="74" max="74" customWidth="true" style="16" width="8.88888888888889"/>
    <col min="76" max="87" customWidth="true" style="16" width="11.0"/>
    <col min="88" max="88" customWidth="true" style="16" width="13.0"/>
    <col min="89" max="89" customWidth="true" style="16" width="8.88888888888889"/>
  </cols>
  <sheetData>
    <row r="1" ht="15.15" spans="1:88">
      <c r="A1" s="159" t="s">
        <v>281</v>
      </c>
      <c r="BN1" s="160"/>
      <c r="BO1" s="161"/>
      <c r="BP1" s="160"/>
      <c r="BQ1" s="161"/>
      <c r="BR1" s="160"/>
      <c r="BS1" s="161"/>
      <c r="BT1" s="162"/>
      <c r="BU1" s="161"/>
      <c r="BV1" s="162"/>
      <c r="BW1" s="161"/>
      <c r="BX1" s="162"/>
      <c r="BY1" s="161"/>
      <c r="BZ1" s="161"/>
      <c r="CA1" s="161"/>
      <c r="CB1" s="161"/>
      <c r="CC1" s="161"/>
      <c r="CD1" s="161"/>
      <c r="CE1" s="161"/>
      <c r="CF1" s="161"/>
      <c r="CG1" s="161"/>
      <c r="CH1" s="161"/>
      <c r="CI1" s="161"/>
      <c r="CJ1" s="161"/>
      <c r="CK1" s="161"/>
      <c r="CL1" s="161"/>
    </row>
    <row r="2" ht="37.95" customHeight="1" spans="1:88">
      <c r="BN2" s="163"/>
      <c r="BO2" s="161"/>
      <c r="BP2" s="163"/>
      <c r="BQ2" s="161"/>
      <c r="BR2" s="163"/>
      <c r="BS2" s="161"/>
      <c r="BT2" s="162"/>
      <c r="BU2" s="161"/>
      <c r="BV2" s="162"/>
      <c r="BW2" s="161"/>
      <c r="BX2" s="162"/>
      <c r="BY2" s="161"/>
      <c r="BZ2" s="161"/>
      <c r="CA2" s="161"/>
      <c r="CB2" s="161"/>
      <c r="CC2" s="161"/>
      <c r="CD2" s="161"/>
      <c r="CE2" s="161"/>
      <c r="CF2" s="161"/>
      <c r="CG2" s="161"/>
      <c r="CH2" s="161"/>
      <c r="CI2" s="161"/>
      <c r="CJ2" s="161"/>
      <c r="CK2" s="161"/>
      <c r="CL2" s="161"/>
    </row>
    <row r="3" ht="46.05" customHeight="1" spans="1:88">
      <c r="A3" s="147" t="s">
        <v>1</v>
      </c>
      <c r="B3" s="148" t="s">
        <v>2</v>
      </c>
      <c r="C3" s="149" t="s">
        <v>151</v>
      </c>
      <c r="D3" s="150" t="s">
        <v>3</v>
      </c>
      <c r="E3" s="149" t="s">
        <v>197</v>
      </c>
      <c r="F3" s="150" t="s">
        <v>4</v>
      </c>
      <c r="G3" s="149" t="s">
        <v>198</v>
      </c>
      <c r="H3" s="150" t="s">
        <v>5</v>
      </c>
      <c r="I3" s="149" t="s">
        <v>199</v>
      </c>
      <c r="J3" s="150" t="s">
        <v>6</v>
      </c>
      <c r="K3" s="149" t="s">
        <v>200</v>
      </c>
      <c r="L3" s="150" t="s">
        <v>7</v>
      </c>
      <c r="M3" s="149" t="s">
        <v>201</v>
      </c>
      <c r="N3" s="150" t="s">
        <v>8</v>
      </c>
      <c r="O3" s="149" t="s">
        <v>202</v>
      </c>
      <c r="P3" s="150" t="s">
        <v>9</v>
      </c>
      <c r="Q3" s="149" t="s">
        <v>203</v>
      </c>
      <c r="R3" s="150" t="s">
        <v>10</v>
      </c>
      <c r="S3" s="149" t="s">
        <v>382</v>
      </c>
      <c r="T3" s="150" t="s">
        <v>22</v>
      </c>
      <c r="U3" s="149" t="s">
        <v>204</v>
      </c>
      <c r="V3" s="150" t="s">
        <v>205</v>
      </c>
      <c r="W3" s="150"/>
      <c r="X3" s="149" t="s">
        <v>13</v>
      </c>
      <c r="Y3" s="150" t="s">
        <v>3</v>
      </c>
      <c r="Z3" s="149" t="s">
        <v>14</v>
      </c>
      <c r="AA3" s="150" t="s">
        <v>4</v>
      </c>
      <c r="AB3" s="149" t="s">
        <v>15</v>
      </c>
      <c r="AC3" s="150" t="s">
        <v>5</v>
      </c>
      <c r="AD3" s="149" t="s">
        <v>16</v>
      </c>
      <c r="AE3" s="150" t="s">
        <v>6</v>
      </c>
      <c r="AF3" s="149" t="s">
        <v>17</v>
      </c>
      <c r="AG3" s="150" t="s">
        <v>7</v>
      </c>
      <c r="AH3" s="149" t="s">
        <v>18</v>
      </c>
      <c r="AI3" s="150" t="s">
        <v>8</v>
      </c>
      <c r="AJ3" s="149" t="s">
        <v>19</v>
      </c>
      <c r="AK3" s="150" t="s">
        <v>9</v>
      </c>
      <c r="AL3" s="149" t="s">
        <v>20</v>
      </c>
      <c r="AM3" s="150" t="s">
        <v>10</v>
      </c>
      <c r="AN3" s="149" t="s">
        <v>21</v>
      </c>
      <c r="AO3" s="150" t="s">
        <v>22</v>
      </c>
      <c r="AP3" s="149" t="s">
        <v>23</v>
      </c>
      <c r="AQ3" s="150" t="s">
        <v>24</v>
      </c>
      <c r="AR3" s="149" t="s">
        <v>25</v>
      </c>
      <c r="AS3" s="150" t="s">
        <v>26</v>
      </c>
      <c r="AT3" s="149" t="s">
        <v>27</v>
      </c>
      <c r="AU3" s="150" t="s">
        <v>28</v>
      </c>
      <c r="AV3" s="150" t="s">
        <v>29</v>
      </c>
      <c r="AW3" s="150" t="s">
        <v>44</v>
      </c>
      <c r="AX3" s="164"/>
      <c r="AY3" s="149" t="s">
        <v>31</v>
      </c>
      <c r="AZ3" s="150" t="s">
        <v>3</v>
      </c>
      <c r="BA3" s="149" t="s">
        <v>32</v>
      </c>
      <c r="BB3" s="150" t="s">
        <v>4</v>
      </c>
      <c r="BC3" s="149" t="s">
        <v>33</v>
      </c>
      <c r="BD3" s="150" t="s">
        <v>5</v>
      </c>
      <c r="BE3" s="149" t="s">
        <v>34</v>
      </c>
      <c r="BF3" s="150" t="s">
        <v>6</v>
      </c>
      <c r="BG3" s="149" t="s">
        <v>35</v>
      </c>
      <c r="BH3" s="150" t="s">
        <v>7</v>
      </c>
      <c r="BI3" s="149" t="s">
        <v>36</v>
      </c>
      <c r="BJ3" s="150" t="s">
        <v>8</v>
      </c>
      <c r="BK3" s="149" t="s">
        <v>37</v>
      </c>
      <c r="BL3" s="150" t="s">
        <v>9</v>
      </c>
      <c r="BM3" s="149" t="s">
        <v>38</v>
      </c>
      <c r="BN3" s="150" t="s">
        <v>10</v>
      </c>
      <c r="BO3" s="149" t="s">
        <v>39</v>
      </c>
      <c r="BP3" s="165" t="s">
        <v>22</v>
      </c>
      <c r="BQ3" s="166" t="s">
        <v>40</v>
      </c>
      <c r="BR3" s="165" t="s">
        <v>24</v>
      </c>
      <c r="BS3" s="166" t="s">
        <v>41</v>
      </c>
      <c r="BT3" s="165" t="s">
        <v>26</v>
      </c>
      <c r="BU3" s="166" t="s">
        <v>42</v>
      </c>
      <c r="BV3" s="165" t="s">
        <v>28</v>
      </c>
      <c r="BW3" s="165" t="s">
        <v>51</v>
      </c>
      <c r="BX3" s="165" t="s">
        <v>44</v>
      </c>
      <c r="BY3" s="167"/>
      <c r="BZ3" s="166" t="s">
        <v>45</v>
      </c>
      <c r="CA3" s="166" t="s">
        <v>46</v>
      </c>
      <c r="CB3" s="166" t="s">
        <v>47</v>
      </c>
      <c r="CC3" s="166" t="s">
        <v>48</v>
      </c>
      <c r="CD3" s="166" t="s">
        <v>49</v>
      </c>
      <c r="CE3" s="166" t="s">
        <v>50</v>
      </c>
      <c r="CF3" s="166" t="s">
        <v>152</v>
      </c>
      <c r="CG3" s="166" t="s">
        <v>153</v>
      </c>
      <c r="CH3" s="166" t="s">
        <v>154</v>
      </c>
      <c r="CI3" s="166" t="s">
        <v>270</v>
      </c>
      <c r="CJ3" s="166" t="s">
        <v>271</v>
      </c>
      <c r="CK3" s="166" t="s">
        <v>272</v>
      </c>
      <c r="CL3" s="165" t="s">
        <v>51</v>
      </c>
    </row>
    <row r="4" ht="7.95" customHeight="1" spans="1:88">
      <c r="A4" s="29"/>
      <c r="B4" s="29"/>
      <c r="C4" s="29"/>
      <c r="D4" s="55"/>
      <c r="E4" s="29"/>
      <c r="F4" s="55"/>
      <c r="G4" s="29"/>
      <c r="H4" s="55"/>
      <c r="I4" s="29"/>
      <c r="J4" s="55"/>
      <c r="K4" s="29"/>
      <c r="L4" s="55"/>
      <c r="M4" s="29"/>
      <c r="N4" s="55"/>
      <c r="O4" s="29"/>
      <c r="P4" s="55"/>
      <c r="Q4" s="29"/>
      <c r="R4" s="29"/>
      <c r="S4" s="29"/>
      <c r="T4" s="29"/>
      <c r="U4" s="29"/>
      <c r="V4" s="55"/>
      <c r="W4" s="29"/>
      <c r="X4" s="29"/>
      <c r="Y4" s="55"/>
      <c r="Z4" s="29"/>
      <c r="AA4" s="55"/>
      <c r="AB4" s="29"/>
      <c r="AC4" s="55"/>
      <c r="AD4" s="29"/>
      <c r="AE4" s="55"/>
      <c r="AF4" s="29"/>
      <c r="AG4" s="55"/>
      <c r="AH4" s="29"/>
      <c r="AI4" s="55"/>
      <c r="AJ4" s="29"/>
      <c r="AK4" s="55"/>
      <c r="AL4" s="29"/>
      <c r="AM4" s="55"/>
      <c r="AN4" s="29"/>
      <c r="AO4" s="55"/>
      <c r="AP4" s="29"/>
      <c r="AQ4" s="55"/>
      <c r="AR4" s="29"/>
      <c r="AS4" s="55"/>
      <c r="AT4" s="29"/>
      <c r="AU4" s="55"/>
      <c r="AV4" s="29"/>
      <c r="AW4" s="55"/>
      <c r="AX4" s="168"/>
      <c r="AY4" s="29"/>
      <c r="AZ4" s="55"/>
      <c r="BA4" s="29"/>
      <c r="BB4" s="55"/>
      <c r="BC4" s="29"/>
      <c r="BD4" s="55"/>
      <c r="BE4" s="29"/>
      <c r="BF4" s="55"/>
      <c r="BG4" s="29"/>
      <c r="BH4" s="55"/>
      <c r="BI4" s="29"/>
      <c r="BJ4" s="55"/>
      <c r="BK4" s="29"/>
      <c r="BL4" s="55"/>
      <c r="BM4" s="29"/>
      <c r="BN4" s="55"/>
      <c r="BO4" s="29"/>
      <c r="BP4" s="30"/>
      <c r="BQ4" s="29"/>
      <c r="BR4" s="30"/>
      <c r="BS4" s="29"/>
      <c r="BT4" s="30"/>
      <c r="BU4" s="29"/>
      <c r="BV4" s="30"/>
      <c r="BW4" s="31"/>
      <c r="BX4" s="30"/>
      <c r="BY4" s="167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31"/>
    </row>
    <row r="5" ht="28.05" customHeight="1" spans="1:88">
      <c r="A5" s="147" t="s">
        <v>80</v>
      </c>
      <c r="B5" s="147" t="s">
        <v>282</v>
      </c>
      <c r="C5" s="103" t="n">
        <f>C9+C13+C17+C21+C25+C29+C33+C37+C41+C45+C49+C53+C57+C61+C65+C69+C73</f>
        <v>3802.800000000005</v>
      </c>
      <c r="D5" s="104" t="n">
        <f t="shared" ref="D5:D36" si="0">C5/X5-1</f>
        <v>0.5409739078284659</v>
      </c>
      <c r="E5" s="103" t="n">
        <f>E9+E13+E17+E21+E25+E29+E33+E37+E41+E45+E49+E53+E57+E61+E65+E69+E73</f>
        <v>3344.480000000003</v>
      </c>
      <c r="F5" s="104" t="n">
        <f t="shared" ref="F5:F36" si="1">E5/Z5-1</f>
        <v>0.47911884765581814</v>
      </c>
      <c r="G5" s="103" t="n">
        <f>G9+G13+G17+G21+G25+G29+G33+G37+G41+G45+G49+G53+G57+G61+G65+G69+G73</f>
        <v>4150.499999999997</v>
      </c>
      <c r="H5" s="104" t="n">
        <f t="shared" ref="H5:H36" si="2">G5/AB5-1</f>
        <v>0.5537029827503595</v>
      </c>
      <c r="I5" s="103" t="n">
        <f>I9+I13+I17+I21+I25+I29+I33+I37+I41+I45+I49+I53+I57+I61+I65+I69+I73</f>
        <v>4044.180000000001</v>
      </c>
      <c r="J5" s="104" t="n">
        <f t="shared" ref="J5:J36" si="3">I5/AD5-1</f>
        <v>0.38320729742764104</v>
      </c>
      <c r="K5" s="103" t="n">
        <f>K9+K13+K17+K21+K25+K29+K33+K37+K41+K45+K49+K53+K57+K61+K65+K69+K73</f>
        <v>4300.9500000000035</v>
      </c>
      <c r="L5" s="104" t="n">
        <f t="shared" ref="L5:L36" si="4">K5/AF5-1</f>
        <v>0.39861470172186264</v>
      </c>
      <c r="M5" s="103">
        <v>4371.99</v>
      </c>
      <c r="N5" s="104" t="n">
        <f t="shared" ref="N5:N36" si="5">M5/AH5-1</f>
        <v>0.4647170563542131</v>
      </c>
      <c r="O5" s="103">
        <v>4852.3</v>
      </c>
      <c r="P5" s="104" t="n">
        <f t="shared" ref="P5:P36" si="6">O5/AJ5-1</f>
        <v>0.597496576064054</v>
      </c>
      <c r="Q5" s="103" t="n">
        <f>Q9+Q13+Q17+Q21+Q25+Q29+Q33+Q37+Q41+Q45+Q49+Q53+Q57+Q61+Q65+Q69+Q73</f>
        <v>4997.739999999999</v>
      </c>
      <c r="R5" s="104" t="n">
        <f>Q5/AL5-1</f>
        <v>0.6372076262857891</v>
      </c>
      <c r="S5" s="103">
        <f>S9+S13+S17+S21+S25+S29+S33+S37+S41+S45+S49+S53+S57+S61+S65+S69+S73</f>
      </c>
      <c r="T5" s="104">
        <f>S5/AN5-1</f>
      </c>
      <c r="U5" s="103">
        <f>C5+E5+G5+I5+K5+M5+O5+Q5+S5</f>
      </c>
      <c r="V5" s="104">
        <f>U5/SUM(X5+Z5+AB5+AD5+AF5+AH5+AJ5+AL5+AN5)-1</f>
      </c>
      <c r="W5" s="103"/>
      <c r="X5" s="103">
        <f>X9+X13+X17+X21+X25+X29+X33+X37+X41+X45+X49+X53+X57+X61+X65+X69+X73</f>
      </c>
      <c r="Y5" s="104">
        <f>X5/AY5-1</f>
      </c>
      <c r="Z5" s="103">
        <f>Z9+Z13+Z17+Z21+Z25+Z29+Z33+Z37+Z41+Z45+Z49+Z53+Z57+Z61+Z65+Z69+Z73</f>
      </c>
      <c r="AA5" s="104">
        <f>Z5/BA5-1</f>
      </c>
      <c r="AB5" s="103">
        <f>AB9+AB13+AB17+AB21+AB25+AB29+AB33+AB37+AB41+AB45+AB49+AB53+AB57+AB61+AB65+AB69+AB73</f>
      </c>
      <c r="AC5" s="104">
        <f>AB5/BC5-1</f>
      </c>
      <c r="AD5" s="103">
        <f>AD9+AD13+AD17+AD21+AD25+AD29+AD33+AD37+AD41+AD45+AD49+AD53+AD57+AD61+AD65+AD69+AD73</f>
      </c>
      <c r="AE5" s="104">
        <f>AD5/BE5-1</f>
      </c>
      <c r="AF5" s="103">
        <f>AF9+AF13+AF17+AF21+AF25+AF29+AF33+AF37+AF41+AF45+AF49+AF53+AF57+AF61+AF65+AF69+AF73</f>
      </c>
      <c r="AG5" s="104">
        <f>AF5/BG5-1</f>
      </c>
      <c r="AH5" s="103">
        <f>AH9+AH13+AH17+AH21+AH25+AH29+AH33+AH37+AH41+AH45+AH49+AH53+AH57+AH61+AH65+AH69+AH73</f>
      </c>
      <c r="AI5" s="104">
        <f>AH5/BI5-1</f>
      </c>
      <c r="AJ5" s="103">
        <f>AJ9+AJ13+AJ17+AJ21+AJ25+AJ29+AJ33+AJ37+AJ41+AJ45+AJ49+AJ53+AJ57+AJ61+AJ65+AJ69+AJ73</f>
      </c>
      <c r="AK5" s="104">
        <f>AJ5/BK5-1</f>
      </c>
      <c r="AL5" s="103">
        <f>AL9+AL13+AL17+AL21+AL25+AL29+AL33+AL37+AL41+AL45+AL49+AL53+AL57+AL61+AL65+AL69+AL73</f>
      </c>
      <c r="AM5" s="104">
        <f>AL5/BM5-1</f>
      </c>
      <c r="AN5" s="103">
        <f>AN9+AN13+AN17+AN21+AN25+AN29+AN33+AN37+AN41+AN45+AN49+AN53+AN57+AN61+AN65+AN69+AN73</f>
      </c>
      <c r="AO5" s="104">
        <f>AN5/BO5-1</f>
      </c>
      <c r="AP5" s="103">
        <f>AP9+AP13+AP17+AP21+AP25+AP29+AP33+AP37+AP41+AP45+AP49+AP53+AP57+AP61+AP65+AP69+AP73</f>
      </c>
      <c r="AQ5" s="104">
        <f>AP5/BQ5-1</f>
      </c>
      <c r="AR5" s="103">
        <f>AR9+AR13+AR17+AR21+AR25+AR29+AR33+AR37+AR41+AR45+AR49+AR53+AR57+AR61+AR65+AR69+AR73</f>
      </c>
      <c r="AS5" s="104">
        <f>AR5/BS5-1</f>
      </c>
      <c r="AT5" s="103">
        <f>AT9+AT13+AT17+AT21+AT25+AT29+AT33+AT37+AT41+AT45+AT49+AT53+AT57+AT61+AT65+AT69+AT73</f>
      </c>
      <c r="AU5" s="104">
        <f>AT5/BU5-1</f>
      </c>
      <c r="AV5" s="103">
        <f>X5+Z5+AB5+AD5+AF5+AH5+AJ5+AL5+AN5+AP5+AR5+AT5</f>
      </c>
      <c r="AW5" s="104">
        <f>AV5/SUM(AY5,BA5,BC5,BE5,BG5,BI5,BK5,BM5,BO5,BQ5,BS5,BU5)-1</f>
      </c>
      <c r="AX5" s="152"/>
      <c r="AY5" s="103">
        <f>AY9+AY13+AY17+AY21+AY25+AY29+AY33+AY37+AY41+AY45+AY49+AY53+AY57+AY61+AY65+AY69+AY73</f>
      </c>
      <c r="AZ5" s="104">
        <f>AY5/BZ5-1</f>
      </c>
      <c r="BA5" s="103">
        <f>BA9+BA13+BA17+BA21+BA25+BA29+BA33+BA37+BA41+BA45+BA49+BA53+BA57+BA61+BA65+BA69+BA73</f>
      </c>
      <c r="BB5" s="104">
        <f>BA5/CA5-1</f>
      </c>
      <c r="BC5" s="103">
        <f>BC9+BC13+BC17+BC21+BC25+BC29+BC33+BC37+BC41+BC45+BC49+BC53+BC57+BC61+BC65+BC69+BC73</f>
      </c>
      <c r="BD5" s="104">
        <f>BC5/CB5-1</f>
      </c>
      <c r="BE5" s="103">
        <f>BE9+BE13+BE17+BE21+BE25+BE29+BE33+BE37+BE41+BE45+BE49+BE53+BE57+BE61+BE65+BE69+BE73</f>
      </c>
      <c r="BF5" s="104">
        <f>BE5/CC5-1</f>
      </c>
      <c r="BG5" s="103">
        <f>BG9+BG13+BG17+BG21+BG25+BG29+BG33+BG37+BG41+BG45+BG49+BG53+BG57+BG61+BG65+BG69+BG73</f>
      </c>
      <c r="BH5" s="104">
        <f>BG5/CD5-1</f>
      </c>
      <c r="BI5" s="103">
        <f>BI9+BI13+BI17+BI21+BI25+BI29+BI33+BI37+BI41+BI45+BI49+BI53+BI57+BI61+BI65+BI69+BI73</f>
      </c>
      <c r="BJ5" s="104">
        <f>BI5/CE5-1</f>
      </c>
      <c r="BK5" s="103">
        <f>BK9+BK13+BK17+BK21+BK25+BK29+BK33+BK37+BK41+BK45+BK49+BK53+BK57+BK61+BK65+BK69+BK73</f>
      </c>
      <c r="BL5" s="104">
        <f>BK5/CF5-1</f>
      </c>
      <c r="BM5" s="103">
        <f>BM9+BM13+BM17+BM21+BM25+BM29+BM33+BM37+BM41+BM45+BM49+BM53+BM57+BM61+BM65+BM69+BM73</f>
      </c>
      <c r="BN5" s="104">
        <f>BM5/CG5-1</f>
      </c>
      <c r="BO5" s="103">
        <f>BO9+BO13+BO17+BO21+BO25+BO29+BO33+BO37+BO41+BO45+BO49+BO53+BO57+BO61+BO65+BO69+BO73</f>
      </c>
      <c r="BP5" s="104">
        <f>BO5/CH5-1</f>
      </c>
      <c r="BQ5" s="103">
        <f>BQ9+BQ13+BQ17+BQ21+BQ25+BQ29+BQ33+BQ37+BQ41+BQ45+BQ49+BQ53+BQ57+BQ61+BQ65+BQ69+BQ73</f>
      </c>
      <c r="BR5" s="104">
        <f>BQ5/CI5-1</f>
      </c>
      <c r="BS5" s="103">
        <f>BS9+BS13+BS17+BS21+BS25+BS29+BS33+BS37+BS41+BS45+BS49+BS53+BS57+BS61+BS65+BS69+BS73</f>
      </c>
      <c r="BT5" s="104">
        <f>BS5/CJ5-1</f>
      </c>
      <c r="BU5" s="103">
        <f>BU9+BU13+BU17+BU21+BU25+BU29+BU33+BU37+BU41+BU45+BU49+BU53+BU57+BU61+BU65+BU69+BU73</f>
      </c>
      <c r="BV5" s="104">
        <f>BU5/CK5-1</f>
      </c>
      <c r="BW5" s="103">
        <f>AY5+BA5+BC5+BE5+BG5+BI5+BK5+BM5+BO5+BQ5+BS5+BU5</f>
      </c>
      <c r="BX5" s="104">
        <f>BW5/CL5-1</f>
      </c>
      <c r="BY5" s="169"/>
      <c r="BZ5" s="170" t="n">
        <v>1878.82</v>
      </c>
      <c r="CA5" s="170" t="n">
        <v>2129.59</v>
      </c>
      <c r="CB5" s="170" t="n">
        <v>2336.93</v>
      </c>
      <c r="CC5" s="170" t="n">
        <v>2304.0</v>
      </c>
      <c r="CD5" s="170" t="n">
        <v>2400.32</v>
      </c>
      <c r="CE5" s="170" t="n">
        <v>2489.17</v>
      </c>
      <c r="CF5" s="170" t="n">
        <v>2678.56</v>
      </c>
      <c r="CG5" s="170" t="n">
        <v>2690.82</v>
      </c>
      <c r="CH5" s="170" t="n">
        <v>2586.75</v>
      </c>
      <c r="CI5" s="170" t="n">
        <v>2641.33</v>
      </c>
      <c r="CJ5" s="170" t="n">
        <v>2693.82</v>
      </c>
      <c r="CK5" s="170" t="n">
        <v>2918.53</v>
      </c>
      <c r="CL5" s="103">
        <f>BZ5+CA5+CB5+CC5+CD5+CE5+CF5+CG5+CH5+CI5+CJ5+CK5</f>
      </c>
    </row>
    <row r="6" ht="31.95" customHeight="1" spans="1:88">
      <c r="A6" s="45"/>
      <c r="B6" s="147" t="s">
        <v>283</v>
      </c>
      <c r="C6" s="103" t="n">
        <f>C10+C14+C18+C22+C26+C30+C34+C38+C42+C46+C50+C54+C58+C62+C66+C70+C74</f>
        <v>22107.520000000022</v>
      </c>
      <c r="D6" s="104" t="n">
        <f t="shared" si="0">C6/Z6-1</f>
        <v>0.482677354408358</v>
      </c>
      <c r="E6" s="103" t="n">
        <f>E10+E14+E18+E22+E26+E30+E34+E38+E42+E46+E50+E54+E58+E62+E66+E70+E74</f>
        <v>19497.819999999996</v>
      </c>
      <c r="F6" s="104" t="n">
        <f t="shared" si="1">E6/AB6-1</f>
        <v>0.43777039557854613</v>
      </c>
      <c r="G6" s="103" t="n">
        <f>G10+G14+G18+G22+G26+G30+G34+G38+G42+G46+G50+G54+G58+G62+G66+G70+G74</f>
        <v>24216.78999999997</v>
      </c>
      <c r="H6" s="104" t="n">
        <f t="shared" si="2">G6/AD6-1</f>
        <v>0.505890978194022</v>
      </c>
      <c r="I6" s="103" t="n">
        <f>I10+I14+I18+I22+I26+I30+I34+I38+I42+I46+I50+I54+I58+I62+I66+I70+I74</f>
        <v>23698.55000000002</v>
      </c>
      <c r="J6" s="104" t="n">
        <f t="shared" si="3">I6/AF6-1</f>
        <v>0.34941590062224215</v>
      </c>
      <c r="K6" s="103" t="n">
        <f>K10+K14+K18+K22+K26+K30+K34+K38+K42+K46+K50+K54+K58+K62+K66+K70+K74</f>
        <v>25178.899999999965</v>
      </c>
      <c r="L6" s="104" t="n">
        <f t="shared" si="4">K6/AH6-1</f>
        <v>0.3741743269225972</v>
      </c>
      <c r="M6" s="103">
        <v>25535.37</v>
      </c>
      <c r="N6" s="104" t="n">
        <f t="shared" si="5">M6/AJ6-1</f>
        <v>0.445312128559882</v>
      </c>
      <c r="O6" s="103">
        <v>28348.02</v>
      </c>
      <c r="P6" s="104" t="n">
        <f t="shared" si="6">O6/AL6-1</f>
        <v>0.5788063167802353</v>
      </c>
      <c r="Q6" s="103" t="n">
        <f>Q10+Q14+Q18+Q22+Q26+Q30+Q34+Q38+Q42+Q46+Q50+Q54+Q58+Q62+Q66+Q70+Q74</f>
        <v>29166.7</v>
      </c>
      <c r="R6" s="104" t="n">
        <f>Q6/AL6-1</f>
        <v>0.629896249305665</v>
      </c>
      <c r="S6" s="103">
        <f>S10+S14+S18+S22+S26+S30+S34+S38+S42+S46+S50+S54+S58+S62+S66+S70+S74</f>
      </c>
      <c r="T6" s="104">
        <f>S6/AN6-1</f>
      </c>
      <c r="U6" s="103">
        <f>C6+E6+G6+I6+K6+M6+O6+Q6+S6</f>
      </c>
      <c r="V6" s="104">
        <f>U6/SUM(X6+Z6+AB6+AD6+AF6+AH6+AJ6+AL6+AN6)-1</f>
      </c>
      <c r="W6" s="103"/>
      <c r="X6" s="103">
        <f>X10+X14+X18+X22+X26+X30+X34+X38+X42+X46+X50+X54+X58+X62+X66+X70+X74</f>
      </c>
      <c r="Y6" s="104">
        <f>X6/AY6-1</f>
      </c>
      <c r="Z6" s="103">
        <f>Z10+Z14+Z18+Z22+Z26+Z30+Z34+Z38+Z42+Z46+Z50+Z54+Z58+Z62+Z66+Z70+Z74</f>
      </c>
      <c r="AA6" s="104">
        <f>Z6/BA6-1</f>
      </c>
      <c r="AB6" s="103">
        <f>AB10+AB14+AB18+AB22+AB26+AB30+AB34+AB38+AB42+AB46+AB50+AB54+AB58+AB62+AB66+AB70+AB74</f>
      </c>
      <c r="AC6" s="104">
        <f>AB6/BC6-1</f>
      </c>
      <c r="AD6" s="103">
        <f>AD10+AD14+AD18+AD22+AD26+AD30+AD34+AD38+AD42+AD46+AD50+AD54+AD58+AD62+AD66+AD70+AD74</f>
      </c>
      <c r="AE6" s="104">
        <f>AD6/BE6-1</f>
      </c>
      <c r="AF6" s="103">
        <f>AF10+AF14+AF18+AF22+AF26+AF30+AF34+AF38+AF42+AF46+AF50+AF54+AF58+AF62+AF66+AF70+AF74</f>
      </c>
      <c r="AG6" s="104">
        <f>AF6/BG6-1</f>
      </c>
      <c r="AH6" s="103">
        <f>AH10+AH14+AH18+AH22+AH26+AH30+AH34+AH38+AH42+AH46+AH50+AH54+AH58+AH62+AH66+AH70+AH74</f>
      </c>
      <c r="AI6" s="104">
        <f>AH6/BI6-1</f>
      </c>
      <c r="AJ6" s="103">
        <f>AJ10+AJ14+AJ18+AJ22+AJ26+AJ30+AJ34+AJ38+AJ42+AJ46+AJ50+AJ54+AJ58+AJ62+AJ66+AJ70+AJ74</f>
      </c>
      <c r="AK6" s="104">
        <f>AJ6/BK6-1</f>
      </c>
      <c r="AL6" s="103">
        <f>AL10+AL14+AL18+AL22+AL26+AL30+AL34+AL38+AL42+AL46+AL50+AL54+AL58+AL62+AL66+AL70+AL74</f>
      </c>
      <c r="AM6" s="104">
        <f>AL6/BM6-1</f>
      </c>
      <c r="AN6" s="103">
        <f>AN10+AN14+AN18+AN22+AN26+AN30+AN34+AN38+AN42+AN46+AN50+AN54+AN58+AN62+AN66+AN70+AN74</f>
      </c>
      <c r="AO6" s="104">
        <f>AN6/BO6-1</f>
      </c>
      <c r="AP6" s="103">
        <f>AP10+AP14+AP18+AP22+AP26+AP30+AP34+AP38+AP42+AP46+AP50+AP54+AP58+AP62+AP66+AP70+AP74</f>
      </c>
      <c r="AQ6" s="104">
        <f>AP6/BQ6-1</f>
      </c>
      <c r="AR6" s="103">
        <f>AR10+AR14+AR18+AR22+AR26+AR30+AR34+AR38+AR42+AR46+AR50+AR54+AR58+AR62+AR66+AR70+AR74</f>
      </c>
      <c r="AS6" s="104">
        <f>AR6/BS6-1</f>
      </c>
      <c r="AT6" s="103">
        <f>AT10+AT14+AT18+AT22+AT26+AT30+AT34+AT38+AT42+AT46+AT50+AT54+AT58+AT62+AT66+AT70+AT74</f>
      </c>
      <c r="AU6" s="104">
        <f>AT6/BU6-1</f>
      </c>
      <c r="AV6" s="103">
        <f>X6+Z6+AB6+AD6+AF6+AH6+AJ6+AL6+AN6+AP6+AR6+AT6</f>
      </c>
      <c r="AW6" s="104">
        <f>AV6/SUM(AY6,BA6,BC6,BE6,BG6,BI6,BK6,BM6,BO6,BQ6,BS6,BU6)-1</f>
      </c>
      <c r="AX6" s="152"/>
      <c r="AY6" s="103">
        <f>AY10+AY14+AY18+AY22+AY26+AY30+AY34+AY38+AY42+AY46+AY50+AY54+AY58+AY62+AY66+AY70+AY74</f>
      </c>
      <c r="AZ6" s="104">
        <f>AY6/BZ6-1</f>
      </c>
      <c r="BA6" s="103">
        <f>BA10+BA14+BA18+BA22+BA26+BA30+BA34+BA38+BA42+BA46+BA50+BA54+BA58+BA62+BA66+BA70+BA74</f>
      </c>
      <c r="BB6" s="104">
        <f>BA6/CA6-1</f>
      </c>
      <c r="BC6" s="103">
        <f>BC10+BC14+BC18+BC22+BC26+BC30+BC34+BC38+BC42+BC46+BC50+BC54+BC58+BC62+BC66+BC70+BC74</f>
      </c>
      <c r="BD6" s="104">
        <f>BC6/CB6-1</f>
      </c>
      <c r="BE6" s="103">
        <f>BE10+BE14+BE18+BE22+BE26+BE30+BE34+BE38+BE42+BE46+BE50+BE54+BE58+BE62+BE66+BE70+BE74</f>
      </c>
      <c r="BF6" s="104">
        <f>BE6/CC6-1</f>
      </c>
      <c r="BG6" s="103">
        <f>BG10+BG14+BG18+BG22+BG26+BG30+BG34+BG38+BG42+BG46+BG50+BG54+BG58+BG62+BG66+BG70+BG74</f>
      </c>
      <c r="BH6" s="104">
        <f>BG6/CD6-1</f>
      </c>
      <c r="BI6" s="103">
        <f>BI10+BI14+BI18+BI22+BI26+BI30+BI34+BI38+BI42+BI46+BI50+BI54+BI58+BI62+BI66+BI70+BI74</f>
      </c>
      <c r="BJ6" s="104">
        <f>BI6/CE6-1</f>
      </c>
      <c r="BK6" s="103">
        <f>BK10+BK14+BK18+BK22+BK26+BK30+BK34+BK38+BK42+BK46+BK50+BK54+BK58+BK62+BK66+BK70+BK74</f>
      </c>
      <c r="BL6" s="104">
        <f>BK6/CF6-1</f>
      </c>
      <c r="BM6" s="103">
        <f>BM10+BM14+BM18+BM22+BM26+BM30+BM34+BM38+BM42+BM46+BM50+BM54+BM58+BM62+BM66+BM70+BM74</f>
      </c>
      <c r="BN6" s="104">
        <f>BM6/CG6-1</f>
      </c>
      <c r="BO6" s="103">
        <f>BO10+BO14+BO18+BO22+BO26+BO30+BO34+BO38+BO42+BO46+BO50+BO54+BO58+BO62+BO66+BO70+BO74</f>
      </c>
      <c r="BP6" s="104">
        <f>BO6/CH6-1</f>
      </c>
      <c r="BQ6" s="103">
        <f>BQ10+BQ14+BQ18+BQ22+BQ26+BQ30+BQ34+BQ38+BQ42+BQ46+BQ50+BQ54+BQ58+BQ62+BQ66+BQ70+BQ74</f>
      </c>
      <c r="BR6" s="104">
        <f>BQ6/CI6-1</f>
      </c>
      <c r="BS6" s="103">
        <f>BS10+BS14+BS18+BS22+BS26+BS30+BS34+BS38+BS42+BS46+BS50+BS54+BS58+BS62+BS66+BS70+BS74</f>
      </c>
      <c r="BT6" s="104">
        <f>BS6/CJ6-1</f>
      </c>
      <c r="BU6" s="103">
        <f>BU10+BU14+BU18+BU22+BU26+BU30+BU34+BU38+BU42+BU46+BU50+BU54+BU58+BU62+BU66+BU70+BU74</f>
      </c>
      <c r="BV6" s="104">
        <f>BU6/CK6-1</f>
      </c>
      <c r="BW6" s="103">
        <f>AY6+BA6+BC6+BE6+BG6+BI6+BK6+BM6+BO6+BQ6+BS6+BU6</f>
      </c>
      <c r="BX6" s="104">
        <f>BW6/CL6-1</f>
      </c>
      <c r="BY6" s="169"/>
      <c r="BZ6" s="170" t="n">
        <v>11144.64</v>
      </c>
      <c r="CA6" s="170" t="n">
        <v>12425.71</v>
      </c>
      <c r="CB6" s="170" t="n">
        <v>13581.81</v>
      </c>
      <c r="CC6" s="170" t="n">
        <v>13500.17</v>
      </c>
      <c r="CD6" s="170" t="n">
        <v>14064.56</v>
      </c>
      <c r="CE6" s="170" t="n">
        <v>14585.17</v>
      </c>
      <c r="CF6" s="170" t="n">
        <v>15694.89</v>
      </c>
      <c r="CG6" s="170" t="n">
        <v>15766.73</v>
      </c>
      <c r="CH6" s="170" t="n">
        <v>15156.93</v>
      </c>
      <c r="CI6" s="170" t="n">
        <v>15476.74</v>
      </c>
      <c r="CJ6" s="170" t="n">
        <v>15784.31</v>
      </c>
      <c r="CK6" s="170" t="n">
        <v>17100.98</v>
      </c>
      <c r="CL6" s="103">
        <f>BZ6+CA6+CB6+CC6+CD6+CE6+CF6+CG6+CH6+CI6+CJ6+CK6</f>
      </c>
    </row>
    <row r="7" ht="28.95" customHeight="1" spans="1:88">
      <c r="A7" s="45"/>
      <c r="B7" s="147" t="s">
        <v>284</v>
      </c>
      <c r="C7" s="103" t="n">
        <f>C11+C15+C19+C23+C27+C31+C35+C39+C43+C47+C51+C55+C59+C63+C67+C71+C75</f>
        <v>3469.4100000000035</v>
      </c>
      <c r="D7" s="104" t="n">
        <f t="shared" si="0">C7/Z7-1</f>
        <v>0.49205891839587146</v>
      </c>
      <c r="E7" s="103" t="n">
        <f>E11+E15+E19+E23+E27+E31+E35+E39+E43+E47+E51+E55+E59+E63+E67+E71+E75</f>
        <v>3049.9900000000034</v>
      </c>
      <c r="F7" s="104" t="n">
        <f t="shared" si="1">E7/AB7-1</f>
        <v>0.44641832452042784</v>
      </c>
      <c r="G7" s="103" t="n">
        <f>G11+G15+G19+G23+G27+G31+G35+G39+G43+G47+G51+G55+G59+G63+G67+G71+G75</f>
        <v>3803.269999999998</v>
      </c>
      <c r="H7" s="104" t="n">
        <f t="shared" si="2">G7/AD7-1</f>
        <v>0.5187079719520182</v>
      </c>
      <c r="I7" s="103" t="n">
        <f>I11+I15+I19+I23+I27+I31+I35+I39+I43+I47+I51+I55+I59+I63+I67+I71+I75</f>
        <v>3708.790000000004</v>
      </c>
      <c r="J7" s="104" t="n">
        <f t="shared" si="3">I7/AF7-1</f>
        <v>0.35903392830315006</v>
      </c>
      <c r="K7" s="103" t="n">
        <f>K11+K15+K19+K23+K27+K31+K35+K39+K43+K47+K51+K55+K59+K63+K67+K71+K75</f>
        <v>3931.6799999999994</v>
      </c>
      <c r="L7" s="104" t="n">
        <f t="shared" si="4">K7/AH7-1</f>
        <v>0.38217024014173884</v>
      </c>
      <c r="M7" s="103">
        <v>3988.31</v>
      </c>
      <c r="N7" s="104" t="n">
        <f t="shared" si="5">M7/AJ7-1</f>
        <v>0.4357077546671275</v>
      </c>
      <c r="O7" s="103">
        <v>4430.84</v>
      </c>
      <c r="P7" s="104" t="n">
        <f t="shared" si="6">O7/AL7-1</f>
        <v>0.6016512315555786</v>
      </c>
      <c r="Q7" s="103" t="n">
        <f>Q11+Q15+Q19+Q23+Q27+Q31+Q35+Q39+Q43+Q47+Q51+Q55+Q59+Q63+Q67+Q71+Q75</f>
        <v>4571.180000000001</v>
      </c>
      <c r="R7" s="104" t="n">
        <f>Q7/AL7-1</f>
        <v>0.6558766635996782</v>
      </c>
      <c r="S7" s="103">
        <f>S11+S15+S19+S23+S27+S31+S35+S39+S43+S47+S51+S55+S59+S63+S67+S71+S75</f>
      </c>
      <c r="T7" s="104">
        <f>S7/AN7-1</f>
      </c>
      <c r="U7" s="103">
        <f>C7+E7+G7+I7+K7+M7+O7+Q7+S7</f>
      </c>
      <c r="V7" s="104">
        <f>U7/SUM(X7+Z7+AB7+AD7+AF7+AH7+AJ7+AL7+AN7)-1</f>
      </c>
      <c r="W7" s="103"/>
      <c r="X7" s="103">
        <f>X11+X15+X19+X23+X27+X31+X35+X39+X43+X47+X51+X55+X59+X63+X67+X71+X75</f>
      </c>
      <c r="Y7" s="104">
        <f>X7/AY7-1</f>
      </c>
      <c r="Z7" s="103">
        <f>Z11+Z15+Z19+Z23+Z27+Z31+Z35+Z39+Z43+Z47+Z51+Z55+Z59+Z63+Z67+Z71+Z75</f>
      </c>
      <c r="AA7" s="104">
        <f>Z7/BA7-1</f>
      </c>
      <c r="AB7" s="103">
        <f>AB11+AB15+AB19+AB23+AB27+AB31+AB35+AB39+AB43+AB47+AB51+AB55+AB59+AB63+AB67+AB71+AB75</f>
      </c>
      <c r="AC7" s="104">
        <f>AB7/BC7-1</f>
      </c>
      <c r="AD7" s="103">
        <f>AD11+AD15+AD19+AD23+AD27+AD31+AD35+AD39+AD43+AD47+AD51+AD55+AD59+AD63+AD67+AD71+AD75</f>
      </c>
      <c r="AE7" s="104">
        <f>AD7/BE7-1</f>
      </c>
      <c r="AF7" s="103">
        <f>AF11+AF15+AF19+AF23+AF27+AF31+AF35+AF39+AF43+AF47+AF51+AF55+AF59+AF63+AF67+AF71+AF75</f>
      </c>
      <c r="AG7" s="104">
        <f>AF7/BG7-1</f>
      </c>
      <c r="AH7" s="103">
        <f>AH11+AH15+AH19+AH23+AH27+AH31+AH35+AH39+AH43+AH47+AH51+AH55+AH59+AH63+AH67+AH71+AH75</f>
      </c>
      <c r="AI7" s="104">
        <f>AH7/BI7-1</f>
      </c>
      <c r="AJ7" s="103">
        <f>AJ11+AJ15+AJ19+AJ23+AJ27+AJ31+AJ35+AJ39+AJ43+AJ47+AJ51+AJ55+AJ59+AJ63+AJ67+AJ71+AJ75</f>
      </c>
      <c r="AK7" s="104">
        <f>AJ7/BK7-1</f>
      </c>
      <c r="AL7" s="103">
        <f>AL11+AL15+AL19+AL23+AL27+AL31+AL35+AL39+AL43+AL47+AL51+AL55+AL59+AL63+AL67+AL71+AL75</f>
      </c>
      <c r="AM7" s="104">
        <f>AL7/BM7-1</f>
      </c>
      <c r="AN7" s="103">
        <f>AN11+AN15+AN19+AN23+AN27+AN31+AN35+AN39+AN43+AN47+AN51+AN55+AN59+AN63+AN67+AN71+AN75</f>
      </c>
      <c r="AO7" s="104">
        <f>AN7/BO7-1</f>
      </c>
      <c r="AP7" s="103">
        <f>AP11+AP15+AP19+AP23+AP27+AP31+AP35+AP39+AP43+AP47+AP51+AP55+AP59+AP63+AP67+AP71+AP75</f>
      </c>
      <c r="AQ7" s="104">
        <f>AP7/BQ7-1</f>
      </c>
      <c r="AR7" s="103">
        <f>AR11+AR15+AR19+AR23+AR27+AR31+AR35+AR39+AR43+AR47+AR51+AR55+AR59+AR63+AR67+AR71+AR75</f>
      </c>
      <c r="AS7" s="104">
        <f>AR7/BS7-1</f>
      </c>
      <c r="AT7" s="103">
        <f>AT11+AT15+AT19+AT23+AT27+AT31+AT35+AT39+AT43+AT47+AT51+AT55+AT59+AT63+AT67+AT71+AT75</f>
      </c>
      <c r="AU7" s="104">
        <f>AT7/BU7-1</f>
      </c>
      <c r="AV7" s="103">
        <f>X7+Z7+AB7+AD7+AF7+AH7+AJ7+AL7+AN7+AP7+AR7+AT7</f>
      </c>
      <c r="AW7" s="104">
        <f>AV7/SUM(AY7,BA7,BC7,BE7,BG7,BI7,BK7,BM7,BO7,BQ7,BS7,BU7)-1</f>
      </c>
      <c r="AX7" s="104"/>
      <c r="AY7" s="103">
        <f>AY11+AY15+AY19+AY23+AY27+AY31+AY35+AY39+AY43+AY47+AY51+AY55+AY59+AY63+AY67+AY71+AY75</f>
      </c>
      <c r="AZ7" s="104">
        <f>AY7/BZ7-1</f>
      </c>
      <c r="BA7" s="103">
        <f>BA11+BA15+BA19+BA23+BA27+BA31+BA35+BA39+BA43+BA47+BA51+BA55+BA59+BA63+BA67+BA71+BA75</f>
      </c>
      <c r="BB7" s="104">
        <f>BA7/CA7-1</f>
      </c>
      <c r="BC7" s="103">
        <f>BC11+BC15+BC19+BC23+BC27+BC31+BC35+BC39+BC43+BC47+BC51+BC55+BC59+BC63+BC67+BC71+BC75</f>
      </c>
      <c r="BD7" s="104">
        <f>BC7/CB7-1</f>
      </c>
      <c r="BE7" s="103">
        <f>BE11+BE15+BE19+BE23+BE27+BE31+BE35+BE39+BE43+BE47+BE51+BE55+BE59+BE63+BE67+BE71+BE75</f>
      </c>
      <c r="BF7" s="104">
        <f>BE7/CC7-1</f>
      </c>
      <c r="BG7" s="103">
        <f>BG11+BG15+BG19+BG23+BG27+BG31+BG35+BG39+BG43+BG47+BG51+BG55+BG59+BG63+BG67+BG71+BG75</f>
      </c>
      <c r="BH7" s="104">
        <f>BG7/CD7-1</f>
      </c>
      <c r="BI7" s="103">
        <f>BI11+BI15+BI19+BI23+BI27+BI31+BI35+BI39+BI43+BI47+BI51+BI55+BI59+BI63+BI67+BI71+BI75</f>
      </c>
      <c r="BJ7" s="104">
        <f>BI7/CE7-1</f>
      </c>
      <c r="BK7" s="103">
        <f>BK11+BK15+BK19+BK23+BK27+BK31+BK35+BK39+BK43+BK47+BK51+BK55+BK59+BK63+BK67+BK71+BK75</f>
      </c>
      <c r="BL7" s="104">
        <f>BK7/CF7-1</f>
      </c>
      <c r="BM7" s="103">
        <f>BM11+BM15+BM19+BM23+BM27+BM31+BM35+BM39+BM43+BM47+BM51+BM55+BM59+BM63+BM67+BM71+BM75</f>
      </c>
      <c r="BN7" s="104">
        <f>BM7/CG7-1</f>
      </c>
      <c r="BO7" s="103">
        <f>BO11+BO15+BO19+BO23+BO27+BO31+BO35+BO39+BO43+BO47+BO51+BO55+BO59+BO63+BO67+BO71+BO75</f>
      </c>
      <c r="BP7" s="104">
        <f>BO7/CH7-1</f>
      </c>
      <c r="BQ7" s="103">
        <f>BQ11+BQ15+BQ19+BQ23+BQ27+BQ31+BQ35+BQ39+BQ43+BQ47+BQ51+BQ55+BQ59+BQ63+BQ67+BQ71+BQ75</f>
      </c>
      <c r="BR7" s="104">
        <f>BQ7/CI7-1</f>
      </c>
      <c r="BS7" s="103">
        <f>BS11+BS15+BS19+BS23+BS27+BS31+BS35+BS39+BS43+BS47+BS51+BS55+BS59+BS63+BS67+BS71+BS75</f>
      </c>
      <c r="BT7" s="104">
        <f>BS7/CJ7-1</f>
      </c>
      <c r="BU7" s="103">
        <f>BU11+BU15+BU19+BU23+BU27+BU31+BU35+BU39+BU43+BU47+BU51+BU55+BU59+BU63+BU67+BU71+BU75</f>
      </c>
      <c r="BV7" s="104">
        <f>BU7/CK7-1</f>
      </c>
      <c r="BW7" s="103">
        <f>AY7+BA7+BC7+BE7+BG7+BI7+BK7+BM7+BO7+BQ7+BS7+BU7</f>
      </c>
      <c r="BX7" s="104">
        <f>BW7/CL7-1</f>
      </c>
      <c r="BY7" s="169"/>
      <c r="BZ7" s="170" t="n">
        <v>1773.49</v>
      </c>
      <c r="CA7" s="170" t="n">
        <v>2010.21</v>
      </c>
      <c r="CB7" s="170" t="n">
        <v>2205.93</v>
      </c>
      <c r="CC7" s="170" t="n">
        <v>2174.84</v>
      </c>
      <c r="CD7" s="170" t="n">
        <v>2265.76</v>
      </c>
      <c r="CE7" s="170" t="n">
        <v>2349.63</v>
      </c>
      <c r="CF7" s="170" t="n">
        <v>2528.4</v>
      </c>
      <c r="CG7" s="170" t="n">
        <v>2539.97</v>
      </c>
      <c r="CH7" s="170" t="n">
        <v>2441.74</v>
      </c>
      <c r="CI7" s="170" t="n">
        <v>2493.25</v>
      </c>
      <c r="CJ7" s="170" t="n">
        <v>2542.81</v>
      </c>
      <c r="CK7" s="170" t="n">
        <v>2754.92</v>
      </c>
      <c r="CL7" s="103">
        <f>BZ7+CA7+CB7+CC7+CD7+CE7+CF7+CG7+CH7+CI7+CJ7+CK7</f>
      </c>
    </row>
    <row r="8" ht="39" customHeight="1" spans="1:88">
      <c r="A8" s="29"/>
      <c r="B8" s="147" t="s">
        <v>276</v>
      </c>
      <c r="C8" s="103" t="n">
        <f>C12+C16+C20+C24+C28+C32+C36+C40+C44+C48+C52+C56+C60+C64+C68+C72+C76</f>
        <v>17507.490000000023</v>
      </c>
      <c r="D8" s="104" t="n">
        <f t="shared" si="0">C8/Z8-1</f>
        <v>0.43474733435552904</v>
      </c>
      <c r="E8" s="103" t="n">
        <f>E12+E16+E20+E24+E28+E32+E36+E40+E44+E48+E52+E56+E60+E64+E68+E72+E76</f>
        <v>15526.08</v>
      </c>
      <c r="F8" s="104" t="n">
        <f t="shared" si="1">E8/AB8-1</f>
        <v>0.41384221434633583</v>
      </c>
      <c r="G8" s="103" t="n">
        <f>G12+G16+G20+G24+G28+G32+G36+G40+G44+G48+G52+G56+G60+G64+G68+G72+G76</f>
        <v>19476.219999999983</v>
      </c>
      <c r="H8" s="104" t="n">
        <f t="shared" si="2">G8/AD8-1</f>
        <v>0.47644208464353843</v>
      </c>
      <c r="I8" s="103" t="n">
        <f>I12+I16+I20+I24+I28+I32+I36+I40+I44+I48+I52+I56+I60+I64+I68+I72+I76</f>
        <v>19072.160000000014</v>
      </c>
      <c r="J8" s="104" t="n">
        <f t="shared" si="3">I8/AF8-1</f>
        <v>0.33006306448924594</v>
      </c>
      <c r="K8" s="103" t="n">
        <f>K12+K16+K20+K24+K28+K32+K36+K40+K44+K48+K52+K56+K60+K64+K68+K72+K76</f>
        <v>20146.58999999999</v>
      </c>
      <c r="L8" s="104" t="n">
        <f t="shared" si="4">K8/AH8-1</f>
        <v>0.3691462488897166</v>
      </c>
      <c r="M8" s="103">
        <v>20344.21</v>
      </c>
      <c r="N8" s="104" t="n">
        <f t="shared" si="5">M8/AJ8-1</f>
        <v>0.43135625656078425</v>
      </c>
      <c r="O8" s="103">
        <v>22705.61</v>
      </c>
      <c r="P8" s="104" t="n">
        <f t="shared" si="6">O8/AL8-1</f>
        <v>0.5925748237553456</v>
      </c>
      <c r="Q8" s="103" t="n">
        <f>Q12+Q16+Q20+Q24+Q28+Q32+Q36+Q40+Q44+Q48+Q52+Q56+Q60+Q64+Q68+Q72+Q76</f>
        <v>23367.090000000004</v>
      </c>
      <c r="R8" s="104" t="n">
        <f>Q8/AL8-1</f>
        <v>0.6435685000446638</v>
      </c>
      <c r="S8" s="103">
        <f>S12+S16+S20+S24+S28+S32+S36+S40+S44+S48+S52+S56+S60+S64+S68+S72+S76</f>
      </c>
      <c r="T8" s="104">
        <f>S8/AN8-1</f>
      </c>
      <c r="U8" s="103">
        <f>C8+E8+G8+I8+K8+M8+O8+Q8+S8</f>
      </c>
      <c r="V8" s="104">
        <f>U8/SUM(X8+Z8+AB8+AD8+AF8+AH8+AJ8+AL8+AN8)-1</f>
      </c>
      <c r="W8" s="103"/>
      <c r="X8" s="103">
        <f>X12+X16+X20+X24+X28+X32+X36+X40+X44+X48+X52+X56+X60+X64+X68+X72+X76</f>
      </c>
      <c r="Y8" s="104">
        <f>X8/AY8-1</f>
      </c>
      <c r="Z8" s="103">
        <f>Z12+Z16+Z20+Z24+Z28+Z32+Z36+Z40+Z44+Z48+Z52+Z56+Z60+Z64+Z68+Z72+Z76</f>
      </c>
      <c r="AA8" s="104">
        <f>Z8/BA8-1</f>
      </c>
      <c r="AB8" s="103">
        <f>AB12+AB16+AB20+AB24+AB28+AB32+AB36+AB40+AB44+AB48+AB52+AB56+AB60+AB64+AB68+AB72+AB76</f>
      </c>
      <c r="AC8" s="104">
        <f>AB8/BC8-1</f>
      </c>
      <c r="AD8" s="103">
        <f>AD12+AD16+AD20+AD24+AD28+AD32+AD36+AD40+AD44+AD48+AD52+AD56+AD60+AD64+AD68+AD72+AD76</f>
      </c>
      <c r="AE8" s="104">
        <f>AD8/BE8-1</f>
      </c>
      <c r="AF8" s="103">
        <f>AF12+AF16+AF20+AF24+AF28+AF32+AF36+AF40+AF44+AF48+AF52+AF56+AF60+AF64+AF68+AF72+AF76</f>
      </c>
      <c r="AG8" s="104">
        <f>AF8/BG8-1</f>
      </c>
      <c r="AH8" s="103">
        <f>AH12+AH16+AH20+AH24+AH28+AH32+AH36+AH40+AH44+AH48+AH52+AH56+AH60+AH64+AH68+AH72+AH76</f>
      </c>
      <c r="AI8" s="104">
        <f>AH8/BI8-1</f>
      </c>
      <c r="AJ8" s="103">
        <f>AJ12+AJ16+AJ20+AJ24+AJ28+AJ32+AJ36+AJ40+AJ44+AJ48+AJ52+AJ56+AJ60+AJ64+AJ68+AJ72+AJ76</f>
      </c>
      <c r="AK8" s="104">
        <f>AJ8/BK8-1</f>
      </c>
      <c r="AL8" s="103">
        <f>AL12+AL16+AL20+AL24+AL28+AL32+AL36+AL40+AL44+AL48+AL52+AL56+AL60+AL64+AL68+AL72+AL76</f>
      </c>
      <c r="AM8" s="104">
        <f>AL8/BM8-1</f>
      </c>
      <c r="AN8" s="103">
        <f>AN12+AN16+AN20+AN24+AN28+AN32+AN36+AN40+AN44+AN48+AN52+AN56+AN60+AN64+AN68+AN72+AN76</f>
      </c>
      <c r="AO8" s="104">
        <f>AN8/BO8-1</f>
      </c>
      <c r="AP8" s="103">
        <f>AP12+AP16+AP20+AP24+AP28+AP32+AP36+AP40+AP44+AP48+AP52+AP56+AP60+AP64+AP68+AP72+AP76</f>
      </c>
      <c r="AQ8" s="104">
        <f>AP8/BQ8-1</f>
      </c>
      <c r="AR8" s="103">
        <f>AR12+AR16+AR20+AR24+AR28+AR32+AR36+AR40+AR44+AR48+AR52+AR56+AR60+AR64+AR68+AR72+AR76</f>
      </c>
      <c r="AS8" s="104">
        <f>AR8/BS8-1</f>
      </c>
      <c r="AT8" s="103">
        <f>AT12+AT16+AT20+AT24+AT28+AT32+AT36+AT40+AT44+AT48+AT52+AT56+AT60+AT64+AT68+AT72+AT76</f>
      </c>
      <c r="AU8" s="104">
        <f>AT8/BU8-1</f>
      </c>
      <c r="AV8" s="103">
        <f>X8+Z8+AB8+AD8+AF8+AH8+AJ8+AL8+AN8+AP8+AR8+AT8</f>
      </c>
      <c r="AW8" s="104">
        <f>AV8/SUM(AY8,BA8,BC8,BE8,BG8,BI8,BK8,BM8,BO8,BQ8,BS8,BU8)-1</f>
      </c>
      <c r="AX8" s="104"/>
      <c r="AY8" s="103">
        <f>AY12+AY16+AY20+AY24+AY28+AY32+AY36+AY40+AY44+AY48+AY52+AY56+AY60+AY64+AY68+AY72+AY76</f>
      </c>
      <c r="AZ8" s="104">
        <f>AY8/BZ8-1</f>
      </c>
      <c r="BA8" s="103">
        <f>BA12+BA16+BA20+BA24+BA28+BA32+BA36+BA40+BA44+BA48+BA52+BA56+BA60+BA64+BA68+BA72+BA76</f>
      </c>
      <c r="BB8" s="104">
        <f>BA8/CA8-1</f>
      </c>
      <c r="BC8" s="103">
        <f>BC12+BC16+BC20+BC24+BC28+BC32+BC36+BC40+BC44+BC48+BC52+BC56+BC60+BC64+BC68+BC72+BC76</f>
      </c>
      <c r="BD8" s="104">
        <f>BC8/CB8-1</f>
      </c>
      <c r="BE8" s="103">
        <f>BE12+BE16+BE20+BE24+BE28+BE32+BE36+BE40+BE44+BE48+BE52+BE56+BE60+BE64+BE68+BE72+BE76</f>
      </c>
      <c r="BF8" s="104">
        <f>BE8/CC8-1</f>
      </c>
      <c r="BG8" s="103">
        <f>BG12+BG16+BG20+BG24+BG28+BG32+BG36+BG40+BG44+BG48+BG52+BG56+BG60+BG64+BG68+BG72+BG76</f>
      </c>
      <c r="BH8" s="104">
        <f>BG8/CD8-1</f>
      </c>
      <c r="BI8" s="103">
        <f>BI12+BI16+BI20+BI24+BI28+BI32+BI36+BI40+BI44+BI48+BI52+BI56+BI60+BI64+BI68+BI72+BI76</f>
      </c>
      <c r="BJ8" s="104">
        <f>BI8/CE8-1</f>
      </c>
      <c r="BK8" s="103">
        <f>BK12+BK16+BK20+BK24+BK28+BK32+BK36+BK40+BK44+BK48+BK52+BK56+BK60+BK64+BK68+BK72+BK76</f>
      </c>
      <c r="BL8" s="104">
        <f>BK8/CF8-1</f>
      </c>
      <c r="BM8" s="103">
        <f>BM12+BM16+BM20+BM24+BM28+BM32+BM36+BM40+BM44+BM48+BM52+BM56+BM60+BM64+BM68+BM72+BM76</f>
      </c>
      <c r="BN8" s="104">
        <f>BM8/CG8-1</f>
      </c>
      <c r="BO8" s="103">
        <f>BO12+BO16+BO20+BO24+BO28+BO32+BO36+BO40+BO44+BO48+BO52+BO56+BO60+BO64+BO68+BO72+BO76</f>
      </c>
      <c r="BP8" s="104">
        <f>BO8/CH8-1</f>
      </c>
      <c r="BQ8" s="103">
        <f>BQ12+BQ16+BQ20+BQ24+BQ28+BQ32+BQ36+BQ40+BQ44+BQ48+BQ52+BQ56+BQ60+BQ64+BQ68+BQ72+BQ76</f>
      </c>
      <c r="BR8" s="104">
        <f>BQ8/CI8-1</f>
      </c>
      <c r="BS8" s="103">
        <f>BS12+BS16+BS20+BS24+BS28+BS32+BS36+BS40+BS44+BS48+BS52+BS56+BS60+BS64+BS68+BS72+BS76</f>
      </c>
      <c r="BT8" s="104">
        <f>BS8/CJ8-1</f>
      </c>
      <c r="BU8" s="103">
        <f>BU12+BU16+BU20+BU24+BU28+BU32+BU36+BU40+BU44+BU48+BU52+BU56+BU60+BU64+BU68+BU72+BU76</f>
      </c>
      <c r="BV8" s="104">
        <f>BU8/CK8-1</f>
      </c>
      <c r="BW8" s="103">
        <f>AY8+BA8+BC8+BE8+BG8+BI8+BK8+BM8+BO8+BQ8+BS8+BU8</f>
      </c>
      <c r="BX8" s="104">
        <f>BW8/CL8-1</f>
      </c>
      <c r="BY8" s="169"/>
      <c r="BZ8" s="170" t="n">
        <v>9014.65</v>
      </c>
      <c r="CA8" s="170" t="n">
        <v>10143.67</v>
      </c>
      <c r="CB8" s="170" t="n">
        <v>11239.28</v>
      </c>
      <c r="CC8" s="170" t="n">
        <v>11036.67</v>
      </c>
      <c r="CD8" s="170" t="n">
        <v>11498.06</v>
      </c>
      <c r="CE8" s="170" t="n">
        <v>11923.68</v>
      </c>
      <c r="CF8" s="170" t="n">
        <v>12830.88</v>
      </c>
      <c r="CG8" s="170" t="n">
        <v>12889.59</v>
      </c>
      <c r="CH8" s="170" t="n">
        <v>12391.11</v>
      </c>
      <c r="CI8" s="170" t="n">
        <v>12652.5</v>
      </c>
      <c r="CJ8" s="170" t="n">
        <v>12904.01</v>
      </c>
      <c r="CK8" s="170" t="n">
        <v>13980.4</v>
      </c>
      <c r="CL8" s="103">
        <f>BZ8+CA8+CB8+CC8+CD8+CE8+CF8+CG8+CH8+CI8+CJ8+CK8</f>
      </c>
    </row>
    <row r="9" ht="31.95" customHeight="1" spans="1:88">
      <c r="A9" s="171" t="s">
        <v>87</v>
      </c>
      <c r="B9" s="147" t="s">
        <v>282</v>
      </c>
      <c r="C9" s="103">
        <v>1572.22990480898</v>
      </c>
      <c r="D9" s="104" t="n">
        <f t="shared" si="0">C9/Z9-1</f>
        <v>0.26089598695419736</v>
      </c>
      <c r="E9" s="103">
        <v>1173.62720546707</v>
      </c>
      <c r="F9" s="104" t="n">
        <f t="shared" si="1">E9/AB9-1</f>
        <v>1.2750285135787465E-4</v>
      </c>
      <c r="G9" s="103">
        <v>1579.09468399237</v>
      </c>
      <c r="H9" s="104" t="n">
        <f t="shared" si="2">G9/AD9-1</f>
        <v>0.10798589138639869</v>
      </c>
      <c r="I9" s="103">
        <v>1484.72453646845</v>
      </c>
      <c r="J9" s="104" t="n">
        <f t="shared" si="3">I9/AF9-1</f>
        <v>-0.0035536492398572372</v>
      </c>
      <c r="K9" s="103">
        <v>1497.08221061159</v>
      </c>
      <c r="L9" s="104" t="n">
        <f t="shared" si="4">K9/AH9-1</f>
        <v>-0.01029538507325567</v>
      </c>
      <c r="M9" s="103">
        <v>1591.1238174939</v>
      </c>
      <c r="N9" s="104" t="n">
        <f t="shared" si="5">M9/AJ9-1</f>
        <v>0.11369436668426469</v>
      </c>
      <c r="O9" s="103">
        <v>1825.19753558188</v>
      </c>
      <c r="P9" s="104" t="n">
        <f t="shared" si="6">O9/AL9-1</f>
        <v>0.2688999494207793</v>
      </c>
      <c r="Q9" s="103" t="n">
        <v>1892.1403264470682</v>
      </c>
      <c r="R9" s="104" t="n">
        <f>Q9/AL9-1</f>
        <v>0.37789586176155665</v>
      </c>
      <c r="S9" s="103"/>
      <c r="T9" s="104">
        <f>S9/AN9-1</f>
      </c>
      <c r="U9" s="103">
        <f>C9+E9+G9+I9+K9+M9+O9+Q9+S9</f>
      </c>
      <c r="V9" s="104">
        <f>U9/SUM(X9+Z9+AB9+AD9+AF9+AH9+AJ9+AL9+AN9)-1</f>
      </c>
      <c r="W9" s="103"/>
      <c r="X9" s="103" t="n">
        <v>1246.91482967349</v>
      </c>
      <c r="Y9" s="104">
        <f>X9/AY9-1</f>
      </c>
      <c r="Z9" s="103" t="n">
        <v>1173.47758372914</v>
      </c>
      <c r="AA9" s="104">
        <f>Z9/BA9-1</f>
      </c>
      <c r="AB9" s="103" t="n">
        <v>1425.19385514601</v>
      </c>
      <c r="AC9" s="104">
        <f>AB9/BC9-1</f>
      </c>
      <c r="AD9" s="103" t="n">
        <v>1490.01954328582</v>
      </c>
      <c r="AE9" s="104">
        <f>AD9/BE9-1</f>
      </c>
      <c r="AF9" s="103" t="n">
        <v>1512.65558231473</v>
      </c>
      <c r="AG9" s="104">
        <f>AF9/BG9-1</f>
      </c>
      <c r="AH9" s="103" t="n">
        <v>1428.68983187107</v>
      </c>
      <c r="AI9" s="104">
        <f>AH9/BI9-1</f>
      </c>
      <c r="AJ9" s="103" t="n">
        <v>1438.40933748562</v>
      </c>
      <c r="AK9" s="104">
        <f>AJ9/BK9-1</f>
      </c>
      <c r="AL9" s="103" t="n">
        <v>1373.20996379805</v>
      </c>
      <c r="AM9" s="104">
        <f>AL9/BM9-1</f>
      </c>
      <c r="AN9" s="103" t="n">
        <v>1278.51511472903</v>
      </c>
      <c r="AO9" s="104">
        <f>AN9/BO9-1</f>
      </c>
      <c r="AP9" s="103" t="n">
        <v>1322.34908613148</v>
      </c>
      <c r="AQ9" s="104">
        <f>AP9/BQ9-1</f>
      </c>
      <c r="AR9" s="103" t="n">
        <v>1279.4621781458</v>
      </c>
      <c r="AS9" s="104">
        <f>AR9/BS9-1</f>
      </c>
      <c r="AT9" s="103" t="n">
        <v>1332.36289236395</v>
      </c>
      <c r="AU9" s="104">
        <f>AT9/BU9-1</f>
      </c>
      <c r="AV9" s="103">
        <f>X9+Z9+AB9+AD9+AF9+AH9+AJ9+AL9+AN9+AP9+AR9+AT9</f>
      </c>
      <c r="AW9" s="104">
        <f>AV9/SUM(AY9,BA9,BC9,BE9,BG9,BI9,BK9,BM9,BO9,BQ9,BS9,BU9)-1</f>
      </c>
      <c r="AX9" s="104"/>
      <c r="AY9" s="103" t="n">
        <v>1586.83345815587</v>
      </c>
      <c r="AZ9" s="104"/>
      <c r="BA9" s="103" t="n">
        <v>985.862651119314</v>
      </c>
      <c r="BB9" s="104"/>
      <c r="BC9" s="103" t="n">
        <v>1572.09148650984</v>
      </c>
      <c r="BD9" s="104"/>
      <c r="BE9" s="103" t="n">
        <v>1685.79171944736</v>
      </c>
      <c r="BF9" s="104"/>
      <c r="BG9" s="103" t="n">
        <v>1698.31480688417</v>
      </c>
      <c r="BH9" s="104"/>
      <c r="BI9" s="103" t="n">
        <v>1610.05594241173</v>
      </c>
      <c r="BJ9" s="104"/>
      <c r="BK9" s="103" t="n">
        <v>1442.57637368586</v>
      </c>
      <c r="BL9" s="104"/>
      <c r="BM9" s="103" t="n">
        <v>1308.99369083228</v>
      </c>
      <c r="BN9" s="104"/>
      <c r="BO9" s="103" t="n">
        <v>1302.29500970365</v>
      </c>
      <c r="BP9" s="104"/>
      <c r="BQ9" s="103" t="n">
        <v>1351.05122148006</v>
      </c>
      <c r="BR9" s="104"/>
      <c r="BS9" s="103" t="n">
        <v>1224.79640070687</v>
      </c>
      <c r="BT9" s="104"/>
      <c r="BU9" s="103" t="n">
        <v>1182.42615428069</v>
      </c>
      <c r="BV9" s="104"/>
      <c r="BW9" s="103">
        <f>AY9+BA9+BC9+BE9+BG9+BI9+BK9+BM9+BO9+BQ9+BS9+BU9</f>
      </c>
      <c r="BX9" s="104"/>
      <c r="BY9" s="169"/>
      <c r="BZ9" s="170"/>
      <c r="CA9" s="170"/>
      <c r="CB9" s="170"/>
      <c r="CC9" s="170"/>
      <c r="CD9" s="170"/>
      <c r="CE9" s="170"/>
      <c r="CF9" s="170"/>
      <c r="CG9" s="170"/>
      <c r="CH9" s="170"/>
      <c r="CI9" s="170"/>
      <c r="CJ9" s="170"/>
      <c r="CK9" s="170"/>
      <c r="CL9" s="152"/>
    </row>
    <row r="10" ht="30" customHeight="1" spans="1:88">
      <c r="A10" s="45"/>
      <c r="B10" s="147" t="s">
        <v>283</v>
      </c>
      <c r="C10" s="103">
        <v>11071.0321197779</v>
      </c>
      <c r="D10" s="104" t="n">
        <f t="shared" si="0">C10/Z10-1</f>
        <v>0.2659146070234404</v>
      </c>
      <c r="E10" s="103">
        <v>8459.37228960247</v>
      </c>
      <c r="F10" s="104" t="n">
        <f t="shared" si="1">E10/AB10-1</f>
        <v>0.03779467779380141</v>
      </c>
      <c r="G10" s="103">
        <v>11259.0560516646</v>
      </c>
      <c r="H10" s="104" t="n">
        <f t="shared" si="2">G10/AD10-1</f>
        <v>0.13262329415429175</v>
      </c>
      <c r="I10" s="103">
        <v>10677.3373849824</v>
      </c>
      <c r="J10" s="104" t="n">
        <f t="shared" si="3">I10/AF10-1</f>
        <v>0.01945011325403745</v>
      </c>
      <c r="K10" s="103">
        <v>10805.3082444497</v>
      </c>
      <c r="L10" s="104" t="n">
        <f t="shared" si="4">K10/AH10-1</f>
        <v>0.019188711500892852</v>
      </c>
      <c r="M10" s="103">
        <v>11403.2323802308</v>
      </c>
      <c r="N10" s="104" t="n">
        <f t="shared" si="5">M10/AJ10-1</f>
        <v>0.1421537138249407</v>
      </c>
      <c r="O10" s="103">
        <v>13036.3928683541</v>
      </c>
      <c r="P10" s="104" t="n">
        <f t="shared" si="6">O10/AL10-1</f>
        <v>0.2927245934436604</v>
      </c>
      <c r="Q10" s="103" t="n">
        <v>13484.803340709392</v>
      </c>
      <c r="R10" s="104" t="n">
        <f>Q10/AL10-1</f>
        <v>0.3929766706972304</v>
      </c>
      <c r="S10" s="103"/>
      <c r="T10" s="104">
        <f>S10/AN10-1</f>
      </c>
      <c r="U10" s="103">
        <f>C10+E10+G10+I10+K10+M10+O10+Q10+S10</f>
      </c>
      <c r="V10" s="104">
        <f>U10/SUM(X10+Z10+AB10+AD10+AF10+AH10+AJ10+AL10+AN10)-1</f>
      </c>
      <c r="W10" s="103"/>
      <c r="X10" s="103" t="n">
        <v>8745.48098138258</v>
      </c>
      <c r="Y10" s="104">
        <f>X10/AY10-1</f>
      </c>
      <c r="Z10" s="103" t="n">
        <v>8151.29665878211</v>
      </c>
      <c r="AA10" s="104">
        <f>Z10/BA10-1</f>
      </c>
      <c r="AB10" s="103" t="n">
        <v>9940.68911506144</v>
      </c>
      <c r="AC10" s="104">
        <f>AB10/BC10-1</f>
      </c>
      <c r="AD10" s="103" t="n">
        <v>10473.6242079574</v>
      </c>
      <c r="AE10" s="104">
        <f>AD10/BE10-1</f>
      </c>
      <c r="AF10" s="103" t="n">
        <v>10601.8719816249</v>
      </c>
      <c r="AG10" s="104">
        <f>AF10/BG10-1</f>
      </c>
      <c r="AH10" s="103" t="n">
        <v>9983.97347239952</v>
      </c>
      <c r="AI10" s="104">
        <f>AH10/BI10-1</f>
      </c>
      <c r="AJ10" s="103" t="n">
        <v>10084.4316991191</v>
      </c>
      <c r="AK10" s="104">
        <f>AJ10/BK10-1</f>
      </c>
      <c r="AL10" s="103" t="n">
        <v>9680.56653379544</v>
      </c>
      <c r="AM10" s="104">
        <f>AL10/BM10-1</f>
      </c>
      <c r="AN10" s="103" t="n">
        <v>8939.91732160063</v>
      </c>
      <c r="AO10" s="104">
        <f>AN10/BO10-1</f>
      </c>
      <c r="AP10" s="103" t="n">
        <v>9430.78056864104</v>
      </c>
      <c r="AQ10" s="104">
        <f>AP10/BQ10-1</f>
      </c>
      <c r="AR10" s="103" t="n">
        <v>9114.33135077378</v>
      </c>
      <c r="AS10" s="104">
        <f>AR10/BS10-1</f>
      </c>
      <c r="AT10" s="103" t="n">
        <v>9556.21768144123</v>
      </c>
      <c r="AU10" s="104">
        <f>AT10/BU10-1</f>
      </c>
      <c r="AV10" s="103">
        <f>X10+Z10+AB10+AD10+AF10+AH10+AJ10+AL10+AN10+AP10+AR10+AT10</f>
      </c>
      <c r="AW10" s="104">
        <f>AV10/SUM(AY10,BA10,BC10,BE10,BG10,BI10,BK10,BM10,BO10,BQ10,BS10,BU10)-1</f>
      </c>
      <c r="AX10" s="104"/>
      <c r="AY10" s="103" t="n">
        <v>10848.3086547168</v>
      </c>
      <c r="AZ10" s="104"/>
      <c r="BA10" s="103" t="n">
        <v>6846.30347843287</v>
      </c>
      <c r="BB10" s="104"/>
      <c r="BC10" s="103" t="n">
        <v>10632.055465391</v>
      </c>
      <c r="BD10" s="104"/>
      <c r="BE10" s="103" t="n">
        <v>11582.2857255915</v>
      </c>
      <c r="BF10" s="104"/>
      <c r="BG10" s="103" t="n">
        <v>11685.4524124116</v>
      </c>
      <c r="BH10" s="104"/>
      <c r="BI10" s="103" t="n">
        <v>11373.4537748626</v>
      </c>
      <c r="BJ10" s="104"/>
      <c r="BK10" s="103" t="n">
        <v>10302.4786662782</v>
      </c>
      <c r="BL10" s="104"/>
      <c r="BM10" s="103" t="n">
        <v>9551.20461352976</v>
      </c>
      <c r="BN10" s="104"/>
      <c r="BO10" s="103" t="n">
        <v>9332.82033979246</v>
      </c>
      <c r="BP10" s="104"/>
      <c r="BQ10" s="103" t="n">
        <v>9698.92474919582</v>
      </c>
      <c r="BR10" s="104"/>
      <c r="BS10" s="103" t="n">
        <v>8856.83937042576</v>
      </c>
      <c r="BT10" s="104"/>
      <c r="BU10" s="103" t="n">
        <v>8646.60250158873</v>
      </c>
      <c r="BV10" s="104"/>
      <c r="BW10" s="103">
        <f>AY10+BA10+BC10+BE10+BG10+BI10+BK10+BM10+BO10+BQ10+BS10+BU10</f>
      </c>
      <c r="BX10" s="104"/>
      <c r="BY10" s="169"/>
      <c r="BZ10" s="172"/>
      <c r="CA10" s="172"/>
      <c r="CB10" s="172"/>
      <c r="CC10" s="172"/>
      <c r="CD10" s="172"/>
      <c r="CE10" s="172"/>
      <c r="CF10" s="172"/>
      <c r="CG10" s="172"/>
      <c r="CH10" s="172"/>
      <c r="CI10" s="172"/>
      <c r="CJ10" s="172"/>
      <c r="CK10" s="172"/>
      <c r="CL10" s="152"/>
    </row>
    <row r="11" ht="34.05" customHeight="1" spans="1:88">
      <c r="A11" s="45"/>
      <c r="B11" s="147" t="s">
        <v>284</v>
      </c>
      <c r="C11" s="103">
        <v>1572.22990480898</v>
      </c>
      <c r="D11" s="104" t="n">
        <f t="shared" si="0">C11/Z11-1</f>
        <v>0.26089598695419736</v>
      </c>
      <c r="E11" s="103">
        <v>1173.62720546707</v>
      </c>
      <c r="F11" s="104" t="n">
        <f t="shared" si="1">E11/AB11-1</f>
        <v>1.2750285135787465E-4</v>
      </c>
      <c r="G11" s="103">
        <v>1579.09468399237</v>
      </c>
      <c r="H11" s="104" t="n">
        <f t="shared" si="2">G11/AD11-1</f>
        <v>0.10798589138639869</v>
      </c>
      <c r="I11" s="103">
        <v>1484.72453646845</v>
      </c>
      <c r="J11" s="104" t="n">
        <f t="shared" si="3">I11/AF11-1</f>
        <v>-0.0035536492398572372</v>
      </c>
      <c r="K11" s="103">
        <v>1497.08221061159</v>
      </c>
      <c r="L11" s="104" t="n">
        <f t="shared" si="4">K11/AH11-1</f>
        <v>-0.01029538507325567</v>
      </c>
      <c r="M11" s="103">
        <v>1591.1238174939</v>
      </c>
      <c r="N11" s="104" t="n">
        <f t="shared" si="5">M11/AJ11-1</f>
        <v>0.11369436668426469</v>
      </c>
      <c r="O11" s="103">
        <v>1825.19753558188</v>
      </c>
      <c r="P11" s="104" t="n">
        <f t="shared" si="6">O11/AL11-1</f>
        <v>0.2688999494207793</v>
      </c>
      <c r="Q11" s="103" t="n">
        <v>1892.1403264470682</v>
      </c>
      <c r="R11" s="104" t="n">
        <f>Q11/AL11-1</f>
        <v>0.37789586176155665</v>
      </c>
      <c r="S11" s="103"/>
      <c r="T11" s="104">
        <f>S11/AN11-1</f>
      </c>
      <c r="U11" s="103">
        <f>C11+E11+G11+I11+K11+M11+O11+Q11+S11</f>
      </c>
      <c r="V11" s="104">
        <f>U11/SUM(X11+Z11+AB11+AD11+AF11+AH11+AJ11+AL11+AN11)-1</f>
      </c>
      <c r="W11" s="103"/>
      <c r="X11" s="103" t="n">
        <v>1246.91482967349</v>
      </c>
      <c r="Y11" s="104">
        <f>X11/AY11-1</f>
      </c>
      <c r="Z11" s="103" t="n">
        <v>1173.47758372914</v>
      </c>
      <c r="AA11" s="104">
        <f>Z11/BA11-1</f>
      </c>
      <c r="AB11" s="103" t="n">
        <v>1425.19385514601</v>
      </c>
      <c r="AC11" s="104">
        <f>AB11/BC11-1</f>
      </c>
      <c r="AD11" s="103" t="n">
        <v>1490.01954328582</v>
      </c>
      <c r="AE11" s="104">
        <f>AD11/BE11-1</f>
      </c>
      <c r="AF11" s="103" t="n">
        <v>1512.65558231473</v>
      </c>
      <c r="AG11" s="104">
        <f>AF11/BG11-1</f>
      </c>
      <c r="AH11" s="103" t="n">
        <v>1428.68983187107</v>
      </c>
      <c r="AI11" s="104">
        <f>AH11/BI11-1</f>
      </c>
      <c r="AJ11" s="103" t="n">
        <v>1438.40933748562</v>
      </c>
      <c r="AK11" s="104">
        <f>AJ11/BK11-1</f>
      </c>
      <c r="AL11" s="103" t="n">
        <v>1373.20996379805</v>
      </c>
      <c r="AM11" s="104">
        <f>AL11/BM11-1</f>
      </c>
      <c r="AN11" s="103" t="n">
        <v>1278.51511472903</v>
      </c>
      <c r="AO11" s="104">
        <f>AN11/BO11-1</f>
      </c>
      <c r="AP11" s="103" t="n">
        <v>1322.34908613148</v>
      </c>
      <c r="AQ11" s="104">
        <f>AP11/BQ11-1</f>
      </c>
      <c r="AR11" s="103" t="n">
        <v>1279.4621781458</v>
      </c>
      <c r="AS11" s="104">
        <f>AR11/BS11-1</f>
      </c>
      <c r="AT11" s="103" t="n">
        <v>1332.36289236395</v>
      </c>
      <c r="AU11" s="104">
        <f>AT11/BU11-1</f>
      </c>
      <c r="AV11" s="103">
        <f>X11+Z11+AB11+AD11+AF11+AH11+AJ11+AL11+AN11+AP11+AR11+AT11</f>
      </c>
      <c r="AW11" s="104">
        <f>AV11/SUM(AY11,BA11,BC11,BE11,BG11,BI11,BK11,BM11,BO11,BQ11,BS11,BU11)-1</f>
      </c>
      <c r="AX11" s="104"/>
      <c r="AY11" s="103" t="n">
        <v>1586.83345815587</v>
      </c>
      <c r="AZ11" s="104"/>
      <c r="BA11" s="103" t="n">
        <v>985.862651119314</v>
      </c>
      <c r="BB11" s="104"/>
      <c r="BC11" s="103" t="n">
        <v>1572.09148650984</v>
      </c>
      <c r="BD11" s="104"/>
      <c r="BE11" s="103" t="n">
        <v>1685.79171944736</v>
      </c>
      <c r="BF11" s="104"/>
      <c r="BG11" s="103" t="n">
        <v>1698.31480688417</v>
      </c>
      <c r="BH11" s="104"/>
      <c r="BI11" s="103" t="n">
        <v>1610.05594241173</v>
      </c>
      <c r="BJ11" s="104"/>
      <c r="BK11" s="103" t="n">
        <v>1442.57637368586</v>
      </c>
      <c r="BL11" s="104"/>
      <c r="BM11" s="103" t="n">
        <v>1308.99369083228</v>
      </c>
      <c r="BN11" s="104"/>
      <c r="BO11" s="103" t="n">
        <v>1302.29500970365</v>
      </c>
      <c r="BP11" s="104"/>
      <c r="BQ11" s="103" t="n">
        <v>1351.05122148006</v>
      </c>
      <c r="BR11" s="104"/>
      <c r="BS11" s="103" t="n">
        <v>1224.79640070687</v>
      </c>
      <c r="BT11" s="104"/>
      <c r="BU11" s="103" t="n">
        <v>1182.42615428069</v>
      </c>
      <c r="BV11" s="104"/>
      <c r="BW11" s="103">
        <f>AY11+BA11+BC11+BE11+BG11+BI11+BK11+BM11+BO11+BQ11+BS11+BU11</f>
      </c>
      <c r="BX11" s="104"/>
      <c r="BY11" s="169"/>
      <c r="BZ11" s="172"/>
      <c r="CA11" s="172"/>
      <c r="CB11" s="172"/>
      <c r="CC11" s="172"/>
      <c r="CD11" s="172"/>
      <c r="CE11" s="172"/>
      <c r="CF11" s="172"/>
      <c r="CG11" s="172"/>
      <c r="CH11" s="172"/>
      <c r="CI11" s="172"/>
      <c r="CJ11" s="172"/>
      <c r="CK11" s="172"/>
      <c r="CL11" s="152"/>
    </row>
    <row r="12" ht="28.8" customHeight="1" spans="1:88">
      <c r="A12" s="29"/>
      <c r="B12" s="147" t="s">
        <v>276</v>
      </c>
      <c r="C12" s="103">
        <v>11071.0321197779</v>
      </c>
      <c r="D12" s="104" t="n">
        <f t="shared" si="0">C12/Z12-1</f>
        <v>0.2659146070234404</v>
      </c>
      <c r="E12" s="103">
        <v>8459.37228960247</v>
      </c>
      <c r="F12" s="104" t="n">
        <f t="shared" si="1">E12/AB12-1</f>
        <v>0.03779467779380141</v>
      </c>
      <c r="G12" s="103">
        <v>11259.0560516646</v>
      </c>
      <c r="H12" s="104" t="n">
        <f t="shared" si="2">G12/AD12-1</f>
        <v>0.13262329415429175</v>
      </c>
      <c r="I12" s="103">
        <v>10677.3373849824</v>
      </c>
      <c r="J12" s="104" t="n">
        <f t="shared" si="3">I12/AF12-1</f>
        <v>0.01945011325403745</v>
      </c>
      <c r="K12" s="103">
        <v>10805.3082444497</v>
      </c>
      <c r="L12" s="104" t="n">
        <f t="shared" si="4">K12/AH12-1</f>
        <v>0.019188711500892852</v>
      </c>
      <c r="M12" s="103">
        <v>11403.2323802308</v>
      </c>
      <c r="N12" s="104" t="n">
        <f t="shared" si="5">M12/AJ12-1</f>
        <v>0.1421537138249407</v>
      </c>
      <c r="O12" s="103">
        <v>13036.3928683541</v>
      </c>
      <c r="P12" s="104" t="n">
        <f t="shared" si="6">O12/AL12-1</f>
        <v>0.2927245934436604</v>
      </c>
      <c r="Q12" s="103" t="n">
        <v>13484.803340709392</v>
      </c>
      <c r="R12" s="104" t="n">
        <f>Q12/AL12-1</f>
        <v>0.3929766706972304</v>
      </c>
      <c r="S12" s="103"/>
      <c r="T12" s="104">
        <f>S12/AN12-1</f>
      </c>
      <c r="U12" s="103">
        <f>C12+E12+G12+I12+K12+M12+O12+Q12+S12</f>
      </c>
      <c r="V12" s="104">
        <f>U12/SUM(X12+Z12+AB12+AD12+AF12+AH12+AJ12+AL12+AN12)-1</f>
      </c>
      <c r="W12" s="103"/>
      <c r="X12" s="103" t="n">
        <v>8745.48098138258</v>
      </c>
      <c r="Y12" s="104">
        <f>X12/AY12-1</f>
      </c>
      <c r="Z12" s="103" t="n">
        <v>8151.29665878211</v>
      </c>
      <c r="AA12" s="104">
        <f>Z12/BA12-1</f>
      </c>
      <c r="AB12" s="103" t="n">
        <v>9940.68911506144</v>
      </c>
      <c r="AC12" s="104">
        <f>AB12/BC12-1</f>
      </c>
      <c r="AD12" s="103" t="n">
        <v>10473.6242079574</v>
      </c>
      <c r="AE12" s="104">
        <f>AD12/BE12-1</f>
      </c>
      <c r="AF12" s="103" t="n">
        <v>10601.8719816249</v>
      </c>
      <c r="AG12" s="104">
        <f>AF12/BG12-1</f>
      </c>
      <c r="AH12" s="103" t="n">
        <v>9983.97347239952</v>
      </c>
      <c r="AI12" s="104">
        <f>AH12/BI12-1</f>
      </c>
      <c r="AJ12" s="103" t="n">
        <v>10084.4316991191</v>
      </c>
      <c r="AK12" s="104">
        <f>AJ12/BK12-1</f>
      </c>
      <c r="AL12" s="103" t="n">
        <v>9680.56653379544</v>
      </c>
      <c r="AM12" s="104">
        <f>AL12/BM12-1</f>
      </c>
      <c r="AN12" s="103" t="n">
        <v>8939.91732160063</v>
      </c>
      <c r="AO12" s="104">
        <f>AN12/BO12-1</f>
      </c>
      <c r="AP12" s="103" t="n">
        <v>9430.78056864104</v>
      </c>
      <c r="AQ12" s="104">
        <f>AP12/BQ12-1</f>
      </c>
      <c r="AR12" s="103" t="n">
        <v>9114.33135077378</v>
      </c>
      <c r="AS12" s="104">
        <f>AR12/BS12-1</f>
      </c>
      <c r="AT12" s="103" t="n">
        <v>9556.21768144123</v>
      </c>
      <c r="AU12" s="104">
        <f>AT12/BU12-1</f>
      </c>
      <c r="AV12" s="103">
        <f>X12+Z12+AB12+AD12+AF12+AH12+AJ12+AL12+AN12+AP12+AR12+AT12</f>
      </c>
      <c r="AW12" s="104">
        <f>AV12/SUM(AY12,BA12,BC12,BE12,BG12,BI12,BK12,BM12,BO12,BQ12,BS12,BU12)-1</f>
      </c>
      <c r="AX12" s="104"/>
      <c r="AY12" s="103" t="n">
        <v>10848.3086547168</v>
      </c>
      <c r="AZ12" s="104"/>
      <c r="BA12" s="103" t="n">
        <v>6846.30347843287</v>
      </c>
      <c r="BB12" s="104"/>
      <c r="BC12" s="103" t="n">
        <v>10632.055465391</v>
      </c>
      <c r="BD12" s="104"/>
      <c r="BE12" s="103" t="n">
        <v>11582.2857255915</v>
      </c>
      <c r="BF12" s="104"/>
      <c r="BG12" s="103" t="n">
        <v>11685.4524124116</v>
      </c>
      <c r="BH12" s="104"/>
      <c r="BI12" s="103" t="n">
        <v>11373.4537748626</v>
      </c>
      <c r="BJ12" s="104"/>
      <c r="BK12" s="103" t="n">
        <v>10302.4786662782</v>
      </c>
      <c r="BL12" s="104"/>
      <c r="BM12" s="103" t="n">
        <v>9551.20461352976</v>
      </c>
      <c r="BN12" s="104"/>
      <c r="BO12" s="103" t="n">
        <v>9332.82033979246</v>
      </c>
      <c r="BP12" s="104"/>
      <c r="BQ12" s="103" t="n">
        <v>9698.92474919582</v>
      </c>
      <c r="BR12" s="104"/>
      <c r="BS12" s="103" t="n">
        <v>8856.83937042576</v>
      </c>
      <c r="BT12" s="104"/>
      <c r="BU12" s="103" t="n">
        <v>8646.60250158873</v>
      </c>
      <c r="BV12" s="104"/>
      <c r="BW12" s="103">
        <f>AY12+BA12+BC12+BE12+BG12+BI12+BK12+BM12+BO12+BQ12+BS12+BU12</f>
      </c>
      <c r="BX12" s="104"/>
      <c r="BY12" s="169"/>
      <c r="BZ12" s="172"/>
      <c r="CA12" s="172"/>
      <c r="CB12" s="172"/>
      <c r="CC12" s="172"/>
      <c r="CD12" s="172"/>
      <c r="CE12" s="172"/>
      <c r="CF12" s="172"/>
      <c r="CG12" s="172"/>
      <c r="CH12" s="172"/>
      <c r="CI12" s="172"/>
      <c r="CJ12" s="172"/>
      <c r="CK12" s="172"/>
      <c r="CL12" s="152"/>
    </row>
    <row r="13" ht="28.8" customHeight="1" spans="1:88">
      <c r="A13" s="173" t="s">
        <v>94</v>
      </c>
      <c r="B13" s="147" t="s">
        <v>282</v>
      </c>
      <c r="C13" s="103">
        <v>105.50200222451</v>
      </c>
      <c r="D13" s="104" t="n">
        <f t="shared" si="0">C13/Z13-1</f>
        <v>0.9716745314727482</v>
      </c>
      <c r="E13" s="103">
        <v>105.489456080506</v>
      </c>
      <c r="F13" s="104" t="n">
        <f t="shared" si="1">E13/AB13-1</f>
        <v>1.0339268343605097</v>
      </c>
      <c r="G13" s="103">
        <v>113.009439040076</v>
      </c>
      <c r="H13" s="104" t="n">
        <f t="shared" si="2">G13/AD13-1</f>
        <v>0.3299431169125242</v>
      </c>
      <c r="I13" s="103">
        <v>105.38726094567</v>
      </c>
      <c r="J13" s="104" t="n">
        <f t="shared" si="3">I13/AF13-1</f>
        <v>0.03699306758290022</v>
      </c>
      <c r="K13" s="103">
        <v>127.58060629027</v>
      </c>
      <c r="L13" s="104" t="n">
        <f t="shared" si="4">K13/AH13-1</f>
        <v>0.1526794499038664</v>
      </c>
      <c r="M13" s="103">
        <v>143.030800211988</v>
      </c>
      <c r="N13" s="104" t="n">
        <f t="shared" si="5">M13/AJ13-1</f>
        <v>0.2886118880237809</v>
      </c>
      <c r="O13" s="103">
        <v>160.481676414193</v>
      </c>
      <c r="P13" s="104" t="n">
        <f t="shared" si="6">O13/AL13-1</f>
        <v>0.4329831376756552</v>
      </c>
      <c r="Q13" s="103" t="n">
        <v>161.31307607953312</v>
      </c>
      <c r="R13" s="104" t="n">
        <f>Q13/AL13-1</f>
        <v>0.35059369449815914</v>
      </c>
      <c r="S13" s="103"/>
      <c r="T13" s="104">
        <f>S13/AN13-1</f>
      </c>
      <c r="U13" s="103">
        <f>C13+E13+G13+I13+K13+M13+O13+Q13+S13</f>
      </c>
      <c r="V13" s="104">
        <f>U13/SUM(X13+Z13+AB13+AD13+AF13+AH13+AJ13+AL13+AN13)-1</f>
      </c>
      <c r="W13" s="103"/>
      <c r="X13" s="103" t="n">
        <v>53.5088324875328</v>
      </c>
      <c r="Y13" s="104">
        <f>X13/AY13-1</f>
      </c>
      <c r="Z13" s="103" t="n">
        <v>51.8649217358269</v>
      </c>
      <c r="AA13" s="104">
        <f>Z13/BA13-1</f>
      </c>
      <c r="AB13" s="103" t="n">
        <v>84.9731372740426</v>
      </c>
      <c r="AC13" s="104">
        <f>AB13/BC13-1</f>
      </c>
      <c r="AD13" s="103" t="n">
        <v>101.62773912396</v>
      </c>
      <c r="AE13" s="104">
        <f>AD13/BE13-1</f>
      </c>
      <c r="AF13" s="103" t="n">
        <v>110.681773931955</v>
      </c>
      <c r="AG13" s="104">
        <f>AF13/BG13-1</f>
      </c>
      <c r="AH13" s="103" t="n">
        <v>110.996027229999</v>
      </c>
      <c r="AI13" s="104">
        <f>AH13/BI13-1</f>
      </c>
      <c r="AJ13" s="103" t="n">
        <v>111.991322294622</v>
      </c>
      <c r="AK13" s="104">
        <f>AJ13/BK13-1</f>
      </c>
      <c r="AL13" s="103" t="n">
        <v>119.438641492749</v>
      </c>
      <c r="AM13" s="104">
        <f>AL13/BM13-1</f>
      </c>
      <c r="AN13" s="103" t="n">
        <v>107.111719061674</v>
      </c>
      <c r="AO13" s="104">
        <f>AN13/BO13-1</f>
      </c>
      <c r="AP13" s="103" t="n">
        <v>136.359763001134</v>
      </c>
      <c r="AQ13" s="104">
        <f>AP13/BQ13-1</f>
      </c>
      <c r="AR13" s="103" t="n">
        <v>105.543525153158</v>
      </c>
      <c r="AS13" s="104">
        <f>AR13/BS13-1</f>
      </c>
      <c r="AT13" s="103" t="n">
        <v>102.652411787364</v>
      </c>
      <c r="AU13" s="104">
        <f>AT13/BU13-1</f>
      </c>
      <c r="AV13" s="103">
        <f>X13+Z13+AB13+AD13+AF13+AH13+AJ13+AL13+AN13+AP13+AR13+AT13</f>
      </c>
      <c r="AW13" s="104">
        <f>AV13/SUM(AY13,BA13,BC13,BE13,BG13,BI13,BK13,BM13,BO13,BQ13,BS13,BU13)-1</f>
      </c>
      <c r="AX13" s="104"/>
      <c r="AY13" s="103" t="n">
        <v>100.527712195896</v>
      </c>
      <c r="AZ13" s="104"/>
      <c r="BA13" s="103" t="n">
        <v>94.209001412377</v>
      </c>
      <c r="BB13" s="104"/>
      <c r="BC13" s="103" t="n">
        <v>94.5545316451619</v>
      </c>
      <c r="BD13" s="104"/>
      <c r="BE13" s="103" t="n">
        <v>99.3342225795744</v>
      </c>
      <c r="BF13" s="104"/>
      <c r="BG13" s="103" t="n">
        <v>100.336606755171</v>
      </c>
      <c r="BH13" s="104"/>
      <c r="BI13" s="103" t="n">
        <v>133.152080209412</v>
      </c>
      <c r="BJ13" s="104"/>
      <c r="BK13" s="103" t="n">
        <v>142.43148344199</v>
      </c>
      <c r="BL13" s="104"/>
      <c r="BM13" s="103" t="n">
        <v>144.691648811768</v>
      </c>
      <c r="BN13" s="104"/>
      <c r="BO13" s="103" t="n">
        <v>142.99448993997</v>
      </c>
      <c r="BP13" s="104"/>
      <c r="BQ13" s="103" t="n">
        <v>138.565399706418</v>
      </c>
      <c r="BR13" s="104"/>
      <c r="BS13" s="103" t="n">
        <v>132.136707677775</v>
      </c>
      <c r="BT13" s="104"/>
      <c r="BU13" s="103" t="n">
        <v>142.147582199897</v>
      </c>
      <c r="BV13" s="104"/>
      <c r="BW13" s="103">
        <f>AY13+BA13+BC13+BE13+BG13+BI13+BK13+BM13+BO13+BQ13+BS13+BU13</f>
      </c>
      <c r="BX13" s="104"/>
      <c r="BY13" s="169"/>
      <c r="BZ13" s="170"/>
      <c r="CA13" s="170"/>
      <c r="CB13" s="170"/>
      <c r="CC13" s="170"/>
      <c r="CD13" s="170"/>
      <c r="CE13" s="170"/>
      <c r="CF13" s="170"/>
      <c r="CG13" s="170"/>
      <c r="CH13" s="170"/>
      <c r="CI13" s="170"/>
      <c r="CJ13" s="170"/>
      <c r="CK13" s="170"/>
      <c r="CL13" s="152"/>
    </row>
    <row r="14" ht="28.8" customHeight="1" spans="1:88">
      <c r="A14" s="45"/>
      <c r="B14" s="147" t="s">
        <v>283</v>
      </c>
      <c r="C14" s="103">
        <v>476.220582183949</v>
      </c>
      <c r="D14" s="104" t="n">
        <f t="shared" si="0">C14/Z14-1</f>
        <v>0.9795221933544891</v>
      </c>
      <c r="E14" s="103">
        <v>487.407743743975</v>
      </c>
      <c r="F14" s="104" t="n">
        <f t="shared" si="1">E14/AB14-1</f>
        <v>1.110529345211953</v>
      </c>
      <c r="G14" s="103">
        <v>516.516180091855</v>
      </c>
      <c r="H14" s="104" t="n">
        <f t="shared" si="2">G14/AD14-1</f>
        <v>0.3595160063188665</v>
      </c>
      <c r="I14" s="103">
        <v>485.825827411375</v>
      </c>
      <c r="J14" s="104" t="n">
        <f t="shared" si="3">I14/AF14-1</f>
        <v>0.0609328835261298</v>
      </c>
      <c r="K14" s="103">
        <v>590.271172925212</v>
      </c>
      <c r="L14" s="104" t="n">
        <f t="shared" si="4">K14/AH14-1</f>
        <v>0.18701869790518066</v>
      </c>
      <c r="M14" s="103">
        <v>657.096218608149</v>
      </c>
      <c r="N14" s="104" t="n">
        <f t="shared" si="5">M14/AJ14-1</f>
        <v>0.3215410777080656</v>
      </c>
      <c r="O14" s="103">
        <v>734.764931523341</v>
      </c>
      <c r="P14" s="104" t="n">
        <f t="shared" si="6">O14/AL14-1</f>
        <v>0.4598885790081255</v>
      </c>
      <c r="Q14" s="103" t="n">
        <v>736.9469909398707</v>
      </c>
      <c r="R14" s="104" t="n">
        <f>Q14/AL14-1</f>
        <v>0.36537568639006546</v>
      </c>
      <c r="S14" s="103"/>
      <c r="T14" s="104">
        <f>S14/AN14-1</f>
      </c>
      <c r="U14" s="103">
        <f>C14+E14+G14+I14+K14+M14+O14+Q14+S14</f>
      </c>
      <c r="V14" s="104">
        <f>U14/SUM(X14+Z14+AB14+AD14+AF14+AH14+AJ14+AL14+AN14)-1</f>
      </c>
      <c r="W14" s="103"/>
      <c r="X14" s="103" t="n">
        <v>240.573499899462</v>
      </c>
      <c r="Y14" s="104">
        <f>X14/AY14-1</f>
      </c>
      <c r="Z14" s="103" t="n">
        <v>230.940993476225</v>
      </c>
      <c r="AA14" s="104">
        <f>Z14/BA14-1</f>
      </c>
      <c r="AB14" s="103" t="n">
        <v>379.9265162684</v>
      </c>
      <c r="AC14" s="104">
        <f>AB14/BC14-1</f>
      </c>
      <c r="AD14" s="103" t="n">
        <v>457.92324373685</v>
      </c>
      <c r="AE14" s="104">
        <f>AD14/BE14-1</f>
      </c>
      <c r="AF14" s="103" t="n">
        <v>497.272009250492</v>
      </c>
      <c r="AG14" s="104">
        <f>AF14/BG14-1</f>
      </c>
      <c r="AH14" s="103" t="n">
        <v>497.219670044418</v>
      </c>
      <c r="AI14" s="104">
        <f>AH14/BI14-1</f>
      </c>
      <c r="AJ14" s="103" t="n">
        <v>503.302061601546</v>
      </c>
      <c r="AK14" s="104">
        <f>AJ14/BK14-1</f>
      </c>
      <c r="AL14" s="103" t="n">
        <v>539.739354000286</v>
      </c>
      <c r="AM14" s="104">
        <f>AL14/BM14-1</f>
      </c>
      <c r="AN14" s="103" t="n">
        <v>480.109198530929</v>
      </c>
      <c r="AO14" s="104">
        <f>AN14/BO14-1</f>
      </c>
      <c r="AP14" s="103" t="n">
        <v>623.394777939499</v>
      </c>
      <c r="AQ14" s="104">
        <f>AP14/BQ14-1</f>
      </c>
      <c r="AR14" s="103" t="n">
        <v>481.952633935792</v>
      </c>
      <c r="AS14" s="104">
        <f>AR14/BS14-1</f>
      </c>
      <c r="AT14" s="103" t="n">
        <v>471.963121071638</v>
      </c>
      <c r="AU14" s="104">
        <f>AT14/BU14-1</f>
      </c>
      <c r="AV14" s="103">
        <f>X14+Z14+AB14+AD14+AF14+AH14+AJ14+AL14+AN14+AP14+AR14+AT14</f>
      </c>
      <c r="AW14" s="104">
        <f>AV14/SUM(AY14,BA14,BC14,BE14,BG14,BI14,BK14,BM14,BO14,BQ14,BS14,BU14)-1</f>
      </c>
      <c r="AX14" s="104"/>
      <c r="AY14" s="103" t="n">
        <v>422.924766261716</v>
      </c>
      <c r="AZ14" s="104"/>
      <c r="BA14" s="103" t="n">
        <v>419.379825359268</v>
      </c>
      <c r="BB14" s="104"/>
      <c r="BC14" s="103" t="n">
        <v>409.918168046056</v>
      </c>
      <c r="BD14" s="104"/>
      <c r="BE14" s="103" t="n">
        <v>437.486500949461</v>
      </c>
      <c r="BF14" s="104"/>
      <c r="BG14" s="103" t="n">
        <v>442.54979757963</v>
      </c>
      <c r="BH14" s="104"/>
      <c r="BI14" s="103" t="n">
        <v>602.940918353536</v>
      </c>
      <c r="BJ14" s="104"/>
      <c r="BK14" s="103" t="n">
        <v>652.05511789414</v>
      </c>
      <c r="BL14" s="104"/>
      <c r="BM14" s="103" t="n">
        <v>676.76745050027</v>
      </c>
      <c r="BN14" s="104"/>
      <c r="BO14" s="103" t="n">
        <v>656.898444986854</v>
      </c>
      <c r="BP14" s="104"/>
      <c r="BQ14" s="103" t="n">
        <v>637.64943009574</v>
      </c>
      <c r="BR14" s="104"/>
      <c r="BS14" s="103" t="n">
        <v>612.510799264024</v>
      </c>
      <c r="BT14" s="104"/>
      <c r="BU14" s="103" t="n">
        <v>666.325364598434</v>
      </c>
      <c r="BV14" s="104"/>
      <c r="BW14" s="103">
        <f>AY14+BA14+BC14+BE14+BG14+BI14+BK14+BM14+BO14+BQ14+BS14+BU14</f>
      </c>
      <c r="BX14" s="104"/>
      <c r="BY14" s="169"/>
      <c r="BZ14" s="172"/>
      <c r="CA14" s="172"/>
      <c r="CB14" s="172"/>
      <c r="CC14" s="172"/>
      <c r="CD14" s="172"/>
      <c r="CE14" s="172"/>
      <c r="CF14" s="172"/>
      <c r="CG14" s="172"/>
      <c r="CH14" s="172"/>
      <c r="CI14" s="172"/>
      <c r="CJ14" s="172"/>
      <c r="CK14" s="172"/>
      <c r="CL14" s="152"/>
    </row>
    <row r="15" ht="28.8" customHeight="1" spans="1:88">
      <c r="A15" s="45"/>
      <c r="B15" s="147" t="s">
        <v>284</v>
      </c>
      <c r="C15" s="103">
        <v>91.9022366829623</v>
      </c>
      <c r="D15" s="104" t="n">
        <f t="shared" si="0">C15/Z15-1</f>
        <v>0.8469135222825206</v>
      </c>
      <c r="E15" s="103">
        <v>93.6666426049648</v>
      </c>
      <c r="F15" s="104" t="n">
        <f t="shared" si="1">E15/AB15-1</f>
        <v>1.0453987565944534</v>
      </c>
      <c r="G15" s="103">
        <v>99.0809971039547</v>
      </c>
      <c r="H15" s="104" t="n">
        <f t="shared" si="2">G15/AD15-1</f>
        <v>0.2906620558474944</v>
      </c>
      <c r="I15" s="103">
        <v>92.405622697592</v>
      </c>
      <c r="J15" s="104" t="n">
        <f t="shared" si="3">I15/AF15-1</f>
        <v>0.012907483011392884</v>
      </c>
      <c r="K15" s="103">
        <v>111.971884738206</v>
      </c>
      <c r="L15" s="104" t="n">
        <f t="shared" si="4">K15/AH15-1</f>
        <v>0.1445019230660891</v>
      </c>
      <c r="M15" s="103">
        <v>125.196875683853</v>
      </c>
      <c r="N15" s="104" t="n">
        <f t="shared" si="5">M15/AJ15-1</f>
        <v>0.24898691549481167</v>
      </c>
      <c r="O15" s="103">
        <v>140.344963641575</v>
      </c>
      <c r="P15" s="104" t="n">
        <f t="shared" si="6">O15/AL15-1</f>
        <v>0.4462926601249986</v>
      </c>
      <c r="Q15" s="103" t="n">
        <v>140.81974211603566</v>
      </c>
      <c r="R15" s="104" t="n">
        <f>Q15/AL15-1</f>
        <v>0.4011026494376704</v>
      </c>
      <c r="S15" s="103"/>
      <c r="T15" s="104">
        <f>S15/AN15-1</f>
      </c>
      <c r="U15" s="103">
        <f>C15+E15+G15+I15+K15+M15+O15+Q15+S15</f>
      </c>
      <c r="V15" s="104">
        <f>U15/SUM(X15+Z15+AB15+AD15+AF15+AH15+AJ15+AL15+AN15)-1</f>
      </c>
      <c r="W15" s="103"/>
      <c r="X15" s="103" t="n">
        <v>49.759902439495</v>
      </c>
      <c r="Y15" s="104">
        <f>X15/AY15-1</f>
      </c>
      <c r="Z15" s="103" t="n">
        <v>45.7938298353705</v>
      </c>
      <c r="AA15" s="104">
        <f>Z15/BA15-1</f>
      </c>
      <c r="AB15" s="103" t="n">
        <v>76.7675757221317</v>
      </c>
      <c r="AC15" s="104">
        <f>AB15/BC15-1</f>
      </c>
      <c r="AD15" s="103" t="n">
        <v>91.228097577943</v>
      </c>
      <c r="AE15" s="104">
        <f>AD15/BE15-1</f>
      </c>
      <c r="AF15" s="103" t="n">
        <v>97.8345972877323</v>
      </c>
      <c r="AG15" s="104">
        <f>AF15/BG15-1</f>
      </c>
      <c r="AH15" s="103" t="n">
        <v>100.238740799181</v>
      </c>
      <c r="AI15" s="104">
        <f>AH15/BI15-1</f>
      </c>
      <c r="AJ15" s="103" t="n">
        <v>97.0377348312377</v>
      </c>
      <c r="AK15" s="104">
        <f>AJ15/BK15-1</f>
      </c>
      <c r="AL15" s="103" t="n">
        <v>100.506370587875</v>
      </c>
      <c r="AM15" s="104">
        <f>AL15/BM15-1</f>
      </c>
      <c r="AN15" s="103" t="n">
        <v>92.125854853775</v>
      </c>
      <c r="AO15" s="104">
        <f>AN15/BO15-1</f>
      </c>
      <c r="AP15" s="103" t="n">
        <v>120.408802125183</v>
      </c>
      <c r="AQ15" s="104">
        <f>AP15/BQ15-1</f>
      </c>
      <c r="AR15" s="103" t="n">
        <v>93.914943415261</v>
      </c>
      <c r="AS15" s="104">
        <f>AR15/BS15-1</f>
      </c>
      <c r="AT15" s="103" t="n">
        <v>90.8923771151726</v>
      </c>
      <c r="AU15" s="104">
        <f>AT15/BU15-1</f>
      </c>
      <c r="AV15" s="103">
        <f>X15+Z15+AB15+AD15+AF15+AH15+AJ15+AL15+AN15+AP15+AR15+AT15</f>
      </c>
      <c r="AW15" s="104">
        <f>AV15/SUM(AY15,BA15,BC15,BE15,BG15,BI15,BK15,BM15,BO15,BQ15,BS15,BU15)-1</f>
      </c>
      <c r="AX15" s="104"/>
      <c r="AY15" s="103" t="n">
        <v>95.0282959046495</v>
      </c>
      <c r="AZ15" s="104"/>
      <c r="BA15" s="103" t="n">
        <v>88.6895201740098</v>
      </c>
      <c r="BB15" s="104"/>
      <c r="BC15" s="103" t="n">
        <v>86.2635822371164</v>
      </c>
      <c r="BD15" s="104"/>
      <c r="BE15" s="103" t="n">
        <v>89.6604021565818</v>
      </c>
      <c r="BF15" s="104"/>
      <c r="BG15" s="103" t="n">
        <v>90.0197570951184</v>
      </c>
      <c r="BH15" s="104"/>
      <c r="BI15" s="103" t="n">
        <v>116.960461761989</v>
      </c>
      <c r="BJ15" s="104"/>
      <c r="BK15" s="103" t="n">
        <v>121.858255830881</v>
      </c>
      <c r="BL15" s="104"/>
      <c r="BM15" s="103" t="n">
        <v>136.875538511171</v>
      </c>
      <c r="BN15" s="104"/>
      <c r="BO15" s="103" t="n">
        <v>123.955963020203</v>
      </c>
      <c r="BP15" s="104"/>
      <c r="BQ15" s="103" t="n">
        <v>126.247249244865</v>
      </c>
      <c r="BR15" s="104"/>
      <c r="BS15" s="103" t="n">
        <v>118.937246288814</v>
      </c>
      <c r="BT15" s="104"/>
      <c r="BU15" s="103" t="n">
        <v>128.357612143869</v>
      </c>
      <c r="BV15" s="104"/>
      <c r="BW15" s="103">
        <f>AY15+BA15+BC15+BE15+BG15+BI15+BK15+BM15+BO15+BQ15+BS15+BU15</f>
      </c>
      <c r="BX15" s="104"/>
      <c r="BY15" s="169"/>
      <c r="BZ15" s="172"/>
      <c r="CA15" s="172"/>
      <c r="CB15" s="172"/>
      <c r="CC15" s="172"/>
      <c r="CD15" s="172"/>
      <c r="CE15" s="172"/>
      <c r="CF15" s="172"/>
      <c r="CG15" s="172"/>
      <c r="CH15" s="172"/>
      <c r="CI15" s="172"/>
      <c r="CJ15" s="172"/>
      <c r="CK15" s="172"/>
      <c r="CL15" s="152"/>
    </row>
    <row r="16" ht="28.8" customHeight="1" spans="1:88">
      <c r="A16" s="29"/>
      <c r="B16" s="147" t="s">
        <v>276</v>
      </c>
      <c r="C16" s="103">
        <v>311.273970318515</v>
      </c>
      <c r="D16" s="104" t="n">
        <f t="shared" si="0">C16/Z16-1</f>
        <v>1.0126313376162552</v>
      </c>
      <c r="E16" s="103">
        <v>343.841583796056</v>
      </c>
      <c r="F16" s="104" t="n">
        <f t="shared" si="1">E16/AB16-1</f>
        <v>1.5245520605511338</v>
      </c>
      <c r="G16" s="103">
        <v>355.26173749806</v>
      </c>
      <c r="H16" s="104" t="n">
        <f t="shared" si="2">G16/AD16-1</f>
        <v>0.5437698904332948</v>
      </c>
      <c r="I16" s="103">
        <v>338.702119939367</v>
      </c>
      <c r="J16" s="104" t="n">
        <f t="shared" si="3">I16/AF16-1</f>
        <v>0.19920285945734317</v>
      </c>
      <c r="K16" s="103">
        <v>415.229320538338</v>
      </c>
      <c r="L16" s="104" t="n">
        <f t="shared" si="4">K16/AH16-1</f>
        <v>0.38240192044514587</v>
      </c>
      <c r="M16" s="103">
        <v>452.527952211485</v>
      </c>
      <c r="N16" s="104" t="n">
        <f t="shared" si="5">M16/AJ16-1</f>
        <v>0.4368066226538043</v>
      </c>
      <c r="O16" s="103">
        <v>503.857330974408</v>
      </c>
      <c r="P16" s="104" t="n">
        <f t="shared" si="6">O16/AL16-1</f>
        <v>0.6712534741318488</v>
      </c>
      <c r="Q16" s="103" t="n">
        <v>502.2718460829076</v>
      </c>
      <c r="R16" s="104" t="n">
        <f>Q16/AL16-1</f>
        <v>0.5491786293147496</v>
      </c>
      <c r="S16" s="103"/>
      <c r="T16" s="104">
        <f>S16/AN16-1</f>
      </c>
      <c r="U16" s="103">
        <f>C16+E16+G16+I16+K16+M16+O16+Q16+S16</f>
      </c>
      <c r="V16" s="104">
        <f>U16/SUM(X16+Z16+AB16+AD16+AF16+AH16+AJ16+AL16+AN16)-1</f>
      </c>
      <c r="W16" s="103"/>
      <c r="X16" s="103" t="n">
        <v>154.660202542203</v>
      </c>
      <c r="Y16" s="104">
        <f>X16/AY16-1</f>
      </c>
      <c r="Z16" s="103" t="n">
        <v>136.199046622549</v>
      </c>
      <c r="AA16" s="104">
        <f>Z16/BA16-1</f>
      </c>
      <c r="AB16" s="103" t="n">
        <v>230.126095669833</v>
      </c>
      <c r="AC16" s="104">
        <f>AB16/BC16-1</f>
      </c>
      <c r="AD16" s="103" t="n">
        <v>282.439386521005</v>
      </c>
      <c r="AE16" s="104">
        <f>AD16/BE16-1</f>
      </c>
      <c r="AF16" s="103" t="n">
        <v>300.368014827866</v>
      </c>
      <c r="AG16" s="104">
        <f>AF16/BG16-1</f>
      </c>
      <c r="AH16" s="103" t="n">
        <v>314.953971589899</v>
      </c>
      <c r="AI16" s="104">
        <f>AH16/BI16-1</f>
      </c>
      <c r="AJ16" s="103" t="n">
        <v>301.484687256158</v>
      </c>
      <c r="AK16" s="104">
        <f>AJ16/BK16-1</f>
      </c>
      <c r="AL16" s="103" t="n">
        <v>324.218160887669</v>
      </c>
      <c r="AM16" s="104">
        <f>AL16/BM16-1</f>
      </c>
      <c r="AN16" s="103" t="n">
        <v>291.274739339477</v>
      </c>
      <c r="AO16" s="104">
        <f>AN16/BO16-1</f>
      </c>
      <c r="AP16" s="103" t="n">
        <v>417.850404957144</v>
      </c>
      <c r="AQ16" s="104">
        <f>AP16/BQ16-1</f>
      </c>
      <c r="AR16" s="103" t="n">
        <v>328.44382775191</v>
      </c>
      <c r="AS16" s="104">
        <f>AR16/BS16-1</f>
      </c>
      <c r="AT16" s="103" t="n">
        <v>324.89006551154</v>
      </c>
      <c r="AU16" s="104">
        <f>AT16/BU16-1</f>
      </c>
      <c r="AV16" s="103">
        <f>X16+Z16+AB16+AD16+AF16+AH16+AJ16+AL16+AN16+AP16+AR16+AT16</f>
      </c>
      <c r="AW16" s="104">
        <f>AV16/SUM(AY16,BA16,BC16,BE16,BG16,BI16,BK16,BM16,BO16,BQ16,BS16,BU16)-1</f>
      </c>
      <c r="AX16" s="104"/>
      <c r="AY16" s="103" t="n">
        <v>254.422495314797</v>
      </c>
      <c r="AZ16" s="104"/>
      <c r="BA16" s="103" t="n">
        <v>287.758703653259</v>
      </c>
      <c r="BB16" s="104"/>
      <c r="BC16" s="103" t="n">
        <v>242.977534947187</v>
      </c>
      <c r="BD16" s="104"/>
      <c r="BE16" s="103" t="n">
        <v>253.454894300948</v>
      </c>
      <c r="BF16" s="104"/>
      <c r="BG16" s="103" t="n">
        <v>254.859303350395</v>
      </c>
      <c r="BH16" s="104"/>
      <c r="BI16" s="103" t="n">
        <v>389.57233652152</v>
      </c>
      <c r="BJ16" s="104"/>
      <c r="BK16" s="103" t="n">
        <v>412.260006873387</v>
      </c>
      <c r="BL16" s="104"/>
      <c r="BM16" s="103" t="n">
        <v>501.311516020984</v>
      </c>
      <c r="BN16" s="104"/>
      <c r="BO16" s="103" t="n">
        <v>428.701049338412</v>
      </c>
      <c r="BP16" s="104"/>
      <c r="BQ16" s="103" t="n">
        <v>435.086751665773</v>
      </c>
      <c r="BR16" s="104"/>
      <c r="BS16" s="103" t="n">
        <v>420.72147887636</v>
      </c>
      <c r="BT16" s="104"/>
      <c r="BU16" s="103" t="n">
        <v>481.180855023367</v>
      </c>
      <c r="BV16" s="104"/>
      <c r="BW16" s="103">
        <f>AY16+BA16+BC16+BE16+BG16+BI16+BK16+BM16+BO16+BQ16+BS16+BU16</f>
      </c>
      <c r="BX16" s="104"/>
      <c r="BY16" s="169"/>
      <c r="BZ16" s="172"/>
      <c r="CA16" s="172"/>
      <c r="CB16" s="172"/>
      <c r="CC16" s="172"/>
      <c r="CD16" s="172"/>
      <c r="CE16" s="172"/>
      <c r="CF16" s="172"/>
      <c r="CG16" s="172"/>
      <c r="CH16" s="172"/>
      <c r="CI16" s="172"/>
      <c r="CJ16" s="172"/>
      <c r="CK16" s="172"/>
      <c r="CL16" s="152"/>
    </row>
    <row r="17" ht="28.8" customHeight="1" spans="1:88">
      <c r="A17" s="173" t="s">
        <v>95</v>
      </c>
      <c r="B17" s="147" t="s">
        <v>282</v>
      </c>
      <c r="C17" s="103">
        <v>191.793770327456</v>
      </c>
      <c r="D17" s="104" t="n">
        <f t="shared" si="0">C17/Z17-1</f>
        <v>0.7434416853782575</v>
      </c>
      <c r="E17" s="103">
        <v>221.004039639405</v>
      </c>
      <c r="F17" s="104" t="n">
        <f t="shared" si="1">E17/AB17-1</f>
        <v>1.133306478679887</v>
      </c>
      <c r="G17" s="103">
        <v>302.405466914071</v>
      </c>
      <c r="H17" s="104" t="n">
        <f t="shared" si="2">G17/AD17-1</f>
        <v>1.5080399363532786</v>
      </c>
      <c r="I17" s="103">
        <v>283.159255199031</v>
      </c>
      <c r="J17" s="104" t="n">
        <f t="shared" si="3">I17/AF17-1</f>
        <v>1.132348464256388</v>
      </c>
      <c r="K17" s="103">
        <v>316.984323621391</v>
      </c>
      <c r="L17" s="104" t="n">
        <f t="shared" si="4">K17/AH17-1</f>
        <v>1.1404301259930762</v>
      </c>
      <c r="M17" s="103">
        <v>309.996026118058</v>
      </c>
      <c r="N17" s="104" t="n">
        <f t="shared" si="5">M17/AJ17-1</f>
        <v>1.030514158420007</v>
      </c>
      <c r="O17" s="103">
        <v>351.73652901465</v>
      </c>
      <c r="P17" s="104" t="n">
        <f t="shared" si="6">O17/AL17-1</f>
        <v>1.5191659147579513</v>
      </c>
      <c r="Q17" s="103" t="n">
        <v>353.48065621057265</v>
      </c>
      <c r="R17" s="104" t="n">
        <f>Q17/AL17-1</f>
        <v>1.0460934716698826</v>
      </c>
      <c r="S17" s="103"/>
      <c r="T17" s="104">
        <f>S17/AN17-1</f>
      </c>
      <c r="U17" s="103">
        <f>C17+E17+G17+I17+K17+M17+O17+Q17+S17</f>
      </c>
      <c r="V17" s="104">
        <f>U17/SUM(X17+Z17+AB17+AD17+AF17+AH17+AJ17+AL17+AN17)-1</f>
      </c>
      <c r="W17" s="103"/>
      <c r="X17" s="103" t="n">
        <v>110.008709746919</v>
      </c>
      <c r="Y17" s="104">
        <f>X17/AY17-1</f>
      </c>
      <c r="Z17" s="103" t="n">
        <v>103.596947671656</v>
      </c>
      <c r="AA17" s="104">
        <f>Z17/BA17-1</f>
      </c>
      <c r="AB17" s="103" t="n">
        <v>120.574422492559</v>
      </c>
      <c r="AC17" s="104">
        <f>AB17/BC17-1</f>
      </c>
      <c r="AD17" s="103" t="n">
        <v>132.79220537614</v>
      </c>
      <c r="AE17" s="104">
        <f>AD17/BE17-1</f>
      </c>
      <c r="AF17" s="103" t="n">
        <v>148.09374983653</v>
      </c>
      <c r="AG17" s="104">
        <f>AF17/BG17-1</f>
      </c>
      <c r="AH17" s="103" t="n">
        <v>152.668734090125</v>
      </c>
      <c r="AI17" s="104">
        <f>AH17/BI17-1</f>
      </c>
      <c r="AJ17" s="103" t="n">
        <v>139.624201389072</v>
      </c>
      <c r="AK17" s="104">
        <f>AJ17/BK17-1</f>
      </c>
      <c r="AL17" s="103" t="n">
        <v>172.758801640712</v>
      </c>
      <c r="AM17" s="104">
        <f>AL17/BM17-1</f>
      </c>
      <c r="AN17" s="103" t="n">
        <v>165.990681696783</v>
      </c>
      <c r="AO17" s="104">
        <f>AN17/BO17-1</f>
      </c>
      <c r="AP17" s="103" t="n">
        <v>190.49954760668</v>
      </c>
      <c r="AQ17" s="104">
        <f>AP17/BQ17-1</f>
      </c>
      <c r="AR17" s="103" t="n">
        <v>136.365325334875</v>
      </c>
      <c r="AS17" s="104">
        <f>AR17/BS17-1</f>
      </c>
      <c r="AT17" s="103" t="n">
        <v>183.500611562586</v>
      </c>
      <c r="AU17" s="104">
        <f>AT17/BU17-1</f>
      </c>
      <c r="AV17" s="103">
        <f>X17+Z17+AB17+AD17+AF17+AH17+AJ17+AL17+AN17+AP17+AR17+AT17</f>
      </c>
      <c r="AW17" s="104">
        <f>AV17/SUM(AY17,BA17,BC17,BE17,BG17,BI17,BK17,BM17,BO17,BQ17,BS17,BU17)-1</f>
      </c>
      <c r="AX17" s="104"/>
      <c r="AY17" s="103" t="n">
        <v>170.243882930945</v>
      </c>
      <c r="AZ17" s="104"/>
      <c r="BA17" s="103" t="n">
        <v>154.474899072459</v>
      </c>
      <c r="BB17" s="104"/>
      <c r="BC17" s="103" t="n">
        <v>158.012145419632</v>
      </c>
      <c r="BD17" s="104"/>
      <c r="BE17" s="103" t="n">
        <v>159.566441096325</v>
      </c>
      <c r="BF17" s="104"/>
      <c r="BG17" s="103" t="n">
        <v>160.523248845782</v>
      </c>
      <c r="BH17" s="104"/>
      <c r="BI17" s="103" t="n">
        <v>175.727973456937</v>
      </c>
      <c r="BJ17" s="104"/>
      <c r="BK17" s="103" t="n">
        <v>202.278464381408</v>
      </c>
      <c r="BL17" s="104"/>
      <c r="BM17" s="103" t="n">
        <v>207.160977327332</v>
      </c>
      <c r="BN17" s="104"/>
      <c r="BO17" s="103" t="n">
        <v>181.409020133032</v>
      </c>
      <c r="BP17" s="104"/>
      <c r="BQ17" s="103" t="n">
        <v>160.384569585932</v>
      </c>
      <c r="BR17" s="104"/>
      <c r="BS17" s="103" t="n">
        <v>157.288187206444</v>
      </c>
      <c r="BT17" s="104"/>
      <c r="BU17" s="103" t="n">
        <v>193.315115459811</v>
      </c>
      <c r="BV17" s="104"/>
      <c r="BW17" s="103">
        <f>AY17+BA17+BC17+BE17+BG17+BI17+BK17+BM17+BO17+BQ17+BS17+BU17</f>
      </c>
      <c r="BX17" s="104"/>
      <c r="BY17" s="169"/>
      <c r="BZ17" s="170"/>
      <c r="CA17" s="170"/>
      <c r="CB17" s="170"/>
      <c r="CC17" s="170"/>
      <c r="CD17" s="170"/>
      <c r="CE17" s="170"/>
      <c r="CF17" s="170"/>
      <c r="CG17" s="170"/>
      <c r="CH17" s="170"/>
      <c r="CI17" s="170"/>
      <c r="CJ17" s="170"/>
      <c r="CK17" s="170"/>
      <c r="CL17" s="152"/>
    </row>
    <row r="18" ht="28.8" customHeight="1" spans="1:88">
      <c r="A18" s="45"/>
      <c r="B18" s="147" t="s">
        <v>283</v>
      </c>
      <c r="C18" s="103">
        <v>1066.57810558822</v>
      </c>
      <c r="D18" s="104" t="n">
        <f t="shared" si="0">C18/Z18-1</f>
        <v>0.7532270824099965</v>
      </c>
      <c r="E18" s="103">
        <v>1264.16635737588</v>
      </c>
      <c r="F18" s="104" t="n">
        <f t="shared" si="1">E18/AB18-1</f>
        <v>1.1646927378260354</v>
      </c>
      <c r="G18" s="103">
        <v>1733.23075215571</v>
      </c>
      <c r="H18" s="104" t="n">
        <f t="shared" si="2">G18/AD18-1</f>
        <v>1.601146257197184</v>
      </c>
      <c r="I18" s="103">
        <v>1629.06280710187</v>
      </c>
      <c r="J18" s="104" t="n">
        <f t="shared" si="3">I18/AF18-1</f>
        <v>1.2575507012624327</v>
      </c>
      <c r="K18" s="103">
        <v>1836.15367458479</v>
      </c>
      <c r="L18" s="104" t="n">
        <f t="shared" si="4">K18/AH18-1</f>
        <v>1.2807045181577692</v>
      </c>
      <c r="M18" s="103">
        <v>1780.18664724509</v>
      </c>
      <c r="N18" s="104" t="n">
        <f t="shared" si="5">M18/AJ18-1</f>
        <v>1.147691748746186</v>
      </c>
      <c r="O18" s="103">
        <v>2000.1475630024</v>
      </c>
      <c r="P18" s="104" t="n">
        <f t="shared" si="6">O18/AL18-1</f>
        <v>1.6299917040328724</v>
      </c>
      <c r="Q18" s="103" t="n">
        <v>2008.8740558255768</v>
      </c>
      <c r="R18" s="104" t="n">
        <f>Q18/AL18-1</f>
        <v>1.4275457976138775</v>
      </c>
      <c r="S18" s="103"/>
      <c r="T18" s="104">
        <f>S18/AN18-1</f>
      </c>
      <c r="U18" s="103">
        <f>C18+E18+G18+I18+K18+M18+O18+Q18+S18</f>
      </c>
      <c r="V18" s="104">
        <f>U18/SUM(X18+Z18+AB18+AD18+AF18+AH18+AJ18+AL18+AN18)-1</f>
      </c>
      <c r="W18" s="103"/>
      <c r="X18" s="103" t="n">
        <v>608.351374610353</v>
      </c>
      <c r="Y18" s="104">
        <f>X18/AY18-1</f>
      </c>
      <c r="Z18" s="103" t="n">
        <v>583.99343947791</v>
      </c>
      <c r="AA18" s="104">
        <f>Z18/BA18-1</f>
      </c>
      <c r="AB18" s="103" t="n">
        <v>666.333447171602</v>
      </c>
      <c r="AC18" s="104">
        <f>AB18/BC18-1</f>
      </c>
      <c r="AD18" s="103" t="n">
        <v>721.606299336219</v>
      </c>
      <c r="AE18" s="104">
        <f>AD18/BE18-1</f>
      </c>
      <c r="AF18" s="103" t="n">
        <v>805.081789405993</v>
      </c>
      <c r="AG18" s="104">
        <f>AF18/BG18-1</f>
      </c>
      <c r="AH18" s="103" t="n">
        <v>828.88368327734</v>
      </c>
      <c r="AI18" s="104">
        <f>AH18/BI18-1</f>
      </c>
      <c r="AJ18" s="103" t="n">
        <v>760.514780307231</v>
      </c>
      <c r="AK18" s="104">
        <f>AJ18/BK18-1</f>
      </c>
      <c r="AL18" s="103" t="n">
        <v>827.532917319284</v>
      </c>
      <c r="AM18" s="104">
        <f>AL18/BM18-1</f>
      </c>
      <c r="AN18" s="103" t="n">
        <v>895.804485604588</v>
      </c>
      <c r="AO18" s="104">
        <f>AN18/BO18-1</f>
      </c>
      <c r="AP18" s="103" t="n">
        <v>917.934053819116</v>
      </c>
      <c r="AQ18" s="104">
        <f>AP18/BQ18-1</f>
      </c>
      <c r="AR18" s="103" t="n">
        <v>748.481694239362</v>
      </c>
      <c r="AS18" s="104">
        <f>AR18/BS18-1</f>
      </c>
      <c r="AT18" s="103" t="n">
        <v>1009.0381875402</v>
      </c>
      <c r="AU18" s="104">
        <f>AT18/BU18-1</f>
      </c>
      <c r="AV18" s="103">
        <f>X18+Z18+AB18+AD18+AF18+AH18+AJ18+AL18+AN18+AP18+AR18+AT18</f>
      </c>
      <c r="AW18" s="104">
        <f>AV18/SUM(AY18,BA18,BC18,BE18,BG18,BI18,BK18,BM18,BO18,BQ18,BS18,BU18)-1</f>
      </c>
      <c r="AX18" s="104"/>
      <c r="AY18" s="103" t="n">
        <v>899.756328223086</v>
      </c>
      <c r="AZ18" s="104"/>
      <c r="BA18" s="103" t="n">
        <v>822.440017918684</v>
      </c>
      <c r="BB18" s="104"/>
      <c r="BC18" s="103" t="n">
        <v>805.58729983326</v>
      </c>
      <c r="BD18" s="104"/>
      <c r="BE18" s="103" t="n">
        <v>829.257343161424</v>
      </c>
      <c r="BF18" s="104"/>
      <c r="BG18" s="103" t="n">
        <v>825.542104276132</v>
      </c>
      <c r="BH18" s="104"/>
      <c r="BI18" s="103" t="n">
        <v>921.459522401891</v>
      </c>
      <c r="BJ18" s="104"/>
      <c r="BK18" s="103" t="n">
        <v>1081.61026727123</v>
      </c>
      <c r="BL18" s="104"/>
      <c r="BM18" s="103" t="n">
        <v>1135.61615014412</v>
      </c>
      <c r="BN18" s="104"/>
      <c r="BO18" s="103" t="n">
        <v>971.709298916461</v>
      </c>
      <c r="BP18" s="104"/>
      <c r="BQ18" s="103" t="n">
        <v>882.715880102274</v>
      </c>
      <c r="BR18" s="104"/>
      <c r="BS18" s="103" t="n">
        <v>853.045580564828</v>
      </c>
      <c r="BT18" s="104"/>
      <c r="BU18" s="103" t="n">
        <v>1083.78681020101</v>
      </c>
      <c r="BV18" s="104"/>
      <c r="BW18" s="103">
        <f>AY18+BA18+BC18+BE18+BG18+BI18+BK18+BM18+BO18+BQ18+BS18+BU18</f>
      </c>
      <c r="BX18" s="104"/>
      <c r="BY18" s="169"/>
      <c r="BZ18" s="172"/>
      <c r="CA18" s="172"/>
      <c r="CB18" s="172"/>
      <c r="CC18" s="172"/>
      <c r="CD18" s="172"/>
      <c r="CE18" s="172"/>
      <c r="CF18" s="172"/>
      <c r="CG18" s="172"/>
      <c r="CH18" s="172"/>
      <c r="CI18" s="172"/>
      <c r="CJ18" s="172"/>
      <c r="CK18" s="172"/>
      <c r="CL18" s="152"/>
    </row>
    <row r="19" ht="28.8" customHeight="1" spans="1:88">
      <c r="A19" s="45"/>
      <c r="B19" s="147" t="s">
        <v>284</v>
      </c>
      <c r="C19" s="103">
        <v>181.125727401676</v>
      </c>
      <c r="D19" s="104" t="n">
        <f t="shared" si="0">C19/Z19-1</f>
        <v>0.7271928151421314</v>
      </c>
      <c r="E19" s="103">
        <v>211.887181727948</v>
      </c>
      <c r="F19" s="104" t="n">
        <f t="shared" si="1">E19/AB19-1</f>
        <v>1.187684366037455</v>
      </c>
      <c r="G19" s="103">
        <v>288.47220703224</v>
      </c>
      <c r="H19" s="104" t="n">
        <f t="shared" si="2">G19/AD19-1</f>
        <v>1.5834163861537665</v>
      </c>
      <c r="I19" s="103">
        <v>270.970208016101</v>
      </c>
      <c r="J19" s="104" t="n">
        <f t="shared" si="3">I19/AF19-1</f>
        <v>1.2175550148780347</v>
      </c>
      <c r="K19" s="103">
        <v>303.078334373472</v>
      </c>
      <c r="L19" s="104" t="n">
        <f t="shared" si="4">K19/AH19-1</f>
        <v>1.1841559728197009</v>
      </c>
      <c r="M19" s="103">
        <v>295.230346428337</v>
      </c>
      <c r="N19" s="104" t="n">
        <f t="shared" si="5">M19/AJ19-1</f>
        <v>1.040775679974244</v>
      </c>
      <c r="O19" s="103">
        <v>334.437675868343</v>
      </c>
      <c r="P19" s="104" t="n">
        <f t="shared" si="6">O19/AL19-1</f>
        <v>1.5885232754880403</v>
      </c>
      <c r="Q19" s="103" t="n">
        <v>335.2941458643308</v>
      </c>
      <c r="R19" s="104" t="n">
        <f>Q19/AL19-1</f>
        <v>1.1094273826922305</v>
      </c>
      <c r="S19" s="103"/>
      <c r="T19" s="104">
        <f>S19/AN19-1</f>
      </c>
      <c r="U19" s="103">
        <f>C19+E19+G19+I19+K19+M19+O19+Q19+S19</f>
      </c>
      <c r="V19" s="104">
        <f>U19/SUM(X19+Z19+AB19+AD19+AF19+AH19+AJ19+AL19+AN19)-1</f>
      </c>
      <c r="W19" s="103"/>
      <c r="X19" s="103" t="n">
        <v>104.867114900991</v>
      </c>
      <c r="Y19" s="104">
        <f>X19/AY19-1</f>
      </c>
      <c r="Z19" s="103" t="n">
        <v>96.8545485890812</v>
      </c>
      <c r="AA19" s="104">
        <f>Z19/BA19-1</f>
      </c>
      <c r="AB19" s="103" t="n">
        <v>111.663070877135</v>
      </c>
      <c r="AC19" s="104">
        <f>AB19/BC19-1</f>
      </c>
      <c r="AD19" s="103" t="n">
        <v>122.193229118604</v>
      </c>
      <c r="AE19" s="104">
        <f>AD19/BE19-1</f>
      </c>
      <c r="AF19" s="103" t="n">
        <v>138.762221263074</v>
      </c>
      <c r="AG19" s="104">
        <f>AF19/BG19-1</f>
      </c>
      <c r="AH19" s="103" t="n">
        <v>144.665751030541</v>
      </c>
      <c r="AI19" s="104">
        <f>AH19/BI19-1</f>
      </c>
      <c r="AJ19" s="103" t="n">
        <v>129.200181058943</v>
      </c>
      <c r="AK19" s="104">
        <f>AJ19/BK19-1</f>
      </c>
      <c r="AL19" s="103" t="n">
        <v>158.95031448601</v>
      </c>
      <c r="AM19" s="104">
        <f>AL19/BM19-1</f>
      </c>
      <c r="AN19" s="103" t="n">
        <v>151.611249275491</v>
      </c>
      <c r="AO19" s="104">
        <f>AN19/BO19-1</f>
      </c>
      <c r="AP19" s="103" t="n">
        <v>179.274088324263</v>
      </c>
      <c r="AQ19" s="104">
        <f>AP19/BQ19-1</f>
      </c>
      <c r="AR19" s="103" t="n">
        <v>128.784684526043</v>
      </c>
      <c r="AS19" s="104">
        <f>AR19/BS19-1</f>
      </c>
      <c r="AT19" s="103" t="n">
        <v>173.241317425104</v>
      </c>
      <c r="AU19" s="104">
        <f>AT19/BU19-1</f>
      </c>
      <c r="AV19" s="103">
        <f>X19+Z19+AB19+AD19+AF19+AH19+AJ19+AL19+AN19+AP19+AR19+AT19</f>
      </c>
      <c r="AW19" s="104">
        <f>AV19/SUM(AY19,BA19,BC19,BE19,BG19,BI19,BK19,BM19,BO19,BQ19,BS19,BU19)-1</f>
      </c>
      <c r="AX19" s="104"/>
      <c r="AY19" s="103" t="n">
        <v>160.683924416387</v>
      </c>
      <c r="AZ19" s="104"/>
      <c r="BA19" s="103" t="n">
        <v>144.886583223912</v>
      </c>
      <c r="BB19" s="104"/>
      <c r="BC19" s="103" t="n">
        <v>146.007986968075</v>
      </c>
      <c r="BD19" s="104"/>
      <c r="BE19" s="103" t="n">
        <v>147.798734739431</v>
      </c>
      <c r="BF19" s="104"/>
      <c r="BG19" s="103" t="n">
        <v>148.32122677248</v>
      </c>
      <c r="BH19" s="104"/>
      <c r="BI19" s="103" t="n">
        <v>167.736713851822</v>
      </c>
      <c r="BJ19" s="104"/>
      <c r="BK19" s="103" t="n">
        <v>193.642022235166</v>
      </c>
      <c r="BL19" s="104"/>
      <c r="BM19" s="103" t="n">
        <v>201.050102954427</v>
      </c>
      <c r="BN19" s="104"/>
      <c r="BO19" s="103" t="n">
        <v>173.049732560957</v>
      </c>
      <c r="BP19" s="104"/>
      <c r="BQ19" s="103" t="n">
        <v>152.895350266213</v>
      </c>
      <c r="BR19" s="104"/>
      <c r="BS19" s="103" t="n">
        <v>150.683392442025</v>
      </c>
      <c r="BT19" s="104"/>
      <c r="BU19" s="103" t="n">
        <v>185.912043803782</v>
      </c>
      <c r="BV19" s="104"/>
      <c r="BW19" s="103">
        <f>AY19+BA19+BC19+BE19+BG19+BI19+BK19+BM19+BO19+BQ19+BS19+BU19</f>
      </c>
      <c r="BX19" s="104"/>
      <c r="BY19" s="169"/>
      <c r="BZ19" s="172"/>
      <c r="CA19" s="172"/>
      <c r="CB19" s="172"/>
      <c r="CC19" s="172"/>
      <c r="CD19" s="172"/>
      <c r="CE19" s="172"/>
      <c r="CF19" s="172"/>
      <c r="CG19" s="172"/>
      <c r="CH19" s="172"/>
      <c r="CI19" s="172"/>
      <c r="CJ19" s="172"/>
      <c r="CK19" s="172"/>
      <c r="CL19" s="152"/>
    </row>
    <row r="20" ht="28.8" customHeight="1" spans="1:88">
      <c r="A20" s="29"/>
      <c r="B20" s="147" t="s">
        <v>276</v>
      </c>
      <c r="C20" s="103">
        <v>809.78699491645</v>
      </c>
      <c r="D20" s="104" t="n">
        <f t="shared" si="0">C20/Z20-1</f>
        <v>1.6430450759547615</v>
      </c>
      <c r="E20" s="103">
        <v>1049.19039668565</v>
      </c>
      <c r="F20" s="104" t="n">
        <f t="shared" si="1">E20/AB20-1</f>
        <v>2.7420155438812976</v>
      </c>
      <c r="G20" s="103">
        <v>1411.29532084738</v>
      </c>
      <c r="H20" s="104" t="n">
        <f t="shared" si="2">G20/AD20-1</f>
        <v>3.4020557124743087</v>
      </c>
      <c r="I20" s="103">
        <v>1346.35126550084</v>
      </c>
      <c r="J20" s="104" t="n">
        <f t="shared" si="3">I20/AF20-1</f>
        <v>2.795025189296052</v>
      </c>
      <c r="K20" s="103">
        <v>1528.52597916513</v>
      </c>
      <c r="L20" s="104" t="n">
        <f t="shared" si="4">K20/AH20-1</f>
        <v>2.825959966928099</v>
      </c>
      <c r="M20" s="103">
        <v>1451.28204983874</v>
      </c>
      <c r="N20" s="104" t="n">
        <f t="shared" si="5">M20/AJ20-1</f>
        <v>2.396618395368372</v>
      </c>
      <c r="O20" s="103">
        <v>1619.57894974321</v>
      </c>
      <c r="P20" s="104" t="n">
        <f t="shared" si="6">O20/AL20-1</f>
        <v>2.69030110801543</v>
      </c>
      <c r="Q20" s="103" t="n">
        <v>1615.817572685108</v>
      </c>
      <c r="R20" s="104" t="n">
        <f>Q20/AL20-1</f>
        <v>1.8648012842436228</v>
      </c>
      <c r="S20" s="103"/>
      <c r="T20" s="104">
        <f>S20/AN20-1</f>
      </c>
      <c r="U20" s="103">
        <f>C20+E20+G20+I20+K20+M20+O20+Q20+S20</f>
      </c>
      <c r="V20" s="104">
        <f>U20/SUM(X20+Z20+AB20+AD20+AF20+AH20+AJ20+AL20+AN20)-1</f>
      </c>
      <c r="W20" s="103"/>
      <c r="X20" s="103" t="n">
        <v>306.384103049747</v>
      </c>
      <c r="Y20" s="104">
        <f>X20/AY20-1</f>
      </c>
      <c r="Z20" s="103" t="n">
        <v>280.381089918565</v>
      </c>
      <c r="AA20" s="104">
        <f>Z20/BA20-1</f>
      </c>
      <c r="AB20" s="103" t="n">
        <v>320.599150267028</v>
      </c>
      <c r="AC20" s="104">
        <f>AB20/BC20-1</f>
      </c>
      <c r="AD20" s="103" t="n">
        <v>354.767412163232</v>
      </c>
      <c r="AE20" s="104">
        <f>AD20/BE20-1</f>
      </c>
      <c r="AF20" s="103" t="n">
        <v>399.514368257334</v>
      </c>
      <c r="AG20" s="104">
        <f>AF20/BG20-1</f>
      </c>
      <c r="AH20" s="103" t="n">
        <v>427.27262262305</v>
      </c>
      <c r="AI20" s="104">
        <f>AH20/BI20-1</f>
      </c>
      <c r="AJ20" s="103" t="n">
        <v>438.874471848772</v>
      </c>
      <c r="AK20" s="104">
        <f>AJ20/BK20-1</f>
      </c>
      <c r="AL20" s="103" t="n">
        <v>564.024311763643</v>
      </c>
      <c r="AM20" s="104">
        <f>AL20/BM20-1</f>
      </c>
      <c r="AN20" s="103" t="n">
        <v>605.04620289679</v>
      </c>
      <c r="AO20" s="104">
        <f>AN20/BO20-1</f>
      </c>
      <c r="AP20" s="103" t="n">
        <v>676.046329971677</v>
      </c>
      <c r="AQ20" s="104">
        <f>AP20/BQ20-1</f>
      </c>
      <c r="AR20" s="103" t="n">
        <v>565.492118243559</v>
      </c>
      <c r="AS20" s="104">
        <f>AR20/BS20-1</f>
      </c>
      <c r="AT20" s="103" t="n">
        <v>773.364529976663</v>
      </c>
      <c r="AU20" s="104">
        <f>AT20/BU20-1</f>
      </c>
      <c r="AV20" s="103">
        <f>X20+Z20+AB20+AD20+AF20+AH20+AJ20+AL20+AN20+AP20+AR20+AT20</f>
      </c>
      <c r="AW20" s="104">
        <f>AV20/SUM(AY20,BA20,BC20,BE20,BG20,BI20,BK20,BM20,BO20,BQ20,BS20,BU20)-1</f>
      </c>
      <c r="AX20" s="104"/>
      <c r="AY20" s="103" t="n">
        <v>440.447512567982</v>
      </c>
      <c r="AZ20" s="104"/>
      <c r="BA20" s="103" t="n">
        <v>439.798674305037</v>
      </c>
      <c r="BB20" s="104"/>
      <c r="BC20" s="103" t="n">
        <v>371.960772972543</v>
      </c>
      <c r="BD20" s="104"/>
      <c r="BE20" s="103" t="n">
        <v>368.594379599719</v>
      </c>
      <c r="BF20" s="104"/>
      <c r="BG20" s="103" t="n">
        <v>367.662784367635</v>
      </c>
      <c r="BH20" s="104"/>
      <c r="BI20" s="103" t="n">
        <v>482.963437433783</v>
      </c>
      <c r="BJ20" s="104"/>
      <c r="BK20" s="103" t="n">
        <v>572.131546027563</v>
      </c>
      <c r="BL20" s="104"/>
      <c r="BM20" s="103" t="n">
        <v>644.718078332699</v>
      </c>
      <c r="BN20" s="104"/>
      <c r="BO20" s="103" t="n">
        <v>520.022696420349</v>
      </c>
      <c r="BP20" s="104"/>
      <c r="BQ20" s="103" t="n">
        <v>474.231854721776</v>
      </c>
      <c r="BR20" s="104"/>
      <c r="BS20" s="103" t="n">
        <v>472.609640493248</v>
      </c>
      <c r="BT20" s="104"/>
      <c r="BU20" s="103" t="n">
        <v>630.341834018221</v>
      </c>
      <c r="BV20" s="104"/>
      <c r="BW20" s="103">
        <f>AY20+BA20+BC20+BE20+BG20+BI20+BK20+BM20+BO20+BQ20+BS20+BU20</f>
      </c>
      <c r="BX20" s="104"/>
      <c r="BY20" s="169"/>
      <c r="BZ20" s="172"/>
      <c r="CA20" s="172"/>
      <c r="CB20" s="172"/>
      <c r="CC20" s="172"/>
      <c r="CD20" s="172"/>
      <c r="CE20" s="172"/>
      <c r="CF20" s="172"/>
      <c r="CG20" s="172"/>
      <c r="CH20" s="172"/>
      <c r="CI20" s="172"/>
      <c r="CJ20" s="172"/>
      <c r="CK20" s="172"/>
      <c r="CL20" s="152"/>
    </row>
    <row r="21" ht="28.8" customHeight="1" spans="1:88">
      <c r="A21" s="173" t="s">
        <v>96</v>
      </c>
      <c r="B21" s="147" t="s">
        <v>282</v>
      </c>
      <c r="C21" s="103">
        <v>241.770460666234</v>
      </c>
      <c r="D21" s="104" t="n">
        <f t="shared" si="0">C21/Z21-1</f>
        <v>-0.16938201782735285</v>
      </c>
      <c r="E21" s="103">
        <v>261.256620604107</v>
      </c>
      <c r="F21" s="104" t="n">
        <f t="shared" si="1">E21/AB21-1</f>
        <v>0.21480024720175916</v>
      </c>
      <c r="G21" s="103">
        <v>387.880663651651</v>
      </c>
      <c r="H21" s="104" t="n">
        <f t="shared" si="2">G21/AD21-1</f>
        <v>0.5298921761312807</v>
      </c>
      <c r="I21" s="103">
        <v>417.493702927287</v>
      </c>
      <c r="J21" s="104" t="n">
        <f t="shared" si="3">I21/AF21-1</f>
        <v>0.3221580850387331</v>
      </c>
      <c r="K21" s="103">
        <v>460.515289958847</v>
      </c>
      <c r="L21" s="104" t="n">
        <f t="shared" si="4">K21/AH21-1</f>
        <v>0.44234904148488563</v>
      </c>
      <c r="M21" s="103">
        <v>451.109329503215</v>
      </c>
      <c r="N21" s="104" t="n">
        <f t="shared" si="5">M21/AJ21-1</f>
        <v>0.5486720322089746</v>
      </c>
      <c r="O21" s="103">
        <v>493.595531070801</v>
      </c>
      <c r="P21" s="104" t="n">
        <f t="shared" si="6">O21/AL21-1</f>
        <v>0.6478518173193295</v>
      </c>
      <c r="Q21" s="103" t="n">
        <v>516.7848897394746</v>
      </c>
      <c r="R21" s="104" t="n">
        <f>Q21/AL21-1</f>
        <v>0.7262871715922672</v>
      </c>
      <c r="S21" s="103"/>
      <c r="T21" s="104">
        <f>S21/AN21-1</f>
      </c>
      <c r="U21" s="103">
        <f>C21+E21+G21+I21+K21+M21+O21+Q21+S21</f>
      </c>
      <c r="V21" s="104">
        <f>U21/SUM(X21+Z21+AB21+AD21+AF21+AH21+AJ21+AL21+AN21)-1</f>
      </c>
      <c r="W21" s="103"/>
      <c r="X21" s="103" t="n">
        <v>291.072991261079</v>
      </c>
      <c r="Y21" s="104">
        <f>X21/AY21-1</f>
      </c>
      <c r="Z21" s="103" t="n">
        <v>215.06138248317</v>
      </c>
      <c r="AA21" s="104">
        <f>Z21/BA21-1</f>
      </c>
      <c r="AB21" s="103" t="n">
        <v>253.534641004901</v>
      </c>
      <c r="AC21" s="104">
        <f>AB21/BC21-1</f>
      </c>
      <c r="AD21" s="103" t="n">
        <v>315.766856967831</v>
      </c>
      <c r="AE21" s="104">
        <f>AD21/BE21-1</f>
      </c>
      <c r="AF21" s="103" t="n">
        <v>319.281447634028</v>
      </c>
      <c r="AG21" s="104">
        <f>AF21/BG21-1</f>
      </c>
      <c r="AH21" s="103" t="n">
        <v>291.287838949198</v>
      </c>
      <c r="AI21" s="104">
        <f>AH21/BI21-1</f>
      </c>
      <c r="AJ21" s="103" t="n">
        <v>299.538784909535</v>
      </c>
      <c r="AK21" s="104">
        <f>AJ21/BK21-1</f>
      </c>
      <c r="AL21" s="103" t="n">
        <v>299.362063417763</v>
      </c>
      <c r="AM21" s="104">
        <f>AL21/BM21-1</f>
      </c>
      <c r="AN21" s="103" t="n">
        <v>244.666927572429</v>
      </c>
      <c r="AO21" s="104">
        <f>AN21/BO21-1</f>
      </c>
      <c r="AP21" s="103" t="n">
        <v>270.262633794753</v>
      </c>
      <c r="AQ21" s="104">
        <f>AP21/BQ21-1</f>
      </c>
      <c r="AR21" s="103" t="n">
        <v>236.239847277447</v>
      </c>
      <c r="AS21" s="104">
        <f>AR21/BS21-1</f>
      </c>
      <c r="AT21" s="103" t="n">
        <v>238.466541925441</v>
      </c>
      <c r="AU21" s="104">
        <f>AT21/BU21-1</f>
      </c>
      <c r="AV21" s="103">
        <f>X21+Z21+AB21+AD21+AF21+AH21+AJ21+AL21+AN21+AP21+AR21+AT21</f>
      </c>
      <c r="AW21" s="104">
        <f>AV21/SUM(AY21,BA21,BC21,BE21,BG21,BI21,BK21,BM21,BO21,BQ21,BS21,BU21)-1</f>
      </c>
      <c r="AX21" s="104"/>
      <c r="AY21" s="103" t="n">
        <v>225.919911342746</v>
      </c>
      <c r="AZ21" s="104"/>
      <c r="BA21" s="103" t="n">
        <v>189.259368973549</v>
      </c>
      <c r="BB21" s="104"/>
      <c r="BC21" s="103" t="n">
        <v>227.178829826399</v>
      </c>
      <c r="BD21" s="104"/>
      <c r="BE21" s="103" t="n">
        <v>226.538385991675</v>
      </c>
      <c r="BF21" s="104"/>
      <c r="BG21" s="103" t="n">
        <v>233.323980469929</v>
      </c>
      <c r="BH21" s="104"/>
      <c r="BI21" s="103" t="n">
        <v>282.022341143011</v>
      </c>
      <c r="BJ21" s="104"/>
      <c r="BK21" s="103" t="n">
        <v>313.203627802962</v>
      </c>
      <c r="BL21" s="104"/>
      <c r="BM21" s="103" t="n">
        <v>319.78546420826</v>
      </c>
      <c r="BN21" s="104"/>
      <c r="BO21" s="103" t="n">
        <v>301.00878173389</v>
      </c>
      <c r="BP21" s="104"/>
      <c r="BQ21" s="103" t="n">
        <v>295.097898654706</v>
      </c>
      <c r="BR21" s="104"/>
      <c r="BS21" s="103" t="n">
        <v>283.169963457445</v>
      </c>
      <c r="BT21" s="104"/>
      <c r="BU21" s="103" t="n">
        <v>284.360504818539</v>
      </c>
      <c r="BV21" s="104"/>
      <c r="BW21" s="103">
        <f>AY21+BA21+BC21+BE21+BG21+BI21+BK21+BM21+BO21+BQ21+BS21+BU21</f>
      </c>
      <c r="BX21" s="104"/>
      <c r="BY21" s="169"/>
      <c r="BZ21" s="93"/>
      <c r="CA21" s="93"/>
      <c r="CB21" s="93"/>
      <c r="CC21" s="93"/>
      <c r="CD21" s="93"/>
      <c r="CE21" s="93"/>
      <c r="CF21" s="93"/>
      <c r="CG21" s="93"/>
      <c r="CH21" s="93"/>
      <c r="CI21" s="93"/>
      <c r="CJ21" s="93"/>
      <c r="CK21" s="93"/>
      <c r="CL21" s="152"/>
    </row>
    <row r="22" ht="28.8" customHeight="1" spans="1:88">
      <c r="A22" s="45"/>
      <c r="B22" s="147" t="s">
        <v>283</v>
      </c>
      <c r="C22" s="103">
        <v>1091.31644050076</v>
      </c>
      <c r="D22" s="104" t="n">
        <f t="shared" si="0">C22/Z22-1</f>
        <v>-0.16607599090813552</v>
      </c>
      <c r="E22" s="103">
        <v>1207.12064236679</v>
      </c>
      <c r="F22" s="104" t="n">
        <f t="shared" si="1">E22/AB22-1</f>
        <v>0.2605525070896486</v>
      </c>
      <c r="G22" s="103">
        <v>1772.83101679495</v>
      </c>
      <c r="H22" s="104" t="n">
        <f t="shared" si="2">G22/AD22-1</f>
        <v>0.5639111740515823</v>
      </c>
      <c r="I22" s="103">
        <v>1924.60855177033</v>
      </c>
      <c r="J22" s="104" t="n">
        <f t="shared" si="3">I22/AF22-1</f>
        <v>0.35268116392243076</v>
      </c>
      <c r="K22" s="103">
        <v>2130.64436874944</v>
      </c>
      <c r="L22" s="104" t="n">
        <f t="shared" si="4">K22/AH22-1</f>
        <v>0.485317779622912</v>
      </c>
      <c r="M22" s="103">
        <v>2072.4363854225</v>
      </c>
      <c r="N22" s="104" t="n">
        <f t="shared" si="5">M22/AJ22-1</f>
        <v>0.5882467991200357</v>
      </c>
      <c r="O22" s="103">
        <v>2259.92583509297</v>
      </c>
      <c r="P22" s="104" t="n">
        <f t="shared" si="6">O22/AL22-1</f>
        <v>0.6787915954854573</v>
      </c>
      <c r="Q22" s="103" t="n">
        <v>2360.893975321191</v>
      </c>
      <c r="R22" s="104" t="n">
        <f>Q22/AL22-1</f>
        <v>0.7451810573534239</v>
      </c>
      <c r="S22" s="103"/>
      <c r="T22" s="104">
        <f>S22/AN22-1</f>
      </c>
      <c r="U22" s="103">
        <f>C22+E22+G22+I22+K22+M22+O22+Q22+S22</f>
      </c>
      <c r="V22" s="104">
        <f>U22/SUM(X22+Z22+AB22+AD22+AF22+AH22+AJ22+AL22+AN22)-1</f>
      </c>
      <c r="W22" s="103"/>
      <c r="X22" s="103" t="n">
        <v>1308.65214168518</v>
      </c>
      <c r="Y22" s="104">
        <f>X22/AY22-1</f>
      </c>
      <c r="Z22" s="103" t="n">
        <v>957.612345045252</v>
      </c>
      <c r="AA22" s="104">
        <f>Z22/BA22-1</f>
      </c>
      <c r="AB22" s="103" t="n">
        <v>1133.5880491231</v>
      </c>
      <c r="AC22" s="104">
        <f>AB22/BC22-1</f>
      </c>
      <c r="AD22" s="103" t="n">
        <v>1422.81019585536</v>
      </c>
      <c r="AE22" s="104">
        <f>AD22/BE22-1</f>
      </c>
      <c r="AF22" s="103" t="n">
        <v>1434.4703860546</v>
      </c>
      <c r="AG22" s="104">
        <f>AF22/BG22-1</f>
      </c>
      <c r="AH22" s="103" t="n">
        <v>1304.85790153692</v>
      </c>
      <c r="AI22" s="104">
        <f>AH22/BI22-1</f>
      </c>
      <c r="AJ22" s="103" t="n">
        <v>1346.1622283375</v>
      </c>
      <c r="AK22" s="104">
        <f>AJ22/BK22-1</f>
      </c>
      <c r="AL22" s="103" t="n">
        <v>1352.80747253898</v>
      </c>
      <c r="AM22" s="104">
        <f>AL22/BM22-1</f>
      </c>
      <c r="AN22" s="103" t="n">
        <v>1096.67591494995</v>
      </c>
      <c r="AO22" s="104">
        <f>AN22/BO22-1</f>
      </c>
      <c r="AP22" s="103" t="n">
        <v>1235.5574025046</v>
      </c>
      <c r="AQ22" s="104">
        <f>AP22/BQ22-1</f>
      </c>
      <c r="AR22" s="103" t="n">
        <v>1078.76268554356</v>
      </c>
      <c r="AS22" s="104">
        <f>AR22/BS22-1</f>
      </c>
      <c r="AT22" s="103" t="n">
        <v>1096.39326966252</v>
      </c>
      <c r="AU22" s="104">
        <f>AT22/BU22-1</f>
      </c>
      <c r="AV22" s="103">
        <f>X22+Z22+AB22+AD22+AF22+AH22+AJ22+AL22+AN22+AP22+AR22+AT22</f>
      </c>
      <c r="AW22" s="104">
        <f>AV22/SUM(AY22,BA22,BC22,BE22,BG22,BI22,BK22,BM22,BO22,BQ22,BS22,BU22)-1</f>
      </c>
      <c r="AX22" s="104"/>
      <c r="AY22" s="103" t="n">
        <v>990.057903058484</v>
      </c>
      <c r="AZ22" s="104"/>
      <c r="BA22" s="103" t="n">
        <v>842.505067645316</v>
      </c>
      <c r="BB22" s="104"/>
      <c r="BC22" s="103" t="n">
        <v>984.878547024658</v>
      </c>
      <c r="BD22" s="104"/>
      <c r="BE22" s="103" t="n">
        <v>997.71743558816</v>
      </c>
      <c r="BF22" s="104"/>
      <c r="BG22" s="103" t="n">
        <v>1029.11074698188</v>
      </c>
      <c r="BH22" s="104"/>
      <c r="BI22" s="103" t="n">
        <v>1277.05709965289</v>
      </c>
      <c r="BJ22" s="104"/>
      <c r="BK22" s="103" t="n">
        <v>1433.85453494284</v>
      </c>
      <c r="BL22" s="104"/>
      <c r="BM22" s="103" t="n">
        <v>1495.7352072255</v>
      </c>
      <c r="BN22" s="104"/>
      <c r="BO22" s="103" t="n">
        <v>1382.79594361565</v>
      </c>
      <c r="BP22" s="104"/>
      <c r="BQ22" s="103" t="n">
        <v>1357.9797503439</v>
      </c>
      <c r="BR22" s="104"/>
      <c r="BS22" s="103" t="n">
        <v>1312.61527317482</v>
      </c>
      <c r="BT22" s="104"/>
      <c r="BU22" s="103" t="n">
        <v>1332.95701635047</v>
      </c>
      <c r="BV22" s="104"/>
      <c r="BW22" s="103">
        <f>AY22+BA22+BC22+BE22+BG22+BI22+BK22+BM22+BO22+BQ22+BS22+BU22</f>
      </c>
      <c r="BX22" s="104"/>
      <c r="BY22" s="169"/>
      <c r="BZ22" s="172"/>
      <c r="CA22" s="172"/>
      <c r="CB22" s="172"/>
      <c r="CC22" s="172"/>
      <c r="CD22" s="172"/>
      <c r="CE22" s="172"/>
      <c r="CF22" s="172"/>
      <c r="CG22" s="172"/>
      <c r="CH22" s="172"/>
      <c r="CI22" s="172"/>
      <c r="CJ22" s="172"/>
      <c r="CK22" s="172"/>
      <c r="CL22" s="152"/>
    </row>
    <row r="23" ht="28.8" customHeight="1" spans="1:88">
      <c r="A23" s="45"/>
      <c r="B23" s="147" t="s">
        <v>284</v>
      </c>
      <c r="C23" s="103">
        <v>222.165969724582</v>
      </c>
      <c r="D23" s="104" t="n">
        <f t="shared" si="0">C23/Z23-1</f>
        <v>-0.16112803975307455</v>
      </c>
      <c r="E23" s="103">
        <v>242.353912055346</v>
      </c>
      <c r="F23" s="104" t="n">
        <f t="shared" si="1">E23/AB23-1</f>
        <v>0.34004292238913325</v>
      </c>
      <c r="G23" s="103">
        <v>354.302237862163</v>
      </c>
      <c r="H23" s="104" t="n">
        <f t="shared" si="2">G23/AD23-1</f>
        <v>0.5809368102117809</v>
      </c>
      <c r="I23" s="103">
        <v>379.872854844346</v>
      </c>
      <c r="J23" s="104" t="n">
        <f t="shared" si="3">I23/AF23-1</f>
        <v>0.3697126208713386</v>
      </c>
      <c r="K23" s="103">
        <v>418.150874329782</v>
      </c>
      <c r="L23" s="104" t="n">
        <f t="shared" si="4">K23/AH23-1</f>
        <v>0.5781597184939364</v>
      </c>
      <c r="M23" s="103">
        <v>407.145628565237</v>
      </c>
      <c r="N23" s="104" t="n">
        <f t="shared" si="5">M23/AJ23-1</f>
        <v>0.6423805091671386</v>
      </c>
      <c r="O23" s="103">
        <v>444.684832602794</v>
      </c>
      <c r="P23" s="104" t="n">
        <f t="shared" si="6">O23/AL23-1</f>
        <v>0.812361648791682</v>
      </c>
      <c r="Q23" s="103" t="n">
        <v>464.88441386351616</v>
      </c>
      <c r="R23" s="104" t="n">
        <f>Q23/AL23-1</f>
        <v>0.8753118663977284</v>
      </c>
      <c r="S23" s="103"/>
      <c r="T23" s="104">
        <f>S23/AN23-1</f>
      </c>
      <c r="U23" s="103">
        <f>C23+E23+G23+I23+K23+M23+O23+Q23+S23</f>
      </c>
      <c r="V23" s="104">
        <f>U23/SUM(X23+Z23+AB23+AD23+AF23+AH23+AJ23+AL23+AN23)-1</f>
      </c>
      <c r="W23" s="103"/>
      <c r="X23" s="103" t="n">
        <v>264.838950701352</v>
      </c>
      <c r="Y23" s="104">
        <f>X23/AY23-1</f>
      </c>
      <c r="Z23" s="103" t="n">
        <v>180.855335307662</v>
      </c>
      <c r="AA23" s="104">
        <f>Z23/BA23-1</f>
      </c>
      <c r="AB23" s="103" t="n">
        <v>224.109044443529</v>
      </c>
      <c r="AC23" s="104">
        <f>AB23/BC23-1</f>
      </c>
      <c r="AD23" s="103" t="n">
        <v>277.337632037508</v>
      </c>
      <c r="AE23" s="104">
        <f>AD23/BE23-1</f>
      </c>
      <c r="AF23" s="103" t="n">
        <v>264.961061564054</v>
      </c>
      <c r="AG23" s="104">
        <f>AF23/BG23-1</f>
      </c>
      <c r="AH23" s="103" t="n">
        <v>247.899695772512</v>
      </c>
      <c r="AI23" s="104">
        <f>AH23/BI23-1</f>
      </c>
      <c r="AJ23" s="103" t="n">
        <v>245.362084824113</v>
      </c>
      <c r="AK23" s="104">
        <f>AJ23/BK23-1</f>
      </c>
      <c r="AL23" s="103" t="n">
        <v>247.897121643297</v>
      </c>
      <c r="AM23" s="104">
        <f>AL23/BM23-1</f>
      </c>
      <c r="AN23" s="103" t="n">
        <v>201.84507914283</v>
      </c>
      <c r="AO23" s="104">
        <f>AN23/BO23-1</f>
      </c>
      <c r="AP23" s="103" t="n">
        <v>227.62225953965</v>
      </c>
      <c r="AQ23" s="104">
        <f>AP23/BQ23-1</f>
      </c>
      <c r="AR23" s="103" t="n">
        <v>204.204757657107</v>
      </c>
      <c r="AS23" s="104">
        <f>AR23/BS23-1</f>
      </c>
      <c r="AT23" s="103" t="n">
        <v>206.636411105224</v>
      </c>
      <c r="AU23" s="104">
        <f>AT23/BU23-1</f>
      </c>
      <c r="AV23" s="103">
        <f>X23+Z23+AB23+AD23+AF23+AH23+AJ23+AL23+AN23+AP23+AR23+AT23</f>
      </c>
      <c r="AW23" s="104">
        <f>AV23/SUM(AY23,BA23,BC23,BE23,BG23,BI23,BK23,BM23,BO23,BQ23,BS23,BU23)-1</f>
      </c>
      <c r="AX23" s="104"/>
      <c r="AY23" s="103" t="n">
        <v>200.407999356774</v>
      </c>
      <c r="AZ23" s="104"/>
      <c r="BA23" s="103" t="n">
        <v>167.888744505258</v>
      </c>
      <c r="BB23" s="104"/>
      <c r="BC23" s="103" t="n">
        <v>203.144389042007</v>
      </c>
      <c r="BD23" s="104"/>
      <c r="BE23" s="103" t="n">
        <v>203.513062877995</v>
      </c>
      <c r="BF23" s="104"/>
      <c r="BG23" s="103" t="n">
        <v>207.807114586176</v>
      </c>
      <c r="BH23" s="104"/>
      <c r="BI23" s="103" t="n">
        <v>260.637669081889</v>
      </c>
      <c r="BJ23" s="104"/>
      <c r="BK23" s="103" t="n">
        <v>288.477871920814</v>
      </c>
      <c r="BL23" s="104"/>
      <c r="BM23" s="103" t="n">
        <v>300.808815995474</v>
      </c>
      <c r="BN23" s="104"/>
      <c r="BO23" s="103" t="n">
        <v>279.374822045179</v>
      </c>
      <c r="BP23" s="104"/>
      <c r="BQ23" s="103" t="n">
        <v>274.056113521982</v>
      </c>
      <c r="BR23" s="104"/>
      <c r="BS23" s="103" t="n">
        <v>264.377811816885</v>
      </c>
      <c r="BT23" s="104"/>
      <c r="BU23" s="103" t="n">
        <v>266.088701110341</v>
      </c>
      <c r="BV23" s="104"/>
      <c r="BW23" s="103">
        <f>AY23+BA23+BC23+BE23+BG23+BI23+BK23+BM23+BO23+BQ23+BS23+BU23</f>
      </c>
      <c r="BX23" s="104"/>
      <c r="BY23" s="169"/>
      <c r="BZ23" s="174"/>
      <c r="CA23" s="174"/>
      <c r="CB23" s="174"/>
      <c r="CC23" s="174"/>
      <c r="CD23" s="174"/>
      <c r="CE23" s="174"/>
      <c r="CF23" s="174"/>
      <c r="CG23" s="174"/>
      <c r="CH23" s="174"/>
      <c r="CI23" s="174"/>
      <c r="CJ23" s="174"/>
      <c r="CK23" s="174"/>
      <c r="CL23" s="152"/>
    </row>
    <row r="24" ht="28.8" customHeight="1" spans="1:88">
      <c r="A24" s="29"/>
      <c r="B24" s="147" t="s">
        <v>276</v>
      </c>
      <c r="C24" s="103">
        <v>802.644038120904</v>
      </c>
      <c r="D24" s="104" t="n">
        <f t="shared" si="0">C24/Z24-1</f>
        <v>-0.08585866361842631</v>
      </c>
      <c r="E24" s="103">
        <v>948.969387809086</v>
      </c>
      <c r="F24" s="104" t="n">
        <f t="shared" si="1">E24/AB24-1</f>
        <v>0.6539601923769149</v>
      </c>
      <c r="G24" s="103">
        <v>1298.60562701575</v>
      </c>
      <c r="H24" s="104" t="n">
        <f t="shared" si="2">G24/AD24-1</f>
        <v>0.8121791515892587</v>
      </c>
      <c r="I24" s="103">
        <v>1423.32178122398</v>
      </c>
      <c r="J24" s="104" t="n">
        <f t="shared" si="3">I24/AF24-1</f>
        <v>0.5540640984845897</v>
      </c>
      <c r="K24" s="103">
        <v>1585.102501693</v>
      </c>
      <c r="L24" s="104" t="n">
        <f t="shared" si="4">K24/AH24-1</f>
        <v>0.8267762223997139</v>
      </c>
      <c r="M24" s="103">
        <v>1504.34349825151</v>
      </c>
      <c r="N24" s="104" t="n">
        <f t="shared" si="5">M24/AJ24-1</f>
        <v>0.8106345749073913</v>
      </c>
      <c r="O24" s="103">
        <v>1631.95576972183</v>
      </c>
      <c r="P24" s="104" t="n">
        <f t="shared" si="6">O24/AL24-1</f>
        <v>1.0070010455297167</v>
      </c>
      <c r="Q24" s="103" t="n">
        <v>1694.9839664769295</v>
      </c>
      <c r="R24" s="104" t="n">
        <f>Q24/AL24-1</f>
        <v>0.9871087651769415</v>
      </c>
      <c r="S24" s="103"/>
      <c r="T24" s="104">
        <f>S24/AN24-1</f>
      </c>
      <c r="U24" s="103">
        <f>C24+E24+G24+I24+K24+M24+O24+Q24+S24</f>
      </c>
      <c r="V24" s="104">
        <f>U24/SUM(X24+Z24+AB24+AD24+AF24+AH24+AJ24+AL24+AN24)-1</f>
      </c>
      <c r="W24" s="103"/>
      <c r="X24" s="103" t="n">
        <v>878.030569428129</v>
      </c>
      <c r="Y24" s="104">
        <f>X24/AY24-1</f>
      </c>
      <c r="Z24" s="103" t="n">
        <v>573.755881298036</v>
      </c>
      <c r="AA24" s="104">
        <f>Z24/BA24-1</f>
      </c>
      <c r="AB24" s="103" t="n">
        <v>716.598922284747</v>
      </c>
      <c r="AC24" s="104">
        <f>AB24/BC24-1</f>
      </c>
      <c r="AD24" s="103" t="n">
        <v>915.870704826075</v>
      </c>
      <c r="AE24" s="104">
        <f>AD24/BE24-1</f>
      </c>
      <c r="AF24" s="103" t="n">
        <v>867.704802732081</v>
      </c>
      <c r="AG24" s="104">
        <f>AF24/BG24-1</f>
      </c>
      <c r="AH24" s="103" t="n">
        <v>830.837717946733</v>
      </c>
      <c r="AI24" s="104">
        <f>AH24/BI24-1</f>
      </c>
      <c r="AJ24" s="103" t="n">
        <v>813.131499535966</v>
      </c>
      <c r="AK24" s="104">
        <f>AJ24/BK24-1</f>
      </c>
      <c r="AL24" s="103" t="n">
        <v>852.990030631766</v>
      </c>
      <c r="AM24" s="104">
        <f>AL24/BM24-1</f>
      </c>
      <c r="AN24" s="103" t="n">
        <v>680.719483523645</v>
      </c>
      <c r="AO24" s="104">
        <f>AN24/BO24-1</f>
      </c>
      <c r="AP24" s="103" t="n">
        <v>842.570103599964</v>
      </c>
      <c r="AQ24" s="104">
        <f>AP24/BQ24-1</f>
      </c>
      <c r="AR24" s="103" t="n">
        <v>761.764945297968</v>
      </c>
      <c r="AS24" s="104">
        <f>AR24/BS24-1</f>
      </c>
      <c r="AT24" s="103" t="n">
        <v>787.851822377908</v>
      </c>
      <c r="AU24" s="104">
        <f>AT24/BU24-1</f>
      </c>
      <c r="AV24" s="103">
        <f>X24+Z24+AB24+AD24+AF24+AH24+AJ24+AL24+AN24+AP24+AR24+AT24</f>
      </c>
      <c r="AW24" s="104">
        <f>AV24/SUM(AY24,BA24,BC24,BE24,BG24,BI24,BK24,BM24,BO24,BQ24,BS24,BU24)-1</f>
      </c>
      <c r="AX24" s="104"/>
      <c r="AY24" s="103" t="n">
        <v>613.210476395462</v>
      </c>
      <c r="AZ24" s="104"/>
      <c r="BA24" s="103" t="n">
        <v>581.040584511226</v>
      </c>
      <c r="BB24" s="104"/>
      <c r="BC24" s="103" t="n">
        <v>610.34049805911</v>
      </c>
      <c r="BD24" s="104"/>
      <c r="BE24" s="103" t="n">
        <v>613.65038865085</v>
      </c>
      <c r="BF24" s="104"/>
      <c r="BG24" s="103" t="n">
        <v>627.554995051168</v>
      </c>
      <c r="BH24" s="104"/>
      <c r="BI24" s="103" t="n">
        <v>926.008434646387</v>
      </c>
      <c r="BJ24" s="104"/>
      <c r="BK24" s="103" t="n">
        <v>1041.01617539159</v>
      </c>
      <c r="BL24" s="104"/>
      <c r="BM24" s="103" t="n">
        <v>1175.17115841693</v>
      </c>
      <c r="BN24" s="104"/>
      <c r="BO24" s="103" t="n">
        <v>1030.6307838264</v>
      </c>
      <c r="BP24" s="104"/>
      <c r="BQ24" s="103" t="n">
        <v>1007.4468730813</v>
      </c>
      <c r="BR24" s="104"/>
      <c r="BS24" s="103" t="n">
        <v>997.540489653724</v>
      </c>
      <c r="BT24" s="104"/>
      <c r="BU24" s="103" t="n">
        <v>1064.00058668441</v>
      </c>
      <c r="BV24" s="104"/>
      <c r="BW24" s="103">
        <f>AY24+BA24+BC24+BE24+BG24+BI24+BK24+BM24+BO24+BQ24+BS24+BU24</f>
      </c>
      <c r="BX24" s="104"/>
      <c r="BY24" s="169"/>
      <c r="BZ24" s="174"/>
      <c r="CA24" s="174"/>
      <c r="CB24" s="174"/>
      <c r="CC24" s="174"/>
      <c r="CD24" s="174"/>
      <c r="CE24" s="174"/>
      <c r="CF24" s="174"/>
      <c r="CG24" s="174"/>
      <c r="CH24" s="174"/>
      <c r="CI24" s="174"/>
      <c r="CJ24" s="174"/>
      <c r="CK24" s="174"/>
      <c r="CL24" s="152"/>
    </row>
    <row r="25" ht="28.8" customHeight="1" spans="1:88">
      <c r="A25" s="173" t="s">
        <v>97</v>
      </c>
      <c r="B25" s="147" t="s">
        <v>282</v>
      </c>
      <c r="C25" s="103">
        <v>368.423139388213</v>
      </c>
      <c r="D25" s="104" t="n">
        <f t="shared" si="0">C25/Z25-1</f>
        <v>0.32756651300155215</v>
      </c>
      <c r="E25" s="103">
        <v>347.211771344808</v>
      </c>
      <c r="F25" s="104" t="n">
        <f t="shared" si="1">E25/AB25-1</f>
        <v>0.4576546971085844</v>
      </c>
      <c r="G25" s="103">
        <v>368.57097547369</v>
      </c>
      <c r="H25" s="104" t="n">
        <f t="shared" si="2">G25/AD25-1</f>
        <v>0.5489666369520316</v>
      </c>
      <c r="I25" s="103">
        <v>353.874190148651</v>
      </c>
      <c r="J25" s="104" t="n">
        <f t="shared" si="3">I25/AF25-1</f>
        <v>0.3397897107521459</v>
      </c>
      <c r="K25" s="103">
        <v>386.14666510809</v>
      </c>
      <c r="L25" s="104" t="n">
        <f t="shared" si="4">K25/AH25-1</f>
        <v>0.3241651498138478</v>
      </c>
      <c r="M25" s="103">
        <v>359.858598618703</v>
      </c>
      <c r="N25" s="104" t="n">
        <f t="shared" si="5">M25/AJ25-1</f>
        <v>0.31520879361092824</v>
      </c>
      <c r="O25" s="103">
        <v>390.160238777367</v>
      </c>
      <c r="P25" s="104" t="n">
        <f t="shared" si="6">O25/AL25-1</f>
        <v>0.322895374705674</v>
      </c>
      <c r="Q25" s="103" t="n">
        <v>411.5072925896562</v>
      </c>
      <c r="R25" s="104" t="n">
        <f>Q25/AL25-1</f>
        <v>0.35459265850868893</v>
      </c>
      <c r="S25" s="103"/>
      <c r="T25" s="104">
        <f>S25/AN25-1</f>
      </c>
      <c r="U25" s="103">
        <f>C25+E25+G25+I25+K25+M25+O25+Q25+S25</f>
      </c>
      <c r="V25" s="104">
        <f>U25/SUM(X25+Z25+AB25+AD25+AF25+AH25+AJ25+AL25+AN25)-1</f>
      </c>
      <c r="W25" s="103"/>
      <c r="X25" s="103" t="n">
        <v>277.517650362564</v>
      </c>
      <c r="Y25" s="104">
        <f>X25/AY25-1</f>
      </c>
      <c r="Z25" s="103" t="n">
        <v>238.198917777674</v>
      </c>
      <c r="AA25" s="104">
        <f>Z25/BA25-1</f>
      </c>
      <c r="AB25" s="103" t="n">
        <v>237.946361581385</v>
      </c>
      <c r="AC25" s="104">
        <f>AB25/BC25-1</f>
      </c>
      <c r="AD25" s="103" t="n">
        <v>264.126666527383</v>
      </c>
      <c r="AE25" s="104">
        <f>AD25/BE25-1</f>
      </c>
      <c r="AF25" s="103" t="n">
        <v>291.615184980797</v>
      </c>
      <c r="AG25" s="104">
        <f>AF25/BG25-1</f>
      </c>
      <c r="AH25" s="103" t="n">
        <v>273.613285104873</v>
      </c>
      <c r="AI25" s="104">
        <f>AH25/BI25-1</f>
      </c>
      <c r="AJ25" s="103" t="n">
        <v>294.929021778591</v>
      </c>
      <c r="AK25" s="104">
        <f>AJ25/BK25-1</f>
      </c>
      <c r="AL25" s="103" t="n">
        <v>303.786743568134</v>
      </c>
      <c r="AM25" s="104">
        <f>AL25/BM25-1</f>
      </c>
      <c r="AN25" s="103" t="n">
        <v>297.063409010195</v>
      </c>
      <c r="AO25" s="104">
        <f>AN25/BO25-1</f>
      </c>
      <c r="AP25" s="103" t="n">
        <v>365.258418402989</v>
      </c>
      <c r="AQ25" s="104">
        <f>AP25/BQ25-1</f>
      </c>
      <c r="AR25" s="103" t="n">
        <v>322.433218693488</v>
      </c>
      <c r="AS25" s="104">
        <f>AR25/BS25-1</f>
      </c>
      <c r="AT25" s="103" t="n">
        <v>342.688183988201</v>
      </c>
      <c r="AU25" s="104">
        <f>AT25/BU25-1</f>
      </c>
      <c r="AV25" s="103">
        <f>X25+Z25+AB25+AD25+AF25+AH25+AJ25+AL25+AN25+AP25+AR25+AT25</f>
      </c>
      <c r="AW25" s="104">
        <f>AV25/SUM(AY25,BA25,BC25,BE25,BG25,BI25,BK25,BM25,BO25,BQ25,BS25,BU25)-1</f>
      </c>
      <c r="AX25" s="104"/>
      <c r="AY25" s="103" t="n">
        <v>183.89073086906</v>
      </c>
      <c r="AZ25" s="104"/>
      <c r="BA25" s="103" t="n">
        <v>156.605148806028</v>
      </c>
      <c r="BB25" s="104"/>
      <c r="BC25" s="103" t="n">
        <v>164.018923225585</v>
      </c>
      <c r="BD25" s="104"/>
      <c r="BE25" s="103" t="n">
        <v>169.645690999543</v>
      </c>
      <c r="BF25" s="104"/>
      <c r="BG25" s="103" t="n">
        <v>164.893917769611</v>
      </c>
      <c r="BH25" s="104"/>
      <c r="BI25" s="103" t="n">
        <v>193.496241430209</v>
      </c>
      <c r="BJ25" s="104"/>
      <c r="BK25" s="103" t="n">
        <v>204.06663937019</v>
      </c>
      <c r="BL25" s="104"/>
      <c r="BM25" s="103" t="n">
        <v>222.457112628208</v>
      </c>
      <c r="BN25" s="104"/>
      <c r="BO25" s="103" t="n">
        <v>199.187984309706</v>
      </c>
      <c r="BP25" s="104"/>
      <c r="BQ25" s="103" t="n">
        <v>215.56153360295</v>
      </c>
      <c r="BR25" s="104"/>
      <c r="BS25" s="103" t="n">
        <v>209.042313355463</v>
      </c>
      <c r="BT25" s="104"/>
      <c r="BU25" s="103" t="n">
        <v>225.803518858467</v>
      </c>
      <c r="BV25" s="104"/>
      <c r="BW25" s="103">
        <f>AY25+BA25+BC25+BE25+BG25+BI25+BK25+BM25+BO25+BQ25+BS25+BU25</f>
      </c>
      <c r="BX25" s="104"/>
      <c r="BY25" s="169"/>
      <c r="BZ25" s="93"/>
      <c r="CA25" s="93"/>
      <c r="CB25" s="93"/>
      <c r="CC25" s="93"/>
      <c r="CD25" s="93"/>
      <c r="CE25" s="93"/>
      <c r="CF25" s="93"/>
      <c r="CG25" s="93"/>
      <c r="CH25" s="93"/>
      <c r="CI25" s="93"/>
      <c r="CJ25" s="93"/>
      <c r="CK25" s="93"/>
      <c r="CL25" s="152"/>
    </row>
    <row r="26" ht="28.8" customHeight="1" spans="1:88">
      <c r="A26" s="45"/>
      <c r="B26" s="147" t="s">
        <v>283</v>
      </c>
      <c r="C26" s="103">
        <v>1922.43733800319</v>
      </c>
      <c r="D26" s="104" t="n">
        <f t="shared" si="0">C26/Z26-1</f>
        <v>0.33054850815868453</v>
      </c>
      <c r="E26" s="103">
        <v>1864.16324211771</v>
      </c>
      <c r="F26" s="104" t="n">
        <f t="shared" si="1">E26/AB26-1</f>
        <v>0.5177781414541733</v>
      </c>
      <c r="G26" s="103">
        <v>1950.73781488852</v>
      </c>
      <c r="H26" s="104" t="n">
        <f t="shared" si="2">G26/AD26-1</f>
        <v>0.5834097785166503</v>
      </c>
      <c r="I26" s="103">
        <v>1889.07817127191</v>
      </c>
      <c r="J26" s="104" t="n">
        <f t="shared" si="3">I26/AF26-1</f>
        <v>0.3707198298442702</v>
      </c>
      <c r="K26" s="103">
        <v>2068.84407676854</v>
      </c>
      <c r="L26" s="104" t="n">
        <f t="shared" si="4">K26/AH26-1</f>
        <v>0.3636130947546077</v>
      </c>
      <c r="M26" s="103">
        <v>1917.7379968594</v>
      </c>
      <c r="N26" s="104" t="n">
        <f t="shared" si="5">M26/AJ26-1</f>
        <v>0.35114720479771466</v>
      </c>
      <c r="O26" s="103">
        <v>2065.01785168978</v>
      </c>
      <c r="P26" s="104" t="n">
        <f t="shared" si="6">O26/AL26-1</f>
        <v>0.3454061351359967</v>
      </c>
      <c r="Q26" s="103" t="n">
        <v>2176.971645450322</v>
      </c>
      <c r="R26" s="104" t="n">
        <f>Q26/AL26-1</f>
        <v>0.36941841830342637</v>
      </c>
      <c r="S26" s="103"/>
      <c r="T26" s="104">
        <f>S26/AN26-1</f>
      </c>
      <c r="U26" s="103">
        <f>C26+E26+G26+I26+K26+M26+O26+Q26+S26</f>
      </c>
      <c r="V26" s="104">
        <f>U26/SUM(X26+Z26+AB26+AD26+AF26+AH26+AJ26+AL26+AN26)-1</f>
      </c>
      <c r="W26" s="103"/>
      <c r="X26" s="103" t="n">
        <v>1444.84573558585</v>
      </c>
      <c r="Y26" s="104">
        <f>X26/AY26-1</f>
      </c>
      <c r="Z26" s="103" t="n">
        <v>1228.21853286915</v>
      </c>
      <c r="AA26" s="104">
        <f>Z26/BA26-1</f>
      </c>
      <c r="AB26" s="103" t="n">
        <v>1231.98545402188</v>
      </c>
      <c r="AC26" s="104">
        <f>AB26/BC26-1</f>
      </c>
      <c r="AD26" s="103" t="n">
        <v>1378.16505615632</v>
      </c>
      <c r="AE26" s="104">
        <f>AD26/BE26-1</f>
      </c>
      <c r="AF26" s="103" t="n">
        <v>1517.1782118599</v>
      </c>
      <c r="AG26" s="104">
        <f>AF26/BG26-1</f>
      </c>
      <c r="AH26" s="103" t="n">
        <v>1419.3405352502</v>
      </c>
      <c r="AI26" s="104">
        <f>AH26/BI26-1</f>
      </c>
      <c r="AJ26" s="103" t="n">
        <v>1534.8657909019</v>
      </c>
      <c r="AK26" s="104">
        <f>AJ26/BK26-1</f>
      </c>
      <c r="AL26" s="103" t="n">
        <v>1589.70524739062</v>
      </c>
      <c r="AM26" s="104">
        <f>AL26/BM26-1</f>
      </c>
      <c r="AN26" s="103" t="n">
        <v>1560.55762351361</v>
      </c>
      <c r="AO26" s="104">
        <f>AN26/BO26-1</f>
      </c>
      <c r="AP26" s="103" t="n">
        <v>1953.72313045085</v>
      </c>
      <c r="AQ26" s="104">
        <f>AP26/BQ26-1</f>
      </c>
      <c r="AR26" s="103" t="n">
        <v>1731.48950273974</v>
      </c>
      <c r="AS26" s="104">
        <f>AR26/BS26-1</f>
      </c>
      <c r="AT26" s="103" t="n">
        <v>1859.17403033131</v>
      </c>
      <c r="AU26" s="104">
        <f>AT26/BU26-1</f>
      </c>
      <c r="AV26" s="103">
        <f>X26+Z26+AB26+AD26+AF26+AH26+AJ26+AL26+AN26+AP26+AR26+AT26</f>
      </c>
      <c r="AW26" s="104">
        <f>AV26/SUM(AY26,BA26,BC26,BE26,BG26,BI26,BK26,BM26,BO26,BQ26,BS26,BU26)-1</f>
      </c>
      <c r="AX26" s="104"/>
      <c r="AY26" s="103" t="n">
        <v>933.199471545693</v>
      </c>
      <c r="AZ26" s="104"/>
      <c r="BA26" s="103" t="n">
        <v>807.290292112054</v>
      </c>
      <c r="BB26" s="104"/>
      <c r="BC26" s="103" t="n">
        <v>823.412271745925</v>
      </c>
      <c r="BD26" s="104"/>
      <c r="BE26" s="103" t="n">
        <v>865.201277930469</v>
      </c>
      <c r="BF26" s="104"/>
      <c r="BG26" s="103" t="n">
        <v>842.201349168161</v>
      </c>
      <c r="BH26" s="104"/>
      <c r="BI26" s="103" t="n">
        <v>1014.63045812984</v>
      </c>
      <c r="BJ26" s="104"/>
      <c r="BK26" s="103" t="n">
        <v>1081.82965543014</v>
      </c>
      <c r="BL26" s="104"/>
      <c r="BM26" s="103" t="n">
        <v>1204.89957919668</v>
      </c>
      <c r="BN26" s="104"/>
      <c r="BO26" s="103" t="n">
        <v>1059.6211714655</v>
      </c>
      <c r="BP26" s="104"/>
      <c r="BQ26" s="103" t="n">
        <v>1148.70100515725</v>
      </c>
      <c r="BR26" s="104"/>
      <c r="BS26" s="103" t="n">
        <v>1122.10379386321</v>
      </c>
      <c r="BT26" s="104"/>
      <c r="BU26" s="103" t="n">
        <v>1225.70549590395</v>
      </c>
      <c r="BV26" s="104"/>
      <c r="BW26" s="103">
        <f>AY26+BA26+BC26+BE26+BG26+BI26+BK26+BM26+BO26+BQ26+BS26+BU26</f>
      </c>
      <c r="BX26" s="104"/>
      <c r="BY26" s="169"/>
      <c r="BZ26" s="172"/>
      <c r="CA26" s="172"/>
      <c r="CB26" s="172"/>
      <c r="CC26" s="172"/>
      <c r="CD26" s="172"/>
      <c r="CE26" s="172"/>
      <c r="CF26" s="172"/>
      <c r="CG26" s="172"/>
      <c r="CH26" s="172"/>
      <c r="CI26" s="172"/>
      <c r="CJ26" s="172"/>
      <c r="CK26" s="172"/>
      <c r="CL26" s="152"/>
    </row>
    <row r="27" ht="28.8" customHeight="1" spans="1:88">
      <c r="A27" s="45"/>
      <c r="B27" s="147" t="s">
        <v>284</v>
      </c>
      <c r="C27" s="103">
        <v>303.840257284111</v>
      </c>
      <c r="D27" s="104" t="n">
        <f t="shared" si="0">C27/Z27-1</f>
        <v>0.28990551048232294</v>
      </c>
      <c r="E27" s="103">
        <v>290.620366484255</v>
      </c>
      <c r="F27" s="104" t="n">
        <f t="shared" si="1">E27/AB27-1</f>
        <v>0.48311560262310116</v>
      </c>
      <c r="G27" s="103">
        <v>305.539990958175</v>
      </c>
      <c r="H27" s="104" t="n">
        <f t="shared" si="2">G27/AD27-1</f>
        <v>0.5572203043931301</v>
      </c>
      <c r="I27" s="103">
        <v>295.847926834483</v>
      </c>
      <c r="J27" s="104" t="n">
        <f t="shared" si="3">I27/AF27-1</f>
        <v>0.3670901792156078</v>
      </c>
      <c r="K27" s="103">
        <v>323.891951501528</v>
      </c>
      <c r="L27" s="104" t="n">
        <f t="shared" si="4">K27/AH27-1</f>
        <v>0.3701790991070988</v>
      </c>
      <c r="M27" s="103">
        <v>297.300221354638</v>
      </c>
      <c r="N27" s="104" t="n">
        <f t="shared" si="5">M27/AJ27-1</f>
        <v>0.333259046321438</v>
      </c>
      <c r="O27" s="103">
        <v>321.410728329294</v>
      </c>
      <c r="P27" s="104" t="n">
        <f t="shared" si="6">O27/AL27-1</f>
        <v>0.3652188040449058</v>
      </c>
      <c r="Q27" s="103" t="n">
        <v>339.3003589881678</v>
      </c>
      <c r="R27" s="104" t="n">
        <f>Q27/AL27-1</f>
        <v>0.393270456314301</v>
      </c>
      <c r="S27" s="103"/>
      <c r="T27" s="104">
        <f>S27/AN27-1</f>
      </c>
      <c r="U27" s="103">
        <f>C27+E27+G27+I27+K27+M27+O27+Q27+S27</f>
      </c>
      <c r="V27" s="104">
        <f>U27/SUM(X27+Z27+AB27+AD27+AF27+AH27+AJ27+AL27+AN27)-1</f>
      </c>
      <c r="W27" s="103"/>
      <c r="X27" s="103" t="n">
        <v>235.552336830082</v>
      </c>
      <c r="Y27" s="104">
        <f>X27/AY27-1</f>
      </c>
      <c r="Z27" s="103" t="n">
        <v>195.952605427555</v>
      </c>
      <c r="AA27" s="104">
        <f>Z27/BA27-1</f>
      </c>
      <c r="AB27" s="103" t="n">
        <v>196.2085840367</v>
      </c>
      <c r="AC27" s="104">
        <f>AB27/BC27-1</f>
      </c>
      <c r="AD27" s="103" t="n">
        <v>216.407031030119</v>
      </c>
      <c r="AE27" s="104">
        <f>AD27/BE27-1</f>
      </c>
      <c r="AF27" s="103" t="n">
        <v>236.386580201521</v>
      </c>
      <c r="AG27" s="104">
        <f>AF27/BG27-1</f>
      </c>
      <c r="AH27" s="103" t="n">
        <v>222.987589827282</v>
      </c>
      <c r="AI27" s="104">
        <f>AH27/BI27-1</f>
      </c>
      <c r="AJ27" s="103" t="n">
        <v>235.427996872743</v>
      </c>
      <c r="AK27" s="104">
        <f>AJ27/BK27-1</f>
      </c>
      <c r="AL27" s="103" t="n">
        <v>243.527993757751</v>
      </c>
      <c r="AM27" s="104">
        <f>AL27/BM27-1</f>
      </c>
      <c r="AN27" s="103" t="n">
        <v>236.261326712949</v>
      </c>
      <c r="AO27" s="104">
        <f>AN27/BO27-1</f>
      </c>
      <c r="AP27" s="103" t="n">
        <v>299.686516788189</v>
      </c>
      <c r="AQ27" s="104">
        <f>AP27/BQ27-1</f>
      </c>
      <c r="AR27" s="103" t="n">
        <v>264.739779635529</v>
      </c>
      <c r="AS27" s="104">
        <f>AR27/BS27-1</f>
      </c>
      <c r="AT27" s="103" t="n">
        <v>282.118371807815</v>
      </c>
      <c r="AU27" s="104">
        <f>AT27/BU27-1</f>
      </c>
      <c r="AV27" s="103">
        <f>X27+Z27+AB27+AD27+AF27+AH27+AJ27+AL27+AN27+AP27+AR27+AT27</f>
      </c>
      <c r="AW27" s="104">
        <f>AV27/SUM(AY27,BA27,BC27,BE27,BG27,BI27,BK27,BM27,BO27,BQ27,BS27,BU27)-1</f>
      </c>
      <c r="AX27" s="104"/>
      <c r="AY27" s="103" t="n">
        <v>157.808360756058</v>
      </c>
      <c r="AZ27" s="104"/>
      <c r="BA27" s="103" t="n">
        <v>133.371978180781</v>
      </c>
      <c r="BB27" s="104"/>
      <c r="BC27" s="103" t="n">
        <v>139.612327773177</v>
      </c>
      <c r="BD27" s="104"/>
      <c r="BE27" s="103" t="n">
        <v>143.305898563232</v>
      </c>
      <c r="BF27" s="104"/>
      <c r="BG27" s="103" t="n">
        <v>138.313600677657</v>
      </c>
      <c r="BH27" s="104"/>
      <c r="BI27" s="103" t="n">
        <v>163.720433401157</v>
      </c>
      <c r="BJ27" s="104"/>
      <c r="BK27" s="103" t="n">
        <v>171.6447179451</v>
      </c>
      <c r="BL27" s="104"/>
      <c r="BM27" s="103" t="n">
        <v>190.268524151066</v>
      </c>
      <c r="BN27" s="104"/>
      <c r="BO27" s="103" t="n">
        <v>168.353545253268</v>
      </c>
      <c r="BP27" s="104"/>
      <c r="BQ27" s="103" t="n">
        <v>181.808131569905</v>
      </c>
      <c r="BR27" s="104"/>
      <c r="BS27" s="103" t="n">
        <v>177.419828637183</v>
      </c>
      <c r="BT27" s="104"/>
      <c r="BU27" s="103" t="n">
        <v>193.007731974526</v>
      </c>
      <c r="BV27" s="104"/>
      <c r="BW27" s="103">
        <f>AY27+BA27+BC27+BE27+BG27+BI27+BK27+BM27+BO27+BQ27+BS27+BU27</f>
      </c>
      <c r="BX27" s="104"/>
      <c r="BY27" s="169"/>
      <c r="BZ27" s="174"/>
      <c r="CA27" s="174"/>
      <c r="CB27" s="174"/>
      <c r="CC27" s="174"/>
      <c r="CD27" s="174"/>
      <c r="CE27" s="174"/>
      <c r="CF27" s="174"/>
      <c r="CG27" s="174"/>
      <c r="CH27" s="174"/>
      <c r="CI27" s="174"/>
      <c r="CJ27" s="174"/>
      <c r="CK27" s="174"/>
      <c r="CL27" s="152"/>
    </row>
    <row r="28" ht="28.8" customHeight="1" spans="1:88">
      <c r="A28" s="29"/>
      <c r="B28" s="147" t="s">
        <v>276</v>
      </c>
      <c r="C28" s="103">
        <v>1164.03840090854</v>
      </c>
      <c r="D28" s="104" t="n">
        <f t="shared" si="0">C28/Z28-1</f>
        <v>0.3946845337344398</v>
      </c>
      <c r="E28" s="103">
        <v>1216.19816105852</v>
      </c>
      <c r="F28" s="104" t="n">
        <f t="shared" si="1">E28/AB28-1</f>
        <v>0.8305489521621199</v>
      </c>
      <c r="G28" s="103">
        <v>1239.17144466427</v>
      </c>
      <c r="H28" s="104" t="n">
        <f t="shared" si="2">G28/AD28-1</f>
        <v>0.8480788583634511</v>
      </c>
      <c r="I28" s="103">
        <v>1226.57276064865</v>
      </c>
      <c r="J28" s="104" t="n">
        <f t="shared" si="3">I28/AF28-1</f>
        <v>0.6059072417313363</v>
      </c>
      <c r="K28" s="103">
        <v>1363.91582027806</v>
      </c>
      <c r="L28" s="104" t="n">
        <f t="shared" si="4">K28/AH28-1</f>
        <v>0.648536909792959</v>
      </c>
      <c r="M28" s="103">
        <v>1217.88088488899</v>
      </c>
      <c r="N28" s="104" t="n">
        <f t="shared" si="5">M28/AJ28-1</f>
        <v>0.5247820913750796</v>
      </c>
      <c r="O28" s="103">
        <v>1305.19796187168</v>
      </c>
      <c r="P28" s="104" t="n">
        <f t="shared" si="6">O28/AL28-1</f>
        <v>0.5652684067802487</v>
      </c>
      <c r="Q28" s="103" t="n">
        <v>1374.2571212552673</v>
      </c>
      <c r="R28" s="104" t="n">
        <f>Q28/AL28-1</f>
        <v>0.5345127675535666</v>
      </c>
      <c r="S28" s="103"/>
      <c r="T28" s="104">
        <f>S28/AN28-1</f>
      </c>
      <c r="U28" s="103">
        <f>C28+E28+G28+I28+K28+M28+O28+Q28+S28</f>
      </c>
      <c r="V28" s="104">
        <f>U28/SUM(X28+Z28+AB28+AD28+AF28+AH28+AJ28+AL28+AN28)-1</f>
      </c>
      <c r="W28" s="103"/>
      <c r="X28" s="103" t="n">
        <v>834.624872329862</v>
      </c>
      <c r="Y28" s="104">
        <f>X28/AY28-1</f>
      </c>
      <c r="Z28" s="103" t="n">
        <v>664.389859458295</v>
      </c>
      <c r="AA28" s="104">
        <f>Z28/BA28-1</f>
      </c>
      <c r="AB28" s="103" t="n">
        <v>670.518705982929</v>
      </c>
      <c r="AC28" s="104">
        <f>AB28/BC28-1</f>
      </c>
      <c r="AD28" s="103" t="n">
        <v>763.788050003608</v>
      </c>
      <c r="AE28" s="104">
        <f>AD28/BE28-1</f>
      </c>
      <c r="AF28" s="103" t="n">
        <v>827.349276910855</v>
      </c>
      <c r="AG28" s="104">
        <f>AF28/BG28-1</f>
      </c>
      <c r="AH28" s="103" t="n">
        <v>798.72454679126</v>
      </c>
      <c r="AI28" s="104">
        <f>AH28/BI28-1</f>
      </c>
      <c r="AJ28" s="103" t="n">
        <v>833.849297806034</v>
      </c>
      <c r="AK28" s="104">
        <f>AJ28/BK28-1</f>
      </c>
      <c r="AL28" s="103" t="n">
        <v>895.565778475869</v>
      </c>
      <c r="AM28" s="104">
        <f>AL28/BM28-1</f>
      </c>
      <c r="AN28" s="103" t="n">
        <v>859.866790034483</v>
      </c>
      <c r="AO28" s="104">
        <f>AN28/BO28-1</f>
      </c>
      <c r="AP28" s="103" t="n">
        <v>1197.14578702634</v>
      </c>
      <c r="AQ28" s="104">
        <f>AP28/BQ28-1</f>
      </c>
      <c r="AR28" s="103" t="n">
        <v>1071.94083690411</v>
      </c>
      <c r="AS28" s="104">
        <f>AR28/BS28-1</f>
      </c>
      <c r="AT28" s="103" t="n">
        <v>1169.76420554728</v>
      </c>
      <c r="AU28" s="104">
        <f>AT28/BU28-1</f>
      </c>
      <c r="AV28" s="103">
        <f>X28+Z28+AB28+AD28+AF28+AH28+AJ28+AL28+AN28+AP28+AR28+AT28</f>
      </c>
      <c r="AW28" s="104">
        <f>AV28/SUM(AY28,BA28,BC28,BE28,BG28,BI28,BK28,BM28,BO28,BQ28,BS28,BU28)-1</f>
      </c>
      <c r="AX28" s="104"/>
      <c r="AY28" s="103" t="n">
        <v>516.06053670883</v>
      </c>
      <c r="AZ28" s="104"/>
      <c r="BA28" s="103" t="n">
        <v>493.31646078845</v>
      </c>
      <c r="BB28" s="104"/>
      <c r="BC28" s="103" t="n">
        <v>448.298465502457</v>
      </c>
      <c r="BD28" s="104"/>
      <c r="BE28" s="103" t="n">
        <v>461.815938467028</v>
      </c>
      <c r="BF28" s="104"/>
      <c r="BG28" s="103" t="n">
        <v>446.408436515705</v>
      </c>
      <c r="BH28" s="104"/>
      <c r="BI28" s="103" t="n">
        <v>621.665509264699</v>
      </c>
      <c r="BJ28" s="104"/>
      <c r="BK28" s="103" t="n">
        <v>661.990173860346</v>
      </c>
      <c r="BL28" s="104"/>
      <c r="BM28" s="103" t="n">
        <v>794.426351100172</v>
      </c>
      <c r="BN28" s="104"/>
      <c r="BO28" s="103" t="n">
        <v>663.76483483813</v>
      </c>
      <c r="BP28" s="104"/>
      <c r="BQ28" s="103" t="n">
        <v>714.285921042401</v>
      </c>
      <c r="BR28" s="104"/>
      <c r="BS28" s="103" t="n">
        <v>715.457452711355</v>
      </c>
      <c r="BT28" s="104"/>
      <c r="BU28" s="103" t="n">
        <v>824.833457860082</v>
      </c>
      <c r="BV28" s="104"/>
      <c r="BW28" s="103">
        <f>AY28+BA28+BC28+BE28+BG28+BI28+BK28+BM28+BO28+BQ28+BS28+BU28</f>
      </c>
      <c r="BX28" s="104"/>
      <c r="BY28" s="169"/>
      <c r="BZ28" s="174"/>
      <c r="CA28" s="174"/>
      <c r="CB28" s="174"/>
      <c r="CC28" s="174"/>
      <c r="CD28" s="174"/>
      <c r="CE28" s="174"/>
      <c r="CF28" s="174"/>
      <c r="CG28" s="174"/>
      <c r="CH28" s="174"/>
      <c r="CI28" s="174"/>
      <c r="CJ28" s="174"/>
      <c r="CK28" s="174"/>
      <c r="CL28" s="152"/>
    </row>
    <row r="29" ht="28.8" customHeight="1" spans="1:88">
      <c r="A29" s="173" t="s">
        <v>98</v>
      </c>
      <c r="B29" s="147" t="s">
        <v>282</v>
      </c>
      <c r="C29" s="103">
        <v>54.3331943025326</v>
      </c>
      <c r="D29" s="104" t="n">
        <f t="shared" si="0">C29/Z29-1</f>
        <v>1.8007220327956848</v>
      </c>
      <c r="E29" s="103">
        <v>48.4096593007576</v>
      </c>
      <c r="F29" s="104" t="n">
        <f t="shared" si="1">E29/AB29-1</f>
        <v>0.4853695521624517</v>
      </c>
      <c r="G29" s="103">
        <v>52.5189966116588</v>
      </c>
      <c r="H29" s="104" t="n">
        <f t="shared" si="2">G29/AD29-1</f>
        <v>0.5312496668644198</v>
      </c>
      <c r="I29" s="103">
        <v>50.7769760794731</v>
      </c>
      <c r="J29" s="104" t="n">
        <f t="shared" si="3">I29/AF29-1</f>
        <v>0.42635549960487396</v>
      </c>
      <c r="K29" s="103">
        <v>53.4904888220196</v>
      </c>
      <c r="L29" s="104" t="n">
        <f t="shared" si="4">K29/AH29-1</f>
        <v>0.3144806162831626</v>
      </c>
      <c r="M29" s="103">
        <v>51.670619071158</v>
      </c>
      <c r="N29" s="104" t="n">
        <f t="shared" si="5">M29/AJ29-1</f>
        <v>0.1230204437860496</v>
      </c>
      <c r="O29" s="103">
        <v>52.4465326334574</v>
      </c>
      <c r="P29" s="104" t="n">
        <f t="shared" si="6">O29/AL29-1</f>
        <v>0.17535247229785922</v>
      </c>
      <c r="Q29" s="103" t="n">
        <v>53.039651086518006</v>
      </c>
      <c r="R29" s="104" t="n">
        <f>Q29/AL29-1</f>
        <v>0.16014814240979436</v>
      </c>
      <c r="S29" s="103"/>
      <c r="T29" s="104">
        <f>S29/AN29-1</f>
      </c>
      <c r="U29" s="103">
        <f>C29+E29+G29+I29+K29+M29+O29+Q29+S29</f>
      </c>
      <c r="V29" s="104">
        <f>U29/SUM(X29+Z29+AB29+AD29+AF29+AH29+AJ29+AL29+AN29)-1</f>
      </c>
      <c r="W29" s="103"/>
      <c r="X29" s="103" t="n">
        <v>19.3997096699729</v>
      </c>
      <c r="Y29" s="104">
        <f>X29/AY29-1</f>
      </c>
      <c r="Z29" s="103" t="n">
        <v>32.5909866876436</v>
      </c>
      <c r="AA29" s="104">
        <f>Z29/BA29-1</f>
      </c>
      <c r="AB29" s="103" t="n">
        <v>34.298127698015</v>
      </c>
      <c r="AC29" s="104">
        <f>AB29/BC29-1</f>
      </c>
      <c r="AD29" s="103" t="n">
        <v>35.5991028138071</v>
      </c>
      <c r="AE29" s="104">
        <f>AD29/BE29-1</f>
      </c>
      <c r="AF29" s="103" t="n">
        <v>40.6932503677915</v>
      </c>
      <c r="AG29" s="104">
        <f>AF29/BG29-1</f>
      </c>
      <c r="AH29" s="103" t="n">
        <v>46.0103993271577</v>
      </c>
      <c r="AI29" s="104">
        <f>AH29/BI29-1</f>
      </c>
      <c r="AJ29" s="103" t="n">
        <v>44.621961385696</v>
      </c>
      <c r="AK29" s="104">
        <f>AJ29/BK29-1</f>
      </c>
      <c r="AL29" s="103" t="n">
        <v>45.7179985448643</v>
      </c>
      <c r="AM29" s="104">
        <f>AL29/BM29-1</f>
      </c>
      <c r="AN29" s="103" t="n">
        <v>44.2618389682531</v>
      </c>
      <c r="AO29" s="104">
        <f>AN29/BO29-1</f>
      </c>
      <c r="AP29" s="103" t="n">
        <v>54.9676197227896</v>
      </c>
      <c r="AQ29" s="104">
        <f>AP29/BQ29-1</f>
      </c>
      <c r="AR29" s="103" t="n">
        <v>52.549824680528</v>
      </c>
      <c r="AS29" s="104">
        <f>AR29/BS29-1</f>
      </c>
      <c r="AT29" s="103" t="n">
        <v>52.5840976469127</v>
      </c>
      <c r="AU29" s="104">
        <f>AT29/BU29-1</f>
      </c>
      <c r="AV29" s="103">
        <f>X29+Z29+AB29+AD29+AF29+AH29+AJ29+AL29+AN29+AP29+AR29+AT29</f>
      </c>
      <c r="AW29" s="104">
        <f>AV29/SUM(AY29,BA29,BC29,BE29,BG29,BI29,BK29,BM29,BO29,BQ29,BS29,BU29)-1</f>
      </c>
      <c r="AX29" s="104"/>
      <c r="AY29" s="103" t="n">
        <v>30.5618045649989</v>
      </c>
      <c r="AZ29" s="104"/>
      <c r="BA29" s="103" t="n">
        <v>27.437787121829</v>
      </c>
      <c r="BB29" s="104"/>
      <c r="BC29" s="103" t="n">
        <v>29.3023641446211</v>
      </c>
      <c r="BD29" s="104"/>
      <c r="BE29" s="103" t="n">
        <v>30.7771006527085</v>
      </c>
      <c r="BF29" s="104"/>
      <c r="BG29" s="103" t="n">
        <v>30.5107188570417</v>
      </c>
      <c r="BH29" s="104"/>
      <c r="BI29" s="103" t="n">
        <v>34.2203992502955</v>
      </c>
      <c r="BJ29" s="104"/>
      <c r="BK29" s="103" t="n">
        <v>33.3091981413116</v>
      </c>
      <c r="BL29" s="104"/>
      <c r="BM29" s="103" t="n">
        <v>34.6928465511753</v>
      </c>
      <c r="BN29" s="104"/>
      <c r="BO29" s="103" t="n">
        <v>37.0137746751224</v>
      </c>
      <c r="BP29" s="104"/>
      <c r="BQ29" s="103" t="n">
        <v>37.1971417907213</v>
      </c>
      <c r="BR29" s="104"/>
      <c r="BS29" s="103" t="n">
        <v>34.3673718392927</v>
      </c>
      <c r="BT29" s="104"/>
      <c r="BU29" s="103" t="n">
        <v>38.5234140598479</v>
      </c>
      <c r="BV29" s="104"/>
      <c r="BW29" s="103">
        <f>AY29+BA29+BC29+BE29+BG29+BI29+BK29+BM29+BO29+BQ29+BS29+BU29</f>
      </c>
      <c r="BX29" s="104"/>
      <c r="BY29" s="169"/>
      <c r="BZ29" s="93"/>
      <c r="CA29" s="93"/>
      <c r="CB29" s="93"/>
      <c r="CC29" s="93"/>
      <c r="CD29" s="93"/>
      <c r="CE29" s="93"/>
      <c r="CF29" s="93"/>
      <c r="CG29" s="93"/>
      <c r="CH29" s="93"/>
      <c r="CI29" s="93"/>
      <c r="CJ29" s="93"/>
      <c r="CK29" s="93"/>
      <c r="CL29" s="152"/>
    </row>
    <row r="30" ht="28.8" customHeight="1" spans="1:88">
      <c r="A30" s="45"/>
      <c r="B30" s="147" t="s">
        <v>283</v>
      </c>
      <c r="C30" s="103">
        <v>252.609641745303</v>
      </c>
      <c r="D30" s="104" t="n">
        <f t="shared" si="0">C30/Z30-1</f>
        <v>1.2007792970284483</v>
      </c>
      <c r="E30" s="103">
        <v>230.384163523465</v>
      </c>
      <c r="F30" s="104" t="n">
        <f t="shared" si="1">E30/AB30-1</f>
        <v>0.20634609189016806</v>
      </c>
      <c r="G30" s="103">
        <v>247.242346257166</v>
      </c>
      <c r="H30" s="104" t="n">
        <f t="shared" si="2">G30/AD30-1</f>
        <v>0.22511992077162968</v>
      </c>
      <c r="I30" s="103">
        <v>241.099627998438</v>
      </c>
      <c r="J30" s="104" t="n">
        <f t="shared" si="3">I30/AF30-1</f>
        <v>0.14214481844970672</v>
      </c>
      <c r="K30" s="103">
        <v>260.350981306397</v>
      </c>
      <c r="L30" s="104" t="n">
        <f t="shared" si="4">K30/AH30-1</f>
        <v>0.0820891594539419</v>
      </c>
      <c r="M30" s="103">
        <v>249.723149901359</v>
      </c>
      <c r="N30" s="104" t="n">
        <f t="shared" si="5">M30/AJ30-1</f>
        <v>-0.07932564497991346</v>
      </c>
      <c r="O30" s="103">
        <v>252.612879294079</v>
      </c>
      <c r="P30" s="104" t="n">
        <f t="shared" si="6">O30/AL30-1</f>
        <v>0.22299666101533422</v>
      </c>
      <c r="Q30" s="103" t="n">
        <v>254.90777098819564</v>
      </c>
      <c r="R30" s="104" t="n">
        <f>Q30/AL30-1</f>
        <v>0.1978968179860432</v>
      </c>
      <c r="S30" s="103"/>
      <c r="T30" s="104">
        <f>S30/AN30-1</f>
      </c>
      <c r="U30" s="103">
        <f>C30+E30+G30+I30+K30+M30+O30+Q30+S30</f>
      </c>
      <c r="V30" s="104">
        <f>U30/SUM(X30+Z30+AB30+AD30+AF30+AH30+AJ30+AL30+AN30)-1</f>
      </c>
      <c r="W30" s="103"/>
      <c r="X30" s="103" t="n">
        <v>114.781905703304</v>
      </c>
      <c r="Y30" s="104">
        <f>X30/AY30-1</f>
      </c>
      <c r="Z30" s="103" t="n">
        <v>190.976839127888</v>
      </c>
      <c r="AA30" s="104">
        <f>Z30/BA30-1</f>
      </c>
      <c r="AB30" s="103" t="n">
        <v>201.810730578475</v>
      </c>
      <c r="AC30" s="104">
        <f>AB30/BC30-1</f>
      </c>
      <c r="AD30" s="103" t="n">
        <v>211.093745822614</v>
      </c>
      <c r="AE30" s="104">
        <f>AD30/BE30-1</f>
      </c>
      <c r="AF30" s="103" t="n">
        <v>240.600304542168</v>
      </c>
      <c r="AG30" s="104">
        <f>AF30/BG30-1</f>
      </c>
      <c r="AH30" s="103" t="n">
        <v>271.239389410288</v>
      </c>
      <c r="AI30" s="104">
        <f>AH30/BI30-1</f>
      </c>
      <c r="AJ30" s="103" t="n">
        <v>206.552386728807</v>
      </c>
      <c r="AK30" s="104">
        <f>AJ30/BK30-1</f>
      </c>
      <c r="AL30" s="103" t="n">
        <v>212.796099931844</v>
      </c>
      <c r="AM30" s="104">
        <f>AL30/BM30-1</f>
      </c>
      <c r="AN30" s="103" t="n">
        <v>204.347682076941</v>
      </c>
      <c r="AO30" s="104">
        <f>AN30/BO30-1</f>
      </c>
      <c r="AP30" s="103" t="n">
        <v>258.833853380826</v>
      </c>
      <c r="AQ30" s="104">
        <f>AP30/BQ30-1</f>
      </c>
      <c r="AR30" s="103" t="n">
        <v>247.161748409664</v>
      </c>
      <c r="AS30" s="104">
        <f>AR30/BS30-1</f>
      </c>
      <c r="AT30" s="103" t="n">
        <v>249.017894898056</v>
      </c>
      <c r="AU30" s="104">
        <f>AT30/BU30-1</f>
      </c>
      <c r="AV30" s="103">
        <f>X30+Z30+AB30+AD30+AF30+AH30+AJ30+AL30+AN30+AP30+AR30+AT30</f>
      </c>
      <c r="AW30" s="104">
        <f>AV30/SUM(AY30,BA30,BC30,BE30,BG30,BI30,BK30,BM30,BO30,BQ30,BS30,BU30)-1</f>
      </c>
      <c r="AX30" s="104"/>
      <c r="AY30" s="103" t="n">
        <v>176.254806605108</v>
      </c>
      <c r="AZ30" s="104"/>
      <c r="BA30" s="103" t="n">
        <v>160.738571959532</v>
      </c>
      <c r="BB30" s="104"/>
      <c r="BC30" s="103" t="n">
        <v>167.175784452612</v>
      </c>
      <c r="BD30" s="104"/>
      <c r="BE30" s="103" t="n">
        <v>178.381312030583</v>
      </c>
      <c r="BF30" s="104"/>
      <c r="BG30" s="103" t="n">
        <v>177.096943621746</v>
      </c>
      <c r="BH30" s="104"/>
      <c r="BI30" s="103" t="n">
        <v>203.923728837127</v>
      </c>
      <c r="BJ30" s="104"/>
      <c r="BK30" s="103" t="n">
        <v>200.677359362525</v>
      </c>
      <c r="BL30" s="104"/>
      <c r="BM30" s="103" t="n">
        <v>213.546187268345</v>
      </c>
      <c r="BN30" s="104"/>
      <c r="BO30" s="103" t="n">
        <v>223.768111660832</v>
      </c>
      <c r="BP30" s="104"/>
      <c r="BQ30" s="103" t="n">
        <v>225.26443823361</v>
      </c>
      <c r="BR30" s="104"/>
      <c r="BS30" s="103" t="n">
        <v>209.648847630684</v>
      </c>
      <c r="BT30" s="104"/>
      <c r="BU30" s="103" t="n">
        <v>237.64436804775</v>
      </c>
      <c r="BV30" s="104"/>
      <c r="BW30" s="103">
        <f>AY30+BA30+BC30+BE30+BG30+BI30+BK30+BM30+BO30+BQ30+BS30+BU30</f>
      </c>
      <c r="BX30" s="104"/>
      <c r="BY30" s="169"/>
      <c r="BZ30" s="172"/>
      <c r="CA30" s="172"/>
      <c r="CB30" s="172"/>
      <c r="CC30" s="172"/>
      <c r="CD30" s="172"/>
      <c r="CE30" s="172"/>
      <c r="CF30" s="172"/>
      <c r="CG30" s="172"/>
      <c r="CH30" s="172"/>
      <c r="CI30" s="172"/>
      <c r="CJ30" s="172"/>
      <c r="CK30" s="172"/>
      <c r="CL30" s="152"/>
    </row>
    <row r="31" ht="28.8" customHeight="1" spans="1:88">
      <c r="A31" s="45"/>
      <c r="B31" s="147" t="s">
        <v>284</v>
      </c>
      <c r="C31" s="103">
        <v>48.0527657456325</v>
      </c>
      <c r="D31" s="104" t="n">
        <f t="shared" si="0">C31/Z31-1</f>
        <v>1.592750956167952</v>
      </c>
      <c r="E31" s="103">
        <v>43.2025882416743</v>
      </c>
      <c r="F31" s="104" t="n">
        <f t="shared" si="1">E31/AB31-1</f>
        <v>0.4003277412131332</v>
      </c>
      <c r="G31" s="103">
        <v>46.4513413441474</v>
      </c>
      <c r="H31" s="104" t="n">
        <f t="shared" si="2">G31/AD31-1</f>
        <v>0.45922870012222194</v>
      </c>
      <c r="I31" s="103">
        <v>44.7591036268304</v>
      </c>
      <c r="J31" s="104" t="n">
        <f t="shared" si="3">I31/AF31-1</f>
        <v>0.36338233538698606</v>
      </c>
      <c r="K31" s="103">
        <v>49.8920414479058</v>
      </c>
      <c r="L31" s="104" t="n">
        <f t="shared" si="4">K31/AH31-1</f>
        <v>0.30398440904859747</v>
      </c>
      <c r="M31" s="103">
        <v>47.9526643360868</v>
      </c>
      <c r="N31" s="104" t="n">
        <f t="shared" si="5">M31/AJ31-1</f>
        <v>0.09823298955142357</v>
      </c>
      <c r="O31" s="103">
        <v>48.6026226043308</v>
      </c>
      <c r="P31" s="104" t="n">
        <f t="shared" si="6">O31/AL31-1</f>
        <v>0.2108544154454457</v>
      </c>
      <c r="Q31" s="103" t="n">
        <v>49.076669884550874</v>
      </c>
      <c r="R31" s="104" t="n">
        <f>Q31/AL31-1</f>
        <v>0.1973300561611464</v>
      </c>
      <c r="S31" s="103"/>
      <c r="T31" s="104">
        <f>S31/AN31-1</f>
      </c>
      <c r="U31" s="103">
        <f>C31+E31+G31+I31+K31+M31+O31+Q31+S31</f>
      </c>
      <c r="V31" s="104">
        <f>U31/SUM(X31+Z31+AB31+AD31+AF31+AH31+AJ31+AL31+AN31)-1</f>
      </c>
      <c r="W31" s="103"/>
      <c r="X31" s="103" t="n">
        <v>18.5335061322873</v>
      </c>
      <c r="Y31" s="104">
        <f>X31/AY31-1</f>
      </c>
      <c r="Z31" s="103" t="n">
        <v>30.8517691752982</v>
      </c>
      <c r="AA31" s="104">
        <f>Z31/BA31-1</f>
      </c>
      <c r="AB31" s="103" t="n">
        <v>31.8328040972993</v>
      </c>
      <c r="AC31" s="104">
        <f>AB31/BC31-1</f>
      </c>
      <c r="AD31" s="103" t="n">
        <v>32.8294583735573</v>
      </c>
      <c r="AE31" s="104">
        <f>AD31/BE31-1</f>
      </c>
      <c r="AF31" s="103" t="n">
        <v>38.2612254423407</v>
      </c>
      <c r="AG31" s="104">
        <f>AF31/BG31-1</f>
      </c>
      <c r="AH31" s="103" t="n">
        <v>43.6634710414893</v>
      </c>
      <c r="AI31" s="104">
        <f>AH31/BI31-1</f>
      </c>
      <c r="AJ31" s="103" t="n">
        <v>40.1391133272211</v>
      </c>
      <c r="AK31" s="104">
        <f>AJ31/BK31-1</f>
      </c>
      <c r="AL31" s="103" t="n">
        <v>40.9884222249456</v>
      </c>
      <c r="AM31" s="104">
        <f>AL31/BM31-1</f>
      </c>
      <c r="AN31" s="103" t="n">
        <v>39.2982017787557</v>
      </c>
      <c r="AO31" s="104">
        <f>AN31/BO31-1</f>
      </c>
      <c r="AP31" s="103" t="n">
        <v>50.4303870847699</v>
      </c>
      <c r="AQ31" s="104">
        <f>AP31/BQ31-1</f>
      </c>
      <c r="AR31" s="103" t="n">
        <v>46.9269797871918</v>
      </c>
      <c r="AS31" s="104">
        <f>AR31/BS31-1</f>
      </c>
      <c r="AT31" s="103" t="n">
        <v>44.8484485767697</v>
      </c>
      <c r="AU31" s="104">
        <f>AT31/BU31-1</f>
      </c>
      <c r="AV31" s="103">
        <f>X31+Z31+AB31+AD31+AF31+AH31+AJ31+AL31+AN31+AP31+AR31+AT31</f>
      </c>
      <c r="AW31" s="104">
        <f>AV31/SUM(AY31,BA31,BC31,BE31,BG31,BI31,BK31,BM31,BO31,BQ31,BS31,BU31)-1</f>
      </c>
      <c r="AX31" s="104"/>
      <c r="AY31" s="103" t="n">
        <v>28.9222454649505</v>
      </c>
      <c r="AZ31" s="104"/>
      <c r="BA31" s="103" t="n">
        <v>26.1711361356901</v>
      </c>
      <c r="BB31" s="104"/>
      <c r="BC31" s="103" t="n">
        <v>27.5406640598954</v>
      </c>
      <c r="BD31" s="104"/>
      <c r="BE31" s="103" t="n">
        <v>29.0351477196086</v>
      </c>
      <c r="BF31" s="104"/>
      <c r="BG31" s="103" t="n">
        <v>28.5264877449108</v>
      </c>
      <c r="BH31" s="104"/>
      <c r="BI31" s="103" t="n">
        <v>32.9695338852022</v>
      </c>
      <c r="BJ31" s="104"/>
      <c r="BK31" s="103" t="n">
        <v>32.1772730612626</v>
      </c>
      <c r="BL31" s="104"/>
      <c r="BM31" s="103" t="n">
        <v>34.0307277217875</v>
      </c>
      <c r="BN31" s="104"/>
      <c r="BO31" s="103" t="n">
        <v>35.7513435587995</v>
      </c>
      <c r="BP31" s="104"/>
      <c r="BQ31" s="103" t="n">
        <v>35.739598612427</v>
      </c>
      <c r="BR31" s="104"/>
      <c r="BS31" s="103" t="n">
        <v>33.4145578916664</v>
      </c>
      <c r="BT31" s="104"/>
      <c r="BU31" s="103" t="n">
        <v>37.4308475877188</v>
      </c>
      <c r="BV31" s="104"/>
      <c r="BW31" s="103">
        <f>AY31+BA31+BC31+BE31+BG31+BI31+BK31+BM31+BO31+BQ31+BS31+BU31</f>
      </c>
      <c r="BX31" s="104"/>
      <c r="BY31" s="169"/>
      <c r="BZ31" s="174"/>
      <c r="CA31" s="174"/>
      <c r="CB31" s="174"/>
      <c r="CC31" s="174"/>
      <c r="CD31" s="174"/>
      <c r="CE31" s="174"/>
      <c r="CF31" s="174"/>
      <c r="CG31" s="174"/>
      <c r="CH31" s="174"/>
      <c r="CI31" s="174"/>
      <c r="CJ31" s="174"/>
      <c r="CK31" s="174"/>
      <c r="CL31" s="152"/>
    </row>
    <row r="32" ht="28.8" customHeight="1" spans="1:88">
      <c r="A32" s="29"/>
      <c r="B32" s="147" t="s">
        <v>276</v>
      </c>
      <c r="C32" s="103">
        <v>164.56368206099</v>
      </c>
      <c r="D32" s="104" t="n">
        <f t="shared" si="0">C32/Z32-1</f>
        <v>1.7886174708385285</v>
      </c>
      <c r="E32" s="103">
        <v>160.354847743963</v>
      </c>
      <c r="F32" s="104" t="n">
        <f t="shared" si="1">E32/AB32-1</f>
        <v>0.7058722607254952</v>
      </c>
      <c r="G32" s="103">
        <v>168.405088236693</v>
      </c>
      <c r="H32" s="104" t="n">
        <f t="shared" si="2">G32/AD32-1</f>
        <v>0.7226770098924367</v>
      </c>
      <c r="I32" s="103">
        <v>165.882197624507</v>
      </c>
      <c r="J32" s="104" t="n">
        <f t="shared" si="3">I32/AF32-1</f>
        <v>0.5931292444957701</v>
      </c>
      <c r="K32" s="103">
        <v>185.427578481934</v>
      </c>
      <c r="L32" s="104" t="n">
        <f t="shared" si="4">K32/AH32-1</f>
        <v>0.5408693517781242</v>
      </c>
      <c r="M32" s="103">
        <v>173.711547696032</v>
      </c>
      <c r="N32" s="104" t="n">
        <f t="shared" si="5">M32/AJ32-1</f>
        <v>0.2359774126755516</v>
      </c>
      <c r="O32" s="103">
        <v>174.877719835289</v>
      </c>
      <c r="P32" s="104" t="n">
        <f t="shared" si="6">O32/AL32-1</f>
        <v>0.38689382941604533</v>
      </c>
      <c r="Q32" s="103" t="n">
        <v>175.43425808314876</v>
      </c>
      <c r="R32" s="104" t="n">
        <f>Q32/AL32-1</f>
        <v>0.3122318446902055</v>
      </c>
      <c r="S32" s="103"/>
      <c r="T32" s="104">
        <f>S32/AN32-1</f>
      </c>
      <c r="U32" s="103">
        <f>C32+E32+G32+I32+K32+M32+O32+Q32+S32</f>
      </c>
      <c r="V32" s="104">
        <f>U32/SUM(X32+Z32+AB32+AD32+AF32+AH32+AJ32+AL32+AN32)-1</f>
      </c>
      <c r="W32" s="103"/>
      <c r="X32" s="103" t="n">
        <v>59.0126411319894</v>
      </c>
      <c r="Y32" s="104">
        <f>X32/AY32-1</f>
      </c>
      <c r="Z32" s="103" t="n">
        <v>94.0016737687998</v>
      </c>
      <c r="AA32" s="104">
        <f>Z32/BA32-1</f>
      </c>
      <c r="AB32" s="103" t="n">
        <v>97.7577846976713</v>
      </c>
      <c r="AC32" s="104">
        <f>AB32/BC32-1</f>
      </c>
      <c r="AD32" s="103" t="n">
        <v>104.123502972296</v>
      </c>
      <c r="AE32" s="104">
        <f>AD32/BE32-1</f>
      </c>
      <c r="AF32" s="103" t="n">
        <v>120.339585097176</v>
      </c>
      <c r="AG32" s="104">
        <f>AF32/BG32-1</f>
      </c>
      <c r="AH32" s="103" t="n">
        <v>140.545891789393</v>
      </c>
      <c r="AI32" s="104">
        <f>AH32/BI32-1</f>
      </c>
      <c r="AJ32" s="103" t="n">
        <v>126.093083786321</v>
      </c>
      <c r="AK32" s="104">
        <f>AJ32/BK32-1</f>
      </c>
      <c r="AL32" s="103" t="n">
        <v>133.691510987958</v>
      </c>
      <c r="AM32" s="104">
        <f>AL32/BM32-1</f>
      </c>
      <c r="AN32" s="103" t="n">
        <v>125.629853288862</v>
      </c>
      <c r="AO32" s="104">
        <f>AN32/BO32-1</f>
      </c>
      <c r="AP32" s="103" t="n">
        <v>176.951307519528</v>
      </c>
      <c r="AQ32" s="104">
        <f>AP32/BQ32-1</f>
      </c>
      <c r="AR32" s="103" t="n">
        <v>165.938779142266</v>
      </c>
      <c r="AS32" s="104">
        <f>AR32/BS32-1</f>
      </c>
      <c r="AT32" s="103" t="n">
        <v>162.089647258053</v>
      </c>
      <c r="AU32" s="104">
        <f>AT32/BU32-1</f>
      </c>
      <c r="AV32" s="103">
        <f>X32+Z32+AB32+AD32+AF32+AH32+AJ32+AL32+AN32+AP32+AR32+AT32</f>
      </c>
      <c r="AW32" s="104">
        <f>AV32/SUM(AY32,BA32,BC32,BE32,BG32,BI32,BK32,BM32,BO32,BQ32,BS32,BU32)-1</f>
      </c>
      <c r="AX32" s="104"/>
      <c r="AY32" s="103" t="n">
        <v>84.9935969513492</v>
      </c>
      <c r="AZ32" s="104"/>
      <c r="BA32" s="103" t="n">
        <v>86.9895634133771</v>
      </c>
      <c r="BB32" s="104"/>
      <c r="BC32" s="103" t="n">
        <v>79.4696777826356</v>
      </c>
      <c r="BD32" s="104"/>
      <c r="BE32" s="103" t="n">
        <v>84.083823330097</v>
      </c>
      <c r="BF32" s="104"/>
      <c r="BG32" s="103" t="n">
        <v>82.7369238845103</v>
      </c>
      <c r="BH32" s="104"/>
      <c r="BI32" s="103" t="n">
        <v>112.499412574585</v>
      </c>
      <c r="BJ32" s="104"/>
      <c r="BK32" s="103" t="n">
        <v>111.520291529271</v>
      </c>
      <c r="BL32" s="104"/>
      <c r="BM32" s="103" t="n">
        <v>127.685472604194</v>
      </c>
      <c r="BN32" s="104"/>
      <c r="BO32" s="103" t="n">
        <v>126.668288315127</v>
      </c>
      <c r="BP32" s="104"/>
      <c r="BQ32" s="103" t="n">
        <v>126.180434155262</v>
      </c>
      <c r="BR32" s="104"/>
      <c r="BS32" s="103" t="n">
        <v>121.087952625564</v>
      </c>
      <c r="BT32" s="104"/>
      <c r="BU32" s="103" t="n">
        <v>143.748983830056</v>
      </c>
      <c r="BV32" s="104"/>
      <c r="BW32" s="103">
        <f>AY32+BA32+BC32+BE32+BG32+BI32+BK32+BM32+BO32+BQ32+BS32+BU32</f>
      </c>
      <c r="BX32" s="104"/>
      <c r="BY32" s="169"/>
      <c r="BZ32" s="174"/>
      <c r="CA32" s="174"/>
      <c r="CB32" s="174"/>
      <c r="CC32" s="174"/>
      <c r="CD32" s="174"/>
      <c r="CE32" s="174"/>
      <c r="CF32" s="174"/>
      <c r="CG32" s="174"/>
      <c r="CH32" s="174"/>
      <c r="CI32" s="174"/>
      <c r="CJ32" s="174"/>
      <c r="CK32" s="174"/>
      <c r="CL32" s="152"/>
    </row>
    <row r="33" ht="28.8" customHeight="1" spans="1:88">
      <c r="A33" s="173" t="s">
        <v>99</v>
      </c>
      <c r="B33" s="147" t="s">
        <v>282</v>
      </c>
      <c r="C33" s="103">
        <v>137.038754774112</v>
      </c>
      <c r="D33" s="104" t="n">
        <f t="shared" si="0">C33/Z33-1</f>
        <v>2.2616849356805715</v>
      </c>
      <c r="E33" s="103">
        <v>123.979015635042</v>
      </c>
      <c r="F33" s="104" t="n">
        <f t="shared" si="1">E33/AB33-1</f>
        <v>2.0156452565436234</v>
      </c>
      <c r="G33" s="103">
        <v>135.563604367924</v>
      </c>
      <c r="H33" s="104" t="n">
        <f t="shared" si="2">G33/AD33-1</f>
        <v>1.8104335067909978</v>
      </c>
      <c r="I33" s="103">
        <v>137.08087372722</v>
      </c>
      <c r="J33" s="104" t="n">
        <f t="shared" si="3">I33/AF33-1</f>
        <v>1.5353739969214266</v>
      </c>
      <c r="K33" s="103">
        <v>145.349149675795</v>
      </c>
      <c r="L33" s="104" t="n">
        <f t="shared" si="4">K33/AH33-1</f>
        <v>1.402204775932395</v>
      </c>
      <c r="M33" s="103">
        <v>141.756649385835</v>
      </c>
      <c r="N33" s="104" t="n">
        <f t="shared" si="5">M33/AJ33-1</f>
        <v>1.310981681692141</v>
      </c>
      <c r="O33" s="103">
        <v>153.762080706161</v>
      </c>
      <c r="P33" s="104" t="n">
        <f t="shared" si="6">O33/AL33-1</f>
        <v>1.3022047470606655</v>
      </c>
      <c r="Q33" s="103" t="n">
        <v>162.40358493518494</v>
      </c>
      <c r="R33" s="104" t="n">
        <f>Q33/AL33-1</f>
        <v>1.1857408383435843</v>
      </c>
      <c r="S33" s="103"/>
      <c r="T33" s="104">
        <f>S33/AN33-1</f>
      </c>
      <c r="U33" s="103">
        <f>C33+E33+G33+I33+K33+M33+O33+Q33+S33</f>
      </c>
      <c r="V33" s="104">
        <f>U33/SUM(X33+Z33+AB33+AD33+AF33+AH33+AJ33+AL33+AN33)-1</f>
      </c>
      <c r="W33" s="103"/>
      <c r="X33" s="103" t="n">
        <v>42.0147124803512</v>
      </c>
      <c r="Y33" s="104">
        <f>X33/AY33-1</f>
      </c>
      <c r="Z33" s="103" t="n">
        <v>41.1119362816369</v>
      </c>
      <c r="AA33" s="104">
        <f>Z33/BA33-1</f>
      </c>
      <c r="AB33" s="103" t="n">
        <v>48.2358340947596</v>
      </c>
      <c r="AC33" s="104">
        <f>AB33/BC33-1</f>
      </c>
      <c r="AD33" s="103" t="n">
        <v>54.0673186258399</v>
      </c>
      <c r="AE33" s="104">
        <f>AD33/BE33-1</f>
      </c>
      <c r="AF33" s="103" t="n">
        <v>60.5065609443637</v>
      </c>
      <c r="AG33" s="104">
        <f>AF33/BG33-1</f>
      </c>
      <c r="AH33" s="103" t="n">
        <v>61.3404470095316</v>
      </c>
      <c r="AI33" s="104">
        <f>AH33/BI33-1</f>
      </c>
      <c r="AJ33" s="103" t="n">
        <v>66.7890555357756</v>
      </c>
      <c r="AK33" s="104">
        <f>AJ33/BK33-1</f>
      </c>
      <c r="AL33" s="103" t="n">
        <v>74.3013911284464</v>
      </c>
      <c r="AM33" s="104">
        <f>AL33/BM33-1</f>
      </c>
      <c r="AN33" s="103" t="n">
        <v>67.5617927529431</v>
      </c>
      <c r="AO33" s="104">
        <f>AN33/BO33-1</f>
      </c>
      <c r="AP33" s="103" t="n">
        <v>130.043798550266</v>
      </c>
      <c r="AQ33" s="104">
        <f>AP33/BQ33-1</f>
      </c>
      <c r="AR33" s="103" t="n">
        <v>148.079235467267</v>
      </c>
      <c r="AS33" s="104">
        <f>AR33/BS33-1</f>
      </c>
      <c r="AT33" s="103" t="n">
        <v>138.071556866208</v>
      </c>
      <c r="AU33" s="104">
        <f>AT33/BU33-1</f>
      </c>
      <c r="AV33" s="103">
        <f>X33+Z33+AB33+AD33+AF33+AH33+AJ33+AL33+AN33+AP33+AR33+AT33</f>
      </c>
      <c r="AW33" s="104">
        <f>AV33/SUM(AY33,BA33,BC33,BE33,BG33,BI33,BK33,BM33,BO33,BQ33,BS33,BU33)-1</f>
      </c>
      <c r="AX33" s="104"/>
      <c r="AY33" s="103" t="n">
        <v>60.5594565971175</v>
      </c>
      <c r="AZ33" s="104"/>
      <c r="BA33" s="103" t="n">
        <v>39.9540007465733</v>
      </c>
      <c r="BB33" s="104"/>
      <c r="BC33" s="103" t="n">
        <v>52.6393192220599</v>
      </c>
      <c r="BD33" s="104"/>
      <c r="BE33" s="103" t="n">
        <v>56.4545075749708</v>
      </c>
      <c r="BF33" s="104"/>
      <c r="BG33" s="103" t="n">
        <v>55.1639985295377</v>
      </c>
      <c r="BH33" s="104"/>
      <c r="BI33" s="103" t="n">
        <v>60.3345023880562</v>
      </c>
      <c r="BJ33" s="104"/>
      <c r="BK33" s="103" t="n">
        <v>68.5618263780884</v>
      </c>
      <c r="BL33" s="104"/>
      <c r="BM33" s="103" t="n">
        <v>77.9097466638515</v>
      </c>
      <c r="BN33" s="104"/>
      <c r="BO33" s="103" t="n">
        <v>69.7948017167551</v>
      </c>
      <c r="BP33" s="104"/>
      <c r="BQ33" s="103" t="n">
        <v>74.6396376046355</v>
      </c>
      <c r="BR33" s="104"/>
      <c r="BS33" s="103" t="n">
        <v>78.0580141037532</v>
      </c>
      <c r="BT33" s="104"/>
      <c r="BU33" s="103" t="n">
        <v>90.3044489614224</v>
      </c>
      <c r="BV33" s="104"/>
      <c r="BW33" s="103">
        <f>AY33+BA33+BC33+BE33+BG33+BI33+BK33+BM33+BO33+BQ33+BS33+BU33</f>
      </c>
      <c r="BX33" s="104"/>
      <c r="BY33" s="169"/>
      <c r="BZ33" s="93"/>
      <c r="CA33" s="93"/>
      <c r="CB33" s="93"/>
      <c r="CC33" s="93"/>
      <c r="CD33" s="93"/>
      <c r="CE33" s="93"/>
      <c r="CF33" s="93"/>
      <c r="CG33" s="93"/>
      <c r="CH33" s="93"/>
      <c r="CI33" s="93"/>
      <c r="CJ33" s="93"/>
      <c r="CK33" s="93"/>
      <c r="CL33" s="152"/>
    </row>
    <row r="34" ht="28.8" customHeight="1" spans="1:88">
      <c r="A34" s="45"/>
      <c r="B34" s="147" t="s">
        <v>283</v>
      </c>
      <c r="C34" s="103">
        <v>556.715576802741</v>
      </c>
      <c r="D34" s="104" t="n">
        <f t="shared" si="0">C34/Z34-1</f>
        <v>2.2746670988781315</v>
      </c>
      <c r="E34" s="103">
        <v>515.553886376493</v>
      </c>
      <c r="F34" s="104" t="n">
        <f t="shared" si="1">E34/AB34-1</f>
        <v>2.129221612676953</v>
      </c>
      <c r="G34" s="103">
        <v>557.641167977974</v>
      </c>
      <c r="H34" s="104" t="n">
        <f t="shared" si="2">G34/AD34-1</f>
        <v>1.8729268858109882</v>
      </c>
      <c r="I34" s="103">
        <v>568.737487556682</v>
      </c>
      <c r="J34" s="104" t="n">
        <f t="shared" si="3">I34/AF34-1</f>
        <v>1.593905137322413</v>
      </c>
      <c r="K34" s="103">
        <v>605.232048990672</v>
      </c>
      <c r="L34" s="104" t="n">
        <f t="shared" si="4">K34/AH34-1</f>
        <v>1.4737683884853494</v>
      </c>
      <c r="M34" s="103">
        <v>586.118390740625</v>
      </c>
      <c r="N34" s="104" t="n">
        <f t="shared" si="5">M34/AJ34-1</f>
        <v>1.3700365102721097</v>
      </c>
      <c r="O34" s="103">
        <v>633.599352292541</v>
      </c>
      <c r="P34" s="104" t="n">
        <f t="shared" si="6">O34/AL34-1</f>
        <v>1.3454305416487493</v>
      </c>
      <c r="Q34" s="103" t="n">
        <v>667.7360108063522</v>
      </c>
      <c r="R34" s="104" t="n">
        <f>Q34/AL34-1</f>
        <v>1.2096633573674964</v>
      </c>
      <c r="S34" s="103"/>
      <c r="T34" s="104">
        <f>S34/AN34-1</f>
      </c>
      <c r="U34" s="103">
        <f>C34+E34+G34+I34+K34+M34+O34+Q34+S34</f>
      </c>
      <c r="V34" s="104">
        <f>U34/SUM(X34+Z34+AB34+AD34+AF34+AH34+AJ34+AL34+AN34)-1</f>
      </c>
      <c r="W34" s="103"/>
      <c r="X34" s="103" t="n">
        <v>170.006770151832</v>
      </c>
      <c r="Y34" s="104">
        <f>X34/AY34-1</f>
      </c>
      <c r="Z34" s="103" t="n">
        <v>164.754673906094</v>
      </c>
      <c r="AA34" s="104">
        <f>Z34/BA34-1</f>
      </c>
      <c r="AB34" s="103" t="n">
        <v>194.102109152896</v>
      </c>
      <c r="AC34" s="104">
        <f>AB34/BC34-1</f>
      </c>
      <c r="AD34" s="103" t="n">
        <v>219.25917003417</v>
      </c>
      <c r="AE34" s="104">
        <f>AD34/BE34-1</f>
      </c>
      <c r="AF34" s="103" t="n">
        <v>244.659949495614</v>
      </c>
      <c r="AG34" s="104">
        <f>AF34/BG34-1</f>
      </c>
      <c r="AH34" s="103" t="n">
        <v>247.303528110346</v>
      </c>
      <c r="AI34" s="104">
        <f>AH34/BI34-1</f>
      </c>
      <c r="AJ34" s="103" t="n">
        <v>270.142023411678</v>
      </c>
      <c r="AK34" s="104">
        <f>AJ34/BK34-1</f>
      </c>
      <c r="AL34" s="103" t="n">
        <v>302.189022857249</v>
      </c>
      <c r="AM34" s="104">
        <f>AL34/BM34-1</f>
      </c>
      <c r="AN34" s="103" t="n">
        <v>272.55032977415</v>
      </c>
      <c r="AO34" s="104">
        <f>AN34/BO34-1</f>
      </c>
      <c r="AP34" s="103" t="n">
        <v>535.068122896931</v>
      </c>
      <c r="AQ34" s="104">
        <f>AP34/BQ34-1</f>
      </c>
      <c r="AR34" s="103" t="n">
        <v>608.568452825275</v>
      </c>
      <c r="AS34" s="104">
        <f>AR34/BS34-1</f>
      </c>
      <c r="AT34" s="103" t="n">
        <v>571.328170450596</v>
      </c>
      <c r="AU34" s="104">
        <f>AT34/BU34-1</f>
      </c>
      <c r="AV34" s="103">
        <f>X34+Z34+AB34+AD34+AF34+AH34+AJ34+AL34+AN34+AP34+AR34+AT34</f>
      </c>
      <c r="AW34" s="104">
        <f>AV34/SUM(AY34,BA34,BC34,BE34,BG34,BI34,BK34,BM34,BO34,BQ34,BS34,BU34)-1</f>
      </c>
      <c r="AX34" s="104"/>
      <c r="AY34" s="103" t="n">
        <v>238.852925478301</v>
      </c>
      <c r="AZ34" s="104"/>
      <c r="BA34" s="103" t="n">
        <v>160.072938295369</v>
      </c>
      <c r="BB34" s="104"/>
      <c r="BC34" s="103" t="n">
        <v>205.384465816052</v>
      </c>
      <c r="BD34" s="104"/>
      <c r="BE34" s="103" t="n">
        <v>223.772592228346</v>
      </c>
      <c r="BF34" s="104"/>
      <c r="BG34" s="103" t="n">
        <v>218.97825185826</v>
      </c>
      <c r="BH34" s="104"/>
      <c r="BI34" s="103" t="n">
        <v>245.886704878667</v>
      </c>
      <c r="BJ34" s="104"/>
      <c r="BK34" s="103" t="n">
        <v>282.490077555003</v>
      </c>
      <c r="BL34" s="104"/>
      <c r="BM34" s="103" t="n">
        <v>327.9671145269</v>
      </c>
      <c r="BN34" s="104"/>
      <c r="BO34" s="103" t="n">
        <v>288.565573831792</v>
      </c>
      <c r="BP34" s="104"/>
      <c r="BQ34" s="103" t="n">
        <v>309.128615323799</v>
      </c>
      <c r="BR34" s="104"/>
      <c r="BS34" s="103" t="n">
        <v>325.649395259791</v>
      </c>
      <c r="BT34" s="104"/>
      <c r="BU34" s="103" t="n">
        <v>380.976795757359</v>
      </c>
      <c r="BV34" s="104"/>
      <c r="BW34" s="103">
        <f>AY34+BA34+BC34+BE34+BG34+BI34+BK34+BM34+BO34+BQ34+BS34+BU34</f>
      </c>
      <c r="BX34" s="104"/>
      <c r="BY34" s="169"/>
      <c r="BZ34" s="172"/>
      <c r="CA34" s="172"/>
      <c r="CB34" s="172"/>
      <c r="CC34" s="172"/>
      <c r="CD34" s="172"/>
      <c r="CE34" s="172"/>
      <c r="CF34" s="172"/>
      <c r="CG34" s="172"/>
      <c r="CH34" s="172"/>
      <c r="CI34" s="172"/>
      <c r="CJ34" s="172"/>
      <c r="CK34" s="172"/>
      <c r="CL34" s="152"/>
    </row>
    <row r="35" ht="28.8" customHeight="1" spans="1:88">
      <c r="A35" s="45"/>
      <c r="B35" s="147" t="s">
        <v>284</v>
      </c>
      <c r="C35" s="103">
        <v>117.815440896573</v>
      </c>
      <c r="D35" s="104" t="n">
        <f t="shared" si="0">C35/Z35-1</f>
        <v>2.1666454722087725</v>
      </c>
      <c r="E35" s="103">
        <v>107.319643513771</v>
      </c>
      <c r="F35" s="104" t="n">
        <f t="shared" si="1">E35/AB35-1</f>
        <v>1.9889866590669163</v>
      </c>
      <c r="G35" s="103">
        <v>118.256302868706</v>
      </c>
      <c r="H35" s="104" t="n">
        <f t="shared" si="2">G35/AD35-1</f>
        <v>1.8497778288351534</v>
      </c>
      <c r="I35" s="103">
        <v>119.354184445751</v>
      </c>
      <c r="J35" s="104" t="n">
        <f t="shared" si="3">I35/AF35-1</f>
        <v>1.5824928935048055</v>
      </c>
      <c r="K35" s="103">
        <v>127.29488957963</v>
      </c>
      <c r="L35" s="104" t="n">
        <f t="shared" si="4">K35/AH35-1</f>
        <v>1.4062045635212654</v>
      </c>
      <c r="M35" s="103">
        <v>123.933400464734</v>
      </c>
      <c r="N35" s="104" t="n">
        <f t="shared" si="5">M35/AJ35-1</f>
        <v>1.2692090550994015</v>
      </c>
      <c r="O35" s="103">
        <v>134.779360187212</v>
      </c>
      <c r="P35" s="104" t="n">
        <f t="shared" si="6">O35/AL35-1</f>
        <v>1.3421731861795592</v>
      </c>
      <c r="Q35" s="103" t="n">
        <v>142.20604471647033</v>
      </c>
      <c r="R35" s="104" t="n">
        <f>Q35/AL35-1</f>
        <v>1.2418636106370058</v>
      </c>
      <c r="S35" s="103"/>
      <c r="T35" s="104">
        <f>S35/AN35-1</f>
      </c>
      <c r="U35" s="103">
        <f>C35+E35+G35+I35+K35+M35+O35+Q35+S35</f>
      </c>
      <c r="V35" s="104">
        <f>U35/SUM(X35+Z35+AB35+AD35+AF35+AH35+AJ35+AL35+AN35)-1</f>
      </c>
      <c r="W35" s="103"/>
      <c r="X35" s="103" t="n">
        <v>37.2051250860095</v>
      </c>
      <c r="Y35" s="104">
        <f>X35/AY35-1</f>
      </c>
      <c r="Z35" s="103" t="n">
        <v>35.9050259352022</v>
      </c>
      <c r="AA35" s="104">
        <f>Z35/BA35-1</f>
      </c>
      <c r="AB35" s="103" t="n">
        <v>41.4966744677929</v>
      </c>
      <c r="AC35" s="104">
        <f>AB35/BC35-1</f>
      </c>
      <c r="AD35" s="103" t="n">
        <v>46.2166555214681</v>
      </c>
      <c r="AE35" s="104">
        <f>AD35/BE35-1</f>
      </c>
      <c r="AF35" s="103" t="n">
        <v>52.9027712395929</v>
      </c>
      <c r="AG35" s="104">
        <f>AF35/BG35-1</f>
      </c>
      <c r="AH35" s="103" t="n">
        <v>54.6152414587933</v>
      </c>
      <c r="AI35" s="104">
        <f>AH35/BI35-1</f>
      </c>
      <c r="AJ35" s="103" t="n">
        <v>57.5445748343903</v>
      </c>
      <c r="AK35" s="104">
        <f>AJ35/BK35-1</f>
      </c>
      <c r="AL35" s="103" t="n">
        <v>63.4320678750227</v>
      </c>
      <c r="AM35" s="104">
        <f>AL35/BM35-1</f>
      </c>
      <c r="AN35" s="103" t="n">
        <v>57.3756023368098</v>
      </c>
      <c r="AO35" s="104">
        <f>AN35/BO35-1</f>
      </c>
      <c r="AP35" s="103" t="n">
        <v>113.591927638346</v>
      </c>
      <c r="AQ35" s="104">
        <f>AP35/BQ35-1</f>
      </c>
      <c r="AR35" s="103" t="n">
        <v>129.369012719842</v>
      </c>
      <c r="AS35" s="104">
        <f>AR35/BS35-1</f>
      </c>
      <c r="AT35" s="103" t="n">
        <v>119.64947571914</v>
      </c>
      <c r="AU35" s="104">
        <f>AT35/BU35-1</f>
      </c>
      <c r="AV35" s="103">
        <f>X35+Z35+AB35+AD35+AF35+AH35+AJ35+AL35+AN35+AP35+AR35+AT35</f>
      </c>
      <c r="AW35" s="104">
        <f>AV35/SUM(AY35,BA35,BC35,BE35,BG35,BI35,BK35,BM35,BO35,BQ35,BS35,BU35)-1</f>
      </c>
      <c r="AX35" s="104"/>
      <c r="AY35" s="103" t="n">
        <v>54.3873450626221</v>
      </c>
      <c r="AZ35" s="104"/>
      <c r="BA35" s="103" t="n">
        <v>35.8558322593328</v>
      </c>
      <c r="BB35" s="104"/>
      <c r="BC35" s="103" t="n">
        <v>45.9560119754815</v>
      </c>
      <c r="BD35" s="104"/>
      <c r="BE35" s="103" t="n">
        <v>50.0804257687097</v>
      </c>
      <c r="BF35" s="104"/>
      <c r="BG35" s="103" t="n">
        <v>48.8204437989797</v>
      </c>
      <c r="BH35" s="104"/>
      <c r="BI35" s="103" t="n">
        <v>54.094434763488</v>
      </c>
      <c r="BJ35" s="104"/>
      <c r="BK35" s="103" t="n">
        <v>61.2917439344189</v>
      </c>
      <c r="BL35" s="104"/>
      <c r="BM35" s="103" t="n">
        <v>71.3922958070727</v>
      </c>
      <c r="BN35" s="104"/>
      <c r="BO35" s="103" t="n">
        <v>62.6845457258393</v>
      </c>
      <c r="BP35" s="104"/>
      <c r="BQ35" s="103" t="n">
        <v>66.6888370078788</v>
      </c>
      <c r="BR35" s="104"/>
      <c r="BS35" s="103" t="n">
        <v>70.4986880419463</v>
      </c>
      <c r="BT35" s="104"/>
      <c r="BU35" s="103" t="n">
        <v>81.2595080384564</v>
      </c>
      <c r="BV35" s="104"/>
      <c r="BW35" s="103">
        <f>AY35+BA35+BC35+BE35+BG35+BI35+BK35+BM35+BO35+BQ35+BS35+BU35</f>
      </c>
      <c r="BX35" s="104"/>
      <c r="BY35" s="169"/>
      <c r="BZ35" s="174"/>
      <c r="CA35" s="174"/>
      <c r="CB35" s="174"/>
      <c r="CC35" s="174"/>
      <c r="CD35" s="174"/>
      <c r="CE35" s="174"/>
      <c r="CF35" s="174"/>
      <c r="CG35" s="174"/>
      <c r="CH35" s="174"/>
      <c r="CI35" s="174"/>
      <c r="CJ35" s="174"/>
      <c r="CK35" s="174"/>
      <c r="CL35" s="152"/>
    </row>
    <row r="36" ht="28.8" customHeight="1" spans="1:88">
      <c r="A36" s="29"/>
      <c r="B36" s="147" t="s">
        <v>276</v>
      </c>
      <c r="C36" s="103">
        <v>354.704268132854</v>
      </c>
      <c r="D36" s="104" t="n">
        <f t="shared" si="0">C36/Z36-1</f>
        <v>2.4507787373886054</v>
      </c>
      <c r="E36" s="103">
        <v>350.187100142946</v>
      </c>
      <c r="F36" s="104" t="n">
        <f t="shared" si="1">E36/AB36-1</f>
        <v>2.689184030634156</v>
      </c>
      <c r="G36" s="103">
        <v>376.903214812601</v>
      </c>
      <c r="H36" s="104" t="n">
        <f t="shared" si="2">G36/AD36-1</f>
        <v>2.4086391450403752</v>
      </c>
      <c r="I36" s="103">
        <v>388.870182621842</v>
      </c>
      <c r="J36" s="104" t="n">
        <f t="shared" si="3">I36/AF36-1</f>
        <v>2.0574686379174407</v>
      </c>
      <c r="K36" s="103">
        <v>419.60192363751</v>
      </c>
      <c r="L36" s="104" t="n">
        <f t="shared" si="4">K36/AH36-1</f>
        <v>1.9063662913597246</v>
      </c>
      <c r="M36" s="103">
        <v>398.187628647174</v>
      </c>
      <c r="N36" s="104" t="n">
        <f t="shared" si="5">M36/AJ36-1</f>
        <v>1.6104473618613775</v>
      </c>
      <c r="O36" s="103">
        <v>430.112057428882</v>
      </c>
      <c r="P36" s="104" t="n">
        <f t="shared" si="6">O36/AL36-1</f>
        <v>1.7064820159446459</v>
      </c>
      <c r="Q36" s="103" t="n">
        <v>450.8590850850372</v>
      </c>
      <c r="R36" s="104" t="n">
        <f>Q36/AL36-1</f>
        <v>1.4787956805528486</v>
      </c>
      <c r="S36" s="103"/>
      <c r="T36" s="104">
        <f>S36/AN36-1</f>
      </c>
      <c r="U36" s="103">
        <f>C36+E36+G36+I36+K36+M36+O36+Q36+S36</f>
      </c>
      <c r="V36" s="104">
        <f>U36/SUM(X36+Z36+AB36+AD36+AF36+AH36+AJ36+AL36+AN36)-1</f>
      </c>
      <c r="W36" s="103"/>
      <c r="X36" s="103" t="n">
        <v>102.78962956671</v>
      </c>
      <c r="Y36" s="104">
        <f>X36/AY36-1</f>
      </c>
      <c r="Z36" s="103" t="n">
        <v>94.922643390807</v>
      </c>
      <c r="AA36" s="104">
        <f>Z36/BA36-1</f>
      </c>
      <c r="AB36" s="103" t="n">
        <v>110.572929188178</v>
      </c>
      <c r="AC36" s="104">
        <f>AB36/BC36-1</f>
      </c>
      <c r="AD36" s="103" t="n">
        <v>127.186973498023</v>
      </c>
      <c r="AE36" s="104">
        <f>AD36/BE36-1</f>
      </c>
      <c r="AF36" s="103" t="n">
        <v>144.373379530631</v>
      </c>
      <c r="AG36" s="104">
        <f>AF36/BG36-1</f>
      </c>
      <c r="AH36" s="103" t="n">
        <v>152.536164668437</v>
      </c>
      <c r="AI36" s="104">
        <f>AH36/BI36-1</f>
      </c>
      <c r="AJ36" s="103" t="n">
        <v>158.919237185014</v>
      </c>
      <c r="AK36" s="104">
        <f>AJ36/BK36-1</f>
      </c>
      <c r="AL36" s="103" t="n">
        <v>181.886344494711</v>
      </c>
      <c r="AM36" s="104">
        <f>AL36/BM36-1</f>
      </c>
      <c r="AN36" s="103" t="n">
        <v>161.248627558952</v>
      </c>
      <c r="AO36" s="104">
        <f>AN36/BO36-1</f>
      </c>
      <c r="AP36" s="103" t="n">
        <v>350.394708144704</v>
      </c>
      <c r="AQ36" s="104">
        <f>AP36/BQ36-1</f>
      </c>
      <c r="AR36" s="103" t="n">
        <v>402.164882723833</v>
      </c>
      <c r="AS36" s="104">
        <f>AR36/BS36-1</f>
      </c>
      <c r="AT36" s="103" t="n">
        <v>380.160725255255</v>
      </c>
      <c r="AU36" s="104">
        <f>AT36/BU36-1</f>
      </c>
      <c r="AV36" s="103">
        <f>X36+Z36+AB36+AD36+AF36+AH36+AJ36+AL36+AN36+AP36+AR36+AT36</f>
      </c>
      <c r="AW36" s="104">
        <f>AV36/SUM(AY36,BA36,BC36,BE36,BG36,BI36,BK36,BM36,BO36,BQ36,BS36,BU36)-1</f>
      </c>
      <c r="AX36" s="104"/>
      <c r="AY36" s="103" t="n">
        <v>138.679135741326</v>
      </c>
      <c r="AZ36" s="104"/>
      <c r="BA36" s="103" t="n">
        <v>103.410216666067</v>
      </c>
      <c r="BB36" s="104"/>
      <c r="BC36" s="103" t="n">
        <v>115.061079503594</v>
      </c>
      <c r="BD36" s="104"/>
      <c r="BE36" s="103" t="n">
        <v>125.839066962794</v>
      </c>
      <c r="BF36" s="104"/>
      <c r="BG36" s="103" t="n">
        <v>122.860380356706</v>
      </c>
      <c r="BH36" s="104"/>
      <c r="BI36" s="103" t="n">
        <v>160.158171031296</v>
      </c>
      <c r="BJ36" s="104"/>
      <c r="BK36" s="103" t="n">
        <v>184.317132162348</v>
      </c>
      <c r="BL36" s="104"/>
      <c r="BM36" s="103" t="n">
        <v>232.423836737173</v>
      </c>
      <c r="BN36" s="104"/>
      <c r="BO36" s="103" t="n">
        <v>192.705931832253</v>
      </c>
      <c r="BP36" s="104"/>
      <c r="BQ36" s="103" t="n">
        <v>204.2935035262</v>
      </c>
      <c r="BR36" s="104"/>
      <c r="BS36" s="103" t="n">
        <v>221.669181520981</v>
      </c>
      <c r="BT36" s="104"/>
      <c r="BU36" s="103" t="n">
        <v>270.774882792283</v>
      </c>
      <c r="BV36" s="104"/>
      <c r="BW36" s="103">
        <f>AY36+BA36+BC36+BE36+BG36+BI36+BK36+BM36+BO36+BQ36+BS36+BU36</f>
      </c>
      <c r="BX36" s="104"/>
      <c r="BY36" s="169"/>
      <c r="BZ36" s="174"/>
      <c r="CA36" s="174"/>
      <c r="CB36" s="174"/>
      <c r="CC36" s="174"/>
      <c r="CD36" s="174"/>
      <c r="CE36" s="174"/>
      <c r="CF36" s="174"/>
      <c r="CG36" s="174"/>
      <c r="CH36" s="174"/>
      <c r="CI36" s="174"/>
      <c r="CJ36" s="174"/>
      <c r="CK36" s="174"/>
      <c r="CL36" s="152"/>
    </row>
    <row r="37" ht="28.8" customHeight="1" spans="1:88">
      <c r="A37" s="173" t="s">
        <v>100</v>
      </c>
      <c r="B37" s="147" t="s">
        <v>282</v>
      </c>
      <c r="C37" s="103">
        <v>159.264098050744</v>
      </c>
      <c r="D37" s="104" t="n">
        <f t="shared" ref="D37:D68" si="24">C37/X37-1</f>
        <v>1.9962086100378071</v>
      </c>
      <c r="E37" s="103">
        <v>128.86777073599</v>
      </c>
      <c r="F37" s="104" t="n">
        <f t="shared" ref="F37:F68" si="25">E37/Z37-1</f>
        <v>1.496258439518209</v>
      </c>
      <c r="G37" s="103">
        <v>168.359698016017</v>
      </c>
      <c r="H37" s="104" t="n">
        <f t="shared" ref="H37:H68" si="26">G37/AB37-1</f>
        <v>1.8021625419719882</v>
      </c>
      <c r="I37" s="103">
        <v>173.83613399797</v>
      </c>
      <c r="J37" s="104" t="n">
        <f t="shared" ref="J37:J68" si="27">I37/AD37-1</f>
        <v>1.54872837288795</v>
      </c>
      <c r="K37" s="103">
        <v>188.677777189326</v>
      </c>
      <c r="L37" s="104" t="n">
        <f t="shared" ref="L37:L68" si="28">K37/AF37-1</f>
        <v>1.4421454185127023</v>
      </c>
      <c r="M37" s="103">
        <v>183.673817341905</v>
      </c>
      <c r="N37" s="104" t="n">
        <f t="shared" ref="N37:N68" si="29">M37/AH37-1</f>
        <v>1.3426117992550686</v>
      </c>
      <c r="O37" s="103">
        <v>199.246164274607</v>
      </c>
      <c r="P37" s="104" t="n">
        <f t="shared" ref="P37:P68" si="30">O37/AJ37-1</f>
        <v>1.3830835539936523</v>
      </c>
      <c r="Q37" s="103" t="n">
        <v>204.86266271875925</v>
      </c>
      <c r="R37" s="104" t="n">
        <f>Q37/AL37-1</f>
        <v>1.3102519645855422</v>
      </c>
      <c r="S37" s="103"/>
      <c r="T37" s="104">
        <f>S37/AN37-1</f>
      </c>
      <c r="U37" s="103">
        <f>C37+E37+G37+I37+K37+M37+O37+Q37+S37</f>
      </c>
      <c r="V37" s="104">
        <f>U37/SUM(X37+Z37+AB37+AD37+AF37+AH37+AJ37+AL37+AN37)-1</f>
      </c>
      <c r="W37" s="103"/>
      <c r="X37" s="103" t="n">
        <v>53.1552100602015</v>
      </c>
      <c r="Y37" s="104">
        <f>X37/AY37-1</f>
      </c>
      <c r="Z37" s="103" t="n">
        <v>51.6243705763343</v>
      </c>
      <c r="AA37" s="104">
        <f>Z37/BA37-1</f>
      </c>
      <c r="AB37" s="103" t="n">
        <v>60.0820600140975</v>
      </c>
      <c r="AC37" s="104">
        <f>AB37/BC37-1</f>
      </c>
      <c r="AD37" s="103" t="n">
        <v>68.2050452481122</v>
      </c>
      <c r="AE37" s="104">
        <f>AD37/BE37-1</f>
      </c>
      <c r="AF37" s="103" t="n">
        <v>77.259026329494</v>
      </c>
      <c r="AG37" s="104">
        <f>AF37/BG37-1</f>
      </c>
      <c r="AH37" s="103" t="n">
        <v>78.4055716787185</v>
      </c>
      <c r="AI37" s="104">
        <f>AH37/BI37-1</f>
      </c>
      <c r="AJ37" s="103" t="n">
        <v>83.6085515930415</v>
      </c>
      <c r="AK37" s="104">
        <f>AJ37/BK37-1</f>
      </c>
      <c r="AL37" s="103" t="n">
        <v>88.6754630486858</v>
      </c>
      <c r="AM37" s="104">
        <f>AL37/BM37-1</f>
      </c>
      <c r="AN37" s="103" t="n">
        <v>80.9506784864106</v>
      </c>
      <c r="AO37" s="104">
        <f>AN37/BO37-1</f>
      </c>
      <c r="AP37" s="103" t="n">
        <v>141.05166032627</v>
      </c>
      <c r="AQ37" s="104">
        <f>AP37/BQ37-1</f>
      </c>
      <c r="AR37" s="103" t="n">
        <v>145.213710285107</v>
      </c>
      <c r="AS37" s="104">
        <f>AR37/BS37-1</f>
      </c>
      <c r="AT37" s="103" t="n">
        <v>155.16338653897</v>
      </c>
      <c r="AU37" s="104">
        <f>AT37/BU37-1</f>
      </c>
      <c r="AV37" s="103">
        <f>X37+Z37+AB37+AD37+AF37+AH37+AJ37+AL37+AN37+AP37+AR37+AT37</f>
      </c>
      <c r="AW37" s="104">
        <f>AV37/SUM(AY37,BA37,BC37,BE37,BG37,BI37,BK37,BM37,BO37,BQ37,BS37,BU37)-1</f>
      </c>
      <c r="AX37" s="104"/>
      <c r="AY37" s="103" t="n">
        <v>70.3272290972304</v>
      </c>
      <c r="AZ37" s="104"/>
      <c r="BA37" s="103" t="n">
        <v>48.5721409966972</v>
      </c>
      <c r="BB37" s="104"/>
      <c r="BC37" s="103" t="n">
        <v>57.9265764643856</v>
      </c>
      <c r="BD37" s="104"/>
      <c r="BE37" s="103" t="n">
        <v>61.090652558645</v>
      </c>
      <c r="BF37" s="104"/>
      <c r="BG37" s="103" t="n">
        <v>64.8410372700542</v>
      </c>
      <c r="BH37" s="104"/>
      <c r="BI37" s="103" t="n">
        <v>66.7558151290812</v>
      </c>
      <c r="BJ37" s="104"/>
      <c r="BK37" s="103" t="n">
        <v>71.2409114894942</v>
      </c>
      <c r="BL37" s="104"/>
      <c r="BM37" s="103" t="n">
        <v>69.6127651126207</v>
      </c>
      <c r="BN37" s="104"/>
      <c r="BO37" s="103" t="n">
        <v>76.9765938086395</v>
      </c>
      <c r="BP37" s="104"/>
      <c r="BQ37" s="103" t="n">
        <v>84.4772487389427</v>
      </c>
      <c r="BR37" s="104"/>
      <c r="BS37" s="103" t="n">
        <v>81.1877298824045</v>
      </c>
      <c r="BT37" s="104"/>
      <c r="BU37" s="103" t="n">
        <v>91.462994439606</v>
      </c>
      <c r="BV37" s="104"/>
      <c r="BW37" s="103">
        <f>AY37+BA37+BC37+BE37+BG37+BI37+BK37+BM37+BO37+BQ37+BS37+BU37</f>
      </c>
      <c r="BX37" s="104"/>
      <c r="BY37" s="169"/>
      <c r="BZ37" s="93"/>
      <c r="CA37" s="93"/>
      <c r="CB37" s="93"/>
      <c r="CC37" s="93"/>
      <c r="CD37" s="93"/>
      <c r="CE37" s="93"/>
      <c r="CF37" s="93"/>
      <c r="CG37" s="93"/>
      <c r="CH37" s="93"/>
      <c r="CI37" s="93"/>
      <c r="CJ37" s="93"/>
      <c r="CK37" s="93"/>
      <c r="CL37" s="152"/>
    </row>
    <row r="38" ht="28.8" customHeight="1" spans="1:88">
      <c r="A38" s="45"/>
      <c r="B38" s="147" t="s">
        <v>283</v>
      </c>
      <c r="C38" s="103">
        <v>747.650598958878</v>
      </c>
      <c r="D38" s="104" t="n">
        <f t="shared" si="24">C38/Z38-1</f>
        <v>2.008134123971988</v>
      </c>
      <c r="E38" s="103">
        <v>619.242887184115</v>
      </c>
      <c r="F38" s="104" t="n">
        <f t="shared" si="25">E38/AB38-1</f>
        <v>1.5902734556784734</v>
      </c>
      <c r="G38" s="103">
        <v>800.277651078382</v>
      </c>
      <c r="H38" s="104" t="n">
        <f t="shared" si="26">G38/AD38-1</f>
        <v>1.8644720061126243</v>
      </c>
      <c r="I38" s="103">
        <v>833.423757205161</v>
      </c>
      <c r="J38" s="104" t="n">
        <f t="shared" si="27">I38/AF38-1</f>
        <v>1.607567809759455</v>
      </c>
      <c r="K38" s="103">
        <v>907.864434323177</v>
      </c>
      <c r="L38" s="104" t="n">
        <f t="shared" si="28">K38/AH38-1</f>
        <v>1.5148988949354525</v>
      </c>
      <c r="M38" s="103">
        <v>877.566408633412</v>
      </c>
      <c r="N38" s="104" t="n">
        <f t="shared" si="29">M38/AJ38-1</f>
        <v>1.4024749038960058</v>
      </c>
      <c r="O38" s="103">
        <v>948.73795826098</v>
      </c>
      <c r="P38" s="104" t="n">
        <f t="shared" si="30">O38/AL38-1</f>
        <v>1.4278279149470814</v>
      </c>
      <c r="Q38" s="103" t="n">
        <v>973.3360963432846</v>
      </c>
      <c r="R38" s="104" t="n">
        <f>Q38/AL38-1</f>
        <v>1.3355372342768526</v>
      </c>
      <c r="S38" s="103"/>
      <c r="T38" s="104">
        <f>S38/AN38-1</f>
      </c>
      <c r="U38" s="103">
        <f>C38+E38+G38+I38+K38+M38+O38+Q38+S38</f>
      </c>
      <c r="V38" s="104">
        <f>U38/SUM(X38+Z38+AB38+AD38+AF38+AH38+AJ38+AL38+AN38)-1</f>
      </c>
      <c r="W38" s="103"/>
      <c r="X38" s="103" t="n">
        <v>248.542973200832</v>
      </c>
      <c r="Y38" s="104">
        <f>X38/AY38-1</f>
      </c>
      <c r="Z38" s="103" t="n">
        <v>239.064677062027</v>
      </c>
      <c r="AA38" s="104">
        <f>Z38/BA38-1</f>
      </c>
      <c r="AB38" s="103" t="n">
        <v>279.380510394458</v>
      </c>
      <c r="AC38" s="104">
        <f>AB38/BC38-1</f>
      </c>
      <c r="AD38" s="103" t="n">
        <v>319.617290137526</v>
      </c>
      <c r="AE38" s="104">
        <f>AD38/BE38-1</f>
      </c>
      <c r="AF38" s="103" t="n">
        <v>360.994406634577</v>
      </c>
      <c r="AG38" s="104">
        <f>AF38/BG38-1</f>
      </c>
      <c r="AH38" s="103" t="n">
        <v>365.275994021954</v>
      </c>
      <c r="AI38" s="104">
        <f>AH38/BI38-1</f>
      </c>
      <c r="AJ38" s="103" t="n">
        <v>390.776443593886</v>
      </c>
      <c r="AK38" s="104">
        <f>AJ38/BK38-1</f>
      </c>
      <c r="AL38" s="103" t="n">
        <v>416.750408453521</v>
      </c>
      <c r="AM38" s="104">
        <f>AL38/BM38-1</f>
      </c>
      <c r="AN38" s="103" t="n">
        <v>377.360874584768</v>
      </c>
      <c r="AO38" s="104">
        <f>AN38/BO38-1</f>
      </c>
      <c r="AP38" s="103" t="n">
        <v>670.638472765724</v>
      </c>
      <c r="AQ38" s="104">
        <f>AP38/BQ38-1</f>
      </c>
      <c r="AR38" s="103" t="n">
        <v>689.626154291268</v>
      </c>
      <c r="AS38" s="104">
        <f>AR38/BS38-1</f>
      </c>
      <c r="AT38" s="103" t="n">
        <v>741.927546643684</v>
      </c>
      <c r="AU38" s="104">
        <f>AT38/BU38-1</f>
      </c>
      <c r="AV38" s="103">
        <f>X38+Z38+AB38+AD38+AF38+AH38+AJ38+AL38+AN38+AP38+AR38+AT38</f>
      </c>
      <c r="AW38" s="104">
        <f>AV38/SUM(AY38,BA38,BC38,BE38,BG38,BI38,BK38,BM38,BO38,BQ38,BS38,BU38)-1</f>
      </c>
      <c r="AX38" s="104"/>
      <c r="AY38" s="103" t="n">
        <v>320.525754884772</v>
      </c>
      <c r="AZ38" s="104"/>
      <c r="BA38" s="103" t="n">
        <v>224.872174964782</v>
      </c>
      <c r="BB38" s="104"/>
      <c r="BC38" s="103" t="n">
        <v>261.171642649057</v>
      </c>
      <c r="BD38" s="104"/>
      <c r="BE38" s="103" t="n">
        <v>279.816850023451</v>
      </c>
      <c r="BF38" s="104"/>
      <c r="BG38" s="103" t="n">
        <v>297.430861981252</v>
      </c>
      <c r="BH38" s="104"/>
      <c r="BI38" s="103" t="n">
        <v>314.37589944301</v>
      </c>
      <c r="BJ38" s="104"/>
      <c r="BK38" s="103" t="n">
        <v>339.188498289083</v>
      </c>
      <c r="BL38" s="104"/>
      <c r="BM38" s="103" t="n">
        <v>338.624378895455</v>
      </c>
      <c r="BN38" s="104"/>
      <c r="BO38" s="103" t="n">
        <v>367.765478140367</v>
      </c>
      <c r="BP38" s="104"/>
      <c r="BQ38" s="103" t="n">
        <v>404.296775484465</v>
      </c>
      <c r="BR38" s="104"/>
      <c r="BS38" s="103" t="n">
        <v>391.393857788923</v>
      </c>
      <c r="BT38" s="104"/>
      <c r="BU38" s="103" t="n">
        <v>445.88783474905</v>
      </c>
      <c r="BV38" s="104"/>
      <c r="BW38" s="103">
        <f>AY38+BA38+BC38+BE38+BG38+BI38+BK38+BM38+BO38+BQ38+BS38+BU38</f>
      </c>
      <c r="BX38" s="104"/>
      <c r="BY38" s="169"/>
      <c r="BZ38" s="172"/>
      <c r="CA38" s="172"/>
      <c r="CB38" s="172"/>
      <c r="CC38" s="172"/>
      <c r="CD38" s="172"/>
      <c r="CE38" s="172"/>
      <c r="CF38" s="172"/>
      <c r="CG38" s="172"/>
      <c r="CH38" s="172"/>
      <c r="CI38" s="172"/>
      <c r="CJ38" s="172"/>
      <c r="CK38" s="172"/>
      <c r="CL38" s="152"/>
    </row>
    <row r="39" ht="28.8" customHeight="1" spans="1:88">
      <c r="A39" s="45"/>
      <c r="B39" s="147" t="s">
        <v>284</v>
      </c>
      <c r="C39" s="103">
        <v>127.147646099469</v>
      </c>
      <c r="D39" s="104" t="n">
        <f t="shared" si="24">C39/Z39-1</f>
        <v>1.958136616646311</v>
      </c>
      <c r="E39" s="103">
        <v>103.854436080331</v>
      </c>
      <c r="F39" s="104" t="n">
        <f t="shared" si="25">E39/AB39-1</f>
        <v>1.5492308825528016</v>
      </c>
      <c r="G39" s="103">
        <v>135.680151644112</v>
      </c>
      <c r="H39" s="104" t="n">
        <f t="shared" si="26">G39/AD39-1</f>
        <v>1.8746509530355229</v>
      </c>
      <c r="I39" s="103">
        <v>141.818633029024</v>
      </c>
      <c r="J39" s="104" t="n">
        <f t="shared" si="27">I39/AF39-1</f>
        <v>1.6638528189598873</v>
      </c>
      <c r="K39" s="103">
        <v>150.985766044168</v>
      </c>
      <c r="L39" s="104" t="n">
        <f t="shared" si="28">K39/AH39-1</f>
        <v>1.6300946931016975</v>
      </c>
      <c r="M39" s="103">
        <v>144.856212664028</v>
      </c>
      <c r="N39" s="104" t="n">
        <f t="shared" si="29">M39/AJ39-1</f>
        <v>1.4113404666018092</v>
      </c>
      <c r="O39" s="103">
        <v>158.923177808734</v>
      </c>
      <c r="P39" s="104" t="n">
        <f t="shared" si="30">O39/AL39-1</f>
        <v>1.5225769483378144</v>
      </c>
      <c r="Q39" s="103" t="n">
        <v>164.04415435852187</v>
      </c>
      <c r="R39" s="104" t="n">
        <f>Q39/AL39-1</f>
        <v>1.4599826300384726</v>
      </c>
      <c r="S39" s="103"/>
      <c r="T39" s="104">
        <f>S39/AN39-1</f>
      </c>
      <c r="U39" s="103">
        <f>C39+E39+G39+I39+K39+M39+O39+Q39+S39</f>
      </c>
      <c r="V39" s="104">
        <f>U39/SUM(X39+Z39+AB39+AD39+AF39+AH39+AJ39+AL39+AN39)-1</f>
      </c>
      <c r="W39" s="103"/>
      <c r="X39" s="103" t="n">
        <v>42.9823441500205</v>
      </c>
      <c r="Y39" s="104">
        <f>X39/AY39-1</f>
      </c>
      <c r="Z39" s="103" t="n">
        <v>40.7395174721605</v>
      </c>
      <c r="AA39" s="104">
        <f>Z39/BA39-1</f>
      </c>
      <c r="AB39" s="103" t="n">
        <v>47.1988265221692</v>
      </c>
      <c r="AC39" s="104">
        <f>AB39/BC39-1</f>
      </c>
      <c r="AD39" s="103" t="n">
        <v>53.2381639179291</v>
      </c>
      <c r="AE39" s="104">
        <f>AD39/BE39-1</f>
      </c>
      <c r="AF39" s="103" t="n">
        <v>57.4069695818096</v>
      </c>
      <c r="AG39" s="104">
        <f>AF39/BG39-1</f>
      </c>
      <c r="AH39" s="103" t="n">
        <v>60.0728991489813</v>
      </c>
      <c r="AI39" s="104">
        <f>AH39/BI39-1</f>
      </c>
      <c r="AJ39" s="103" t="n">
        <v>63.0003290537687</v>
      </c>
      <c r="AK39" s="104">
        <f>AJ39/BK39-1</f>
      </c>
      <c r="AL39" s="103" t="n">
        <v>66.6850864536212</v>
      </c>
      <c r="AM39" s="104">
        <f>AL39/BM39-1</f>
      </c>
      <c r="AN39" s="103" t="n">
        <v>60.4371121827535</v>
      </c>
      <c r="AO39" s="104">
        <f>AN39/BO39-1</f>
      </c>
      <c r="AP39" s="103" t="n">
        <v>108.53914167092</v>
      </c>
      <c r="AQ39" s="104">
        <f>AP39/BQ39-1</f>
      </c>
      <c r="AR39" s="103" t="n">
        <v>111.873575627714</v>
      </c>
      <c r="AS39" s="104">
        <f>AR39/BS39-1</f>
      </c>
      <c r="AT39" s="103" t="n">
        <v>118.927886737128</v>
      </c>
      <c r="AU39" s="104">
        <f>AT39/BU39-1</f>
      </c>
      <c r="AV39" s="103">
        <f>X39+Z39+AB39+AD39+AF39+AH39+AJ39+AL39+AN39+AP39+AR39+AT39</f>
      </c>
      <c r="AW39" s="104">
        <f>AV39/SUM(AY39,BA39,BC39,BE39,BG39,BI39,BK39,BM39,BO39,BQ39,BS39,BU39)-1</f>
      </c>
      <c r="AX39" s="104"/>
      <c r="AY39" s="103" t="n">
        <v>53.5189041137188</v>
      </c>
      <c r="AZ39" s="104"/>
      <c r="BA39" s="103" t="n">
        <v>38.6747990677524</v>
      </c>
      <c r="BB39" s="104"/>
      <c r="BC39" s="103" t="n">
        <v>45.6743022879953</v>
      </c>
      <c r="BD39" s="104"/>
      <c r="BE39" s="103" t="n">
        <v>48.542931735768</v>
      </c>
      <c r="BF39" s="104"/>
      <c r="BG39" s="103" t="n">
        <v>51.2416038163517</v>
      </c>
      <c r="BH39" s="104"/>
      <c r="BI39" s="103" t="n">
        <v>54.9435031861956</v>
      </c>
      <c r="BJ39" s="104"/>
      <c r="BK39" s="103" t="n">
        <v>58.28608031692</v>
      </c>
      <c r="BL39" s="104"/>
      <c r="BM39" s="103" t="n">
        <v>57.2313698263501</v>
      </c>
      <c r="BN39" s="104"/>
      <c r="BO39" s="103" t="n">
        <v>61.9315801127274</v>
      </c>
      <c r="BP39" s="104"/>
      <c r="BQ39" s="103" t="n">
        <v>68.9313765726919</v>
      </c>
      <c r="BR39" s="104"/>
      <c r="BS39" s="103" t="n">
        <v>66.4124128690698</v>
      </c>
      <c r="BT39" s="104"/>
      <c r="BU39" s="103" t="n">
        <v>75.2814667176164</v>
      </c>
      <c r="BV39" s="104"/>
      <c r="BW39" s="103">
        <f>AY39+BA39+BC39+BE39+BG39+BI39+BK39+BM39+BO39+BQ39+BS39+BU39</f>
      </c>
      <c r="BX39" s="104"/>
      <c r="BY39" s="169"/>
      <c r="BZ39" s="174"/>
      <c r="CA39" s="174"/>
      <c r="CB39" s="174"/>
      <c r="CC39" s="174"/>
      <c r="CD39" s="174"/>
      <c r="CE39" s="174"/>
      <c r="CF39" s="174"/>
      <c r="CG39" s="174"/>
      <c r="CH39" s="174"/>
      <c r="CI39" s="174"/>
      <c r="CJ39" s="174"/>
      <c r="CK39" s="174"/>
      <c r="CL39" s="152"/>
    </row>
    <row r="40" ht="28.8" customHeight="1" spans="1:88">
      <c r="A40" s="29"/>
      <c r="B40" s="147" t="s">
        <v>276</v>
      </c>
      <c r="C40" s="103">
        <v>325.380447160581</v>
      </c>
      <c r="D40" s="104" t="n">
        <f t="shared" si="24">C40/Z40-1</f>
        <v>2.223561029676507</v>
      </c>
      <c r="E40" s="103">
        <v>288.048023871721</v>
      </c>
      <c r="F40" s="104" t="n">
        <f t="shared" si="25">E40/AB40-1</f>
        <v>2.146411454793543</v>
      </c>
      <c r="G40" s="103">
        <v>367.570619792229</v>
      </c>
      <c r="H40" s="104" t="n">
        <f t="shared" si="26">G40/AD40-1</f>
        <v>2.4383900624455683</v>
      </c>
      <c r="I40" s="103">
        <v>392.752732416405</v>
      </c>
      <c r="J40" s="104" t="n">
        <f t="shared" si="27">I40/AF40-1</f>
        <v>2.1537923958986878</v>
      </c>
      <c r="K40" s="103">
        <v>423.040000826009</v>
      </c>
      <c r="L40" s="104" t="n">
        <f t="shared" si="28">K40/AH40-1</f>
        <v>2.176794972048621</v>
      </c>
      <c r="M40" s="103">
        <v>395.599240070287</v>
      </c>
      <c r="N40" s="104" t="n">
        <f t="shared" si="29">M40/AJ40-1</f>
        <v>1.7739521598703405</v>
      </c>
      <c r="O40" s="103">
        <v>431.086470900875</v>
      </c>
      <c r="P40" s="104" t="n">
        <f t="shared" si="30">O40/AL40-1</f>
        <v>1.9149463347965416</v>
      </c>
      <c r="Q40" s="103" t="n">
        <v>442.08161383596786</v>
      </c>
      <c r="R40" s="104" t="n">
        <f>Q40/AL40-1</f>
        <v>1.7199666780093632</v>
      </c>
      <c r="S40" s="103"/>
      <c r="T40" s="104">
        <f>S40/AN40-1</f>
      </c>
      <c r="U40" s="103">
        <f>C40+E40+G40+I40+K40+M40+O40+Q40+S40</f>
      </c>
      <c r="V40" s="104">
        <f>U40/SUM(X40+Z40+AB40+AD40+AF40+AH40+AJ40+AL40+AN40)-1</f>
      </c>
      <c r="W40" s="103"/>
      <c r="X40" s="103" t="n">
        <v>100.93819976265</v>
      </c>
      <c r="Y40" s="104">
        <f>X40/AY40-1</f>
      </c>
      <c r="Z40" s="103" t="n">
        <v>91.5481106048229</v>
      </c>
      <c r="AA40" s="104">
        <f>Z40/BA40-1</f>
      </c>
      <c r="AB40" s="103" t="n">
        <v>106.901955018679</v>
      </c>
      <c r="AC40" s="104">
        <f>AB40/BC40-1</f>
      </c>
      <c r="AD40" s="103" t="n">
        <v>124.533476879187</v>
      </c>
      <c r="AE40" s="104">
        <f>AD40/BE40-1</f>
      </c>
      <c r="AF40" s="103" t="n">
        <v>133.165660531502</v>
      </c>
      <c r="AG40" s="104">
        <f>AF40/BG40-1</f>
      </c>
      <c r="AH40" s="103" t="n">
        <v>142.612135058875</v>
      </c>
      <c r="AI40" s="104">
        <f>AH40/BI40-1</f>
      </c>
      <c r="AJ40" s="103" t="n">
        <v>147.888304410573</v>
      </c>
      <c r="AK40" s="104">
        <f>AJ40/BK40-1</f>
      </c>
      <c r="AL40" s="103" t="n">
        <v>162.531996222656</v>
      </c>
      <c r="AM40" s="104">
        <f>AL40/BM40-1</f>
      </c>
      <c r="AN40" s="103" t="n">
        <v>144.374801252704</v>
      </c>
      <c r="AO40" s="104">
        <f>AN40/BO40-1</f>
      </c>
      <c r="AP40" s="103" t="n">
        <v>284.587209759939</v>
      </c>
      <c r="AQ40" s="104">
        <f>AP40/BQ40-1</f>
      </c>
      <c r="AR40" s="103" t="n">
        <v>295.610819815875</v>
      </c>
      <c r="AS40" s="104">
        <f>AR40/BS40-1</f>
      </c>
      <c r="AT40" s="103" t="n">
        <v>321.18782546119</v>
      </c>
      <c r="AU40" s="104">
        <f>AT40/BU40-1</f>
      </c>
      <c r="AV40" s="103">
        <f>X40+Z40+AB40+AD40+AF40+AH40+AJ40+AL40+AN40+AP40+AR40+AT40</f>
      </c>
      <c r="AW40" s="104">
        <f>AV40/SUM(AY40,BA40,BC40,BE40,BG40,BI40,BK40,BM40,BO40,BQ40,BS40,BU40)-1</f>
      </c>
      <c r="AX40" s="104"/>
      <c r="AY40" s="103" t="n">
        <v>115.995036268135</v>
      </c>
      <c r="AZ40" s="104"/>
      <c r="BA40" s="103" t="n">
        <v>94.8092328148681</v>
      </c>
      <c r="BB40" s="104"/>
      <c r="BC40" s="103" t="n">
        <v>97.2023932404958</v>
      </c>
      <c r="BD40" s="104"/>
      <c r="BE40" s="103" t="n">
        <v>103.679383151764</v>
      </c>
      <c r="BF40" s="104"/>
      <c r="BG40" s="103" t="n">
        <v>109.61040249355</v>
      </c>
      <c r="BH40" s="104"/>
      <c r="BI40" s="103" t="n">
        <v>138.271217103998</v>
      </c>
      <c r="BJ40" s="104"/>
      <c r="BK40" s="103" t="n">
        <v>148.98670045055</v>
      </c>
      <c r="BL40" s="104"/>
      <c r="BM40" s="103" t="n">
        <v>158.373452561384</v>
      </c>
      <c r="BN40" s="104"/>
      <c r="BO40" s="103" t="n">
        <v>161.832478957653</v>
      </c>
      <c r="BP40" s="104"/>
      <c r="BQ40" s="103" t="n">
        <v>179.488773481941</v>
      </c>
      <c r="BR40" s="104"/>
      <c r="BS40" s="103" t="n">
        <v>177.497592799837</v>
      </c>
      <c r="BT40" s="104"/>
      <c r="BU40" s="103" t="n">
        <v>213.226503533098</v>
      </c>
      <c r="BV40" s="104"/>
      <c r="BW40" s="103">
        <f>AY40+BA40+BC40+BE40+BG40+BI40+BK40+BM40+BO40+BQ40+BS40+BU40</f>
      </c>
      <c r="BX40" s="104"/>
      <c r="BY40" s="169"/>
      <c r="BZ40" s="174"/>
      <c r="CA40" s="174"/>
      <c r="CB40" s="174"/>
      <c r="CC40" s="174"/>
      <c r="CD40" s="174"/>
      <c r="CE40" s="174"/>
      <c r="CF40" s="174"/>
      <c r="CG40" s="174"/>
      <c r="CH40" s="174"/>
      <c r="CI40" s="174"/>
      <c r="CJ40" s="174"/>
      <c r="CK40" s="174"/>
      <c r="CL40" s="152"/>
    </row>
    <row r="41" ht="28.8" customHeight="1" spans="1:88">
      <c r="A41" s="173" t="s">
        <v>101</v>
      </c>
      <c r="B41" s="147" t="s">
        <v>282</v>
      </c>
      <c r="C41" s="103">
        <v>177.960585876797</v>
      </c>
      <c r="D41" s="104" t="n">
        <f t="shared" si="24">C41/Z41-1</f>
        <v>1.9096161730901446</v>
      </c>
      <c r="E41" s="103">
        <v>185.916735792595</v>
      </c>
      <c r="F41" s="104" t="n">
        <f t="shared" si="25">E41/AB41-1</f>
        <v>0.9400483602589196</v>
      </c>
      <c r="G41" s="103">
        <v>218.998950110263</v>
      </c>
      <c r="H41" s="104" t="n">
        <f t="shared" si="26">G41/AD41-1</f>
        <v>1.1162308001407646</v>
      </c>
      <c r="I41" s="103">
        <v>218.211293950887</v>
      </c>
      <c r="J41" s="104" t="n">
        <f t="shared" si="27">I41/AF41-1</f>
        <v>0.5321982047660385</v>
      </c>
      <c r="K41" s="103">
        <v>222.853705871439</v>
      </c>
      <c r="L41" s="104" t="n">
        <f t="shared" si="28">K41/AH41-1</f>
        <v>0.51145857157244</v>
      </c>
      <c r="M41" s="103">
        <v>234.260031939009</v>
      </c>
      <c r="N41" s="104" t="n">
        <f t="shared" si="29">M41/AJ41-1</f>
        <v>0.677459216710605</v>
      </c>
      <c r="O41" s="103">
        <v>256.809917442156</v>
      </c>
      <c r="P41" s="104" t="n">
        <f t="shared" si="30">O41/AL41-1</f>
        <v>0.7598771804686615</v>
      </c>
      <c r="Q41" s="103" t="n">
        <v>263.79764694290657</v>
      </c>
      <c r="R41" s="104" t="n">
        <f>Q41/AL41-1</f>
        <v>0.8506044574954936</v>
      </c>
      <c r="S41" s="103"/>
      <c r="T41" s="104">
        <f>S41/AN41-1</f>
      </c>
      <c r="U41" s="103">
        <f>C41+E41+G41+I41+K41+M41+O41+Q41+S41</f>
      </c>
      <c r="V41" s="104">
        <f>U41/SUM(X41+Z41+AB41+AD41+AF41+AH41+AJ41+AL41+AN41)-1</f>
      </c>
      <c r="W41" s="103"/>
      <c r="X41" s="103" t="n">
        <v>61.1629078511049</v>
      </c>
      <c r="Y41" s="104">
        <f>X41/AY41-1</f>
      </c>
      <c r="Z41" s="103" t="n">
        <v>95.8309800936006</v>
      </c>
      <c r="AA41" s="104">
        <f>Z41/BA41-1</f>
      </c>
      <c r="AB41" s="103" t="n">
        <v>103.485380751332</v>
      </c>
      <c r="AC41" s="104">
        <f>AB41/BC41-1</f>
      </c>
      <c r="AD41" s="103" t="n">
        <v>142.417145035232</v>
      </c>
      <c r="AE41" s="104">
        <f>AD41/BE41-1</f>
      </c>
      <c r="AF41" s="103" t="n">
        <v>147.442814552035</v>
      </c>
      <c r="AG41" s="104">
        <f>AF41/BG41-1</f>
      </c>
      <c r="AH41" s="103" t="n">
        <v>139.651700384334</v>
      </c>
      <c r="AI41" s="104">
        <f>AH41/BI41-1</f>
      </c>
      <c r="AJ41" s="103" t="n">
        <v>145.924909017666</v>
      </c>
      <c r="AK41" s="104">
        <f>AJ41/BK41-1</f>
      </c>
      <c r="AL41" s="103" t="n">
        <v>142.546747833903</v>
      </c>
      <c r="AM41" s="104">
        <f>AL41/BM41-1</f>
      </c>
      <c r="AN41" s="103" t="n">
        <v>128.90593767142</v>
      </c>
      <c r="AO41" s="104">
        <f>AN41/BO41-1</f>
      </c>
      <c r="AP41" s="103" t="n">
        <v>155.450535671742</v>
      </c>
      <c r="AQ41" s="104">
        <f>AP41/BQ41-1</f>
      </c>
      <c r="AR41" s="103" t="n">
        <v>133.315139923297</v>
      </c>
      <c r="AS41" s="104">
        <f>AR41/BS41-1</f>
      </c>
      <c r="AT41" s="103" t="n">
        <v>167.680020189211</v>
      </c>
      <c r="AU41" s="104">
        <f>AT41/BU41-1</f>
      </c>
      <c r="AV41" s="103">
        <f>X41+Z41+AB41+AD41+AF41+AH41+AJ41+AL41+AN41+AP41+AR41+AT41</f>
      </c>
      <c r="AW41" s="104">
        <f>AV41/SUM(AY41,BA41,BC41,BE41,BG41,BI41,BK41,BM41,BO41,BQ41,BS41,BU41)-1</f>
      </c>
      <c r="AX41" s="104"/>
      <c r="AY41" s="103" t="n">
        <v>97.1893363761239</v>
      </c>
      <c r="AZ41" s="104"/>
      <c r="BA41" s="103" t="n">
        <v>69.1348627200154</v>
      </c>
      <c r="BB41" s="104"/>
      <c r="BC41" s="103" t="n">
        <v>87.6910146465315</v>
      </c>
      <c r="BD41" s="104"/>
      <c r="BE41" s="103" t="n">
        <v>92.5709195575209</v>
      </c>
      <c r="BF41" s="104"/>
      <c r="BG41" s="103" t="n">
        <v>93.5378815152555</v>
      </c>
      <c r="BH41" s="104"/>
      <c r="BI41" s="103" t="n">
        <v>111.621696883874</v>
      </c>
      <c r="BJ41" s="104"/>
      <c r="BK41" s="103" t="n">
        <v>119.392672273732</v>
      </c>
      <c r="BL41" s="104"/>
      <c r="BM41" s="103" t="n">
        <v>123.381455089256</v>
      </c>
      <c r="BN41" s="104"/>
      <c r="BO41" s="103" t="n">
        <v>110.665557272673</v>
      </c>
      <c r="BP41" s="104"/>
      <c r="BQ41" s="103" t="n">
        <v>119.798623472839</v>
      </c>
      <c r="BR41" s="104"/>
      <c r="BS41" s="103" t="n">
        <v>114.423693904763</v>
      </c>
      <c r="BT41" s="104"/>
      <c r="BU41" s="103" t="n">
        <v>128.529466795967</v>
      </c>
      <c r="BV41" s="104"/>
      <c r="BW41" s="103">
        <f>AY41+BA41+BC41+BE41+BG41+BI41+BK41+BM41+BO41+BQ41+BS41+BU41</f>
      </c>
      <c r="BX41" s="104"/>
      <c r="BY41" s="169"/>
      <c r="BZ41" s="170"/>
      <c r="CA41" s="170"/>
      <c r="CB41" s="170"/>
      <c r="CC41" s="170"/>
      <c r="CD41" s="170"/>
      <c r="CE41" s="170"/>
      <c r="CF41" s="170"/>
      <c r="CG41" s="170"/>
      <c r="CH41" s="170"/>
      <c r="CI41" s="170"/>
      <c r="CJ41" s="170"/>
      <c r="CK41" s="170"/>
      <c r="CL41" s="152"/>
    </row>
    <row r="42" ht="28.8" customHeight="1" spans="1:88">
      <c r="A42" s="45"/>
      <c r="B42" s="147" t="s">
        <v>283</v>
      </c>
      <c r="C42" s="103">
        <v>780.795949350907</v>
      </c>
      <c r="D42" s="104" t="n">
        <f t="shared" si="24">C42/Z42-1</f>
        <v>1.8394035147919117</v>
      </c>
      <c r="E42" s="103">
        <v>845.27292037029</v>
      </c>
      <c r="F42" s="104" t="n">
        <f t="shared" si="25">E42/AB42-1</f>
        <v>0.9809053420528988</v>
      </c>
      <c r="G42" s="103">
        <v>948.898109802916</v>
      </c>
      <c r="H42" s="104" t="n">
        <f t="shared" si="26">G42/AD42-1</f>
        <v>1.0507967818981774</v>
      </c>
      <c r="I42" s="103">
        <v>983.80394831681</v>
      </c>
      <c r="J42" s="104" t="n">
        <f t="shared" si="27">I42/AF42-1</f>
        <v>0.5330836831072117</v>
      </c>
      <c r="K42" s="103">
        <v>1016.63179436058</v>
      </c>
      <c r="L42" s="104" t="n">
        <f t="shared" si="28">K42/AH42-1</f>
        <v>0.5346953322670518</v>
      </c>
      <c r="M42" s="103">
        <v>1046.07750403384</v>
      </c>
      <c r="N42" s="104" t="n">
        <f t="shared" si="29">M42/AJ42-1</f>
        <v>0.6721559111625566</v>
      </c>
      <c r="O42" s="103">
        <v>1145.23263685913</v>
      </c>
      <c r="P42" s="104" t="n">
        <f t="shared" si="30">O42/AL42-1</f>
        <v>0.6474569799948584</v>
      </c>
      <c r="Q42" s="103" t="n">
        <v>1171.396330814149</v>
      </c>
      <c r="R42" s="104" t="n">
        <f>Q42/AL42-1</f>
        <v>0.709092971007238</v>
      </c>
      <c r="S42" s="103"/>
      <c r="T42" s="104">
        <f>S42/AN42-1</f>
      </c>
      <c r="U42" s="103">
        <f>C42+E42+G42+I42+K42+M42+O42+Q42+S42</f>
      </c>
      <c r="V42" s="104">
        <f>U42/SUM(X42+Z42+AB42+AD42+AF42+AH42+AJ42+AL42+AN42)-1</f>
      </c>
      <c r="W42" s="103"/>
      <c r="X42" s="103" t="n">
        <v>274.985906470616</v>
      </c>
      <c r="Y42" s="104">
        <f>X42/AY42-1</f>
      </c>
      <c r="Z42" s="103" t="n">
        <v>426.710404796171</v>
      </c>
      <c r="AA42" s="104">
        <f>Z42/BA42-1</f>
      </c>
      <c r="AB42" s="103" t="n">
        <v>462.697288282574</v>
      </c>
      <c r="AC42" s="104">
        <f>AB42/BC42-1</f>
      </c>
      <c r="AD42" s="103" t="n">
        <v>641.715751825669</v>
      </c>
      <c r="AE42" s="104">
        <f>AD42/BE42-1</f>
      </c>
      <c r="AF42" s="103" t="n">
        <v>662.432323201773</v>
      </c>
      <c r="AG42" s="104">
        <f>AF42/BG42-1</f>
      </c>
      <c r="AH42" s="103" t="n">
        <v>625.586105368943</v>
      </c>
      <c r="AI42" s="104">
        <f>AH42/BI42-1</f>
      </c>
      <c r="AJ42" s="103" t="n">
        <v>695.151770738623</v>
      </c>
      <c r="AK42" s="104">
        <f>AJ42/BK42-1</f>
      </c>
      <c r="AL42" s="103" t="n">
        <v>685.39064327425</v>
      </c>
      <c r="AM42" s="104">
        <f>AL42/BM42-1</f>
      </c>
      <c r="AN42" s="103" t="n">
        <v>584.731475575481</v>
      </c>
      <c r="AO42" s="104">
        <f>AN42/BO42-1</f>
      </c>
      <c r="AP42" s="103" t="n">
        <v>707.829214665007</v>
      </c>
      <c r="AQ42" s="104">
        <f>AP42/BQ42-1</f>
      </c>
      <c r="AR42" s="103" t="n">
        <v>608.768588469204</v>
      </c>
      <c r="AS42" s="104">
        <f>AR42/BS42-1</f>
      </c>
      <c r="AT42" s="103" t="n">
        <v>772.481248715832</v>
      </c>
      <c r="AU42" s="104">
        <f>AT42/BU42-1</f>
      </c>
      <c r="AV42" s="103">
        <f>X42+Z42+AB42+AD42+AF42+AH42+AJ42+AL42+AN42+AP42+AR42+AT42</f>
      </c>
      <c r="AW42" s="104">
        <f>AV42/SUM(AY42,BA42,BC42,BE42,BG42,BI42,BK42,BM42,BO42,BQ42,BS42,BU42)-1</f>
      </c>
      <c r="AX42" s="104"/>
      <c r="AY42" s="103" t="n">
        <v>425.916733059486</v>
      </c>
      <c r="AZ42" s="104"/>
      <c r="BA42" s="103" t="n">
        <v>307.760046482649</v>
      </c>
      <c r="BB42" s="104"/>
      <c r="BC42" s="103" t="n">
        <v>380.163059903913</v>
      </c>
      <c r="BD42" s="104"/>
      <c r="BE42" s="103" t="n">
        <v>407.699649075638</v>
      </c>
      <c r="BF42" s="104"/>
      <c r="BG42" s="103" t="n">
        <v>412.56299041098</v>
      </c>
      <c r="BH42" s="104"/>
      <c r="BI42" s="103" t="n">
        <v>505.446766745934</v>
      </c>
      <c r="BJ42" s="104"/>
      <c r="BK42" s="103" t="n">
        <v>546.582827853871</v>
      </c>
      <c r="BL42" s="104"/>
      <c r="BM42" s="103" t="n">
        <v>577.093104443071</v>
      </c>
      <c r="BN42" s="104"/>
      <c r="BO42" s="103" t="n">
        <v>508.383452513034</v>
      </c>
      <c r="BP42" s="104"/>
      <c r="BQ42" s="103" t="n">
        <v>551.288591131395</v>
      </c>
      <c r="BR42" s="104"/>
      <c r="BS42" s="103" t="n">
        <v>530.403318200254</v>
      </c>
      <c r="BT42" s="104"/>
      <c r="BU42" s="103" t="n">
        <v>602.489627322886</v>
      </c>
      <c r="BV42" s="104"/>
      <c r="BW42" s="103">
        <f>AY42+BA42+BC42+BE42+BG42+BI42+BK42+BM42+BO42+BQ42+BS42+BU42</f>
      </c>
      <c r="BX42" s="104"/>
      <c r="BY42" s="169"/>
      <c r="BZ42" s="172"/>
      <c r="CA42" s="172"/>
      <c r="CB42" s="172"/>
      <c r="CC42" s="172"/>
      <c r="CD42" s="172"/>
      <c r="CE42" s="172"/>
      <c r="CF42" s="172"/>
      <c r="CG42" s="172"/>
      <c r="CH42" s="172"/>
      <c r="CI42" s="172"/>
      <c r="CJ42" s="172"/>
      <c r="CK42" s="172"/>
      <c r="CL42" s="152"/>
    </row>
    <row r="43" ht="28.8" customHeight="1" spans="1:88">
      <c r="A43" s="45"/>
      <c r="B43" s="147" t="s">
        <v>284</v>
      </c>
      <c r="C43" s="103">
        <v>144.547188336343</v>
      </c>
      <c r="D43" s="104" t="n">
        <f t="shared" si="24">C43/Z43-1</f>
        <v>1.4364839314949531</v>
      </c>
      <c r="E43" s="103">
        <v>152.260464713713</v>
      </c>
      <c r="F43" s="104" t="n">
        <f t="shared" si="25">E43/AB43-1</f>
        <v>0.6716100932718474</v>
      </c>
      <c r="G43" s="103">
        <v>182.519714291107</v>
      </c>
      <c r="H43" s="104" t="n">
        <f t="shared" si="26">G43/AD43-1</f>
        <v>0.8716760292846235</v>
      </c>
      <c r="I43" s="103">
        <v>182.861813843693</v>
      </c>
      <c r="J43" s="104" t="n">
        <f t="shared" si="27">I43/AF43-1</f>
        <v>0.37132523052894517</v>
      </c>
      <c r="K43" s="103">
        <v>184.414373679325</v>
      </c>
      <c r="L43" s="104" t="n">
        <f t="shared" si="28">K43/AH43-1</f>
        <v>0.3222099665989029</v>
      </c>
      <c r="M43" s="103">
        <v>192.837723162843</v>
      </c>
      <c r="N43" s="104" t="n">
        <f t="shared" si="29">M43/AJ43-1</f>
        <v>0.44627541552960337</v>
      </c>
      <c r="O43" s="103">
        <v>212.17481874449</v>
      </c>
      <c r="P43" s="104" t="n">
        <f t="shared" si="30">O43/AL43-1</f>
        <v>0.753871386039042</v>
      </c>
      <c r="Q43" s="103" t="n">
        <v>216.2459359804954</v>
      </c>
      <c r="R43" s="104" t="n">
        <f>Q43/AL43-1</f>
        <v>0.9806139496618855</v>
      </c>
      <c r="S43" s="103"/>
      <c r="T43" s="104">
        <f>S43/AN43-1</f>
      </c>
      <c r="U43" s="103">
        <f>C43+E43+G43+I43+K43+M43+O43+Q43+S43</f>
      </c>
      <c r="V43" s="104">
        <f>U43/SUM(X43+Z43+AB43+AD43+AF43+AH43+AJ43+AL43+AN43)-1</f>
      </c>
      <c r="W43" s="103"/>
      <c r="X43" s="103" t="n">
        <v>59.3261406192214</v>
      </c>
      <c r="Y43" s="104">
        <f>X43/AY43-1</f>
      </c>
      <c r="Z43" s="103" t="n">
        <v>91.0861123216199</v>
      </c>
      <c r="AA43" s="104">
        <f>Z43/BA43-1</f>
      </c>
      <c r="AB43" s="103" t="n">
        <v>97.5167237467203</v>
      </c>
      <c r="AC43" s="104">
        <f>AB43/BC43-1</f>
      </c>
      <c r="AD43" s="103" t="n">
        <v>133.346787306728</v>
      </c>
      <c r="AE43" s="104">
        <f>AD43/BE43-1</f>
      </c>
      <c r="AF43" s="103" t="n">
        <v>139.474348505851</v>
      </c>
      <c r="AG43" s="104">
        <f>AF43/BG43-1</f>
      </c>
      <c r="AH43" s="103" t="n">
        <v>133.334025519772</v>
      </c>
      <c r="AI43" s="104">
        <f>AH43/BI43-1</f>
      </c>
      <c r="AJ43" s="103" t="n">
        <v>120.975129894597</v>
      </c>
      <c r="AK43" s="104">
        <f>AJ43/BK43-1</f>
      </c>
      <c r="AL43" s="103" t="n">
        <v>109.181264737336</v>
      </c>
      <c r="AM43" s="104">
        <f>AL43/BM43-1</f>
      </c>
      <c r="AN43" s="103" t="n">
        <v>97.5224807357636</v>
      </c>
      <c r="AO43" s="104">
        <f>AN43/BO43-1</f>
      </c>
      <c r="AP43" s="103" t="n">
        <v>129.44178375195</v>
      </c>
      <c r="AQ43" s="104">
        <f>AP43/BQ43-1</f>
      </c>
      <c r="AR43" s="103" t="n">
        <v>109.048043801366</v>
      </c>
      <c r="AS43" s="104">
        <f>AR43/BS43-1</f>
      </c>
      <c r="AT43" s="103" t="n">
        <v>136.692986384012</v>
      </c>
      <c r="AU43" s="104">
        <f>AT43/BU43-1</f>
      </c>
      <c r="AV43" s="103">
        <f>X43+Z43+AB43+AD43+AF43+AH43+AJ43+AL43+AN43+AP43+AR43+AT43</f>
      </c>
      <c r="AW43" s="104">
        <f>AV43/SUM(AY43,BA43,BC43,BE43,BG43,BI43,BK43,BM43,BO43,BQ43,BS43,BU43)-1</f>
      </c>
      <c r="AX43" s="104"/>
      <c r="AY43" s="103" t="n">
        <v>93.2461292386601</v>
      </c>
      <c r="AZ43" s="104"/>
      <c r="BA43" s="103" t="n">
        <v>66.5424342066467</v>
      </c>
      <c r="BB43" s="104"/>
      <c r="BC43" s="103" t="n">
        <v>83.41866713568</v>
      </c>
      <c r="BD43" s="104"/>
      <c r="BE43" s="103" t="n">
        <v>88.0317018647412</v>
      </c>
      <c r="BF43" s="104"/>
      <c r="BG43" s="103" t="n">
        <v>88.4644027281626</v>
      </c>
      <c r="BH43" s="104"/>
      <c r="BI43" s="103" t="n">
        <v>108.417964656787</v>
      </c>
      <c r="BJ43" s="104"/>
      <c r="BK43" s="103" t="n">
        <v>116.028997082434</v>
      </c>
      <c r="BL43" s="104"/>
      <c r="BM43" s="103" t="n">
        <v>121.649748990325</v>
      </c>
      <c r="BN43" s="104"/>
      <c r="BO43" s="103" t="n">
        <v>107.539339911824</v>
      </c>
      <c r="BP43" s="104"/>
      <c r="BQ43" s="103" t="n">
        <v>116.390284456974</v>
      </c>
      <c r="BR43" s="104"/>
      <c r="BS43" s="103" t="n">
        <v>111.585044895458</v>
      </c>
      <c r="BT43" s="104"/>
      <c r="BU43" s="103" t="n">
        <v>125.901667153618</v>
      </c>
      <c r="BV43" s="104"/>
      <c r="BW43" s="103">
        <f>AY43+BA43+BC43+BE43+BG43+BI43+BK43+BM43+BO43+BQ43+BS43+BU43</f>
      </c>
      <c r="BX43" s="104"/>
      <c r="BY43" s="169"/>
      <c r="BZ43" s="172"/>
      <c r="CA43" s="172"/>
      <c r="CB43" s="172"/>
      <c r="CC43" s="172"/>
      <c r="CD43" s="172"/>
      <c r="CE43" s="172"/>
      <c r="CF43" s="172"/>
      <c r="CG43" s="172"/>
      <c r="CH43" s="172"/>
      <c r="CI43" s="172"/>
      <c r="CJ43" s="172"/>
      <c r="CK43" s="172"/>
      <c r="CL43" s="152"/>
    </row>
    <row r="44" ht="28.8" customHeight="1" spans="1:88">
      <c r="A44" s="29"/>
      <c r="B44" s="147" t="s">
        <v>276</v>
      </c>
      <c r="C44" s="103">
        <v>392.754401240148</v>
      </c>
      <c r="D44" s="104" t="n">
        <f t="shared" si="24">C44/Z44-1</f>
        <v>1.3962296171986197</v>
      </c>
      <c r="E44" s="103">
        <v>452.115572335836</v>
      </c>
      <c r="F44" s="104" t="n">
        <f t="shared" si="25">E44/AB44-1</f>
        <v>0.8775119959077307</v>
      </c>
      <c r="G44" s="103">
        <v>532.275429334412</v>
      </c>
      <c r="H44" s="104" t="n">
        <f t="shared" si="26">G44/AD44-1</f>
        <v>1.0484331535830194</v>
      </c>
      <c r="I44" s="103">
        <v>586.84883705636</v>
      </c>
      <c r="J44" s="104" t="n">
        <f t="shared" si="27">I44/AF44-1</f>
        <v>0.5991881862843869</v>
      </c>
      <c r="K44" s="103">
        <v>598.766508261417</v>
      </c>
      <c r="L44" s="104" t="n">
        <f t="shared" si="28">K44/AH44-1</f>
        <v>0.5730932179466508</v>
      </c>
      <c r="M44" s="103">
        <v>588.592870375518</v>
      </c>
      <c r="N44" s="104" t="n">
        <f t="shared" si="29">M44/AJ44-1</f>
        <v>0.5805747569993769</v>
      </c>
      <c r="O44" s="103">
        <v>651.707629115882</v>
      </c>
      <c r="P44" s="104" t="n">
        <f t="shared" si="30">O44/AL44-1</f>
        <v>0.9506736693859563</v>
      </c>
      <c r="Q44" s="103" t="n">
        <v>659.8898686393036</v>
      </c>
      <c r="R44" s="104" t="n">
        <f>Q44/AL44-1</f>
        <v>1.1078131747048983</v>
      </c>
      <c r="S44" s="103"/>
      <c r="T44" s="104">
        <f>S44/AN44-1</f>
      </c>
      <c r="U44" s="103">
        <f>C44+E44+G44+I44+K44+M44+O44+Q44+S44</f>
      </c>
      <c r="V44" s="104">
        <f>U44/SUM(X44+Z44+AB44+AD44+AF44+AH44+AJ44+AL44+AN44)-1</f>
      </c>
      <c r="W44" s="103"/>
      <c r="X44" s="103" t="n">
        <v>163.905161016793</v>
      </c>
      <c r="Y44" s="104">
        <f>X44/AY44-1</f>
      </c>
      <c r="Z44" s="103" t="n">
        <v>240.805690361115</v>
      </c>
      <c r="AA44" s="104">
        <f>Z44/BA44-1</f>
      </c>
      <c r="AB44" s="103" t="n">
        <v>259.845154528661</v>
      </c>
      <c r="AC44" s="104">
        <f>AB44/BC44-1</f>
      </c>
      <c r="AD44" s="103" t="n">
        <v>366.966716043511</v>
      </c>
      <c r="AE44" s="104">
        <f>AD44/BE44-1</f>
      </c>
      <c r="AF44" s="103" t="n">
        <v>380.630023338975</v>
      </c>
      <c r="AG44" s="104">
        <f>AF44/BG44-1</f>
      </c>
      <c r="AH44" s="103" t="n">
        <v>372.391668137814</v>
      </c>
      <c r="AI44" s="104">
        <f>AH44/BI44-1</f>
      </c>
      <c r="AJ44" s="103" t="n">
        <v>334.093620754634</v>
      </c>
      <c r="AK44" s="104">
        <f>AJ44/BK44-1</f>
      </c>
      <c r="AL44" s="103" t="n">
        <v>313.068480906374</v>
      </c>
      <c r="AM44" s="104">
        <f>AL44/BM44-1</f>
      </c>
      <c r="AN44" s="103" t="n">
        <v>255.577342297989</v>
      </c>
      <c r="AO44" s="104">
        <f>AN44/BO44-1</f>
      </c>
      <c r="AP44" s="103" t="n">
        <v>354.366712687625</v>
      </c>
      <c r="AQ44" s="104">
        <f>AP44/BQ44-1</f>
      </c>
      <c r="AR44" s="103" t="n">
        <v>309.33184618538</v>
      </c>
      <c r="AS44" s="104">
        <f>AR44/BS44-1</f>
      </c>
      <c r="AT44" s="103" t="n">
        <v>402.825168688692</v>
      </c>
      <c r="AU44" s="104">
        <f>AT44/BU44-1</f>
      </c>
      <c r="AV44" s="103">
        <f>X44+Z44+AB44+AD44+AF44+AH44+AJ44+AL44+AN44+AP44+AR44+AT44</f>
      </c>
      <c r="AW44" s="104">
        <f>AV44/SUM(AY44,BA44,BC44,BE44,BG44,BI44,BK44,BM44,BO44,BQ44,BS44,BU44)-1</f>
      </c>
      <c r="AX44" s="104"/>
      <c r="AY44" s="103" t="n">
        <v>237.762895010819</v>
      </c>
      <c r="AZ44" s="104"/>
      <c r="BA44" s="103" t="n">
        <v>191.912085292784</v>
      </c>
      <c r="BB44" s="104"/>
      <c r="BC44" s="103" t="n">
        <v>208.857154456814</v>
      </c>
      <c r="BD44" s="104"/>
      <c r="BE44" s="103" t="n">
        <v>221.200739725486</v>
      </c>
      <c r="BF44" s="104"/>
      <c r="BG44" s="103" t="n">
        <v>222.627434768178</v>
      </c>
      <c r="BH44" s="104"/>
      <c r="BI44" s="103" t="n">
        <v>320.994627308443</v>
      </c>
      <c r="BJ44" s="104"/>
      <c r="BK44" s="103" t="n">
        <v>348.923535489388</v>
      </c>
      <c r="BL44" s="104"/>
      <c r="BM44" s="103" t="n">
        <v>396.041352625116</v>
      </c>
      <c r="BN44" s="104"/>
      <c r="BO44" s="103" t="n">
        <v>330.599328213539</v>
      </c>
      <c r="BP44" s="104"/>
      <c r="BQ44" s="103" t="n">
        <v>356.548112922064</v>
      </c>
      <c r="BR44" s="104"/>
      <c r="BS44" s="103" t="n">
        <v>350.85710470585</v>
      </c>
      <c r="BT44" s="104"/>
      <c r="BU44" s="103" t="n">
        <v>419.53255674081</v>
      </c>
      <c r="BV44" s="104"/>
      <c r="BW44" s="103">
        <f>AY44+BA44+BC44+BE44+BG44+BI44+BK44+BM44+BO44+BQ44+BS44+BU44</f>
      </c>
      <c r="BX44" s="104"/>
      <c r="BY44" s="169"/>
      <c r="BZ44" s="172"/>
      <c r="CA44" s="172"/>
      <c r="CB44" s="172"/>
      <c r="CC44" s="172"/>
      <c r="CD44" s="172"/>
      <c r="CE44" s="172"/>
      <c r="CF44" s="172"/>
      <c r="CG44" s="172"/>
      <c r="CH44" s="172"/>
      <c r="CI44" s="172"/>
      <c r="CJ44" s="172"/>
      <c r="CK44" s="172"/>
      <c r="CL44" s="152"/>
    </row>
    <row r="45" ht="28.8" customHeight="1" spans="1:88">
      <c r="A45" s="173" t="s">
        <v>102</v>
      </c>
      <c r="B45" s="147" t="s">
        <v>282</v>
      </c>
      <c r="C45" s="103">
        <v>141.626283015408</v>
      </c>
      <c r="D45" s="104" t="n">
        <f t="shared" si="24">C45/Z45-1</f>
        <v>1.754441415530792</v>
      </c>
      <c r="E45" s="103">
        <v>158.753345375567</v>
      </c>
      <c r="F45" s="104" t="n">
        <f t="shared" si="25">E45/AB45-1</f>
        <v>1.86187505628875</v>
      </c>
      <c r="G45" s="103">
        <v>160.677518836719</v>
      </c>
      <c r="H45" s="104" t="n">
        <f t="shared" si="26">G45/AD45-1</f>
        <v>1.8608599680083686</v>
      </c>
      <c r="I45" s="103">
        <v>160.679757248665</v>
      </c>
      <c r="J45" s="104" t="n">
        <f t="shared" si="27">I45/AF45-1</f>
        <v>1.4016607904874898</v>
      </c>
      <c r="K45" s="103">
        <v>169.337528686059</v>
      </c>
      <c r="L45" s="104" t="n">
        <f t="shared" si="28">K45/AH45-1</f>
        <v>1.2264736624908403</v>
      </c>
      <c r="M45" s="103">
        <v>171.118960856776</v>
      </c>
      <c r="N45" s="104" t="n">
        <f t="shared" si="29">M45/AJ45-1</f>
        <v>1.0447631201103258</v>
      </c>
      <c r="O45" s="103">
        <v>183.744188195329</v>
      </c>
      <c r="P45" s="104" t="n">
        <f t="shared" si="30">O45/AL45-1</f>
        <v>1.153898070909566</v>
      </c>
      <c r="Q45" s="103" t="n">
        <v>197.48792662553558</v>
      </c>
      <c r="R45" s="104" t="n">
        <f>Q45/AL45-1</f>
        <v>1.1732983669729857</v>
      </c>
      <c r="S45" s="103"/>
      <c r="T45" s="104">
        <f>S45/AN45-1</f>
      </c>
      <c r="U45" s="103">
        <f>C45+E45+G45+I45+K45+M45+O45+Q45+S45</f>
      </c>
      <c r="V45" s="104">
        <f>U45/SUM(X45+Z45+AB45+AD45+AF45+AH45+AJ45+AL45+AN45)-1</f>
      </c>
      <c r="W45" s="103"/>
      <c r="X45" s="103" t="n">
        <v>51.4174243158176</v>
      </c>
      <c r="Y45" s="104">
        <f>X45/AY45-1</f>
      </c>
      <c r="Z45" s="103" t="n">
        <v>55.4717946287413</v>
      </c>
      <c r="AA45" s="104">
        <f>Z45/BA45-1</f>
      </c>
      <c r="AB45" s="103" t="n">
        <v>56.164062776053</v>
      </c>
      <c r="AC45" s="104">
        <f>AB45/BC45-1</f>
      </c>
      <c r="AD45" s="103" t="n">
        <v>66.9036018263221</v>
      </c>
      <c r="AE45" s="104">
        <f>AD45/BE45-1</f>
      </c>
      <c r="AF45" s="103" t="n">
        <v>76.0563807867436</v>
      </c>
      <c r="AG45" s="104">
        <f>AF45/BG45-1</f>
      </c>
      <c r="AH45" s="103" t="n">
        <v>83.6864471849156</v>
      </c>
      <c r="AI45" s="104">
        <f>AH45/BI45-1</f>
      </c>
      <c r="AJ45" s="103" t="n">
        <v>85.3077453742906</v>
      </c>
      <c r="AK45" s="104">
        <f>AJ45/BK45-1</f>
      </c>
      <c r="AL45" s="103" t="n">
        <v>90.8701398881559</v>
      </c>
      <c r="AM45" s="104">
        <f>AL45/BM45-1</f>
      </c>
      <c r="AN45" s="103" t="n">
        <v>79.5682578301045</v>
      </c>
      <c r="AO45" s="104">
        <f>AN45/BO45-1</f>
      </c>
      <c r="AP45" s="103" t="n">
        <v>99.9403404712655</v>
      </c>
      <c r="AQ45" s="104">
        <f>AP45/BQ45-1</f>
      </c>
      <c r="AR45" s="103" t="n">
        <v>92.2983505158658</v>
      </c>
      <c r="AS45" s="104">
        <f>AR45/BS45-1</f>
      </c>
      <c r="AT45" s="103" t="n">
        <v>112.942517986031</v>
      </c>
      <c r="AU45" s="104">
        <f>AT45/BU45-1</f>
      </c>
      <c r="AV45" s="103">
        <f>X45+Z45+AB45+AD45+AF45+AH45+AJ45+AL45+AN45+AP45+AR45+AT45</f>
      </c>
      <c r="AW45" s="104">
        <f>AV45/SUM(AY45,BA45,BC45,BE45,BG45,BI45,BK45,BM45,BO45,BQ45,BS45,BU45)-1</f>
      </c>
      <c r="AX45" s="104"/>
      <c r="AY45" s="103" t="n">
        <v>95.1099056857509</v>
      </c>
      <c r="AZ45" s="104"/>
      <c r="BA45" s="103" t="n">
        <v>86.9683583901086</v>
      </c>
      <c r="BB45" s="104"/>
      <c r="BC45" s="103" t="n">
        <v>78.4986592733254</v>
      </c>
      <c r="BD45" s="104"/>
      <c r="BE45" s="103" t="n">
        <v>83.805574389834</v>
      </c>
      <c r="BF45" s="104"/>
      <c r="BG45" s="103" t="n">
        <v>82.5948726053339</v>
      </c>
      <c r="BH45" s="104"/>
      <c r="BI45" s="103" t="n">
        <v>96.8574466281813</v>
      </c>
      <c r="BJ45" s="104"/>
      <c r="BK45" s="103" t="n">
        <v>98.1927494396967</v>
      </c>
      <c r="BL45" s="104"/>
      <c r="BM45" s="103" t="n">
        <v>107.294515790548</v>
      </c>
      <c r="BN45" s="104"/>
      <c r="BO45" s="103" t="n">
        <v>96.6699946492224</v>
      </c>
      <c r="BP45" s="104"/>
      <c r="BQ45" s="103" t="n">
        <v>103.368884849093</v>
      </c>
      <c r="BR45" s="104"/>
      <c r="BS45" s="103" t="n">
        <v>101.603197041151</v>
      </c>
      <c r="BT45" s="104"/>
      <c r="BU45" s="103" t="n">
        <v>121.412224275432</v>
      </c>
      <c r="BV45" s="104"/>
      <c r="BW45" s="103">
        <f>AY45+BA45+BC45+BE45+BG45+BI45+BK45+BM45+BO45+BQ45+BS45+BU45</f>
      </c>
      <c r="BX45" s="104"/>
      <c r="BY45" s="169"/>
      <c r="BZ45" s="93"/>
      <c r="CA45" s="93"/>
      <c r="CB45" s="93"/>
      <c r="CC45" s="93"/>
      <c r="CD45" s="93"/>
      <c r="CE45" s="93"/>
      <c r="CF45" s="93"/>
      <c r="CG45" s="93"/>
      <c r="CH45" s="93"/>
      <c r="CI45" s="93"/>
      <c r="CJ45" s="93"/>
      <c r="CK45" s="93"/>
      <c r="CL45" s="152"/>
    </row>
    <row r="46" ht="28.8" customHeight="1" spans="1:88">
      <c r="A46" s="45"/>
      <c r="B46" s="147" t="s">
        <v>283</v>
      </c>
      <c r="C46" s="103">
        <v>690.422717013001</v>
      </c>
      <c r="D46" s="104" t="n">
        <f t="shared" si="24">C46/Z46-1</f>
        <v>1.4085782412145198</v>
      </c>
      <c r="E46" s="103">
        <v>806.861406172074</v>
      </c>
      <c r="F46" s="104" t="n">
        <f t="shared" si="25">E46/AB46-1</f>
        <v>1.768327176255987</v>
      </c>
      <c r="G46" s="103">
        <v>793.136768733874</v>
      </c>
      <c r="H46" s="104" t="n">
        <f t="shared" si="26">G46/AD46-1</f>
        <v>1.72278673399684</v>
      </c>
      <c r="I46" s="103">
        <v>829.605593225306</v>
      </c>
      <c r="J46" s="104" t="n">
        <f t="shared" si="27">I46/AF46-1</f>
        <v>1.372377293873499</v>
      </c>
      <c r="K46" s="103">
        <v>877.48187075082</v>
      </c>
      <c r="L46" s="104" t="n">
        <f t="shared" si="28">K46/AH46-1</f>
        <v>1.2137399623092833</v>
      </c>
      <c r="M46" s="103">
        <v>880.472014264281</v>
      </c>
      <c r="N46" s="104" t="n">
        <f t="shared" si="29">M46/AJ46-1</f>
        <v>1.1746822214529673</v>
      </c>
      <c r="O46" s="103">
        <v>942.224953892857</v>
      </c>
      <c r="P46" s="104" t="n">
        <f t="shared" si="30">O46/AL46-1</f>
        <v>1.4094705876994356</v>
      </c>
      <c r="Q46" s="103" t="n">
        <v>1010.4742481391486</v>
      </c>
      <c r="R46" s="104" t="n">
        <f>Q46/AL46-1</f>
        <v>1.3660912213152736</v>
      </c>
      <c r="S46" s="103"/>
      <c r="T46" s="104">
        <f>S46/AN46-1</f>
      </c>
      <c r="U46" s="103">
        <f>C46+E46+G46+I46+K46+M46+O46+Q46+S46</f>
      </c>
      <c r="V46" s="104">
        <f>U46/SUM(X46+Z46+AB46+AD46+AF46+AH46+AJ46+AL46+AN46)-1</f>
      </c>
      <c r="W46" s="103"/>
      <c r="X46" s="103" t="n">
        <v>286.651562817763</v>
      </c>
      <c r="Y46" s="104">
        <f>X46/AY46-1</f>
      </c>
      <c r="Z46" s="103" t="n">
        <v>291.461722115993</v>
      </c>
      <c r="AA46" s="104">
        <f>Z46/BA46-1</f>
      </c>
      <c r="AB46" s="103" t="n">
        <v>291.295957494846</v>
      </c>
      <c r="AC46" s="104">
        <f>AB46/BC46-1</f>
      </c>
      <c r="AD46" s="103" t="n">
        <v>349.693784107488</v>
      </c>
      <c r="AE46" s="104">
        <f>AD46/BE46-1</f>
      </c>
      <c r="AF46" s="103" t="n">
        <v>396.379830373332</v>
      </c>
      <c r="AG46" s="104">
        <f>AF46/BG46-1</f>
      </c>
      <c r="AH46" s="103" t="n">
        <v>404.873873331255</v>
      </c>
      <c r="AI46" s="104">
        <f>AH46/BI46-1</f>
      </c>
      <c r="AJ46" s="103" t="n">
        <v>391.050614480625</v>
      </c>
      <c r="AK46" s="104">
        <f>AJ46/BK46-1</f>
      </c>
      <c r="AL46" s="103" t="n">
        <v>427.064788980301</v>
      </c>
      <c r="AM46" s="104">
        <f>AL46/BM46-1</f>
      </c>
      <c r="AN46" s="103" t="n">
        <v>370.916562101393</v>
      </c>
      <c r="AO46" s="104">
        <f>AN46/BO46-1</f>
      </c>
      <c r="AP46" s="103" t="n">
        <v>493.448124159218</v>
      </c>
      <c r="AQ46" s="104">
        <f>AP46/BQ46-1</f>
      </c>
      <c r="AR46" s="103" t="n">
        <v>438.328835402068</v>
      </c>
      <c r="AS46" s="104">
        <f>AR46/BS46-1</f>
      </c>
      <c r="AT46" s="103" t="n">
        <v>571.20113009008</v>
      </c>
      <c r="AU46" s="104">
        <f>AT46/BU46-1</f>
      </c>
      <c r="AV46" s="103">
        <f>X46+Z46+AB46+AD46+AF46+AH46+AJ46+AL46+AN46+AP46+AR46+AT46</f>
      </c>
      <c r="AW46" s="104">
        <f>AV46/SUM(AY46,BA46,BC46,BE46,BG46,BI46,BK46,BM46,BO46,BQ46,BS46,BU46)-1</f>
      </c>
      <c r="AX46" s="104"/>
      <c r="AY46" s="103" t="n">
        <v>500.164752493021</v>
      </c>
      <c r="AZ46" s="104"/>
      <c r="BA46" s="103" t="n">
        <v>464.576943688537</v>
      </c>
      <c r="BB46" s="104"/>
      <c r="BC46" s="103" t="n">
        <v>360.730549939136</v>
      </c>
      <c r="BD46" s="104"/>
      <c r="BE46" s="103" t="n">
        <v>391.24115476645</v>
      </c>
      <c r="BF46" s="104"/>
      <c r="BG46" s="103" t="n">
        <v>386.155024120999</v>
      </c>
      <c r="BH46" s="104"/>
      <c r="BI46" s="103" t="n">
        <v>464.906569925002</v>
      </c>
      <c r="BJ46" s="104"/>
      <c r="BK46" s="103" t="n">
        <v>467.510178196393</v>
      </c>
      <c r="BL46" s="104"/>
      <c r="BM46" s="103" t="n">
        <v>524.934608041094</v>
      </c>
      <c r="BN46" s="104"/>
      <c r="BO46" s="103" t="n">
        <v>464.517745902634</v>
      </c>
      <c r="BP46" s="104"/>
      <c r="BQ46" s="103" t="n">
        <v>504.223256978344</v>
      </c>
      <c r="BR46" s="104"/>
      <c r="BS46" s="103" t="n">
        <v>508.652750949063</v>
      </c>
      <c r="BT46" s="104"/>
      <c r="BU46" s="103" t="n">
        <v>614.657293662084</v>
      </c>
      <c r="BV46" s="104"/>
      <c r="BW46" s="103">
        <f>AY46+BA46+BC46+BE46+BG46+BI46+BK46+BM46+BO46+BQ46+BS46+BU46</f>
      </c>
      <c r="BX46" s="104"/>
      <c r="BY46" s="169"/>
      <c r="BZ46" s="172"/>
      <c r="CA46" s="172"/>
      <c r="CB46" s="172"/>
      <c r="CC46" s="172"/>
      <c r="CD46" s="172"/>
      <c r="CE46" s="172"/>
      <c r="CF46" s="172"/>
      <c r="CG46" s="172"/>
      <c r="CH46" s="172"/>
      <c r="CI46" s="172"/>
      <c r="CJ46" s="172"/>
      <c r="CK46" s="172"/>
      <c r="CL46" s="152"/>
    </row>
    <row r="47" ht="28.8" customHeight="1" spans="1:88">
      <c r="A47" s="45"/>
      <c r="B47" s="147" t="s">
        <v>284</v>
      </c>
      <c r="C47" s="103">
        <v>124.323342960254</v>
      </c>
      <c r="D47" s="104" t="n">
        <f t="shared" si="24">C47/Z47-1</f>
        <v>1.5888404712935684</v>
      </c>
      <c r="E47" s="103">
        <v>140.891982883712</v>
      </c>
      <c r="F47" s="104" t="n">
        <f t="shared" si="25">E47/AB47-1</f>
        <v>1.7751333745118822</v>
      </c>
      <c r="G47" s="103">
        <v>141.968848753193</v>
      </c>
      <c r="H47" s="104" t="n">
        <f t="shared" si="26">G47/AD47-1</f>
        <v>1.7858347013892097</v>
      </c>
      <c r="I47" s="103">
        <v>142.395502620252</v>
      </c>
      <c r="J47" s="104" t="n">
        <f t="shared" si="27">I47/AF47-1</f>
        <v>1.3607358311873785</v>
      </c>
      <c r="K47" s="103">
        <v>148.922870172992</v>
      </c>
      <c r="L47" s="104" t="n">
        <f t="shared" si="28">K47/AH47-1</f>
        <v>1.127425378178737</v>
      </c>
      <c r="M47" s="103">
        <v>149.784476951394</v>
      </c>
      <c r="N47" s="104" t="n">
        <f t="shared" si="29">M47/AJ47-1</f>
        <v>0.9268127880290722</v>
      </c>
      <c r="O47" s="103">
        <v>160.601153213417</v>
      </c>
      <c r="P47" s="104" t="n">
        <f t="shared" si="30">O47/AL47-1</f>
        <v>1.179302571302968</v>
      </c>
      <c r="Q47" s="103" t="n">
        <v>172.38106526284682</v>
      </c>
      <c r="R47" s="104" t="n">
        <f>Q47/AL47-1</f>
        <v>1.2084065983610652</v>
      </c>
      <c r="S47" s="103"/>
      <c r="T47" s="104">
        <f>S47/AN47-1</f>
      </c>
      <c r="U47" s="103">
        <f>C47+E47+G47+I47+K47+M47+O47+Q47+S47</f>
      </c>
      <c r="V47" s="104">
        <f>U47/SUM(X47+Z47+AB47+AD47+AF47+AH47+AJ47+AL47+AN47)-1</f>
      </c>
      <c r="W47" s="103"/>
      <c r="X47" s="103" t="n">
        <v>48.0227902564167</v>
      </c>
      <c r="Y47" s="104">
        <f>X47/AY47-1</f>
      </c>
      <c r="Z47" s="103" t="n">
        <v>50.769445597725</v>
      </c>
      <c r="AA47" s="104">
        <f>Z47/BA47-1</f>
      </c>
      <c r="AB47" s="103" t="n">
        <v>50.960973629339</v>
      </c>
      <c r="AC47" s="104">
        <f>AB47/BC47-1</f>
      </c>
      <c r="AD47" s="103" t="n">
        <v>60.3182705744045</v>
      </c>
      <c r="AE47" s="104">
        <f>AD47/BE47-1</f>
      </c>
      <c r="AF47" s="103" t="n">
        <v>70.0014541992928</v>
      </c>
      <c r="AG47" s="104">
        <f>AF47/BG47-1</f>
      </c>
      <c r="AH47" s="103" t="n">
        <v>77.7369124192952</v>
      </c>
      <c r="AI47" s="104">
        <f>AH47/BI47-1</f>
      </c>
      <c r="AJ47" s="103" t="n">
        <v>73.6938300024105</v>
      </c>
      <c r="AK47" s="104">
        <f>AJ47/BK47-1</f>
      </c>
      <c r="AL47" s="103" t="n">
        <v>78.0567606485042</v>
      </c>
      <c r="AM47" s="104">
        <f>AL47/BM47-1</f>
      </c>
      <c r="AN47" s="103" t="n">
        <v>67.8948474964322</v>
      </c>
      <c r="AO47" s="104">
        <f>AN47/BO47-1</f>
      </c>
      <c r="AP47" s="103" t="n">
        <v>83.9527377127735</v>
      </c>
      <c r="AQ47" s="104">
        <f>AP47/BQ47-1</f>
      </c>
      <c r="AR47" s="103" t="n">
        <v>81.8152508343407</v>
      </c>
      <c r="AS47" s="104">
        <f>AR47/BS47-1</f>
      </c>
      <c r="AT47" s="103" t="n">
        <v>100.412442534522</v>
      </c>
      <c r="AU47" s="104">
        <f>AT47/BU47-1</f>
      </c>
      <c r="AV47" s="103">
        <f>X47+Z47+AB47+AD47+AF47+AH47+AJ47+AL47+AN47+AP47+AR47+AT47</f>
      </c>
      <c r="AW47" s="104">
        <f>AV47/SUM(AY47,BA47,BC47,BE47,BG47,BI47,BK47,BM47,BO47,BQ47,BS47,BU47)-1</f>
      </c>
      <c r="AX47" s="104"/>
      <c r="AY47" s="103" t="n">
        <v>88.7814540671647</v>
      </c>
      <c r="AZ47" s="104"/>
      <c r="BA47" s="103" t="n">
        <v>82.5277990142214</v>
      </c>
      <c r="BB47" s="104"/>
      <c r="BC47" s="103" t="n">
        <v>72.6517665299196</v>
      </c>
      <c r="BD47" s="104"/>
      <c r="BE47" s="103" t="n">
        <v>77.5431630931579</v>
      </c>
      <c r="BF47" s="104"/>
      <c r="BG47" s="103" t="n">
        <v>75.9957853238757</v>
      </c>
      <c r="BH47" s="104"/>
      <c r="BI47" s="103" t="n">
        <v>91.5293919164366</v>
      </c>
      <c r="BJ47" s="104"/>
      <c r="BK47" s="103" t="n">
        <v>92.8415894033793</v>
      </c>
      <c r="BL47" s="104"/>
      <c r="BM47" s="103" t="n">
        <v>102.922900508073</v>
      </c>
      <c r="BN47" s="104"/>
      <c r="BO47" s="103" t="n">
        <v>91.3973213632742</v>
      </c>
      <c r="BP47" s="104"/>
      <c r="BQ47" s="103" t="n">
        <v>97.707785775327</v>
      </c>
      <c r="BR47" s="104"/>
      <c r="BS47" s="103" t="n">
        <v>96.4005169205127</v>
      </c>
      <c r="BT47" s="104"/>
      <c r="BU47" s="103" t="n">
        <v>115.709385926481</v>
      </c>
      <c r="BV47" s="104"/>
      <c r="BW47" s="103">
        <f>AY47+BA47+BC47+BE47+BG47+BI47+BK47+BM47+BO47+BQ47+BS47+BU47</f>
      </c>
      <c r="BX47" s="104"/>
      <c r="BY47" s="169"/>
      <c r="BZ47" s="174"/>
      <c r="CA47" s="174"/>
      <c r="CB47" s="174"/>
      <c r="CC47" s="174"/>
      <c r="CD47" s="174"/>
      <c r="CE47" s="174"/>
      <c r="CF47" s="174"/>
      <c r="CG47" s="174"/>
      <c r="CH47" s="174"/>
      <c r="CI47" s="174"/>
      <c r="CJ47" s="174"/>
      <c r="CK47" s="174"/>
      <c r="CL47" s="152"/>
    </row>
    <row r="48" ht="28.8" customHeight="1" spans="1:88">
      <c r="A48" s="29"/>
      <c r="B48" s="147" t="s">
        <v>276</v>
      </c>
      <c r="C48" s="103">
        <v>393.01233389282</v>
      </c>
      <c r="D48" s="104" t="n">
        <f t="shared" si="24">C48/Z48-1</f>
        <v>1.1942115128395754</v>
      </c>
      <c r="E48" s="103">
        <v>528.694806464498</v>
      </c>
      <c r="F48" s="104" t="n">
        <f t="shared" si="25">E48/AB48-1</f>
        <v>2.0894264427170373</v>
      </c>
      <c r="G48" s="103">
        <v>509.039082698589</v>
      </c>
      <c r="H48" s="104" t="n">
        <f t="shared" si="26">G48/AD48-1</f>
        <v>1.940137933070941</v>
      </c>
      <c r="I48" s="103">
        <v>521.934241654842</v>
      </c>
      <c r="J48" s="104" t="n">
        <f t="shared" si="27">I48/AF48-1</f>
        <v>1.466110914545693</v>
      </c>
      <c r="K48" s="103">
        <v>564.528328318979</v>
      </c>
      <c r="L48" s="104" t="n">
        <f t="shared" si="28">K48/AH48-1</f>
        <v>1.3177137270896355</v>
      </c>
      <c r="M48" s="103">
        <v>553.431716398076</v>
      </c>
      <c r="N48" s="104" t="n">
        <f t="shared" si="29">M48/AJ48-1</f>
        <v>1.2165623515418775</v>
      </c>
      <c r="O48" s="103">
        <v>589.392665084948</v>
      </c>
      <c r="P48" s="104" t="n">
        <f t="shared" si="30">O48/AL48-1</f>
        <v>1.6327451860976674</v>
      </c>
      <c r="Q48" s="103" t="n">
        <v>628.5070719331959</v>
      </c>
      <c r="R48" s="104" t="n">
        <f>Q48/AL48-1</f>
        <v>1.5527937875153954</v>
      </c>
      <c r="S48" s="103"/>
      <c r="T48" s="104">
        <f>S48/AN48-1</f>
      </c>
      <c r="U48" s="103">
        <f>C48+E48+G48+I48+K48+M48+O48+Q48+S48</f>
      </c>
      <c r="V48" s="104">
        <f>U48/SUM(X48+Z48+AB48+AD48+AF48+AH48+AJ48+AL48+AN48)-1</f>
      </c>
      <c r="W48" s="103"/>
      <c r="X48" s="103" t="n">
        <v>179.113240265618</v>
      </c>
      <c r="Y48" s="104">
        <f>X48/AY48-1</f>
      </c>
      <c r="Z48" s="103" t="n">
        <v>171.130407623342</v>
      </c>
      <c r="AA48" s="104">
        <f>Z48/BA48-1</f>
      </c>
      <c r="AB48" s="103" t="n">
        <v>173.134422359193</v>
      </c>
      <c r="AC48" s="104">
        <f>AB48/BC48-1</f>
      </c>
      <c r="AD48" s="103" t="n">
        <v>211.642646961397</v>
      </c>
      <c r="AE48" s="104">
        <f>AD48/BE48-1</f>
      </c>
      <c r="AF48" s="103" t="n">
        <v>243.571206280018</v>
      </c>
      <c r="AG48" s="104">
        <f>AF48/BG48-1</f>
      </c>
      <c r="AH48" s="103" t="n">
        <v>249.680193301623</v>
      </c>
      <c r="AI48" s="104">
        <f>AH48/BI48-1</f>
      </c>
      <c r="AJ48" s="103" t="n">
        <v>223.870000103794</v>
      </c>
      <c r="AK48" s="104">
        <f>AJ48/BK48-1</f>
      </c>
      <c r="AL48" s="103" t="n">
        <v>246.2036201306</v>
      </c>
      <c r="AM48" s="104">
        <f>AL48/BM48-1</f>
      </c>
      <c r="AN48" s="103" t="n">
        <v>209.893152914411</v>
      </c>
      <c r="AO48" s="104">
        <f>AN48/BO48-1</f>
      </c>
      <c r="AP48" s="103" t="n">
        <v>284.864032193556</v>
      </c>
      <c r="AQ48" s="104">
        <f>AP48/BQ48-1</f>
      </c>
      <c r="AR48" s="103" t="n">
        <v>279.769800136565</v>
      </c>
      <c r="AS48" s="104">
        <f>AR48/BS48-1</f>
      </c>
      <c r="AT48" s="103" t="n">
        <v>342.967085775573</v>
      </c>
      <c r="AU48" s="104">
        <f>AT48/BU48-1</f>
      </c>
      <c r="AV48" s="103">
        <f>X48+Z48+AB48+AD48+AF48+AH48+AJ48+AL48+AN48+AP48+AR48+AT48</f>
      </c>
      <c r="AW48" s="104">
        <f>AV48/SUM(AY48,BA48,BC48,BE48,BG48,BI48,BK48,BM48,BO48,BQ48,BS48,BU48)-1</f>
      </c>
      <c r="AX48" s="104"/>
      <c r="AY48" s="103" t="n">
        <v>254.676013674338</v>
      </c>
      <c r="AZ48" s="104"/>
      <c r="BA48" s="103" t="n">
        <v>273.716982570802</v>
      </c>
      <c r="BB48" s="104"/>
      <c r="BC48" s="103" t="n">
        <v>190.994819648348</v>
      </c>
      <c r="BD48" s="104"/>
      <c r="BE48" s="103" t="n">
        <v>204.588062109442</v>
      </c>
      <c r="BF48" s="104"/>
      <c r="BG48" s="103" t="n">
        <v>215.155356226344</v>
      </c>
      <c r="BH48" s="104"/>
      <c r="BI48" s="103" t="n">
        <v>304.866435478356</v>
      </c>
      <c r="BJ48" s="104"/>
      <c r="BK48" s="103" t="n">
        <v>308.509520505749</v>
      </c>
      <c r="BL48" s="104"/>
      <c r="BM48" s="103" t="n">
        <v>385.335636385431</v>
      </c>
      <c r="BN48" s="104"/>
      <c r="BO48" s="103" t="n">
        <v>323.121538854427</v>
      </c>
      <c r="BP48" s="104"/>
      <c r="BQ48" s="103" t="n">
        <v>344.213916292937</v>
      </c>
      <c r="BR48" s="104"/>
      <c r="BS48" s="103" t="n">
        <v>341.001404595813</v>
      </c>
      <c r="BT48" s="104"/>
      <c r="BU48" s="103" t="n">
        <v>447.260727458054</v>
      </c>
      <c r="BV48" s="104"/>
      <c r="BW48" s="103">
        <f>AY48+BA48+BC48+BE48+BG48+BI48+BK48+BM48+BO48+BQ48+BS48+BU48</f>
      </c>
      <c r="BX48" s="104"/>
      <c r="BY48" s="169"/>
      <c r="BZ48" s="174"/>
      <c r="CA48" s="174"/>
      <c r="CB48" s="174"/>
      <c r="CC48" s="174"/>
      <c r="CD48" s="174"/>
      <c r="CE48" s="174"/>
      <c r="CF48" s="174"/>
      <c r="CG48" s="174"/>
      <c r="CH48" s="174"/>
      <c r="CI48" s="174"/>
      <c r="CJ48" s="174"/>
      <c r="CK48" s="174"/>
      <c r="CL48" s="152"/>
    </row>
    <row r="49" ht="28.8" customHeight="1" spans="1:88">
      <c r="A49" s="173" t="s">
        <v>103</v>
      </c>
      <c r="B49" s="147" t="s">
        <v>282</v>
      </c>
      <c r="C49" s="103">
        <v>148.531970248615</v>
      </c>
      <c r="D49" s="104" t="n">
        <f t="shared" si="24">C49/Z49-1</f>
        <v>-0.10784731458763042</v>
      </c>
      <c r="E49" s="103">
        <v>128.331106055023</v>
      </c>
      <c r="F49" s="104" t="n">
        <f t="shared" si="25">E49/AB49-1</f>
        <v>0.293599149350968</v>
      </c>
      <c r="G49" s="103">
        <v>149.553620447868</v>
      </c>
      <c r="H49" s="104" t="n">
        <f t="shared" si="26">G49/AD49-1</f>
        <v>0.40520102769955857</v>
      </c>
      <c r="I49" s="103">
        <v>138.637051569213</v>
      </c>
      <c r="J49" s="104" t="n">
        <f t="shared" si="27">I49/AF49-1</f>
        <v>0.26622231923929895</v>
      </c>
      <c r="K49" s="103">
        <v>164.413817318963</v>
      </c>
      <c r="L49" s="104" t="n">
        <f t="shared" si="28">K49/AH49-1</f>
        <v>0.4166822723909789</v>
      </c>
      <c r="M49" s="103">
        <v>171.330532111177</v>
      </c>
      <c r="N49" s="104" t="n">
        <f t="shared" si="29">M49/AJ49-1</f>
        <v>0.5225368012516152</v>
      </c>
      <c r="O49" s="103">
        <v>151.532007944222</v>
      </c>
      <c r="P49" s="104" t="n">
        <f t="shared" si="30">O49/AL49-1</f>
        <v>0.44140160870718415</v>
      </c>
      <c r="Q49" s="103" t="n">
        <v>139.58644403430213</v>
      </c>
      <c r="R49" s="104" t="n">
        <f>Q49/AL49-1</f>
        <v>0.3369311876287522</v>
      </c>
      <c r="S49" s="103"/>
      <c r="T49" s="104">
        <f>S49/AN49-1</f>
      </c>
      <c r="U49" s="103">
        <f>C49+E49+G49+I49+K49+M49+O49+Q49+S49</f>
      </c>
      <c r="V49" s="104">
        <f>U49/SUM(X49+Z49+AB49+AD49+AF49+AH49+AJ49+AL49+AN49)-1</f>
      </c>
      <c r="W49" s="103"/>
      <c r="X49" s="103" t="n">
        <v>166.487163775067</v>
      </c>
      <c r="Y49" s="104">
        <f>X49/AY49-1</f>
      </c>
      <c r="Z49" s="103" t="n">
        <v>99.2046926742415</v>
      </c>
      <c r="AA49" s="104">
        <f>Z49/BA49-1</f>
      </c>
      <c r="AB49" s="103" t="n">
        <v>106.428630138921</v>
      </c>
      <c r="AC49" s="104">
        <f>AB49/BC49-1</f>
      </c>
      <c r="AD49" s="103" t="n">
        <v>109.488712576557</v>
      </c>
      <c r="AE49" s="104">
        <f>AD49/BE49-1</f>
      </c>
      <c r="AF49" s="103" t="n">
        <v>116.055533779975</v>
      </c>
      <c r="AG49" s="104">
        <f>AF49/BG49-1</f>
      </c>
      <c r="AH49" s="103" t="n">
        <v>112.529649181769</v>
      </c>
      <c r="AI49" s="104">
        <f>AH49/BI49-1</f>
      </c>
      <c r="AJ49" s="103" t="n">
        <v>105.128235620698</v>
      </c>
      <c r="AK49" s="104">
        <f>AJ49/BK49-1</f>
      </c>
      <c r="AL49" s="103" t="n">
        <v>104.408099179644</v>
      </c>
      <c r="AM49" s="104">
        <f>AL49/BM49-1</f>
      </c>
      <c r="AN49" s="103" t="n">
        <v>95.2216033698767</v>
      </c>
      <c r="AO49" s="104">
        <f>AN49/BO49-1</f>
      </c>
      <c r="AP49" s="103" t="n">
        <v>143.781836258445</v>
      </c>
      <c r="AQ49" s="104">
        <f>AP49/BQ49-1</f>
      </c>
      <c r="AR49" s="103" t="n">
        <v>144.993994236736</v>
      </c>
      <c r="AS49" s="104">
        <f>AR49/BS49-1</f>
      </c>
      <c r="AT49" s="103" t="n">
        <v>190.985192870953</v>
      </c>
      <c r="AU49" s="104">
        <f>AT49/BU49-1</f>
      </c>
      <c r="AV49" s="103">
        <f>X49+Z49+AB49+AD49+AF49+AH49+AJ49+AL49+AN49+AP49+AR49+AT49</f>
      </c>
      <c r="AW49" s="104">
        <f>AV49/SUM(AY49,BA49,BC49,BE49,BG49,BI49,BK49,BM49,BO49,BQ49,BS49,BU49)-1</f>
      </c>
      <c r="AX49" s="104"/>
      <c r="AY49" s="103" t="n">
        <v>127.192301959218</v>
      </c>
      <c r="AZ49" s="104"/>
      <c r="BA49" s="103" t="n">
        <v>101.365387320042</v>
      </c>
      <c r="BB49" s="104"/>
      <c r="BC49" s="103" t="n">
        <v>113.755074550154</v>
      </c>
      <c r="BD49" s="104"/>
      <c r="BE49" s="103" t="n">
        <v>124.131967087749</v>
      </c>
      <c r="BF49" s="104"/>
      <c r="BG49" s="103" t="n">
        <v>121.351618481255</v>
      </c>
      <c r="BH49" s="104"/>
      <c r="BI49" s="103" t="n">
        <v>164.976364527709</v>
      </c>
      <c r="BJ49" s="104"/>
      <c r="BK49" s="103" t="n">
        <v>161.841860656286</v>
      </c>
      <c r="BL49" s="104"/>
      <c r="BM49" s="103" t="n">
        <v>167.396457088398</v>
      </c>
      <c r="BN49" s="104"/>
      <c r="BO49" s="103" t="n">
        <v>159.737846942497</v>
      </c>
      <c r="BP49" s="104"/>
      <c r="BQ49" s="103" t="n">
        <v>162.457418166217</v>
      </c>
      <c r="BR49" s="104"/>
      <c r="BS49" s="103" t="n">
        <v>156.157529411265</v>
      </c>
      <c r="BT49" s="104"/>
      <c r="BU49" s="103" t="n">
        <v>172.619285994779</v>
      </c>
      <c r="BV49" s="104"/>
      <c r="BW49" s="103">
        <f>AY49+BA49+BC49+BE49+BG49+BI49+BK49+BM49+BO49+BQ49+BS49+BU49</f>
      </c>
      <c r="BX49" s="104"/>
      <c r="BY49" s="169"/>
      <c r="BZ49" s="93"/>
      <c r="CA49" s="93"/>
      <c r="CB49" s="93"/>
      <c r="CC49" s="93"/>
      <c r="CD49" s="93"/>
      <c r="CE49" s="93"/>
      <c r="CF49" s="93"/>
      <c r="CG49" s="93"/>
      <c r="CH49" s="93"/>
      <c r="CI49" s="93"/>
      <c r="CJ49" s="93"/>
      <c r="CK49" s="93"/>
      <c r="CL49" s="152"/>
    </row>
    <row r="50" ht="28.8" customHeight="1" spans="1:88">
      <c r="A50" s="45"/>
      <c r="B50" s="147" t="s">
        <v>283</v>
      </c>
      <c r="C50" s="103">
        <v>811.24638037659</v>
      </c>
      <c r="D50" s="104" t="n">
        <f t="shared" si="24">C50/Z50-1</f>
        <v>-0.13710079956494048</v>
      </c>
      <c r="E50" s="103">
        <v>640.381923964501</v>
      </c>
      <c r="F50" s="104" t="n">
        <f t="shared" si="25">E50/AB50-1</f>
        <v>0.15606435080085768</v>
      </c>
      <c r="G50" s="103">
        <v>792.910431855927</v>
      </c>
      <c r="H50" s="104" t="n">
        <f t="shared" si="26">G50/AD50-1</f>
        <v>0.37936998868748883</v>
      </c>
      <c r="I50" s="103">
        <v>741.361083242519</v>
      </c>
      <c r="J50" s="104" t="n">
        <f t="shared" si="27">I50/AF50-1</f>
        <v>0.24397907974310296</v>
      </c>
      <c r="K50" s="103">
        <v>894.566327816704</v>
      </c>
      <c r="L50" s="104" t="n">
        <f t="shared" si="28">K50/AH50-1</f>
        <v>0.436893114869656</v>
      </c>
      <c r="M50" s="103">
        <v>927.212875528077</v>
      </c>
      <c r="N50" s="104" t="n">
        <f t="shared" si="29">M50/AJ50-1</f>
        <v>0.5151406001176329</v>
      </c>
      <c r="O50" s="103">
        <v>792.306921602354</v>
      </c>
      <c r="P50" s="104" t="n">
        <f t="shared" si="30">O50/AL50-1</f>
        <v>0.35240899995147723</v>
      </c>
      <c r="Q50" s="103" t="n">
        <v>726.9671259399222</v>
      </c>
      <c r="R50" s="104" t="n">
        <f>Q50/AL50-1</f>
        <v>0.24256657774992973</v>
      </c>
      <c r="S50" s="103"/>
      <c r="T50" s="104">
        <f>S50/AN50-1</f>
      </c>
      <c r="U50" s="103">
        <f>C50+E50+G50+I50+K50+M50+O50+Q50+S50</f>
      </c>
      <c r="V50" s="104">
        <f>U50/SUM(X50+Z50+AB50+AD50+AF50+AH50+AJ50+AL50+AN50)-1</f>
      </c>
      <c r="W50" s="103"/>
      <c r="X50" s="103" t="n">
        <v>940.140377888371</v>
      </c>
      <c r="Y50" s="104">
        <f>X50/AY50-1</f>
      </c>
      <c r="Z50" s="103" t="n">
        <v>553.932766390452</v>
      </c>
      <c r="AA50" s="104">
        <f>Z50/BA50-1</f>
      </c>
      <c r="AB50" s="103" t="n">
        <v>574.835206187431</v>
      </c>
      <c r="AC50" s="104">
        <f>AB50/BC50-1</f>
      </c>
      <c r="AD50" s="103" t="n">
        <v>595.959446034751</v>
      </c>
      <c r="AE50" s="104">
        <f>AD50/BE50-1</f>
      </c>
      <c r="AF50" s="103" t="n">
        <v>622.569847791255</v>
      </c>
      <c r="AG50" s="104">
        <f>AF50/BG50-1</f>
      </c>
      <c r="AH50" s="103" t="n">
        <v>611.964906396205</v>
      </c>
      <c r="AI50" s="104">
        <f>AH50/BI50-1</f>
      </c>
      <c r="AJ50" s="103" t="n">
        <v>585.84860174014</v>
      </c>
      <c r="AK50" s="104">
        <f>AJ50/BK50-1</f>
      </c>
      <c r="AL50" s="103" t="n">
        <v>585.052856689846</v>
      </c>
      <c r="AM50" s="104">
        <f>AL50/BM50-1</f>
      </c>
      <c r="AN50" s="103" t="n">
        <v>528.395575009096</v>
      </c>
      <c r="AO50" s="104">
        <f>AN50/BO50-1</f>
      </c>
      <c r="AP50" s="103" t="n">
        <v>813.769845038729</v>
      </c>
      <c r="AQ50" s="104">
        <f>AP50/BQ50-1</f>
      </c>
      <c r="AR50" s="103" t="n">
        <v>807.760490636915</v>
      </c>
      <c r="AS50" s="104">
        <f>AR50/BS50-1</f>
      </c>
      <c r="AT50" s="103" t="n">
        <v>1080.0496388516</v>
      </c>
      <c r="AU50" s="104">
        <f>AT50/BU50-1</f>
      </c>
      <c r="AV50" s="103">
        <f>X50+Z50+AB50+AD50+AF50+AH50+AJ50+AL50+AN50+AP50+AR50+AT50</f>
      </c>
      <c r="AW50" s="104">
        <f>AV50/SUM(AY50,BA50,BC50,BE50,BG50,BI50,BK50,BM50,BO50,BQ50,BS50,BU50)-1</f>
      </c>
      <c r="AX50" s="104"/>
      <c r="AY50" s="103" t="n">
        <v>847.247900293548</v>
      </c>
      <c r="AZ50" s="104"/>
      <c r="BA50" s="103" t="n">
        <v>555.924131269266</v>
      </c>
      <c r="BB50" s="104"/>
      <c r="BC50" s="103" t="n">
        <v>607.569979096678</v>
      </c>
      <c r="BD50" s="104"/>
      <c r="BE50" s="103" t="n">
        <v>681.18870742193</v>
      </c>
      <c r="BF50" s="104"/>
      <c r="BG50" s="103" t="n">
        <v>666.908652492596</v>
      </c>
      <c r="BH50" s="104"/>
      <c r="BI50" s="103" t="n">
        <v>932.31595572519</v>
      </c>
      <c r="BJ50" s="104"/>
      <c r="BK50" s="103" t="n">
        <v>923.1817606708</v>
      </c>
      <c r="BL50" s="104"/>
      <c r="BM50" s="103" t="n">
        <v>970.87640010241</v>
      </c>
      <c r="BN50" s="104"/>
      <c r="BO50" s="103" t="n">
        <v>912.866222137787</v>
      </c>
      <c r="BP50" s="104"/>
      <c r="BQ50" s="103" t="n">
        <v>934.494472718249</v>
      </c>
      <c r="BR50" s="104"/>
      <c r="BS50" s="103" t="n">
        <v>896.135831153255</v>
      </c>
      <c r="BT50" s="104"/>
      <c r="BU50" s="103" t="n">
        <v>1009.83581575994</v>
      </c>
      <c r="BV50" s="104"/>
      <c r="BW50" s="103">
        <f>AY50+BA50+BC50+BE50+BG50+BI50+BK50+BM50+BO50+BQ50+BS50+BU50</f>
      </c>
      <c r="BX50" s="104"/>
      <c r="BY50" s="169"/>
      <c r="BZ50" s="172"/>
      <c r="CA50" s="172"/>
      <c r="CB50" s="172"/>
      <c r="CC50" s="172"/>
      <c r="CD50" s="172"/>
      <c r="CE50" s="172"/>
      <c r="CF50" s="172"/>
      <c r="CG50" s="172"/>
      <c r="CH50" s="172"/>
      <c r="CI50" s="172"/>
      <c r="CJ50" s="172"/>
      <c r="CK50" s="172"/>
      <c r="CL50" s="152"/>
    </row>
    <row r="51" ht="28.8" customHeight="1" spans="1:88">
      <c r="A51" s="45"/>
      <c r="B51" s="147" t="s">
        <v>284</v>
      </c>
      <c r="C51" s="103">
        <v>111.930362064473</v>
      </c>
      <c r="D51" s="104" t="n">
        <f t="shared" si="24">C51/Z51-1</f>
        <v>-0.16204753372559577</v>
      </c>
      <c r="E51" s="103">
        <v>99.5175392406717</v>
      </c>
      <c r="F51" s="104" t="n">
        <f t="shared" si="25">E51/AB51-1</f>
        <v>0.2680588210974133</v>
      </c>
      <c r="G51" s="103">
        <v>116.085804734724</v>
      </c>
      <c r="H51" s="104" t="n">
        <f t="shared" si="26">G51/AD51-1</f>
        <v>0.39936415719065654</v>
      </c>
      <c r="I51" s="103">
        <v>109.634243492883</v>
      </c>
      <c r="J51" s="104" t="n">
        <f t="shared" si="27">I51/AF51-1</f>
        <v>0.29290553750709836</v>
      </c>
      <c r="K51" s="103">
        <v>129.5993208422</v>
      </c>
      <c r="L51" s="104" t="n">
        <f t="shared" si="28">K51/AH51-1</f>
        <v>0.47779134452447236</v>
      </c>
      <c r="M51" s="103">
        <v>135.789465701708</v>
      </c>
      <c r="N51" s="104" t="n">
        <f t="shared" si="29">M51/AJ51-1</f>
        <v>0.5706022804534259</v>
      </c>
      <c r="O51" s="103">
        <v>116.90003879499</v>
      </c>
      <c r="P51" s="104" t="n">
        <f t="shared" si="30">O51/AL51-1</f>
        <v>0.4635672568608431</v>
      </c>
      <c r="Q51" s="103" t="n">
        <v>110.06107540356987</v>
      </c>
      <c r="R51" s="104" t="n">
        <f>Q51/AL51-1</f>
        <v>0.3997756637345846</v>
      </c>
      <c r="S51" s="103"/>
      <c r="T51" s="104">
        <f>S51/AN51-1</f>
      </c>
      <c r="U51" s="103">
        <f>C51+E51+G51+I51+K51+M51+O51+Q51+S51</f>
      </c>
      <c r="V51" s="104">
        <f>U51/SUM(X51+Z51+AB51+AD51+AF51+AH51+AJ51+AL51+AN51)-1</f>
      </c>
      <c r="W51" s="103"/>
      <c r="X51" s="103" t="n">
        <v>133.576027960301</v>
      </c>
      <c r="Y51" s="104">
        <f>X51/AY51-1</f>
      </c>
      <c r="Z51" s="103" t="n">
        <v>78.4802231449693</v>
      </c>
      <c r="AA51" s="104">
        <f>Z51/BA51-1</f>
      </c>
      <c r="AB51" s="103" t="n">
        <v>82.9561084141073</v>
      </c>
      <c r="AC51" s="104">
        <f>AB51/BC51-1</f>
      </c>
      <c r="AD51" s="103" t="n">
        <v>84.7967932013603</v>
      </c>
      <c r="AE51" s="104">
        <f>AD51/BE51-1</f>
      </c>
      <c r="AF51" s="103" t="n">
        <v>87.6979834280345</v>
      </c>
      <c r="AG51" s="104">
        <f>AF51/BG51-1</f>
      </c>
      <c r="AH51" s="103" t="n">
        <v>86.4569390937763</v>
      </c>
      <c r="AI51" s="104">
        <f>AH51/BI51-1</f>
      </c>
      <c r="AJ51" s="103" t="n">
        <v>79.873363008766</v>
      </c>
      <c r="AK51" s="104">
        <f>AJ51/BK51-1</f>
      </c>
      <c r="AL51" s="103" t="n">
        <v>78.6276531697432</v>
      </c>
      <c r="AM51" s="104">
        <f>AL51/BM51-1</f>
      </c>
      <c r="AN51" s="103" t="n">
        <v>71.2562518531481</v>
      </c>
      <c r="AO51" s="104">
        <f>AN51/BO51-1</f>
      </c>
      <c r="AP51" s="103" t="n">
        <v>111.604963594149</v>
      </c>
      <c r="AQ51" s="104">
        <f>AP51/BQ51-1</f>
      </c>
      <c r="AR51" s="103" t="n">
        <v>109.382968690869</v>
      </c>
      <c r="AS51" s="104">
        <f>AR51/BS51-1</f>
      </c>
      <c r="AT51" s="103" t="n">
        <v>148.13970396997</v>
      </c>
      <c r="AU51" s="104">
        <f>AT51/BU51-1</f>
      </c>
      <c r="AV51" s="103">
        <f>X51+Z51+AB51+AD51+AF51+AH51+AJ51+AL51+AN51+AP51+AR51+AT51</f>
      </c>
      <c r="AW51" s="104">
        <f>AV51/SUM(AY51,BA51,BC51,BE51,BG51,BI51,BK51,BM51,BO51,BQ51,BS51,BU51)-1</f>
      </c>
      <c r="AX51" s="104"/>
      <c r="AY51" s="103" t="n">
        <v>93.238473531688</v>
      </c>
      <c r="AZ51" s="104"/>
      <c r="BA51" s="103" t="n">
        <v>84.7084061285674</v>
      </c>
      <c r="BB51" s="104"/>
      <c r="BC51" s="103" t="n">
        <v>94.6062680832168</v>
      </c>
      <c r="BD51" s="104"/>
      <c r="BE51" s="103" t="n">
        <v>102.255561664933</v>
      </c>
      <c r="BF51" s="104"/>
      <c r="BG51" s="103" t="n">
        <v>99.3217072524803</v>
      </c>
      <c r="BH51" s="104"/>
      <c r="BI51" s="103" t="n">
        <v>136.472084616873</v>
      </c>
      <c r="BJ51" s="104"/>
      <c r="BK51" s="103" t="n">
        <v>135.158977618554</v>
      </c>
      <c r="BL51" s="104"/>
      <c r="BM51" s="103" t="n">
        <v>141.053456409877</v>
      </c>
      <c r="BN51" s="104"/>
      <c r="BO51" s="103" t="n">
        <v>131.603080712156</v>
      </c>
      <c r="BP51" s="104"/>
      <c r="BQ51" s="103" t="n">
        <v>132.610703789745</v>
      </c>
      <c r="BR51" s="104"/>
      <c r="BS51" s="103" t="n">
        <v>126.877806211616</v>
      </c>
      <c r="BT51" s="104"/>
      <c r="BU51" s="103" t="n">
        <v>163.478582868292</v>
      </c>
      <c r="BV51" s="104"/>
      <c r="BW51" s="103">
        <f>AY51+BA51+BC51+BE51+BG51+BI51+BK51+BM51+BO51+BQ51+BS51+BU51</f>
      </c>
      <c r="BX51" s="104"/>
      <c r="BY51" s="169"/>
      <c r="BZ51" s="174"/>
      <c r="CA51" s="174"/>
      <c r="CB51" s="174"/>
      <c r="CC51" s="174"/>
      <c r="CD51" s="174"/>
      <c r="CE51" s="174"/>
      <c r="CF51" s="174"/>
      <c r="CG51" s="174"/>
      <c r="CH51" s="174"/>
      <c r="CI51" s="174"/>
      <c r="CJ51" s="174"/>
      <c r="CK51" s="174"/>
      <c r="CL51" s="152"/>
    </row>
    <row r="52" ht="28.8" customHeight="1" spans="1:88">
      <c r="A52" s="29"/>
      <c r="B52" s="147" t="s">
        <v>276</v>
      </c>
      <c r="C52" s="103">
        <v>379.109469546311</v>
      </c>
      <c r="D52" s="104" t="n">
        <f t="shared" si="24">C52/Z52-1</f>
        <v>-0.10281069305339463</v>
      </c>
      <c r="E52" s="103">
        <v>316.610393079542</v>
      </c>
      <c r="F52" s="104" t="n">
        <f t="shared" si="25">E52/AB52-1</f>
        <v>0.33858362297667655</v>
      </c>
      <c r="G52" s="103">
        <v>416.233646151633</v>
      </c>
      <c r="H52" s="104" t="n">
        <f t="shared" si="26">G52/AD52-1</f>
        <v>0.7118298966758208</v>
      </c>
      <c r="I52" s="103">
        <v>401.851636350216</v>
      </c>
      <c r="J52" s="104" t="n">
        <f t="shared" si="27">I52/AF52-1</f>
        <v>0.5619372979906527</v>
      </c>
      <c r="K52" s="103">
        <v>474.189798214699</v>
      </c>
      <c r="L52" s="104" t="n">
        <f t="shared" si="28">K52/AH52-1</f>
        <v>0.7971126487266207</v>
      </c>
      <c r="M52" s="103">
        <v>498.450097171262</v>
      </c>
      <c r="N52" s="104" t="n">
        <f t="shared" si="29">M52/AJ52-1</f>
        <v>0.8555080601051097</v>
      </c>
      <c r="O52" s="103">
        <v>433.676454620941</v>
      </c>
      <c r="P52" s="104" t="n">
        <f t="shared" si="30">O52/AL52-1</f>
        <v>0.7475888486665752</v>
      </c>
      <c r="Q52" s="103" t="n">
        <v>401.28632532952236</v>
      </c>
      <c r="R52" s="104" t="n">
        <f>Q52/AL52-1</f>
        <v>0.5716274709144364</v>
      </c>
      <c r="S52" s="103"/>
      <c r="T52" s="104">
        <f>S52/AN52-1</f>
      </c>
      <c r="U52" s="103">
        <f>C52+E52+G52+I52+K52+M52+O52+Q52+S52</f>
      </c>
      <c r="V52" s="104">
        <f>U52/SUM(X52+Z52+AB52+AD52+AF52+AH52+AJ52+AL52+AN52)-1</f>
      </c>
      <c r="W52" s="103"/>
      <c r="X52" s="103" t="n">
        <v>422.552371735827</v>
      </c>
      <c r="Y52" s="104">
        <f>X52/AY52-1</f>
      </c>
      <c r="Z52" s="103" t="n">
        <v>236.526420647131</v>
      </c>
      <c r="AA52" s="104">
        <f>Z52/BA52-1</f>
      </c>
      <c r="AB52" s="103" t="n">
        <v>243.151289132122</v>
      </c>
      <c r="AC52" s="104">
        <f>AB52/BC52-1</f>
      </c>
      <c r="AD52" s="103" t="n">
        <v>257.277700498718</v>
      </c>
      <c r="AE52" s="104">
        <f>AD52/BE52-1</f>
      </c>
      <c r="AF52" s="103" t="n">
        <v>263.862033663107</v>
      </c>
      <c r="AG52" s="104">
        <f>AF52/BG52-1</f>
      </c>
      <c r="AH52" s="103" t="n">
        <v>268.632676886904</v>
      </c>
      <c r="AI52" s="104">
        <f>AH52/BI52-1</f>
      </c>
      <c r="AJ52" s="103" t="n">
        <v>248.157027868334</v>
      </c>
      <c r="AK52" s="104">
        <f>AJ52/BK52-1</f>
      </c>
      <c r="AL52" s="103" t="n">
        <v>255.331707262687</v>
      </c>
      <c r="AM52" s="104">
        <f>AL52/BM52-1</f>
      </c>
      <c r="AN52" s="103" t="n">
        <v>226.292513779962</v>
      </c>
      <c r="AO52" s="104">
        <f>AN52/BO52-1</f>
      </c>
      <c r="AP52" s="103" t="n">
        <v>389.020083458326</v>
      </c>
      <c r="AQ52" s="104">
        <f>AP52/BQ52-1</f>
      </c>
      <c r="AR52" s="103" t="n">
        <v>385.089607170413</v>
      </c>
      <c r="AS52" s="104">
        <f>AR52/BS52-1</f>
      </c>
      <c r="AT52" s="103" t="n">
        <v>534.224475716952</v>
      </c>
      <c r="AU52" s="104">
        <f>AT52/BU52-1</f>
      </c>
      <c r="AV52" s="103">
        <f>X52+Z52+AB52+AD52+AF52+AH52+AJ52+AL52+AN52+AP52+AR52+AT52</f>
      </c>
      <c r="AW52" s="104">
        <f>AV52/SUM(AY52,BA52,BC52,BE52,BG52,BI52,BK52,BM52,BO52,BQ52,BS52,BU52)-1</f>
      </c>
      <c r="AX52" s="104"/>
      <c r="AY52" s="103" t="n">
        <v>279.34846464714</v>
      </c>
      <c r="AZ52" s="104"/>
      <c r="BA52" s="103" t="n">
        <v>299.882865136671</v>
      </c>
      <c r="BB52" s="104"/>
      <c r="BC52" s="103" t="n">
        <v>290.755221296241</v>
      </c>
      <c r="BD52" s="104"/>
      <c r="BE52" s="103" t="n">
        <v>292.271064230284</v>
      </c>
      <c r="BF52" s="104"/>
      <c r="BG52" s="103" t="n">
        <v>283.694012622912</v>
      </c>
      <c r="BH52" s="104"/>
      <c r="BI52" s="103" t="n">
        <v>460.622544697595</v>
      </c>
      <c r="BJ52" s="104"/>
      <c r="BK52" s="103" t="n">
        <v>461.322339186305</v>
      </c>
      <c r="BL52" s="104"/>
      <c r="BM52" s="103" t="n">
        <v>539.573879156244</v>
      </c>
      <c r="BN52" s="104"/>
      <c r="BO52" s="103" t="n">
        <v>477.400273516048</v>
      </c>
      <c r="BP52" s="104"/>
      <c r="BQ52" s="103" t="n">
        <v>463.110730483318</v>
      </c>
      <c r="BR52" s="104"/>
      <c r="BS52" s="103" t="n">
        <v>455.791427061492</v>
      </c>
      <c r="BT52" s="104"/>
      <c r="BU52" s="103" t="n">
        <v>626.459345636211</v>
      </c>
      <c r="BV52" s="104"/>
      <c r="BW52" s="103">
        <f>AY52+BA52+BC52+BE52+BG52+BI52+BK52+BM52+BO52+BQ52+BS52+BU52</f>
      </c>
      <c r="BX52" s="104"/>
      <c r="BY52" s="169"/>
      <c r="BZ52" s="174"/>
      <c r="CA52" s="174"/>
      <c r="CB52" s="174"/>
      <c r="CC52" s="174"/>
      <c r="CD52" s="174"/>
      <c r="CE52" s="174"/>
      <c r="CF52" s="174"/>
      <c r="CG52" s="174"/>
      <c r="CH52" s="174"/>
      <c r="CI52" s="174"/>
      <c r="CJ52" s="174"/>
      <c r="CK52" s="174"/>
      <c r="CL52" s="152"/>
    </row>
    <row r="53" ht="28.8" customHeight="1" spans="1:88">
      <c r="A53" s="173" t="s">
        <v>104</v>
      </c>
      <c r="B53" s="147" t="s">
        <v>282</v>
      </c>
      <c r="C53" s="103">
        <v>90.8584556926307</v>
      </c>
      <c r="D53" s="104" t="n">
        <f t="shared" si="24">C53/Z53-1</f>
        <v>5.010898426620021</v>
      </c>
      <c r="E53" s="103">
        <v>96.8915804526329</v>
      </c>
      <c r="F53" s="104" t="n">
        <f t="shared" si="25">E53/AB53-1</f>
        <v>5.2085620741197545</v>
      </c>
      <c r="G53" s="103">
        <v>89.0542198747102</v>
      </c>
      <c r="H53" s="104" t="n">
        <f t="shared" si="26">G53/AD53-1</f>
        <v>4.465269765564148</v>
      </c>
      <c r="I53" s="103">
        <v>85.4061653466394</v>
      </c>
      <c r="J53" s="104" t="n">
        <f t="shared" si="27">I53/AF53-1</f>
        <v>3.482991702006059</v>
      </c>
      <c r="K53" s="103">
        <v>84.4039953573833</v>
      </c>
      <c r="L53" s="104" t="n">
        <f t="shared" si="28">K53/AH53-1</f>
        <v>3.0458976859684874</v>
      </c>
      <c r="M53" s="103">
        <v>82.9175271430725</v>
      </c>
      <c r="N53" s="104" t="n">
        <f t="shared" si="29">M53/AJ53-1</f>
        <v>2.79369192438967</v>
      </c>
      <c r="O53" s="103">
        <v>86.2080454906161</v>
      </c>
      <c r="P53" s="104" t="n">
        <f t="shared" si="30">O53/AL53-1</f>
        <v>2.412086371109596</v>
      </c>
      <c r="Q53" s="103" t="n">
        <v>91.58783681363569</v>
      </c>
      <c r="R53" s="104" t="n">
        <f>Q53/AL53-1</f>
        <v>2.1630366735888975</v>
      </c>
      <c r="S53" s="103"/>
      <c r="T53" s="104">
        <f>S53/AN53-1</f>
      </c>
      <c r="U53" s="103">
        <f>C53+E53+G53+I53+K53+M53+O53+Q53+S53</f>
      </c>
      <c r="V53" s="104">
        <f>U53/SUM(X53+Z53+AB53+AD53+AF53+AH53+AJ53+AL53+AN53)-1</f>
      </c>
      <c r="W53" s="103"/>
      <c r="X53" s="103" t="n">
        <v>15.1156198697773</v>
      </c>
      <c r="Y53" s="104">
        <f>X53/AY53-1</f>
      </c>
      <c r="Z53" s="103" t="n">
        <v>15.6061225281975</v>
      </c>
      <c r="AA53" s="104">
        <f>Z53/BA53-1</f>
      </c>
      <c r="AB53" s="103" t="n">
        <v>16.2945698373075</v>
      </c>
      <c r="AC53" s="104">
        <f>AB53/BC53-1</f>
      </c>
      <c r="AD53" s="103" t="n">
        <v>19.0511540113763</v>
      </c>
      <c r="AE53" s="104">
        <f>AD53/BE53-1</f>
      </c>
      <c r="AF53" s="103" t="n">
        <v>20.8616237751398</v>
      </c>
      <c r="AG53" s="104">
        <f>AF53/BG53-1</f>
      </c>
      <c r="AH53" s="103" t="n">
        <v>21.8566844107702</v>
      </c>
      <c r="AI53" s="104">
        <f>AH53/BI53-1</f>
      </c>
      <c r="AJ53" s="103" t="n">
        <v>25.2654933417121</v>
      </c>
      <c r="AK53" s="104">
        <f>AJ53/BK53-1</f>
      </c>
      <c r="AL53" s="103" t="n">
        <v>28.9556670583009</v>
      </c>
      <c r="AM53" s="104">
        <f>AL53/BM53-1</f>
      </c>
      <c r="AN53" s="103" t="n">
        <v>26.6983056282237</v>
      </c>
      <c r="AO53" s="104">
        <f>AN53/BO53-1</f>
      </c>
      <c r="AP53" s="103" t="n">
        <v>37.2780290951107</v>
      </c>
      <c r="AQ53" s="104">
        <f>AP53/BQ53-1</f>
      </c>
      <c r="AR53" s="103" t="n">
        <v>48.1176500118946</v>
      </c>
      <c r="AS53" s="104">
        <f>AR53/BS53-1</f>
      </c>
      <c r="AT53" s="103" t="n">
        <v>76.9015047444437</v>
      </c>
      <c r="AU53" s="104">
        <f>AT53/BU53-1</f>
      </c>
      <c r="AV53" s="103">
        <f>X53+Z53+AB53+AD53+AF53+AH53+AJ53+AL53+AN53+AP53+AR53+AT53</f>
      </c>
      <c r="AW53" s="104">
        <f>AV53/SUM(AY53,BA53,BC53,BE53,BG53,BI53,BK53,BM53,BO53,BQ53,BS53,BU53)-1</f>
      </c>
      <c r="AX53" s="104"/>
      <c r="AY53" s="103" t="n">
        <v>48.3152028906356</v>
      </c>
      <c r="AZ53" s="104"/>
      <c r="BA53" s="103" t="n">
        <v>38.5110628994549</v>
      </c>
      <c r="BB53" s="104"/>
      <c r="BC53" s="103" t="n">
        <v>35.4298315523022</v>
      </c>
      <c r="BD53" s="104"/>
      <c r="BE53" s="103" t="n">
        <v>36.3746278903266</v>
      </c>
      <c r="BF53" s="104"/>
      <c r="BG53" s="103" t="n">
        <v>31.7710107778929</v>
      </c>
      <c r="BH53" s="104"/>
      <c r="BI53" s="103" t="n">
        <v>38.1258275333441</v>
      </c>
      <c r="BJ53" s="104"/>
      <c r="BK53" s="103" t="n">
        <v>43.8309089909154</v>
      </c>
      <c r="BL53" s="104"/>
      <c r="BM53" s="103" t="n">
        <v>45.3557796698982</v>
      </c>
      <c r="BN53" s="104"/>
      <c r="BO53" s="103" t="n">
        <v>37.08597985566</v>
      </c>
      <c r="BP53" s="104"/>
      <c r="BQ53" s="103" t="n">
        <v>41.4534790217397</v>
      </c>
      <c r="BR53" s="104"/>
      <c r="BS53" s="103" t="n">
        <v>43.8342714304816</v>
      </c>
      <c r="BT53" s="104"/>
      <c r="BU53" s="103" t="n">
        <v>49.8517468121916</v>
      </c>
      <c r="BV53" s="104"/>
      <c r="BW53" s="103">
        <f>AY53+BA53+BC53+BE53+BG53+BI53+BK53+BM53+BO53+BQ53+BS53+BU53</f>
      </c>
      <c r="BX53" s="104"/>
      <c r="BY53" s="169"/>
      <c r="BZ53" s="93"/>
      <c r="CA53" s="93"/>
      <c r="CB53" s="93"/>
      <c r="CC53" s="93"/>
      <c r="CD53" s="93"/>
      <c r="CE53" s="93"/>
      <c r="CF53" s="93"/>
      <c r="CG53" s="93"/>
      <c r="CH53" s="93"/>
      <c r="CI53" s="93"/>
      <c r="CJ53" s="93"/>
      <c r="CK53" s="93"/>
      <c r="CL53" s="152"/>
    </row>
    <row r="54" ht="28.8" customHeight="1" spans="1:88">
      <c r="A54" s="45"/>
      <c r="B54" s="147" t="s">
        <v>283</v>
      </c>
      <c r="C54" s="103">
        <v>493.786597104954</v>
      </c>
      <c r="D54" s="104" t="n">
        <f t="shared" si="24">C54/Z54-1</f>
        <v>5.014840155753673</v>
      </c>
      <c r="E54" s="103">
        <v>539.008853382637</v>
      </c>
      <c r="F54" s="104" t="n">
        <f t="shared" si="25">E54/AB54-1</f>
        <v>5.421058832648584</v>
      </c>
      <c r="G54" s="103">
        <v>490.061067616998</v>
      </c>
      <c r="H54" s="104" t="n">
        <f t="shared" si="26">G54/AD54-1</f>
        <v>4.568297304517109</v>
      </c>
      <c r="I54" s="103">
        <v>474.032580125723</v>
      </c>
      <c r="J54" s="104" t="n">
        <f t="shared" si="27">I54/AF54-1</f>
        <v>3.5712981208752943</v>
      </c>
      <c r="K54" s="103">
        <v>470.171612540327</v>
      </c>
      <c r="L54" s="104" t="n">
        <f t="shared" si="28">K54/AH54-1</f>
        <v>3.1526321124849463</v>
      </c>
      <c r="M54" s="103">
        <v>458.640316123547</v>
      </c>
      <c r="N54" s="104" t="n">
        <f t="shared" si="29">M54/AJ54-1</f>
        <v>2.877753031797007</v>
      </c>
      <c r="O54" s="103">
        <v>475.222783489257</v>
      </c>
      <c r="P54" s="104" t="n">
        <f t="shared" si="30">O54/AL54-1</f>
        <v>2.4646406752555756</v>
      </c>
      <c r="Q54" s="103" t="n">
        <v>503.7684507282014</v>
      </c>
      <c r="R54" s="104" t="n">
        <f>Q54/AL54-1</f>
        <v>2.1870672469396304</v>
      </c>
      <c r="S54" s="103"/>
      <c r="T54" s="104">
        <f>S54/AN54-1</f>
      </c>
      <c r="U54" s="103">
        <f>C54+E54+G54+I54+K54+M54+O54+Q54+S54</f>
      </c>
      <c r="V54" s="104">
        <f>U54/SUM(X54+Z54+AB54+AD54+AF54+AH54+AJ54+AL54+AN54)-1</f>
      </c>
      <c r="W54" s="103"/>
      <c r="X54" s="103" t="n">
        <v>82.0947164543696</v>
      </c>
      <c r="Y54" s="104">
        <f>X54/AY54-1</f>
      </c>
      <c r="Z54" s="103" t="n">
        <v>83.9439206882807</v>
      </c>
      <c r="AA54" s="104">
        <f>Z54/BA54-1</f>
      </c>
      <c r="AB54" s="103" t="n">
        <v>88.0091419004246</v>
      </c>
      <c r="AC54" s="104">
        <f>AB54/BC54-1</f>
      </c>
      <c r="AD54" s="103" t="n">
        <v>103.697586022886</v>
      </c>
      <c r="AE54" s="104">
        <f>AD54/BE54-1</f>
      </c>
      <c r="AF54" s="103" t="n">
        <v>113.22255374531</v>
      </c>
      <c r="AG54" s="104">
        <f>AF54/BG54-1</f>
      </c>
      <c r="AH54" s="103" t="n">
        <v>118.274761791884</v>
      </c>
      <c r="AI54" s="104">
        <f>AH54/BI54-1</f>
      </c>
      <c r="AJ54" s="103" t="n">
        <v>137.163656503629</v>
      </c>
      <c r="AK54" s="104">
        <f>AJ54/BK54-1</f>
      </c>
      <c r="AL54" s="103" t="n">
        <v>158.066464148801</v>
      </c>
      <c r="AM54" s="104">
        <f>AL54/BM54-1</f>
      </c>
      <c r="AN54" s="103" t="n">
        <v>144.561841536527</v>
      </c>
      <c r="AO54" s="104">
        <f>AN54/BO54-1</f>
      </c>
      <c r="AP54" s="103" t="n">
        <v>205.87177049323</v>
      </c>
      <c r="AQ54" s="104">
        <f>AP54/BQ54-1</f>
      </c>
      <c r="AR54" s="103" t="n">
        <v>265.426393320519</v>
      </c>
      <c r="AS54" s="104">
        <f>AR54/BS54-1</f>
      </c>
      <c r="AT54" s="103" t="n">
        <v>427.110923779609</v>
      </c>
      <c r="AU54" s="104">
        <f>AT54/BU54-1</f>
      </c>
      <c r="AV54" s="103">
        <f>X54+Z54+AB54+AD54+AF54+AH54+AJ54+AL54+AN54+AP54+AR54+AT54</f>
      </c>
      <c r="AW54" s="104">
        <f>AV54/SUM(AY54,BA54,BC54,BE54,BG54,BI54,BK54,BM54,BO54,BQ54,BS54,BU54)-1</f>
      </c>
      <c r="AX54" s="104"/>
      <c r="AY54" s="103" t="n">
        <v>255.350787363472</v>
      </c>
      <c r="AZ54" s="104"/>
      <c r="BA54" s="103" t="n">
        <v>207.094027215854</v>
      </c>
      <c r="BB54" s="104"/>
      <c r="BC54" s="103" t="n">
        <v>185.545677407737</v>
      </c>
      <c r="BD54" s="104"/>
      <c r="BE54" s="103" t="n">
        <v>193.522405321352</v>
      </c>
      <c r="BF54" s="104"/>
      <c r="BG54" s="103" t="n">
        <v>169.278071590976</v>
      </c>
      <c r="BH54" s="104"/>
      <c r="BI54" s="103" t="n">
        <v>208.551354865699</v>
      </c>
      <c r="BJ54" s="104"/>
      <c r="BK54" s="103" t="n">
        <v>242.396152516881</v>
      </c>
      <c r="BL54" s="104"/>
      <c r="BM54" s="103" t="n">
        <v>256.268701577919</v>
      </c>
      <c r="BN54" s="104"/>
      <c r="BO54" s="103" t="n">
        <v>205.804858564372</v>
      </c>
      <c r="BP54" s="104"/>
      <c r="BQ54" s="103" t="n">
        <v>230.438530067968</v>
      </c>
      <c r="BR54" s="104"/>
      <c r="BS54" s="103" t="n">
        <v>245.454498162407</v>
      </c>
      <c r="BT54" s="104"/>
      <c r="BU54" s="103" t="n">
        <v>282.289148296158</v>
      </c>
      <c r="BV54" s="104"/>
      <c r="BW54" s="103">
        <f>AY54+BA54+BC54+BE54+BG54+BI54+BK54+BM54+BO54+BQ54+BS54+BU54</f>
      </c>
      <c r="BX54" s="104"/>
      <c r="BY54" s="169"/>
      <c r="BZ54" s="172"/>
      <c r="CA54" s="172"/>
      <c r="CB54" s="172"/>
      <c r="CC54" s="172"/>
      <c r="CD54" s="172"/>
      <c r="CE54" s="172"/>
      <c r="CF54" s="172"/>
      <c r="CG54" s="172"/>
      <c r="CH54" s="172"/>
      <c r="CI54" s="172"/>
      <c r="CJ54" s="172"/>
      <c r="CK54" s="172"/>
      <c r="CL54" s="152"/>
    </row>
    <row r="55" ht="28.8" customHeight="1" spans="1:88">
      <c r="A55" s="45"/>
      <c r="B55" s="147" t="s">
        <v>284</v>
      </c>
      <c r="C55" s="103">
        <v>81.0768687975981</v>
      </c>
      <c r="D55" s="104" t="n">
        <f t="shared" si="24">C55/Z55-1</f>
        <v>4.884130602870798</v>
      </c>
      <c r="E55" s="103">
        <v>87.5355015702977</v>
      </c>
      <c r="F55" s="104" t="n">
        <f t="shared" si="25">E55/AB55-1</f>
        <v>5.283487668116957</v>
      </c>
      <c r="G55" s="103">
        <v>80.1261126677638</v>
      </c>
      <c r="H55" s="104" t="n">
        <f t="shared" si="26">G55/AD55-1</f>
        <v>4.552650556082051</v>
      </c>
      <c r="I55" s="103">
        <v>77.0901078789798</v>
      </c>
      <c r="J55" s="104" t="n">
        <f t="shared" si="27">I55/AF55-1</f>
        <v>3.5986076104166997</v>
      </c>
      <c r="K55" s="103">
        <v>76.1864674868134</v>
      </c>
      <c r="L55" s="104" t="n">
        <f t="shared" si="28">K55/AH55-1</f>
        <v>3.104002829612953</v>
      </c>
      <c r="M55" s="103">
        <v>74.479047495971</v>
      </c>
      <c r="N55" s="104" t="n">
        <f t="shared" si="29">M55/AJ55-1</f>
        <v>2.7961709890674458</v>
      </c>
      <c r="O55" s="103">
        <v>77.3107981137469</v>
      </c>
      <c r="P55" s="104" t="n">
        <f t="shared" si="30">O55/AL55-1</f>
        <v>2.4835161457735553</v>
      </c>
      <c r="Q55" s="103" t="n">
        <v>81.99891542443147</v>
      </c>
      <c r="R55" s="104" t="n">
        <f>Q55/AL55-1</f>
        <v>2.2365620680514406</v>
      </c>
      <c r="S55" s="103"/>
      <c r="T55" s="104">
        <f>S55/AN55-1</f>
      </c>
      <c r="U55" s="103">
        <f>C55+E55+G55+I55+K55+M55+O55+Q55+S55</f>
      </c>
      <c r="V55" s="104">
        <f>U55/SUM(X55+Z55+AB55+AD55+AF55+AH55+AJ55+AL55+AN55)-1</f>
      </c>
      <c r="W55" s="103"/>
      <c r="X55" s="103" t="n">
        <v>13.7789036766182</v>
      </c>
      <c r="Y55" s="104">
        <f>X55/AY55-1</f>
      </c>
      <c r="Z55" s="103" t="n">
        <v>13.931037378248</v>
      </c>
      <c r="AA55" s="104">
        <f>Z55/BA55-1</f>
      </c>
      <c r="AB55" s="103" t="n">
        <v>14.4302458543872</v>
      </c>
      <c r="AC55" s="104">
        <f>AB55/BC55-1</f>
      </c>
      <c r="AD55" s="103" t="n">
        <v>16.7637933935386</v>
      </c>
      <c r="AE55" s="104">
        <f>AD55/BE55-1</f>
      </c>
      <c r="AF55" s="103" t="n">
        <v>18.5639412665801</v>
      </c>
      <c r="AG55" s="104">
        <f>AF55/BG55-1</f>
      </c>
      <c r="AH55" s="103" t="n">
        <v>19.6195186440396</v>
      </c>
      <c r="AI55" s="104">
        <f>AH55/BI55-1</f>
      </c>
      <c r="AJ55" s="103" t="n">
        <v>22.1933227459117</v>
      </c>
      <c r="AK55" s="104">
        <f>AJ55/BK55-1</f>
      </c>
      <c r="AL55" s="103" t="n">
        <v>25.335190149404</v>
      </c>
      <c r="AM55" s="104">
        <f>AL55/BM55-1</f>
      </c>
      <c r="AN55" s="103" t="n">
        <v>23.1917802604568</v>
      </c>
      <c r="AO55" s="104">
        <f>AN55/BO55-1</f>
      </c>
      <c r="AP55" s="103" t="n">
        <v>33.3103702783098</v>
      </c>
      <c r="AQ55" s="104">
        <f>AP55/BQ55-1</f>
      </c>
      <c r="AR55" s="103" t="n">
        <v>43.1288850390825</v>
      </c>
      <c r="AS55" s="104">
        <f>AR55/BS55-1</f>
      </c>
      <c r="AT55" s="103" t="n">
        <v>69.0093726324416</v>
      </c>
      <c r="AU55" s="104">
        <f>AT55/BU55-1</f>
      </c>
      <c r="AV55" s="103">
        <f>X55+Z55+AB55+AD55+AF55+AH55+AJ55+AL55+AN55+AP55+AR55+AT55</f>
      </c>
      <c r="AW55" s="104">
        <f>AV55/SUM(AY55,BA55,BC55,BE55,BG55,BI55,BK55,BM55,BO55,BQ55,BS55,BU55)-1</f>
      </c>
      <c r="AX55" s="104"/>
      <c r="AY55" s="103" t="n">
        <v>44.1517137646843</v>
      </c>
      <c r="AZ55" s="104"/>
      <c r="BA55" s="103" t="n">
        <v>34.9436464056092</v>
      </c>
      <c r="BB55" s="104"/>
      <c r="BC55" s="103" t="n">
        <v>31.6633745843386</v>
      </c>
      <c r="BD55" s="104"/>
      <c r="BE55" s="103" t="n">
        <v>32.4684496852763</v>
      </c>
      <c r="BF55" s="104"/>
      <c r="BG55" s="103" t="n">
        <v>28.2004598658153</v>
      </c>
      <c r="BH55" s="104"/>
      <c r="BI55" s="103" t="n">
        <v>34.7949927462599</v>
      </c>
      <c r="BJ55" s="104"/>
      <c r="BK55" s="103" t="n">
        <v>39.9695579170763</v>
      </c>
      <c r="BL55" s="104"/>
      <c r="BM55" s="103" t="n">
        <v>41.9867407868969</v>
      </c>
      <c r="BN55" s="104"/>
      <c r="BO55" s="103" t="n">
        <v>33.8505193948928</v>
      </c>
      <c r="BP55" s="104"/>
      <c r="BQ55" s="103" t="n">
        <v>37.8292175779004</v>
      </c>
      <c r="BR55" s="104"/>
      <c r="BS55" s="103" t="n">
        <v>40.1554107085707</v>
      </c>
      <c r="BT55" s="104"/>
      <c r="BU55" s="103" t="n">
        <v>45.8633509113553</v>
      </c>
      <c r="BV55" s="104"/>
      <c r="BW55" s="103">
        <f>AY55+BA55+BC55+BE55+BG55+BI55+BK55+BM55+BO55+BQ55+BS55+BU55</f>
      </c>
      <c r="BX55" s="104"/>
      <c r="BY55" s="169"/>
      <c r="BZ55" s="174"/>
      <c r="CA55" s="174"/>
      <c r="CB55" s="174"/>
      <c r="CC55" s="174"/>
      <c r="CD55" s="174"/>
      <c r="CE55" s="174"/>
      <c r="CF55" s="174"/>
      <c r="CG55" s="174"/>
      <c r="CH55" s="174"/>
      <c r="CI55" s="174"/>
      <c r="CJ55" s="174"/>
      <c r="CK55" s="174"/>
      <c r="CL55" s="152"/>
    </row>
    <row r="56" ht="28.8" customHeight="1" spans="1:88">
      <c r="A56" s="29"/>
      <c r="B56" s="147" t="s">
        <v>276</v>
      </c>
      <c r="C56" s="103">
        <v>286.813134584428</v>
      </c>
      <c r="D56" s="104" t="n">
        <f t="shared" si="24">C56/Z56-1</f>
        <v>5.384925474874676</v>
      </c>
      <c r="E56" s="103">
        <v>335.616275638949</v>
      </c>
      <c r="F56" s="104" t="n">
        <f t="shared" si="25">E56/AB56-1</f>
        <v>6.722589848248977</v>
      </c>
      <c r="G56" s="103">
        <v>300.066480591095</v>
      </c>
      <c r="H56" s="104" t="n">
        <f t="shared" si="26">G56/AD56-1</f>
        <v>5.6134218524103865</v>
      </c>
      <c r="I56" s="103">
        <v>295.123310928936</v>
      </c>
      <c r="J56" s="104" t="n">
        <f t="shared" si="27">I56/AF56-1</f>
        <v>4.421320574934365</v>
      </c>
      <c r="K56" s="103">
        <v>295.08165167796</v>
      </c>
      <c r="L56" s="104" t="n">
        <f t="shared" si="28">K56/AH56-1</f>
        <v>3.9360700298072206</v>
      </c>
      <c r="M56" s="103">
        <v>281.171551448255</v>
      </c>
      <c r="N56" s="104" t="n">
        <f t="shared" si="29">M56/AJ56-1</f>
        <v>3.3485258653984094</v>
      </c>
      <c r="O56" s="103">
        <v>289.892013217615</v>
      </c>
      <c r="P56" s="104" t="n">
        <f t="shared" si="30">O56/AL56-1</f>
        <v>3.0082963936773783</v>
      </c>
      <c r="Q56" s="103" t="n">
        <v>305.47012520054017</v>
      </c>
      <c r="R56" s="104" t="n">
        <f>Q56/AL56-1</f>
        <v>2.5634555208216834</v>
      </c>
      <c r="S56" s="103"/>
      <c r="T56" s="104">
        <f>S56/AN56-1</f>
      </c>
      <c r="U56" s="103">
        <f>C56+E56+G56+I56+K56+M56+O56+Q56+S56</f>
      </c>
      <c r="V56" s="104">
        <f>U56/SUM(X56+Z56+AB56+AD56+AF56+AH56+AJ56+AL56+AN56)-1</f>
      </c>
      <c r="W56" s="103"/>
      <c r="X56" s="103" t="n">
        <v>44.9203574439618</v>
      </c>
      <c r="Y56" s="104">
        <f>X56/AY56-1</f>
      </c>
      <c r="Z56" s="103" t="n">
        <v>43.4590315210184</v>
      </c>
      <c r="AA56" s="104">
        <f>Z56/BA56-1</f>
      </c>
      <c r="AB56" s="103" t="n">
        <v>45.3723484283299</v>
      </c>
      <c r="AC56" s="104">
        <f>AB56/BC56-1</f>
      </c>
      <c r="AD56" s="103" t="n">
        <v>54.4375317507412</v>
      </c>
      <c r="AE56" s="104">
        <f>AD56/BE56-1</f>
      </c>
      <c r="AF56" s="103" t="n">
        <v>59.7806858282123</v>
      </c>
      <c r="AG56" s="104">
        <f>AF56/BG56-1</f>
      </c>
      <c r="AH56" s="103" t="n">
        <v>64.6590500209648</v>
      </c>
      <c r="AI56" s="104">
        <f>AH56/BI56-1</f>
      </c>
      <c r="AJ56" s="103" t="n">
        <v>72.3229982879724</v>
      </c>
      <c r="AK56" s="104">
        <f>AJ56/BK56-1</f>
      </c>
      <c r="AL56" s="103" t="n">
        <v>85.7230077422442</v>
      </c>
      <c r="AM56" s="104">
        <f>AL56/BM56-1</f>
      </c>
      <c r="AN56" s="103" t="n">
        <v>76.9103634767932</v>
      </c>
      <c r="AO56" s="104">
        <f>AN56/BO56-1</f>
      </c>
      <c r="AP56" s="103" t="n">
        <v>121.247149362979</v>
      </c>
      <c r="AQ56" s="104">
        <f>AP56/BQ56-1</f>
      </c>
      <c r="AR56" s="103" t="n">
        <v>158.206425961914</v>
      </c>
      <c r="AS56" s="104">
        <f>AR56/BS56-1</f>
      </c>
      <c r="AT56" s="103" t="n">
        <v>258.729848419148</v>
      </c>
      <c r="AU56" s="104">
        <f>AT56/BU56-1</f>
      </c>
      <c r="AV56" s="103">
        <f>X56+Z56+AB56+AD56+AF56+AH56+AJ56+AL56+AN56+AP56+AR56+AT56</f>
      </c>
      <c r="AW56" s="104">
        <f>AV56/SUM(AY56,BA56,BC56,BE56,BG56,BI56,BK56,BM56,BO56,BQ56,BS56,BU56)-1</f>
      </c>
      <c r="AX56" s="104"/>
      <c r="AY56" s="103" t="n">
        <v>127.215279478128</v>
      </c>
      <c r="AZ56" s="104"/>
      <c r="BA56" s="103" t="n">
        <v>118.919717811313</v>
      </c>
      <c r="BB56" s="104"/>
      <c r="BC56" s="103" t="n">
        <v>93.5460203458559</v>
      </c>
      <c r="BD56" s="104"/>
      <c r="BE56" s="103" t="n">
        <v>96.2700143751206</v>
      </c>
      <c r="BF56" s="104"/>
      <c r="BG56" s="103" t="n">
        <v>83.7429643766611</v>
      </c>
      <c r="BH56" s="104"/>
      <c r="BI56" s="103" t="n">
        <v>121.561281856642</v>
      </c>
      <c r="BJ56" s="104"/>
      <c r="BK56" s="103" t="n">
        <v>141.832277939536</v>
      </c>
      <c r="BL56" s="104"/>
      <c r="BM56" s="103" t="n">
        <v>161.295959809704</v>
      </c>
      <c r="BN56" s="104"/>
      <c r="BO56" s="103" t="n">
        <v>122.795356539776</v>
      </c>
      <c r="BP56" s="104"/>
      <c r="BQ56" s="103" t="n">
        <v>136.744786906432</v>
      </c>
      <c r="BR56" s="104"/>
      <c r="BS56" s="103" t="n">
        <v>148.98768163929</v>
      </c>
      <c r="BT56" s="104"/>
      <c r="BU56" s="103" t="n">
        <v>180.335811099122</v>
      </c>
      <c r="BV56" s="104"/>
      <c r="BW56" s="103">
        <f>AY56+BA56+BC56+BE56+BG56+BI56+BK56+BM56+BO56+BQ56+BS56+BU56</f>
      </c>
      <c r="BX56" s="104"/>
      <c r="BY56" s="169"/>
      <c r="BZ56" s="174"/>
      <c r="CA56" s="174"/>
      <c r="CB56" s="174"/>
      <c r="CC56" s="174"/>
      <c r="CD56" s="174"/>
      <c r="CE56" s="174"/>
      <c r="CF56" s="174"/>
      <c r="CG56" s="174"/>
      <c r="CH56" s="174"/>
      <c r="CI56" s="174"/>
      <c r="CJ56" s="174"/>
      <c r="CK56" s="174"/>
      <c r="CL56" s="152"/>
    </row>
    <row r="57" ht="28.8" customHeight="1" spans="1:88">
      <c r="A57" s="173" t="s">
        <v>105</v>
      </c>
      <c r="B57" s="147" t="s">
        <v>282</v>
      </c>
      <c r="C57" s="103">
        <v>224.567391316816</v>
      </c>
      <c r="D57" s="104" t="n">
        <f t="shared" si="24">C57/Z57-1</f>
        <v>2.9222431003385405</v>
      </c>
      <c r="E57" s="103">
        <v>179.459256194827</v>
      </c>
      <c r="F57" s="104" t="n">
        <f t="shared" si="25">E57/AB57-1</f>
        <v>1.9886738637176546</v>
      </c>
      <c r="G57" s="103">
        <v>250.863396705275</v>
      </c>
      <c r="H57" s="104" t="n">
        <f t="shared" si="26">G57/AD57-1</f>
        <v>2.474187746235784</v>
      </c>
      <c r="I57" s="103">
        <v>263.154719264305</v>
      </c>
      <c r="J57" s="104" t="n">
        <f t="shared" si="27">I57/AF57-1</f>
        <v>1.9030213581668503</v>
      </c>
      <c r="K57" s="103">
        <v>296.507934085457</v>
      </c>
      <c r="L57" s="104" t="n">
        <f t="shared" si="28">K57/AH57-1</f>
        <v>1.6487282555738885</v>
      </c>
      <c r="M57" s="103">
        <v>296.843102160907</v>
      </c>
      <c r="N57" s="104" t="n">
        <f t="shared" si="29">M57/AJ57-1</f>
        <v>1.1735113580324303</v>
      </c>
      <c r="O57" s="103">
        <v>353.510762108549</v>
      </c>
      <c r="P57" s="104" t="n">
        <f t="shared" si="30">O57/AL57-1</f>
        <v>1.510104082752048</v>
      </c>
      <c r="Q57" s="103" t="n">
        <v>367.880713436962</v>
      </c>
      <c r="R57" s="104" t="n">
        <f>Q57/AL57-1</f>
        <v>1.4018519427765872</v>
      </c>
      <c r="S57" s="103"/>
      <c r="T57" s="104">
        <f>S57/AN57-1</f>
      </c>
      <c r="U57" s="103">
        <f>C57+E57+G57+I57+K57+M57+O57+Q57+S57</f>
      </c>
      <c r="V57" s="104">
        <f>U57/SUM(X57+Z57+AB57+AD57+AF57+AH57+AJ57+AL57+AN57)-1</f>
      </c>
      <c r="W57" s="103"/>
      <c r="X57" s="103" t="n">
        <v>57.2548374927176</v>
      </c>
      <c r="Y57" s="104">
        <f>X57/AY57-1</f>
      </c>
      <c r="Z57" s="103" t="n">
        <v>60.0464501575274</v>
      </c>
      <c r="AA57" s="104">
        <f>Z57/BA57-1</f>
      </c>
      <c r="AB57" s="103" t="n">
        <v>72.2077835249637</v>
      </c>
      <c r="AC57" s="104">
        <f>AB57/BC57-1</f>
      </c>
      <c r="AD57" s="103" t="n">
        <v>90.6485646493753</v>
      </c>
      <c r="AE57" s="104">
        <f>AD57/BE57-1</f>
      </c>
      <c r="AF57" s="103" t="n">
        <v>111.943508535274</v>
      </c>
      <c r="AG57" s="104">
        <f>AF57/BG57-1</f>
      </c>
      <c r="AH57" s="103" t="n">
        <v>136.573062323274</v>
      </c>
      <c r="AI57" s="104">
        <f>AH57/BI57-1</f>
      </c>
      <c r="AJ57" s="103" t="n">
        <v>140.83510103731</v>
      </c>
      <c r="AK57" s="104">
        <f>AJ57/BK57-1</f>
      </c>
      <c r="AL57" s="103" t="n">
        <v>153.165441584915</v>
      </c>
      <c r="AM57" s="104">
        <f>AL57/BM57-1</f>
      </c>
      <c r="AN57" s="103" t="n">
        <v>127.388488408698</v>
      </c>
      <c r="AO57" s="104">
        <f>AN57/BO57-1</f>
      </c>
      <c r="AP57" s="103" t="n">
        <v>219.314264177061</v>
      </c>
      <c r="AQ57" s="104">
        <f>AP57/BQ57-1</f>
      </c>
      <c r="AR57" s="103" t="n">
        <v>220.967689230616</v>
      </c>
      <c r="AS57" s="104">
        <f>AR57/BS57-1</f>
      </c>
      <c r="AT57" s="103" t="n">
        <v>229.677719949008</v>
      </c>
      <c r="AU57" s="104">
        <f>AT57/BU57-1</f>
      </c>
      <c r="AV57" s="103">
        <f>X57+Z57+AB57+AD57+AF57+AH57+AJ57+AL57+AN57+AP57+AR57+AT57</f>
      </c>
      <c r="AW57" s="104">
        <f>AV57/SUM(AY57,BA57,BC57,BE57,BG57,BI57,BK57,BM57,BO57,BQ57,BS57,BU57)-1</f>
      </c>
      <c r="AX57" s="104"/>
      <c r="AY57" s="103" t="n">
        <v>65.3784808800939</v>
      </c>
      <c r="AZ57" s="104"/>
      <c r="BA57" s="103" t="n">
        <v>61.3876573970788</v>
      </c>
      <c r="BB57" s="104"/>
      <c r="BC57" s="103" t="n">
        <v>59.5688599890417</v>
      </c>
      <c r="BD57" s="104"/>
      <c r="BE57" s="103" t="n">
        <v>66.6564311688245</v>
      </c>
      <c r="BF57" s="104"/>
      <c r="BG57" s="103" t="n">
        <v>76.6934037229846</v>
      </c>
      <c r="BH57" s="104"/>
      <c r="BI57" s="103" t="n">
        <v>103.086910803906</v>
      </c>
      <c r="BJ57" s="104"/>
      <c r="BK57" s="103" t="n">
        <v>105.630665236876</v>
      </c>
      <c r="BL57" s="104"/>
      <c r="BM57" s="103" t="n">
        <v>99.2865784842134</v>
      </c>
      <c r="BN57" s="104"/>
      <c r="BO57" s="103" t="n">
        <v>98.2507634286745</v>
      </c>
      <c r="BP57" s="104"/>
      <c r="BQ57" s="103" t="n">
        <v>98.4712842559829</v>
      </c>
      <c r="BR57" s="104"/>
      <c r="BS57" s="103" t="n">
        <v>100.847925134189</v>
      </c>
      <c r="BT57" s="104"/>
      <c r="BU57" s="103" t="n">
        <v>110.958630144277</v>
      </c>
      <c r="BV57" s="104"/>
      <c r="BW57" s="103">
        <f>AY57+BA57+BC57+BE57+BG57+BI57+BK57+BM57+BO57+BQ57+BS57+BU57</f>
      </c>
      <c r="BX57" s="104"/>
      <c r="BY57" s="169"/>
      <c r="BZ57" s="93"/>
      <c r="CA57" s="93"/>
      <c r="CB57" s="93"/>
      <c r="CC57" s="93"/>
      <c r="CD57" s="93"/>
      <c r="CE57" s="93"/>
      <c r="CF57" s="93"/>
      <c r="CG57" s="93"/>
      <c r="CH57" s="93"/>
      <c r="CI57" s="93"/>
      <c r="CJ57" s="93"/>
      <c r="CK57" s="93"/>
      <c r="CL57" s="152"/>
    </row>
    <row r="58" ht="28.8" customHeight="1" spans="1:88">
      <c r="A58" s="45"/>
      <c r="B58" s="147" t="s">
        <v>283</v>
      </c>
      <c r="C58" s="103">
        <v>1317.7635973799</v>
      </c>
      <c r="D58" s="104" t="n">
        <f t="shared" si="24">C58/Z58-1</f>
        <v>2.7863984789600975</v>
      </c>
      <c r="E58" s="103">
        <v>1077.9350347193</v>
      </c>
      <c r="F58" s="104" t="n">
        <f t="shared" si="25">E58/AB58-1</f>
        <v>2.1398790787822333</v>
      </c>
      <c r="G58" s="103">
        <v>1490.5613711494</v>
      </c>
      <c r="H58" s="104" t="n">
        <f t="shared" si="26">G58/AD58-1</f>
        <v>2.5956952117002228</v>
      </c>
      <c r="I58" s="103">
        <v>1577.05557103915</v>
      </c>
      <c r="J58" s="104" t="n">
        <f t="shared" si="27">I58/AF58-1</f>
        <v>2.0070497759063843</v>
      </c>
      <c r="K58" s="103">
        <v>1783.39105339306</v>
      </c>
      <c r="L58" s="104" t="n">
        <f t="shared" si="28">K58/AH58-1</f>
        <v>1.7616252345389958</v>
      </c>
      <c r="M58" s="103">
        <v>1772.84069975821</v>
      </c>
      <c r="N58" s="104" t="n">
        <f t="shared" si="29">M58/AJ58-1</f>
        <v>1.2568296345345469</v>
      </c>
      <c r="O58" s="103">
        <v>2104.11251759347</v>
      </c>
      <c r="P58" s="104" t="n">
        <f t="shared" si="30">O58/AL58-1</f>
        <v>1.5890991952369973</v>
      </c>
      <c r="Q58" s="103" t="n">
        <v>2184.8269761843144</v>
      </c>
      <c r="R58" s="104" t="n">
        <f>Q58/AL58-1</f>
        <v>1.4583969500922676</v>
      </c>
      <c r="S58" s="103"/>
      <c r="T58" s="104">
        <f>S58/AN58-1</f>
      </c>
      <c r="U58" s="103">
        <f>C58+E58+G58+I58+K58+M58+O58+Q58+S58</f>
      </c>
      <c r="V58" s="104">
        <f>U58/SUM(X58+Z58+AB58+AD58+AF58+AH58+AJ58+AL58+AN58)-1</f>
      </c>
      <c r="W58" s="103"/>
      <c r="X58" s="103" t="n">
        <v>348.025598653265</v>
      </c>
      <c r="Y58" s="104">
        <f>X58/AY58-1</f>
      </c>
      <c r="Z58" s="103" t="n">
        <v>343.304632972479</v>
      </c>
      <c r="AA58" s="104">
        <f>Z58/BA58-1</f>
      </c>
      <c r="AB58" s="103" t="n">
        <v>414.54052231657</v>
      </c>
      <c r="AC58" s="104">
        <f>AB58/BC58-1</f>
      </c>
      <c r="AD58" s="103" t="n">
        <v>524.45276552291</v>
      </c>
      <c r="AE58" s="104">
        <f>AD58/BE58-1</f>
      </c>
      <c r="AF58" s="103" t="n">
        <v>645.775911622116</v>
      </c>
      <c r="AG58" s="104">
        <f>AF58/BG58-1</f>
      </c>
      <c r="AH58" s="103" t="n">
        <v>785.544762719249</v>
      </c>
      <c r="AI58" s="104">
        <f>AH58/BI58-1</f>
      </c>
      <c r="AJ58" s="103" t="n">
        <v>812.681306866988</v>
      </c>
      <c r="AK58" s="104">
        <f>AJ58/BK58-1</f>
      </c>
      <c r="AL58" s="103" t="n">
        <v>888.720178448932</v>
      </c>
      <c r="AM58" s="104">
        <f>AL58/BM58-1</f>
      </c>
      <c r="AN58" s="103" t="n">
        <v>733.159126940987</v>
      </c>
      <c r="AO58" s="104">
        <f>AN58/BO58-1</f>
      </c>
      <c r="AP58" s="103" t="n">
        <v>1287.38612758223</v>
      </c>
      <c r="AQ58" s="104">
        <f>AP58/BQ58-1</f>
      </c>
      <c r="AR58" s="103" t="n">
        <v>1321.82156306763</v>
      </c>
      <c r="AS58" s="104">
        <f>AR58/BS58-1</f>
      </c>
      <c r="AT58" s="103" t="n">
        <v>1383.34043277719</v>
      </c>
      <c r="AU58" s="104">
        <f>AT58/BU58-1</f>
      </c>
      <c r="AV58" s="103">
        <f>X58+Z58+AB58+AD58+AF58+AH58+AJ58+AL58+AN58+AP58+AR58+AT58</f>
      </c>
      <c r="AW58" s="104">
        <f>AV58/SUM(AY58,BA58,BC58,BE58,BG58,BI58,BK58,BM58,BO58,BQ58,BS58,BU58)-1</f>
      </c>
      <c r="AX58" s="104"/>
      <c r="AY58" s="103" t="n">
        <v>274.477291912693</v>
      </c>
      <c r="AZ58" s="104"/>
      <c r="BA58" s="103" t="n">
        <v>247.038490651673</v>
      </c>
      <c r="BB58" s="104"/>
      <c r="BC58" s="103" t="n">
        <v>223.124803325222</v>
      </c>
      <c r="BD58" s="104"/>
      <c r="BE58" s="103" t="n">
        <v>358.739355223512</v>
      </c>
      <c r="BF58" s="104"/>
      <c r="BG58" s="103" t="n">
        <v>413.363337666139</v>
      </c>
      <c r="BH58" s="104"/>
      <c r="BI58" s="103" t="n">
        <v>569.495318575202</v>
      </c>
      <c r="BJ58" s="104"/>
      <c r="BK58" s="103" t="n">
        <v>623.818191951872</v>
      </c>
      <c r="BL58" s="104"/>
      <c r="BM58" s="103" t="n">
        <v>603.712119420182</v>
      </c>
      <c r="BN58" s="104"/>
      <c r="BO58" s="103" t="n">
        <v>586.756915352546</v>
      </c>
      <c r="BP58" s="104"/>
      <c r="BQ58" s="103" t="n">
        <v>589.087939309206</v>
      </c>
      <c r="BR58" s="104"/>
      <c r="BS58" s="103" t="n">
        <v>605.845989585162</v>
      </c>
      <c r="BT58" s="104"/>
      <c r="BU58" s="103" t="n">
        <v>677.203102590224</v>
      </c>
      <c r="BV58" s="104"/>
      <c r="BW58" s="103">
        <f>AY58+BA58+BC58+BE58+BG58+BI58+BK58+BM58+BO58+BQ58+BS58+BU58</f>
      </c>
      <c r="BX58" s="104"/>
      <c r="BY58" s="169"/>
      <c r="BZ58" s="172"/>
      <c r="CA58" s="172"/>
      <c r="CB58" s="172"/>
      <c r="CC58" s="172"/>
      <c r="CD58" s="172"/>
      <c r="CE58" s="172"/>
      <c r="CF58" s="172"/>
      <c r="CG58" s="172"/>
      <c r="CH58" s="172"/>
      <c r="CI58" s="172"/>
      <c r="CJ58" s="172"/>
      <c r="CK58" s="172"/>
      <c r="CL58" s="152"/>
    </row>
    <row r="59" ht="28.8" customHeight="1" spans="1:88">
      <c r="A59" s="45"/>
      <c r="B59" s="147" t="s">
        <v>284</v>
      </c>
      <c r="C59" s="103">
        <v>189.770869158837</v>
      </c>
      <c r="D59" s="104" t="n">
        <f t="shared" si="24">C59/Z59-1</f>
        <v>2.706919855452819</v>
      </c>
      <c r="E59" s="103">
        <v>151.049628175924</v>
      </c>
      <c r="F59" s="104" t="n">
        <f t="shared" si="25">E59/AB59-1</f>
        <v>1.8974309190442282</v>
      </c>
      <c r="G59" s="103">
        <v>213.601262048566</v>
      </c>
      <c r="H59" s="104" t="n">
        <f t="shared" si="26">G59/AD59-1</f>
        <v>2.4054421603464675</v>
      </c>
      <c r="I59" s="103">
        <v>226.717169621404</v>
      </c>
      <c r="J59" s="104" t="n">
        <f t="shared" si="27">I59/AF59-1</f>
        <v>1.897723923250016</v>
      </c>
      <c r="K59" s="103">
        <v>257.615124276719</v>
      </c>
      <c r="L59" s="104" t="n">
        <f t="shared" si="28">K59/AH59-1</f>
        <v>1.671332854486062</v>
      </c>
      <c r="M59" s="103">
        <v>254.117494598095</v>
      </c>
      <c r="N59" s="104" t="n">
        <f t="shared" si="29">M59/AJ59-1</f>
        <v>1.1247861321288375</v>
      </c>
      <c r="O59" s="103">
        <v>299.235204223548</v>
      </c>
      <c r="P59" s="104" t="n">
        <f t="shared" si="30">O59/AL59-1</f>
        <v>1.4908751715945603</v>
      </c>
      <c r="Q59" s="103" t="n">
        <v>315.35694836412114</v>
      </c>
      <c r="R59" s="104" t="n">
        <f>Q59/AL59-1</f>
        <v>1.4225867084267882</v>
      </c>
      <c r="S59" s="103"/>
      <c r="T59" s="104">
        <f>S59/AN59-1</f>
      </c>
      <c r="U59" s="103">
        <f>C59+E59+G59+I59+K59+M59+O59+Q59+S59</f>
      </c>
      <c r="V59" s="104">
        <f>U59/SUM(X59+Z59+AB59+AD59+AF59+AH59+AJ59+AL59+AN59)-1</f>
      </c>
      <c r="W59" s="103"/>
      <c r="X59" s="103" t="n">
        <v>51.1936800790789</v>
      </c>
      <c r="Y59" s="104">
        <f>X59/AY59-1</f>
      </c>
      <c r="Z59" s="103" t="n">
        <v>52.1322621302566</v>
      </c>
      <c r="AA59" s="104">
        <f>Z59/BA59-1</f>
      </c>
      <c r="AB59" s="103" t="n">
        <v>62.723503143226</v>
      </c>
      <c r="AC59" s="104">
        <f>AB59/BC59-1</f>
      </c>
      <c r="AD59" s="103" t="n">
        <v>78.2397411300396</v>
      </c>
      <c r="AE59" s="104">
        <f>AD59/BE59-1</f>
      </c>
      <c r="AF59" s="103" t="n">
        <v>96.4369243031983</v>
      </c>
      <c r="AG59" s="104">
        <f>AF59/BG59-1</f>
      </c>
      <c r="AH59" s="103" t="n">
        <v>119.596739999189</v>
      </c>
      <c r="AI59" s="104">
        <f>AH59/BI59-1</f>
      </c>
      <c r="AJ59" s="103" t="n">
        <v>120.132557277846</v>
      </c>
      <c r="AK59" s="104">
        <f>AJ59/BK59-1</f>
      </c>
      <c r="AL59" s="103" t="n">
        <v>130.173647559105</v>
      </c>
      <c r="AM59" s="104">
        <f>AL59/BM59-1</f>
      </c>
      <c r="AN59" s="103" t="n">
        <v>105.151248025957</v>
      </c>
      <c r="AO59" s="104">
        <f>AN59/BO59-1</f>
      </c>
      <c r="AP59" s="103" t="n">
        <v>186.316709154791</v>
      </c>
      <c r="AQ59" s="104">
        <f>AP59/BQ59-1</f>
      </c>
      <c r="AR59" s="103" t="n">
        <v>183.766260483992</v>
      </c>
      <c r="AS59" s="104">
        <f>AR59/BS59-1</f>
      </c>
      <c r="AT59" s="103" t="n">
        <v>187.272912225511</v>
      </c>
      <c r="AU59" s="104">
        <f>AT59/BU59-1</f>
      </c>
      <c r="AV59" s="103">
        <f>X59+Z59+AB59+AD59+AF59+AH59+AJ59+AL59+AN59+AP59+AR59+AT59</f>
      </c>
      <c r="AW59" s="104">
        <f>AV59/SUM(AY59,BA59,BC59,BE59,BG59,BI59,BK59,BM59,BO59,BQ59,BS59,BU59)-1</f>
      </c>
      <c r="AX59" s="104"/>
      <c r="AY59" s="103" t="n">
        <v>59.7929689511176</v>
      </c>
      <c r="AZ59" s="104"/>
      <c r="BA59" s="103" t="n">
        <v>56.9585242072102</v>
      </c>
      <c r="BB59" s="104"/>
      <c r="BC59" s="103" t="n">
        <v>53.3395344339415</v>
      </c>
      <c r="BD59" s="104"/>
      <c r="BE59" s="103" t="n">
        <v>60.2190452842253</v>
      </c>
      <c r="BF59" s="104"/>
      <c r="BG59" s="103" t="n">
        <v>67.416048502904</v>
      </c>
      <c r="BH59" s="104"/>
      <c r="BI59" s="103" t="n">
        <v>93.2053537271359</v>
      </c>
      <c r="BJ59" s="104"/>
      <c r="BK59" s="103" t="n">
        <v>95.6347703393155</v>
      </c>
      <c r="BL59" s="104"/>
      <c r="BM59" s="103" t="n">
        <v>90.595993316833</v>
      </c>
      <c r="BN59" s="104"/>
      <c r="BO59" s="103" t="n">
        <v>86.6549356143101</v>
      </c>
      <c r="BP59" s="104"/>
      <c r="BQ59" s="103" t="n">
        <v>84.4929561168628</v>
      </c>
      <c r="BR59" s="104"/>
      <c r="BS59" s="103" t="n">
        <v>85.9987097299253</v>
      </c>
      <c r="BT59" s="104"/>
      <c r="BU59" s="103" t="n">
        <v>98.5248278347615</v>
      </c>
      <c r="BV59" s="104"/>
      <c r="BW59" s="103">
        <f>AY59+BA59+BC59+BE59+BG59+BI59+BK59+BM59+BO59+BQ59+BS59+BU59</f>
      </c>
      <c r="BX59" s="104"/>
      <c r="BY59" s="169"/>
      <c r="BZ59" s="174"/>
      <c r="CA59" s="174"/>
      <c r="CB59" s="174"/>
      <c r="CC59" s="174"/>
      <c r="CD59" s="174"/>
      <c r="CE59" s="174"/>
      <c r="CF59" s="174"/>
      <c r="CG59" s="174"/>
      <c r="CH59" s="174"/>
      <c r="CI59" s="174"/>
      <c r="CJ59" s="174"/>
      <c r="CK59" s="174"/>
      <c r="CL59" s="152"/>
    </row>
    <row r="60" ht="28.8" customHeight="1" spans="1:88">
      <c r="A60" s="29"/>
      <c r="B60" s="147" t="s">
        <v>276</v>
      </c>
      <c r="C60" s="103">
        <v>658.468012336827</v>
      </c>
      <c r="D60" s="104" t="n">
        <f t="shared" si="24">C60/Z60-1</f>
        <v>2.8555350961091914</v>
      </c>
      <c r="E60" s="103">
        <v>568.043398590265</v>
      </c>
      <c r="F60" s="104" t="n">
        <f t="shared" si="25">E60/AB60-1</f>
        <v>2.576180523917264</v>
      </c>
      <c r="G60" s="103">
        <v>784.603593739542</v>
      </c>
      <c r="H60" s="104" t="n">
        <f t="shared" si="26">G60/AD60-1</f>
        <v>3.073273129039884</v>
      </c>
      <c r="I60" s="103">
        <v>851.319026367097</v>
      </c>
      <c r="J60" s="104" t="n">
        <f t="shared" si="27">I60/AF60-1</f>
        <v>2.4306774043649595</v>
      </c>
      <c r="K60" s="103">
        <v>978.675670924331</v>
      </c>
      <c r="L60" s="104" t="n">
        <f t="shared" si="28">K60/AH60-1</f>
        <v>2.2266050355744897</v>
      </c>
      <c r="M60" s="103">
        <v>940.968089527706</v>
      </c>
      <c r="N60" s="104" t="n">
        <f t="shared" si="29">M60/AJ60-1</f>
        <v>1.4443064602932423</v>
      </c>
      <c r="O60" s="103">
        <v>1100.55524238003</v>
      </c>
      <c r="P60" s="104" t="n">
        <f t="shared" si="30">O60/AL60-1</f>
        <v>1.8783135660775572</v>
      </c>
      <c r="Q60" s="103" t="n">
        <v>1152.3014453190356</v>
      </c>
      <c r="R60" s="104" t="n">
        <f>Q60/AL60-1</f>
        <v>1.6786185565083458</v>
      </c>
      <c r="S60" s="103"/>
      <c r="T60" s="104">
        <f>S60/AN60-1</f>
      </c>
      <c r="U60" s="103">
        <f>C60+E60+G60+I60+K60+M60+O60+Q60+S60</f>
      </c>
      <c r="V60" s="104">
        <f>U60/SUM(X60+Z60+AB60+AD60+AF60+AH60+AJ60+AL60+AN60)-1</f>
      </c>
      <c r="W60" s="103"/>
      <c r="X60" s="103" t="n">
        <v>170.78511696115</v>
      </c>
      <c r="Y60" s="104">
        <f>X60/AY60-1</f>
      </c>
      <c r="Z60" s="103" t="n">
        <v>158.84080649487</v>
      </c>
      <c r="AA60" s="104">
        <f>Z60/BA60-1</f>
      </c>
      <c r="AB60" s="103" t="n">
        <v>192.622387176988</v>
      </c>
      <c r="AC60" s="104">
        <f>AB60/BC60-1</f>
      </c>
      <c r="AD60" s="103" t="n">
        <v>248.148958944358</v>
      </c>
      <c r="AE60" s="104">
        <f>AD60/BE60-1</f>
      </c>
      <c r="AF60" s="103" t="n">
        <v>303.314369169476</v>
      </c>
      <c r="AG60" s="104">
        <f>AF60/BG60-1</f>
      </c>
      <c r="AH60" s="103" t="n">
        <v>384.96322159817</v>
      </c>
      <c r="AI60" s="104">
        <f>AH60/BI60-1</f>
      </c>
      <c r="AJ60" s="103" t="n">
        <v>382.361135128102</v>
      </c>
      <c r="AK60" s="104">
        <f>AJ60/BK60-1</f>
      </c>
      <c r="AL60" s="103" t="n">
        <v>430.184970726514</v>
      </c>
      <c r="AM60" s="104">
        <f>AL60/BM60-1</f>
      </c>
      <c r="AN60" s="103" t="n">
        <v>340.583916072982</v>
      </c>
      <c r="AO60" s="104">
        <f>AN60/BO60-1</f>
      </c>
      <c r="AP60" s="103" t="n">
        <v>662.373284813493</v>
      </c>
      <c r="AQ60" s="104">
        <f>AP60/BQ60-1</f>
      </c>
      <c r="AR60" s="103" t="n">
        <v>658.386008645713</v>
      </c>
      <c r="AS60" s="104">
        <f>AR60/BS60-1</f>
      </c>
      <c r="AT60" s="103" t="n">
        <v>685.760310058477</v>
      </c>
      <c r="AU60" s="104">
        <f>AT60/BU60-1</f>
      </c>
      <c r="AV60" s="103">
        <f>X60+Z60+AB60+AD60+AF60+AH60+AJ60+AL60+AN60+AP60+AR60+AT60</f>
      </c>
      <c r="AW60" s="104">
        <f>AV60/SUM(AY60,BA60,BC60,BE60,BG60,BI60,BK60,BM60,BO60,BQ60,BS60,BU60)-1</f>
      </c>
      <c r="AX60" s="104"/>
      <c r="AY60" s="103" t="n">
        <v>132.642481550832</v>
      </c>
      <c r="AZ60" s="104"/>
      <c r="BA60" s="103" t="n">
        <v>132.649280846883</v>
      </c>
      <c r="BB60" s="104"/>
      <c r="BC60" s="103" t="n">
        <v>104.166946515311</v>
      </c>
      <c r="BD60" s="104"/>
      <c r="BE60" s="103" t="n">
        <v>179.686298036059</v>
      </c>
      <c r="BF60" s="104"/>
      <c r="BG60" s="103" t="n">
        <v>201.468449507333</v>
      </c>
      <c r="BH60" s="104"/>
      <c r="BI60" s="103" t="n">
        <v>331.835203674035</v>
      </c>
      <c r="BJ60" s="104"/>
      <c r="BK60" s="103" t="n">
        <v>303.411477197688</v>
      </c>
      <c r="BL60" s="104"/>
      <c r="BM60" s="103" t="n">
        <v>311.902377401781</v>
      </c>
      <c r="BN60" s="104"/>
      <c r="BO60" s="103" t="n">
        <v>281.71390280614</v>
      </c>
      <c r="BP60" s="104"/>
      <c r="BQ60" s="103" t="n">
        <v>273.717329076766</v>
      </c>
      <c r="BR60" s="104"/>
      <c r="BS60" s="103" t="n">
        <v>283.926230877771</v>
      </c>
      <c r="BT60" s="104"/>
      <c r="BU60" s="103" t="n">
        <v>348.825970494318</v>
      </c>
      <c r="BV60" s="104"/>
      <c r="BW60" s="103">
        <f>AY60+BA60+BC60+BE60+BG60+BI60+BK60+BM60+BO60+BQ60+BS60+BU60</f>
      </c>
      <c r="BX60" s="104"/>
      <c r="BY60" s="169"/>
      <c r="BZ60" s="174"/>
      <c r="CA60" s="174"/>
      <c r="CB60" s="174"/>
      <c r="CC60" s="174"/>
      <c r="CD60" s="174"/>
      <c r="CE60" s="174"/>
      <c r="CF60" s="174"/>
      <c r="CG60" s="174"/>
      <c r="CH60" s="174"/>
      <c r="CI60" s="174"/>
      <c r="CJ60" s="174"/>
      <c r="CK60" s="174"/>
      <c r="CL60" s="152"/>
    </row>
    <row r="61" ht="28.8" customHeight="1" spans="1:88">
      <c r="A61" s="173" t="s">
        <v>106</v>
      </c>
      <c r="B61" s="147" t="s">
        <v>282</v>
      </c>
      <c r="C61" s="103">
        <v>84.8343764891719</v>
      </c>
      <c r="D61" s="104" t="n">
        <f t="shared" si="24">C61/Z61-1</f>
        <v>9.018866404846099</v>
      </c>
      <c r="E61" s="103">
        <v>83.8457470156293</v>
      </c>
      <c r="F61" s="104" t="n">
        <f t="shared" si="25">E61/AB61-1</f>
        <v>6.592440059316307</v>
      </c>
      <c r="G61" s="103">
        <v>78.0912423404826</v>
      </c>
      <c r="H61" s="104" t="n">
        <f t="shared" si="26">G61/AD61-1</f>
        <v>3.348785921402561</v>
      </c>
      <c r="I61" s="103">
        <v>76.1156534058571</v>
      </c>
      <c r="J61" s="104" t="n">
        <f t="shared" si="27">I61/AF61-1</f>
        <v>5.668746963342663</v>
      </c>
      <c r="K61" s="103">
        <v>84.1622320895563</v>
      </c>
      <c r="L61" s="104" t="n">
        <f t="shared" si="28">K61/AH61-1</f>
        <v>4.7860225531847345</v>
      </c>
      <c r="M61" s="103">
        <v>82.5888506293085</v>
      </c>
      <c r="N61" s="104" t="n">
        <f t="shared" si="29">M61/AJ61-1</f>
        <v>3.988398442649296</v>
      </c>
      <c r="O61" s="103">
        <v>86.2646786323311</v>
      </c>
      <c r="P61" s="104" t="n">
        <f t="shared" si="30">O61/AL61-1</f>
        <v>3.362563605172297</v>
      </c>
      <c r="Q61" s="103" t="n">
        <v>81.62877328962288</v>
      </c>
      <c r="R61" s="104" t="n">
        <f>Q61/AL61-1</f>
        <v>3.3525508877304597</v>
      </c>
      <c r="S61" s="103"/>
      <c r="T61" s="104">
        <f>S61/AN61-1</f>
      </c>
      <c r="U61" s="103">
        <f>C61+E61+G61+I61+K61+M61+O61+Q61+S61</f>
      </c>
      <c r="V61" s="104">
        <f>U61/SUM(X61+Z61+AB61+AD61+AF61+AH61+AJ61+AL61+AN61)-1</f>
      </c>
      <c r="W61" s="103"/>
      <c r="X61" s="103" t="n">
        <v>8.46746259119073</v>
      </c>
      <c r="Y61" s="104">
        <f>X61/AY61-1</f>
      </c>
      <c r="Z61" s="103" t="n">
        <v>11.0433202449516</v>
      </c>
      <c r="AA61" s="104">
        <f>Z61/BA61-1</f>
      </c>
      <c r="AB61" s="103" t="n">
        <v>17.9570215117181</v>
      </c>
      <c r="AC61" s="104">
        <f>AB61/BC61-1</f>
      </c>
      <c r="AD61" s="103" t="n">
        <v>11.4137864015918</v>
      </c>
      <c r="AE61" s="104">
        <f>AD61/BE61-1</f>
      </c>
      <c r="AF61" s="103" t="n">
        <v>14.5457836218132</v>
      </c>
      <c r="AG61" s="104">
        <f>AF61/BG61-1</f>
      </c>
      <c r="AH61" s="103" t="n">
        <v>16.5561856332884</v>
      </c>
      <c r="AI61" s="104">
        <f>AH61/BI61-1</f>
      </c>
      <c r="AJ61" s="103" t="n">
        <v>19.7738500660609</v>
      </c>
      <c r="AK61" s="104">
        <f>AJ61/BK61-1</f>
      </c>
      <c r="AL61" s="103" t="n">
        <v>18.7542375483142</v>
      </c>
      <c r="AM61" s="104">
        <f>AL61/BM61-1</f>
      </c>
      <c r="AN61" s="103" t="n">
        <v>17.7615647428737</v>
      </c>
      <c r="AO61" s="104">
        <f>AN61/BO61-1</f>
      </c>
      <c r="AP61" s="103" t="n">
        <v>25.6154839714135</v>
      </c>
      <c r="AQ61" s="104">
        <f>AP61/BQ61-1</f>
      </c>
      <c r="AR61" s="103" t="n">
        <v>41.9384447414216</v>
      </c>
      <c r="AS61" s="104">
        <f>AR61/BS61-1</f>
      </c>
      <c r="AT61" s="103" t="n">
        <v>78.1394171225185</v>
      </c>
      <c r="AU61" s="104">
        <f>AT61/BU61-1</f>
      </c>
      <c r="AV61" s="103">
        <f>X61+Z61+AB61+AD61+AF61+AH61+AJ61+AL61+AN61+AP61+AR61+AT61</f>
      </c>
      <c r="AW61" s="104">
        <f>AV61/SUM(AY61,BA61,BC61,BE61,BG61,BI61,BK61,BM61,BO61,BQ61,BS61,BU61)-1</f>
      </c>
      <c r="AX61" s="104"/>
      <c r="AY61" s="103" t="n">
        <v>61.3509924665695</v>
      </c>
      <c r="AZ61" s="104"/>
      <c r="BA61" s="103" t="n">
        <v>38.7999841604216</v>
      </c>
      <c r="BB61" s="104"/>
      <c r="BC61" s="103" t="n">
        <v>48.411951228877</v>
      </c>
      <c r="BD61" s="104"/>
      <c r="BE61" s="103" t="n">
        <v>50.9185989752215</v>
      </c>
      <c r="BF61" s="104"/>
      <c r="BG61" s="103" t="n">
        <v>51.7813448540955</v>
      </c>
      <c r="BH61" s="104"/>
      <c r="BI61" s="103" t="n">
        <v>117.103205199287</v>
      </c>
      <c r="BJ61" s="104"/>
      <c r="BK61" s="103" t="n">
        <v>65.0648483932688</v>
      </c>
      <c r="BL61" s="104"/>
      <c r="BM61" s="103" t="n">
        <v>124.169148511605</v>
      </c>
      <c r="BN61" s="104"/>
      <c r="BO61" s="103" t="n">
        <v>55.8191017640753</v>
      </c>
      <c r="BP61" s="104"/>
      <c r="BQ61" s="103" t="n">
        <v>60.2292361855018</v>
      </c>
      <c r="BR61" s="104"/>
      <c r="BS61" s="103" t="n">
        <v>56.2232557779013</v>
      </c>
      <c r="BT61" s="104"/>
      <c r="BU61" s="103" t="n">
        <v>62.7401444098216</v>
      </c>
      <c r="BV61" s="104"/>
      <c r="BW61" s="103">
        <f>AY61+BA61+BC61+BE61+BG61+BI61+BK61+BM61+BO61+BQ61+BS61+BU61</f>
      </c>
      <c r="BX61" s="104"/>
      <c r="BY61" s="169"/>
      <c r="BZ61" s="93"/>
      <c r="CA61" s="93"/>
      <c r="CB61" s="93"/>
      <c r="CC61" s="93"/>
      <c r="CD61" s="93"/>
      <c r="CE61" s="93"/>
      <c r="CF61" s="93"/>
      <c r="CG61" s="93"/>
      <c r="CH61" s="93"/>
      <c r="CI61" s="93"/>
      <c r="CJ61" s="93"/>
      <c r="CK61" s="93"/>
      <c r="CL61" s="152"/>
    </row>
    <row r="62" ht="28.8" customHeight="1" spans="1:88">
      <c r="A62" s="45"/>
      <c r="B62" s="147" t="s">
        <v>283</v>
      </c>
      <c r="C62" s="103">
        <v>375.271348437691</v>
      </c>
      <c r="D62" s="104" t="n">
        <f t="shared" si="24">C62/Z62-1</f>
        <v>11.97048505456775</v>
      </c>
      <c r="E62" s="103">
        <v>488.129387962023</v>
      </c>
      <c r="F62" s="104" t="n">
        <f t="shared" si="25">E62/AB62-1</f>
        <v>12.061540267864851</v>
      </c>
      <c r="G62" s="103">
        <v>440.43994838067</v>
      </c>
      <c r="H62" s="104" t="n">
        <f t="shared" si="26">G62/AD62-1</f>
        <v>6.218066111429898</v>
      </c>
      <c r="I62" s="103">
        <v>417.55474481462</v>
      </c>
      <c r="J62" s="104" t="n">
        <f t="shared" si="27">I62/AF62-1</f>
        <v>9.682912360204515</v>
      </c>
      <c r="K62" s="103">
        <v>469.603651531525</v>
      </c>
      <c r="L62" s="104" t="n">
        <f t="shared" si="28">K62/AH62-1</f>
        <v>8.455028605183173</v>
      </c>
      <c r="M62" s="103">
        <v>459.098836435285</v>
      </c>
      <c r="N62" s="104" t="n">
        <f t="shared" si="29">M62/AJ62-1</f>
        <v>7.145006708583299</v>
      </c>
      <c r="O62" s="103">
        <v>481.85437594747</v>
      </c>
      <c r="P62" s="104" t="n">
        <f t="shared" si="30">O62/AL62-1</f>
        <v>6.134550911225583</v>
      </c>
      <c r="Q62" s="103" t="n">
        <v>462.4147005733082</v>
      </c>
      <c r="R62" s="104" t="n">
        <f>Q62/AL62-1</f>
        <v>6.179255299387593</v>
      </c>
      <c r="S62" s="103"/>
      <c r="T62" s="104">
        <f>S62/AN62-1</f>
      </c>
      <c r="U62" s="103">
        <f>C62+E62+G62+I62+K62+M62+O62+Q62+S62</f>
      </c>
      <c r="V62" s="104">
        <f>U62/SUM(X62+Z62+AB62+AD62+AF62+AH62+AJ62+AL62+AN62)-1</f>
      </c>
      <c r="W62" s="103"/>
      <c r="X62" s="103" t="n">
        <v>28.9327150726359</v>
      </c>
      <c r="Y62" s="104">
        <f>X62/AY62-1</f>
      </c>
      <c r="Z62" s="103" t="n">
        <v>37.3715027440494</v>
      </c>
      <c r="AA62" s="104">
        <f>Z62/BA62-1</f>
      </c>
      <c r="AB62" s="103" t="n">
        <v>61.0191069992041</v>
      </c>
      <c r="AC62" s="104">
        <f>AB62/BC62-1</f>
      </c>
      <c r="AD62" s="103" t="n">
        <v>39.0862276817018</v>
      </c>
      <c r="AE62" s="104">
        <f>AD62/BE62-1</f>
      </c>
      <c r="AF62" s="103" t="n">
        <v>49.6670788784385</v>
      </c>
      <c r="AG62" s="104">
        <f>AF62/BG62-1</f>
      </c>
      <c r="AH62" s="103" t="n">
        <v>56.3656793494696</v>
      </c>
      <c r="AI62" s="104">
        <f>AH62/BI62-1</f>
      </c>
      <c r="AJ62" s="103" t="n">
        <v>67.5381508861777</v>
      </c>
      <c r="AK62" s="104">
        <f>AJ62/BK62-1</f>
      </c>
      <c r="AL62" s="103" t="n">
        <v>64.4098421479388</v>
      </c>
      <c r="AM62" s="104">
        <f>AL62/BM62-1</f>
      </c>
      <c r="AN62" s="103" t="n">
        <v>60.505917773751</v>
      </c>
      <c r="AO62" s="104">
        <f>AN62/BO62-1</f>
      </c>
      <c r="AP62" s="103" t="n">
        <v>89.0006298701903</v>
      </c>
      <c r="AQ62" s="104">
        <f>AP62/BQ62-1</f>
      </c>
      <c r="AR62" s="103" t="n">
        <v>145.545464266952</v>
      </c>
      <c r="AS62" s="104">
        <f>AR62/BS62-1</f>
      </c>
      <c r="AT62" s="103" t="n">
        <v>273.037731230251</v>
      </c>
      <c r="AU62" s="104">
        <f>AT62/BU62-1</f>
      </c>
      <c r="AV62" s="103">
        <f>X62+Z62+AB62+AD62+AF62+AH62+AJ62+AL62+AN62+AP62+AR62+AT62</f>
      </c>
      <c r="AW62" s="104">
        <f>AV62/SUM(AY62,BA62,BC62,BE62,BG62,BI62,BK62,BM62,BO62,BQ62,BS62,BU62)-1</f>
      </c>
      <c r="AX62" s="104"/>
      <c r="AY62" s="103" t="n">
        <v>279.615355612689</v>
      </c>
      <c r="AZ62" s="104"/>
      <c r="BA62" s="103" t="n">
        <v>179.63047639482</v>
      </c>
      <c r="BB62" s="104"/>
      <c r="BC62" s="103" t="n">
        <v>159.50745977622</v>
      </c>
      <c r="BD62" s="104"/>
      <c r="BE62" s="103" t="n">
        <v>170.433827653062</v>
      </c>
      <c r="BF62" s="104"/>
      <c r="BG62" s="103" t="n">
        <v>173.575991482531</v>
      </c>
      <c r="BH62" s="104"/>
      <c r="BI62" s="103" t="n">
        <v>403.003833062215</v>
      </c>
      <c r="BJ62" s="104"/>
      <c r="BK62" s="103" t="n">
        <v>226.380140381032</v>
      </c>
      <c r="BL62" s="104"/>
      <c r="BM62" s="103" t="n">
        <v>441.390815965579</v>
      </c>
      <c r="BN62" s="104"/>
      <c r="BO62" s="103" t="n">
        <v>194.883632825507</v>
      </c>
      <c r="BP62" s="104"/>
      <c r="BQ62" s="103" t="n">
        <v>210.643530345377</v>
      </c>
      <c r="BR62" s="104"/>
      <c r="BS62" s="103" t="n">
        <v>198.0705246378</v>
      </c>
      <c r="BT62" s="104"/>
      <c r="BU62" s="103" t="n">
        <v>223.514640230975</v>
      </c>
      <c r="BV62" s="104"/>
      <c r="BW62" s="103">
        <f>AY62+BA62+BC62+BE62+BG62+BI62+BK62+BM62+BO62+BQ62+BS62+BU62</f>
      </c>
      <c r="BX62" s="104"/>
      <c r="BY62" s="169"/>
      <c r="BZ62" s="172"/>
      <c r="CA62" s="172"/>
      <c r="CB62" s="172"/>
      <c r="CC62" s="172"/>
      <c r="CD62" s="172"/>
      <c r="CE62" s="172"/>
      <c r="CF62" s="172"/>
      <c r="CG62" s="172"/>
      <c r="CH62" s="172"/>
      <c r="CI62" s="172"/>
      <c r="CJ62" s="172"/>
      <c r="CK62" s="172"/>
      <c r="CL62" s="152"/>
    </row>
    <row r="63" ht="28.8" customHeight="1" spans="1:88">
      <c r="A63" s="45"/>
      <c r="B63" s="147" t="s">
        <v>284</v>
      </c>
      <c r="C63" s="103">
        <v>73.0707581184983</v>
      </c>
      <c r="D63" s="104" t="n">
        <f t="shared" si="24">C63/Z63-1</f>
        <v>8.787651031832398</v>
      </c>
      <c r="E63" s="103">
        <v>72.7989993070496</v>
      </c>
      <c r="F63" s="104" t="n">
        <f t="shared" si="25">E63/AB63-1</f>
        <v>6.836629359055434</v>
      </c>
      <c r="G63" s="103">
        <v>67.501017838647</v>
      </c>
      <c r="H63" s="104" t="n">
        <f t="shared" si="26">G63/AD63-1</f>
        <v>3.388560003312315</v>
      </c>
      <c r="I63" s="103">
        <v>65.9762297906568</v>
      </c>
      <c r="J63" s="104" t="n">
        <f t="shared" si="27">I63/AF63-1</f>
        <v>5.791779754438355</v>
      </c>
      <c r="K63" s="103">
        <v>72.9684291397603</v>
      </c>
      <c r="L63" s="104" t="n">
        <f t="shared" si="28">K63/AH63-1</f>
        <v>4.921231032288589</v>
      </c>
      <c r="M63" s="103">
        <v>71.3064259550324</v>
      </c>
      <c r="N63" s="104" t="n">
        <f t="shared" si="29">M63/AJ63-1</f>
        <v>4.0164052038961096</v>
      </c>
      <c r="O63" s="103">
        <v>74.3215513388278</v>
      </c>
      <c r="P63" s="104" t="n">
        <f t="shared" si="30">O63/AL63-1</f>
        <v>3.454027306494061</v>
      </c>
      <c r="Q63" s="103" t="n">
        <v>70.40693689344357</v>
      </c>
      <c r="R63" s="104" t="n">
        <f>Q63/AL63-1</f>
        <v>3.4675078773746497</v>
      </c>
      <c r="S63" s="103"/>
      <c r="T63" s="104">
        <f>S63/AN63-1</f>
      </c>
      <c r="U63" s="103">
        <f>C63+E63+G63+I63+K63+M63+O63+Q63+S63</f>
      </c>
      <c r="V63" s="104">
        <f>U63/SUM(X63+Z63+AB63+AD63+AF63+AH63+AJ63+AL63+AN63)-1</f>
      </c>
      <c r="W63" s="103"/>
      <c r="X63" s="103" t="n">
        <v>7.46560721064228</v>
      </c>
      <c r="Y63" s="104">
        <f>X63/AY63-1</f>
      </c>
      <c r="Z63" s="103" t="n">
        <v>9.2895805035016</v>
      </c>
      <c r="AA63" s="104">
        <f>Z63/BA63-1</f>
      </c>
      <c r="AB63" s="103" t="n">
        <v>15.3811313477997</v>
      </c>
      <c r="AC63" s="104">
        <f>AB63/BC63-1</f>
      </c>
      <c r="AD63" s="103" t="n">
        <v>9.71412975333042</v>
      </c>
      <c r="AE63" s="104">
        <f>AD63/BE63-1</f>
      </c>
      <c r="AF63" s="103" t="n">
        <v>12.3231856250604</v>
      </c>
      <c r="AG63" s="104">
        <f>AF63/BG63-1</f>
      </c>
      <c r="AH63" s="103" t="n">
        <v>14.2146463566481</v>
      </c>
      <c r="AI63" s="104">
        <f>AH63/BI63-1</f>
      </c>
      <c r="AJ63" s="103" t="n">
        <v>16.6863708335298</v>
      </c>
      <c r="AK63" s="104">
        <f>AJ63/BK63-1</f>
      </c>
      <c r="AL63" s="103" t="n">
        <v>15.7597790146077</v>
      </c>
      <c r="AM63" s="104">
        <f>AL63/BM63-1</f>
      </c>
      <c r="AN63" s="103" t="n">
        <v>14.8163962310211</v>
      </c>
      <c r="AO63" s="104">
        <f>AN63/BO63-1</f>
      </c>
      <c r="AP63" s="103" t="n">
        <v>22.0368274270582</v>
      </c>
      <c r="AQ63" s="104">
        <f>AP63/BQ63-1</f>
      </c>
      <c r="AR63" s="103" t="n">
        <v>36.1563843289186</v>
      </c>
      <c r="AS63" s="104">
        <f>AR63/BS63-1</f>
      </c>
      <c r="AT63" s="103" t="n">
        <v>67.3976809231278</v>
      </c>
      <c r="AU63" s="104">
        <f>AT63/BU63-1</f>
      </c>
      <c r="AV63" s="103">
        <f>X63+Z63+AB63+AD63+AF63+AH63+AJ63+AL63+AN63+AP63+AR63+AT63</f>
      </c>
      <c r="AW63" s="104">
        <f>AV63/SUM(AY63,BA63,BC63,BE63,BG63,BI63,BK63,BM63,BO63,BQ63,BS63,BU63)-1</f>
      </c>
      <c r="AX63" s="104"/>
      <c r="AY63" s="103" t="n">
        <v>52.2803908049953</v>
      </c>
      <c r="AZ63" s="104"/>
      <c r="BA63" s="103" t="n">
        <v>33.5364831436229</v>
      </c>
      <c r="BB63" s="104"/>
      <c r="BC63" s="103" t="n">
        <v>41.7238902772639</v>
      </c>
      <c r="BD63" s="104"/>
      <c r="BE63" s="103" t="n">
        <v>43.7117169804921</v>
      </c>
      <c r="BF63" s="104"/>
      <c r="BG63" s="103" t="n">
        <v>44.0392379659194</v>
      </c>
      <c r="BH63" s="104"/>
      <c r="BI63" s="103" t="n">
        <v>101.872229152841</v>
      </c>
      <c r="BJ63" s="104"/>
      <c r="BK63" s="103" t="n">
        <v>57.0833733470023</v>
      </c>
      <c r="BL63" s="104"/>
      <c r="BM63" s="103" t="n">
        <v>111.280131392181</v>
      </c>
      <c r="BN63" s="104"/>
      <c r="BO63" s="103" t="n">
        <v>49.139411747276</v>
      </c>
      <c r="BP63" s="104"/>
      <c r="BQ63" s="103" t="n">
        <v>52.4662411767235</v>
      </c>
      <c r="BR63" s="104"/>
      <c r="BS63" s="103" t="n">
        <v>49.8380397780648</v>
      </c>
      <c r="BT63" s="104"/>
      <c r="BU63" s="103" t="n">
        <v>55.677019723803</v>
      </c>
      <c r="BV63" s="104"/>
      <c r="BW63" s="103">
        <f>AY63+BA63+BC63+BE63+BG63+BI63+BK63+BM63+BO63+BQ63+BS63+BU63</f>
      </c>
      <c r="BX63" s="104"/>
      <c r="BY63" s="169"/>
      <c r="BZ63" s="174"/>
      <c r="CA63" s="174"/>
      <c r="CB63" s="174"/>
      <c r="CC63" s="174"/>
      <c r="CD63" s="174"/>
      <c r="CE63" s="174"/>
      <c r="CF63" s="174"/>
      <c r="CG63" s="174"/>
      <c r="CH63" s="174"/>
      <c r="CI63" s="174"/>
      <c r="CJ63" s="174"/>
      <c r="CK63" s="174"/>
      <c r="CL63" s="152"/>
    </row>
    <row r="64" ht="28.8" customHeight="1" spans="1:88">
      <c r="A64" s="29"/>
      <c r="B64" s="147" t="s">
        <v>276</v>
      </c>
      <c r="C64" s="103">
        <v>222.192394128701</v>
      </c>
      <c r="D64" s="104" t="n">
        <f t="shared" si="24">C64/Z64-1</f>
        <v>11.673559096528384</v>
      </c>
      <c r="E64" s="103">
        <v>326.624704813594</v>
      </c>
      <c r="F64" s="104" t="n">
        <f t="shared" si="25">E64/AB64-1</f>
        <v>14.646579919091677</v>
      </c>
      <c r="G64" s="103">
        <v>289.897613383723</v>
      </c>
      <c r="H64" s="104" t="n">
        <f t="shared" si="26">G64/AD64-1</f>
        <v>7.321505654941523</v>
      </c>
      <c r="I64" s="103">
        <v>284.282528384247</v>
      </c>
      <c r="J64" s="104" t="n">
        <f t="shared" si="27">I64/AF64-1</f>
        <v>11.510746518125039</v>
      </c>
      <c r="K64" s="103">
        <v>323.507075050946</v>
      </c>
      <c r="L64" s="104" t="n">
        <f t="shared" si="28">K64/AH64-1</f>
        <v>10.317048234182153</v>
      </c>
      <c r="M64" s="103">
        <v>308.7143659711</v>
      </c>
      <c r="N64" s="104" t="n">
        <f t="shared" si="29">M64/AJ64-1</f>
        <v>8.14835249973833</v>
      </c>
      <c r="O64" s="103">
        <v>321.375147125271</v>
      </c>
      <c r="P64" s="104" t="n">
        <f t="shared" si="30">O64/AL64-1</f>
        <v>7.204637272566131</v>
      </c>
      <c r="Q64" s="103" t="n">
        <v>305.81500163477705</v>
      </c>
      <c r="R64" s="104" t="n">
        <f>Q64/AL64-1</f>
        <v>6.961566215094524</v>
      </c>
      <c r="S64" s="103"/>
      <c r="T64" s="104">
        <f>S64/AN64-1</f>
      </c>
      <c r="U64" s="103">
        <f>C64+E64+G64+I64+K64+M64+O64+Q64+S64</f>
      </c>
      <c r="V64" s="104">
        <f>U64/SUM(X64+Z64+AB64+AD64+AF64+AH64+AJ64+AL64+AN64)-1</f>
      </c>
      <c r="W64" s="103"/>
      <c r="X64" s="103" t="n">
        <v>17.5319649702478</v>
      </c>
      <c r="Y64" s="104">
        <f>X64/AY64-1</f>
      </c>
      <c r="Z64" s="103" t="n">
        <v>20.8751501288184</v>
      </c>
      <c r="AA64" s="104">
        <f>Z64/BA64-1</f>
      </c>
      <c r="AB64" s="103" t="n">
        <v>34.8371587311936</v>
      </c>
      <c r="AC64" s="104">
        <f>AB64/BC64-1</f>
      </c>
      <c r="AD64" s="103" t="n">
        <v>22.7230667628339</v>
      </c>
      <c r="AE64" s="104">
        <f>AD64/BE64-1</f>
      </c>
      <c r="AF64" s="103" t="n">
        <v>28.5858174637642</v>
      </c>
      <c r="AG64" s="104">
        <f>AF64/BG64-1</f>
      </c>
      <c r="AH64" s="103" t="n">
        <v>33.7453509776684</v>
      </c>
      <c r="AI64" s="104">
        <f>AH64/BI64-1</f>
      </c>
      <c r="AJ64" s="103" t="n">
        <v>39.1699396876269</v>
      </c>
      <c r="AK64" s="104">
        <f>AJ64/BK64-1</f>
      </c>
      <c r="AL64" s="103" t="n">
        <v>38.4114121986419</v>
      </c>
      <c r="AM64" s="104">
        <f>AL64/BM64-1</f>
      </c>
      <c r="AN64" s="103" t="n">
        <v>35.3940515004523</v>
      </c>
      <c r="AO64" s="104">
        <f>AN64/BO64-1</f>
      </c>
      <c r="AP64" s="103" t="n">
        <v>57.780070239012</v>
      </c>
      <c r="AQ64" s="104">
        <f>AP64/BQ64-1</f>
      </c>
      <c r="AR64" s="103" t="n">
        <v>95.5383642033319</v>
      </c>
      <c r="AS64" s="104">
        <f>AR64/BS64-1</f>
      </c>
      <c r="AT64" s="103" t="n">
        <v>182.020509829411</v>
      </c>
      <c r="AU64" s="104">
        <f>AT64/BU64-1</f>
      </c>
      <c r="AV64" s="103">
        <f>X64+Z64+AB64+AD64+AF64+AH64+AJ64+AL64+AN64+AP64+AR64+AT64</f>
      </c>
      <c r="AW64" s="104">
        <f>AV64/SUM(AY64,BA64,BC64,BE64,BG64,BI64,BK64,BM64,BO64,BQ64,BS64,BU64)-1</f>
      </c>
      <c r="AX64" s="104"/>
      <c r="AY64" s="103" t="n">
        <v>156.635414001758</v>
      </c>
      <c r="AZ64" s="104"/>
      <c r="BA64" s="103" t="n">
        <v>113.647274494843</v>
      </c>
      <c r="BB64" s="104"/>
      <c r="BC64" s="103" t="n">
        <v>88.7952697050802</v>
      </c>
      <c r="BD64" s="104"/>
      <c r="BE64" s="103" t="n">
        <v>93.3607363830183</v>
      </c>
      <c r="BF64" s="104"/>
      <c r="BG64" s="103" t="n">
        <v>94.2038937004009</v>
      </c>
      <c r="BH64" s="104"/>
      <c r="BI64" s="103" t="n">
        <v>256.372387947766</v>
      </c>
      <c r="BJ64" s="104"/>
      <c r="BK64" s="103" t="n">
        <v>145.912427106338</v>
      </c>
      <c r="BL64" s="104"/>
      <c r="BM64" s="103" t="n">
        <v>307.939835505211</v>
      </c>
      <c r="BN64" s="104"/>
      <c r="BO64" s="103" t="n">
        <v>128.405456523274</v>
      </c>
      <c r="BP64" s="104"/>
      <c r="BQ64" s="103" t="n">
        <v>136.615598675691</v>
      </c>
      <c r="BR64" s="104"/>
      <c r="BS64" s="103" t="n">
        <v>133.199980369768</v>
      </c>
      <c r="BT64" s="104"/>
      <c r="BU64" s="103" t="n">
        <v>157.699056095459</v>
      </c>
      <c r="BV64" s="104"/>
      <c r="BW64" s="103">
        <f>AY64+BA64+BC64+BE64+BG64+BI64+BK64+BM64+BO64+BQ64+BS64+BU64</f>
      </c>
      <c r="BX64" s="104"/>
      <c r="BY64" s="169"/>
      <c r="BZ64" s="174"/>
      <c r="CA64" s="174"/>
      <c r="CB64" s="174"/>
      <c r="CC64" s="174"/>
      <c r="CD64" s="174"/>
      <c r="CE64" s="174"/>
      <c r="CF64" s="174"/>
      <c r="CG64" s="174"/>
      <c r="CH64" s="174"/>
      <c r="CI64" s="174"/>
      <c r="CJ64" s="174"/>
      <c r="CK64" s="174"/>
      <c r="CL64" s="152"/>
    </row>
    <row r="65" ht="28.8" customHeight="1" spans="1:88">
      <c r="A65" s="173" t="s">
        <v>108</v>
      </c>
      <c r="B65" s="147" t="s">
        <v>282</v>
      </c>
      <c r="C65" s="103">
        <v>42.2123359481371</v>
      </c>
      <c r="D65" s="104" t="n">
        <f t="shared" si="24">C65/Z65-1</f>
        <v>4.495438144350232</v>
      </c>
      <c r="E65" s="103">
        <v>43.8634253741071</v>
      </c>
      <c r="F65" s="104" t="n">
        <f t="shared" si="25">E65/AB65-1</f>
        <v>4.154210687342931</v>
      </c>
      <c r="G65" s="103">
        <v>40.4403228687599</v>
      </c>
      <c r="H65" s="104" t="n">
        <f t="shared" si="26">G65/AD65-1</f>
        <v>1.3353941236383724</v>
      </c>
      <c r="I65" s="103">
        <v>40.7578603708291</v>
      </c>
      <c r="J65" s="104" t="n">
        <f t="shared" si="27">I65/AF65-1</f>
        <v>2.7237018517155813</v>
      </c>
      <c r="K65" s="103">
        <v>43.9654713064558</v>
      </c>
      <c r="L65" s="104" t="n">
        <f t="shared" si="28">K65/AH65-1</f>
        <v>2.1771941118064904</v>
      </c>
      <c r="M65" s="103">
        <v>41.4681287348373</v>
      </c>
      <c r="N65" s="104" t="n">
        <f t="shared" si="29">M65/AJ65-1</f>
        <v>1.6963107621152256</v>
      </c>
      <c r="O65" s="103">
        <v>43.7199693644209</v>
      </c>
      <c r="P65" s="104" t="n">
        <f t="shared" si="30">O65/AL65-1</f>
        <v>1.556537845654311</v>
      </c>
      <c r="Q65" s="103" t="n">
        <v>41.203280744753975</v>
      </c>
      <c r="R65" s="104" t="n">
        <f>Q65/AL65-1</f>
        <v>1.4024165993897024</v>
      </c>
      <c r="S65" s="103"/>
      <c r="T65" s="104">
        <f>S65/AN65-1</f>
      </c>
      <c r="U65" s="103">
        <f>C65+E65+G65+I65+K65+M65+O65+Q65+S65</f>
      </c>
      <c r="V65" s="104">
        <f>U65/SUM(X65+Z65+AB65+AD65+AF65+AH65+AJ65+AL65+AN65)-1</f>
      </c>
      <c r="W65" s="103"/>
      <c r="X65" s="103" t="n">
        <v>7.68134129423964</v>
      </c>
      <c r="Y65" s="104">
        <f>X65/AY65-1</f>
      </c>
      <c r="Z65" s="103" t="n">
        <v>8.51021194803337</v>
      </c>
      <c r="AA65" s="104">
        <f>Z65/BA65-1</f>
      </c>
      <c r="AB65" s="103" t="n">
        <v>17.3162732831394</v>
      </c>
      <c r="AC65" s="104">
        <f>AB65/BC65-1</f>
      </c>
      <c r="AD65" s="103" t="n">
        <v>10.945521954732</v>
      </c>
      <c r="AE65" s="104">
        <f>AD65/BE65-1</f>
      </c>
      <c r="AF65" s="103" t="n">
        <v>13.8378297829143</v>
      </c>
      <c r="AG65" s="104">
        <f>AF65/BG65-1</f>
      </c>
      <c r="AH65" s="103" t="n">
        <v>15.3795806171489</v>
      </c>
      <c r="AI65" s="104">
        <f>AH65/BI65-1</f>
      </c>
      <c r="AJ65" s="103" t="n">
        <v>17.1012408201731</v>
      </c>
      <c r="AK65" s="104">
        <f>AJ65/BK65-1</f>
      </c>
      <c r="AL65" s="103" t="n">
        <v>17.1507642576317</v>
      </c>
      <c r="AM65" s="104">
        <f>AL65/BM65-1</f>
      </c>
      <c r="AN65" s="103" t="n">
        <v>15.8499522562651</v>
      </c>
      <c r="AO65" s="104">
        <f>AN65/BO65-1</f>
      </c>
      <c r="AP65" s="103" t="n">
        <v>21.9204152292871</v>
      </c>
      <c r="AQ65" s="104">
        <f>AP65/BQ65-1</f>
      </c>
      <c r="AR65" s="103" t="n">
        <v>24.7910472525403</v>
      </c>
      <c r="AS65" s="104">
        <f>AR65/BS65-1</f>
      </c>
      <c r="AT65" s="103" t="n">
        <v>37.6921023334109</v>
      </c>
      <c r="AU65" s="104">
        <f>AT65/BU65-1</f>
      </c>
      <c r="AV65" s="103">
        <f>X65+Z65+AB65+AD65+AF65+AH65+AJ65+AL65+AN65+AP65+AR65+AT65</f>
      </c>
      <c r="AW65" s="104">
        <f>AV65/SUM(AY65,BA65,BC65,BE65,BG65,BI65,BK65,BM65,BO65,BQ65,BS65,BU65)-1</f>
      </c>
      <c r="AX65" s="104"/>
      <c r="AY65" s="103" t="n">
        <v>18.9063472743698</v>
      </c>
      <c r="AZ65" s="104"/>
      <c r="BA65" s="103" t="n">
        <v>13.0382555053232</v>
      </c>
      <c r="BB65" s="104"/>
      <c r="BC65" s="103" t="n">
        <v>16.7980164644798</v>
      </c>
      <c r="BD65" s="104"/>
      <c r="BE65" s="103" t="n">
        <v>18.9578756764997</v>
      </c>
      <c r="BF65" s="104"/>
      <c r="BG65" s="103" t="n">
        <v>21.1518482076302</v>
      </c>
      <c r="BH65" s="104"/>
      <c r="BI65" s="103" t="n">
        <v>51.8867665381589</v>
      </c>
      <c r="BJ65" s="104"/>
      <c r="BK65" s="103" t="n">
        <v>28.285586475038</v>
      </c>
      <c r="BL65" s="104"/>
      <c r="BM65" s="103" t="n">
        <v>55.1512211413776</v>
      </c>
      <c r="BN65" s="104"/>
      <c r="BO65" s="103" t="n">
        <v>27.4689493738088</v>
      </c>
      <c r="BP65" s="104"/>
      <c r="BQ65" s="103" t="n">
        <v>28.8015936264872</v>
      </c>
      <c r="BR65" s="104"/>
      <c r="BS65" s="103" t="n">
        <v>22.9799165416215</v>
      </c>
      <c r="BT65" s="104"/>
      <c r="BU65" s="103" t="n">
        <v>23.7115890592492</v>
      </c>
      <c r="BV65" s="104"/>
      <c r="BW65" s="103">
        <f>AY65+BA65+BC65+BE65+BG65+BI65+BK65+BM65+BO65+BQ65+BS65+BU65</f>
      </c>
      <c r="BX65" s="104"/>
      <c r="BY65" s="169"/>
      <c r="BZ65" s="93"/>
      <c r="CA65" s="93"/>
      <c r="CB65" s="93"/>
      <c r="CC65" s="93"/>
      <c r="CD65" s="93"/>
      <c r="CE65" s="93"/>
      <c r="CF65" s="93"/>
      <c r="CG65" s="93"/>
      <c r="CH65" s="93"/>
      <c r="CI65" s="93"/>
      <c r="CJ65" s="93"/>
      <c r="CK65" s="93"/>
      <c r="CL65" s="152"/>
    </row>
    <row r="66" ht="28.8" customHeight="1" spans="1:88">
      <c r="A66" s="45"/>
      <c r="B66" s="147" t="s">
        <v>283</v>
      </c>
      <c r="C66" s="103">
        <v>185.586252625667</v>
      </c>
      <c r="D66" s="104" t="n">
        <f t="shared" si="24">C66/Z66-1</f>
        <v>3.6326387990413425</v>
      </c>
      <c r="E66" s="103">
        <v>197.398965404918</v>
      </c>
      <c r="F66" s="104" t="n">
        <f t="shared" si="25">E66/AB66-1</f>
        <v>3.490753361524506</v>
      </c>
      <c r="G66" s="103">
        <v>180.029129905708</v>
      </c>
      <c r="H66" s="104" t="n">
        <f t="shared" si="26">G66/AD66-1</f>
        <v>1.0045293050167623</v>
      </c>
      <c r="I66" s="103">
        <v>183.004941137292</v>
      </c>
      <c r="J66" s="104" t="n">
        <f t="shared" si="27">I66/AF66-1</f>
        <v>2.1988061759285586</v>
      </c>
      <c r="K66" s="103">
        <v>198.124234889893</v>
      </c>
      <c r="L66" s="104" t="n">
        <f t="shared" si="28">K66/AH66-1</f>
        <v>1.7472218127388772</v>
      </c>
      <c r="M66" s="103">
        <v>185.555056882065</v>
      </c>
      <c r="N66" s="104" t="n">
        <f t="shared" si="29">M66/AJ66-1</f>
        <v>1.3218248025104464</v>
      </c>
      <c r="O66" s="103">
        <v>194.967298371153</v>
      </c>
      <c r="P66" s="104" t="n">
        <f t="shared" si="30">O66/AL66-1</f>
        <v>1.1869146045797252</v>
      </c>
      <c r="Q66" s="103" t="n">
        <v>183.34008626375348</v>
      </c>
      <c r="R66" s="104" t="n">
        <f>Q66/AL66-1</f>
        <v>1.3011324106042577</v>
      </c>
      <c r="S66" s="103"/>
      <c r="T66" s="104">
        <f>S66/AN66-1</f>
      </c>
      <c r="U66" s="103">
        <f>C66+E66+G66+I66+K66+M66+O66+Q66+S66</f>
      </c>
      <c r="V66" s="104">
        <f>U66/SUM(X66+Z66+AB66+AD66+AF66+AH66+AJ66+AL66+AN66)-1</f>
      </c>
      <c r="W66" s="103"/>
      <c r="X66" s="103" t="n">
        <v>40.0605919598289</v>
      </c>
      <c r="Y66" s="104">
        <f>X66/AY66-1</f>
      </c>
      <c r="Z66" s="103" t="n">
        <v>43.9567594818669</v>
      </c>
      <c r="AA66" s="104">
        <f>Z66/BA66-1</f>
      </c>
      <c r="AB66" s="103" t="n">
        <v>89.8111738527078</v>
      </c>
      <c r="AC66" s="104">
        <f>AB66/BC66-1</f>
      </c>
      <c r="AD66" s="103" t="n">
        <v>57.2103875859777</v>
      </c>
      <c r="AE66" s="104">
        <f>AD66/BE66-1</f>
      </c>
      <c r="AF66" s="103" t="n">
        <v>72.1180335607377</v>
      </c>
      <c r="AG66" s="104">
        <f>AF66/BG66-1</f>
      </c>
      <c r="AH66" s="103" t="n">
        <v>79.9177684213881</v>
      </c>
      <c r="AI66" s="104">
        <f>AH66/BI66-1</f>
      </c>
      <c r="AJ66" s="103" t="n">
        <v>89.1517656715367</v>
      </c>
      <c r="AK66" s="104">
        <f>AJ66/BK66-1</f>
      </c>
      <c r="AL66" s="103" t="n">
        <v>79.6738533683985</v>
      </c>
      <c r="AM66" s="104">
        <f>AL66/BM66-1</f>
      </c>
      <c r="AN66" s="103" t="n">
        <v>73.033835732679</v>
      </c>
      <c r="AO66" s="104">
        <f>AN66/BO66-1</f>
      </c>
      <c r="AP66" s="103" t="n">
        <v>103.019351909873</v>
      </c>
      <c r="AQ66" s="104">
        <f>AP66/BQ66-1</f>
      </c>
      <c r="AR66" s="103" t="n">
        <v>116.375283070786</v>
      </c>
      <c r="AS66" s="104">
        <f>AR66/BS66-1</f>
      </c>
      <c r="AT66" s="103" t="n">
        <v>178.148587469194</v>
      </c>
      <c r="AU66" s="104">
        <f>AT66/BU66-1</f>
      </c>
      <c r="AV66" s="103">
        <f>X66+Z66+AB66+AD66+AF66+AH66+AJ66+AL66+AN66+AP66+AR66+AT66</f>
      </c>
      <c r="AW66" s="104">
        <f>AV66/SUM(AY66,BA66,BC66,BE66,BG66,BI66,BK66,BM66,BO66,BQ66,BS66,BU66)-1</f>
      </c>
      <c r="AX66" s="104"/>
      <c r="AY66" s="103" t="n">
        <v>96.1106923857182</v>
      </c>
      <c r="AZ66" s="104"/>
      <c r="BA66" s="103" t="n">
        <v>67.3275189462792</v>
      </c>
      <c r="BB66" s="104"/>
      <c r="BC66" s="103" t="n">
        <v>84.4755078228352</v>
      </c>
      <c r="BD66" s="104"/>
      <c r="BE66" s="103" t="n">
        <v>96.8530763772092</v>
      </c>
      <c r="BF66" s="104"/>
      <c r="BG66" s="103" t="n">
        <v>108.220378152241</v>
      </c>
      <c r="BH66" s="104"/>
      <c r="BI66" s="103" t="n">
        <v>272.546995559847</v>
      </c>
      <c r="BJ66" s="104"/>
      <c r="BK66" s="103" t="n">
        <v>150.21091358772</v>
      </c>
      <c r="BL66" s="104"/>
      <c r="BM66" s="103" t="n">
        <v>299.232746956697</v>
      </c>
      <c r="BN66" s="104"/>
      <c r="BO66" s="103" t="n">
        <v>146.379065085075</v>
      </c>
      <c r="BP66" s="104"/>
      <c r="BQ66" s="103" t="n">
        <v>153.745242093626</v>
      </c>
      <c r="BR66" s="104"/>
      <c r="BS66" s="103" t="n">
        <v>123.565350329552</v>
      </c>
      <c r="BT66" s="104"/>
      <c r="BU66" s="103" t="n">
        <v>128.933424385348</v>
      </c>
      <c r="BV66" s="104"/>
      <c r="BW66" s="103">
        <f>AY66+BA66+BC66+BE66+BG66+BI66+BK66+BM66+BO66+BQ66+BS66+BU66</f>
      </c>
      <c r="BX66" s="104"/>
      <c r="BY66" s="169"/>
      <c r="BZ66" s="172"/>
      <c r="CA66" s="172"/>
      <c r="CB66" s="172"/>
      <c r="CC66" s="172"/>
      <c r="CD66" s="172"/>
      <c r="CE66" s="172"/>
      <c r="CF66" s="172"/>
      <c r="CG66" s="172"/>
      <c r="CH66" s="172"/>
      <c r="CI66" s="172"/>
      <c r="CJ66" s="172"/>
      <c r="CK66" s="172"/>
      <c r="CL66" s="152"/>
    </row>
    <row r="67" ht="28.8" customHeight="1" spans="1:88">
      <c r="A67" s="45"/>
      <c r="B67" s="147" t="s">
        <v>284</v>
      </c>
      <c r="C67" s="103">
        <v>36.2705667332523</v>
      </c>
      <c r="D67" s="104" t="n">
        <f t="shared" si="24">C67/Z67-1</f>
        <v>4.666740332086763</v>
      </c>
      <c r="E67" s="103">
        <v>38.1389759866394</v>
      </c>
      <c r="F67" s="104" t="n">
        <f t="shared" si="25">E67/AB67-1</f>
        <v>4.546765336279785</v>
      </c>
      <c r="G67" s="103">
        <v>34.9097360931583</v>
      </c>
      <c r="H67" s="104" t="n">
        <f t="shared" si="26">G67/AD67-1</f>
        <v>1.4903824047298353</v>
      </c>
      <c r="I67" s="103">
        <v>34.8658276104116</v>
      </c>
      <c r="J67" s="104" t="n">
        <f t="shared" si="27">I67/AF67-1</f>
        <v>2.9602009673591296</v>
      </c>
      <c r="K67" s="103">
        <v>36.734099571316</v>
      </c>
      <c r="L67" s="104" t="n">
        <f t="shared" si="28">K67/AH67-1</f>
        <v>2.262013497366321</v>
      </c>
      <c r="M67" s="103">
        <v>34.9270485053494</v>
      </c>
      <c r="N67" s="104" t="n">
        <f t="shared" si="29">M67/AJ67-1</f>
        <v>1.724415251740567</v>
      </c>
      <c r="O67" s="103">
        <v>36.3289429257555</v>
      </c>
      <c r="P67" s="104" t="n">
        <f t="shared" si="30">O67/AL67-1</f>
        <v>1.6571665261880275</v>
      </c>
      <c r="Q67" s="103" t="n">
        <v>34.68295152267015</v>
      </c>
      <c r="R67" s="104" t="n">
        <f>Q67/AL67-1</f>
        <v>1.3693696604756047</v>
      </c>
      <c r="S67" s="103"/>
      <c r="T67" s="104">
        <f>S67/AN67-1</f>
      </c>
      <c r="U67" s="103">
        <f>C67+E67+G67+I67+K67+M67+O67+Q67+S67</f>
      </c>
      <c r="V67" s="104">
        <f>U67/SUM(X67+Z67+AB67+AD67+AF67+AH67+AJ67+AL67+AN67)-1</f>
      </c>
      <c r="W67" s="103"/>
      <c r="X67" s="103" t="n">
        <v>6.40060504058702</v>
      </c>
      <c r="Y67" s="104">
        <f>X67/AY67-1</f>
      </c>
      <c r="Z67" s="103" t="n">
        <v>6.87589499003742</v>
      </c>
      <c r="AA67" s="104">
        <f>Z67/BA67-1</f>
      </c>
      <c r="AB67" s="103" t="n">
        <v>14.0178215308847</v>
      </c>
      <c r="AC67" s="104">
        <f>AB67/BC67-1</f>
      </c>
      <c r="AD67" s="103" t="n">
        <v>8.80405512189498</v>
      </c>
      <c r="AE67" s="104">
        <f>AD67/BE67-1</f>
      </c>
      <c r="AF67" s="103" t="n">
        <v>11.2611733829349</v>
      </c>
      <c r="AG67" s="104">
        <f>AF67/BG67-1</f>
      </c>
      <c r="AH67" s="103" t="n">
        <v>12.8200165092437</v>
      </c>
      <c r="AI67" s="104">
        <f>AH67/BI67-1</f>
      </c>
      <c r="AJ67" s="103" t="n">
        <v>13.6720610348321</v>
      </c>
      <c r="AK67" s="104">
        <f>AJ67/BK67-1</f>
      </c>
      <c r="AL67" s="103" t="n">
        <v>14.6380499848674</v>
      </c>
      <c r="AM67" s="104">
        <f>AL67/BM67-1</f>
      </c>
      <c r="AN67" s="103" t="n">
        <v>13.444517813719</v>
      </c>
      <c r="AO67" s="104">
        <f>AN67/BO67-1</f>
      </c>
      <c r="AP67" s="103" t="n">
        <v>18.0882514018991</v>
      </c>
      <c r="AQ67" s="104">
        <f>AP67/BQ67-1</f>
      </c>
      <c r="AR67" s="103" t="n">
        <v>21.6339548531215</v>
      </c>
      <c r="AS67" s="104">
        <f>AR67/BS67-1</f>
      </c>
      <c r="AT67" s="103" t="n">
        <v>32.873090789387</v>
      </c>
      <c r="AU67" s="104">
        <f>AT67/BU67-1</f>
      </c>
      <c r="AV67" s="103">
        <f>X67+Z67+AB67+AD67+AF67+AH67+AJ67+AL67+AN67+AP67+AR67+AT67</f>
      </c>
      <c r="AW67" s="104">
        <f>AV67/SUM(AY67,BA67,BC67,BE67,BG67,BI67,BK67,BM67,BO67,BQ67,BS67,BU67)-1</f>
      </c>
      <c r="AX67" s="104"/>
      <c r="AY67" s="103" t="n">
        <v>15.9473655256241</v>
      </c>
      <c r="AZ67" s="104"/>
      <c r="BA67" s="103" t="n">
        <v>11.0853797482144</v>
      </c>
      <c r="BB67" s="104"/>
      <c r="BC67" s="103" t="n">
        <v>14.0156256278063</v>
      </c>
      <c r="BD67" s="104"/>
      <c r="BE67" s="103" t="n">
        <v>15.4347194120636</v>
      </c>
      <c r="BF67" s="104"/>
      <c r="BG67" s="103" t="n">
        <v>17.2640654984069</v>
      </c>
      <c r="BH67" s="104"/>
      <c r="BI67" s="103" t="n">
        <v>43.2340180142612</v>
      </c>
      <c r="BJ67" s="104"/>
      <c r="BK67" s="103" t="n">
        <v>23.5051924330725</v>
      </c>
      <c r="BL67" s="104"/>
      <c r="BM67" s="103" t="n">
        <v>46.6943311320271</v>
      </c>
      <c r="BN67" s="104"/>
      <c r="BO67" s="103" t="n">
        <v>22.971188109264</v>
      </c>
      <c r="BP67" s="104"/>
      <c r="BQ67" s="103" t="n">
        <v>23.7265612024643</v>
      </c>
      <c r="BR67" s="104"/>
      <c r="BS67" s="103" t="n">
        <v>19.1577086584573</v>
      </c>
      <c r="BT67" s="104"/>
      <c r="BU67" s="103" t="n">
        <v>20.0096132046585</v>
      </c>
      <c r="BV67" s="104"/>
      <c r="BW67" s="103">
        <f>AY67+BA67+BC67+BE67+BG67+BI67+BK67+BM67+BO67+BQ67+BS67+BU67</f>
      </c>
      <c r="BX67" s="104"/>
      <c r="BY67" s="169"/>
      <c r="BZ67" s="174"/>
      <c r="CA67" s="174"/>
      <c r="CB67" s="174"/>
      <c r="CC67" s="174"/>
      <c r="CD67" s="174"/>
      <c r="CE67" s="174"/>
      <c r="CF67" s="174"/>
      <c r="CG67" s="174"/>
      <c r="CH67" s="174"/>
      <c r="CI67" s="174"/>
      <c r="CJ67" s="174"/>
      <c r="CK67" s="174"/>
      <c r="CL67" s="152"/>
    </row>
    <row r="68" ht="28.8" customHeight="1" spans="1:88">
      <c r="A68" s="29"/>
      <c r="B68" s="147" t="s">
        <v>276</v>
      </c>
      <c r="C68" s="103">
        <v>65.2463847366812</v>
      </c>
      <c r="D68" s="104" t="n">
        <f t="shared" si="24">C68/Z68-1</f>
        <v>4.903490574555592</v>
      </c>
      <c r="E68" s="103">
        <v>74.3580274507499</v>
      </c>
      <c r="F68" s="104" t="n">
        <f t="shared" si="25">E68/AB68-1</f>
        <v>5.544915269034074</v>
      </c>
      <c r="G68" s="103">
        <v>66.4798483205286</v>
      </c>
      <c r="H68" s="104" t="n">
        <f t="shared" si="26">G68/AD68-1</f>
        <v>1.847698164723342</v>
      </c>
      <c r="I68" s="103">
        <v>67.8742248193257</v>
      </c>
      <c r="J68" s="104" t="n">
        <f t="shared" si="27">I68/AF68-1</f>
        <v>3.4822697926223976</v>
      </c>
      <c r="K68" s="103">
        <v>72.3492128335631</v>
      </c>
      <c r="L68" s="104" t="n">
        <f t="shared" si="28">K68/AH68-1</f>
        <v>2.7667036049217826</v>
      </c>
      <c r="M68" s="103">
        <v>67.0500635364118</v>
      </c>
      <c r="N68" s="104" t="n">
        <f t="shared" si="29">M68/AJ68-1</f>
        <v>1.9962057116576672</v>
      </c>
      <c r="O68" s="103">
        <v>69.270591785527</v>
      </c>
      <c r="P68" s="104" t="n">
        <f t="shared" si="30">O68/AL68-1</f>
        <v>1.935369692873353</v>
      </c>
      <c r="Q68" s="103" t="n">
        <v>65.70171812376432</v>
      </c>
      <c r="R68" s="104" t="n">
        <f>Q68/AL68-1</f>
        <v>2.0394503021639143</v>
      </c>
      <c r="S68" s="103"/>
      <c r="T68" s="104">
        <f>S68/AN68-1</f>
      </c>
      <c r="U68" s="103">
        <f>C68+E68+G68+I68+K68+M68+O68+Q68+S68</f>
      </c>
      <c r="V68" s="104">
        <f>U68/SUM(X68+Z68+AB68+AD68+AF68+AH68+AJ68+AL68+AN68)-1</f>
      </c>
      <c r="W68" s="103"/>
      <c r="X68" s="103" t="n">
        <v>11.0521705612434</v>
      </c>
      <c r="Y68" s="104">
        <f>X68/AY68-1</f>
      </c>
      <c r="Z68" s="103" t="n">
        <v>11.361190236115</v>
      </c>
      <c r="AA68" s="104">
        <f>Z68/BA68-1</f>
      </c>
      <c r="AB68" s="103" t="n">
        <v>23.345117521255</v>
      </c>
      <c r="AC68" s="104">
        <f>AB68/BC68-1</f>
      </c>
      <c r="AD68" s="103" t="n">
        <v>15.1428244973213</v>
      </c>
      <c r="AE68" s="104">
        <f>AD68/BE68-1</f>
      </c>
      <c r="AF68" s="103" t="n">
        <v>19.2075672582859</v>
      </c>
      <c r="AG68" s="104">
        <f>AF68/BG68-1</f>
      </c>
      <c r="AH68" s="103" t="n">
        <v>22.3783244506653</v>
      </c>
      <c r="AI68" s="104">
        <f>AH68/BI68-1</f>
      </c>
      <c r="AJ68" s="103" t="n">
        <v>23.5985920116658</v>
      </c>
      <c r="AK68" s="104">
        <f>AJ68/BK68-1</f>
      </c>
      <c r="AL68" s="103" t="n">
        <v>21.6163159756185</v>
      </c>
      <c r="AM68" s="104">
        <f>AL68/BM68-1</f>
      </c>
      <c r="AN68" s="103" t="n">
        <v>19.4590318539552</v>
      </c>
      <c r="AO68" s="104">
        <f>AN68/BO68-1</f>
      </c>
      <c r="AP68" s="103" t="n">
        <v>28.7351774622812</v>
      </c>
      <c r="AQ68" s="104">
        <f>AP68/BQ68-1</f>
      </c>
      <c r="AR68" s="103" t="n">
        <v>34.6351465294693</v>
      </c>
      <c r="AS68" s="104">
        <f>AR68/BS68-1</f>
      </c>
      <c r="AT68" s="103" t="n">
        <v>53.7903308793702</v>
      </c>
      <c r="AU68" s="104">
        <f>AT68/BU68-1</f>
      </c>
      <c r="AV68" s="103">
        <f>X68+Z68+AB68+AD68+AF68+AH68+AJ68+AL68+AN68+AP68+AR68+AT68</f>
      </c>
      <c r="AW68" s="104">
        <f>AV68/SUM(AY68,BA68,BC68,BE68,BG68,BI68,BK68,BM68,BO68,BQ68,BS68,BU68)-1</f>
      </c>
      <c r="AX68" s="104"/>
      <c r="AY68" s="103" t="n">
        <v>25.41453882675</v>
      </c>
      <c r="AZ68" s="104"/>
      <c r="BA68" s="103" t="n">
        <v>19.9817827630068</v>
      </c>
      <c r="BB68" s="104"/>
      <c r="BC68" s="103" t="n">
        <v>21.9320191381328</v>
      </c>
      <c r="BD68" s="104"/>
      <c r="BE68" s="103" t="n">
        <v>24.239643780896</v>
      </c>
      <c r="BF68" s="104"/>
      <c r="BG68" s="103" t="n">
        <v>27.1539631835762</v>
      </c>
      <c r="BH68" s="104"/>
      <c r="BI68" s="103" t="n">
        <v>80.0022368494624</v>
      </c>
      <c r="BJ68" s="104"/>
      <c r="BK68" s="103" t="n">
        <v>44.1781529420142</v>
      </c>
      <c r="BL68" s="104"/>
      <c r="BM68" s="103" t="n">
        <v>95.0109135804906</v>
      </c>
      <c r="BN68" s="104"/>
      <c r="BO68" s="103" t="n">
        <v>44.136518804516</v>
      </c>
      <c r="BP68" s="104"/>
      <c r="BQ68" s="103" t="n">
        <v>45.427227143236</v>
      </c>
      <c r="BR68" s="104"/>
      <c r="BS68" s="103" t="n">
        <v>37.6485162001427</v>
      </c>
      <c r="BT68" s="104"/>
      <c r="BU68" s="103" t="n">
        <v>41.6728208258271</v>
      </c>
      <c r="BV68" s="104"/>
      <c r="BW68" s="103">
        <f>AY68+BA68+BC68+BE68+BG68+BI68+BK68+BM68+BO68+BQ68+BS68+BU68</f>
      </c>
      <c r="BX68" s="104"/>
      <c r="BY68" s="169"/>
      <c r="BZ68" s="174"/>
      <c r="CA68" s="174"/>
      <c r="CB68" s="174"/>
      <c r="CC68" s="174"/>
      <c r="CD68" s="174"/>
      <c r="CE68" s="174"/>
      <c r="CF68" s="174"/>
      <c r="CG68" s="174"/>
      <c r="CH68" s="174"/>
      <c r="CI68" s="174"/>
      <c r="CJ68" s="174"/>
      <c r="CK68" s="174"/>
      <c r="CL68" s="152"/>
    </row>
    <row r="69" ht="28.8" customHeight="1" spans="1:88">
      <c r="A69" s="173" t="s">
        <v>110</v>
      </c>
      <c r="B69" s="147" t="s">
        <v>282</v>
      </c>
      <c r="C69" s="103">
        <v>61.5321046572344</v>
      </c>
      <c r="D69" s="104" t="n">
        <f t="shared" ref="D69:D76" si="48">C69/X69-1</f>
        <v>8.546976231234627</v>
      </c>
      <c r="E69" s="103">
        <v>57.3189032160023</v>
      </c>
      <c r="F69" s="104" t="n">
        <f t="shared" ref="F69:F76" si="49">E69/Z69-1</f>
        <v>6.415802304073679</v>
      </c>
      <c r="G69" s="103">
        <v>55.066204349967</v>
      </c>
      <c r="H69" s="104" t="n">
        <f t="shared" ref="H69:H76" si="50">G69/AB69-1</f>
        <v>2.359396542511094</v>
      </c>
      <c r="I69" s="103">
        <v>54.5293831520265</v>
      </c>
      <c r="J69" s="104" t="n">
        <f t="shared" ref="J69:J76" si="51">I69/AD69-1</f>
        <v>4.169216170556649</v>
      </c>
      <c r="K69" s="103">
        <v>59.0455161063803</v>
      </c>
      <c r="L69" s="104" t="n">
        <f t="shared" ref="L69:L76" si="52">K69/AF69-1</f>
        <v>3.383924782241909</v>
      </c>
      <c r="M69" s="103">
        <v>58.7355353930332</v>
      </c>
      <c r="N69" s="104" t="n">
        <f t="shared" ref="N69:N76" si="53">M69/AH69-1</f>
        <v>2.791128607258863</v>
      </c>
      <c r="O69" s="103">
        <v>63.3073656264309</v>
      </c>
      <c r="P69" s="104" t="n">
        <f t="shared" ref="P69:P76" si="54">O69/AJ69-1</f>
        <v>2.454910543048904</v>
      </c>
      <c r="Q69" s="103" t="n">
        <v>58.31314681749951</v>
      </c>
      <c r="R69" s="104" t="n">
        <f>Q69/AL69-1</f>
        <v>2.0406527406154256</v>
      </c>
      <c r="S69" s="103"/>
      <c r="T69" s="104">
        <f>S69/AN69-1</f>
      </c>
      <c r="U69" s="103">
        <f>C69+E69+G69+I69+K69+M69+O69+Q69+S69</f>
      </c>
      <c r="V69" s="104">
        <f>U69/SUM(X69+Z69+AB69+AD69+AF69+AH69+AJ69+AL69+AN69)-1</f>
      </c>
      <c r="W69" s="103"/>
      <c r="X69" s="103" t="n">
        <v>6.44519302938256</v>
      </c>
      <c r="Y69" s="104">
        <f>X69/AY69-1</f>
      </c>
      <c r="Z69" s="103" t="n">
        <v>7.72929224185435</v>
      </c>
      <c r="AA69" s="104">
        <f>Z69/BA69-1</f>
      </c>
      <c r="AB69" s="103" t="n">
        <v>16.3916952503636</v>
      </c>
      <c r="AC69" s="104">
        <f>AB69/BC69-1</f>
      </c>
      <c r="AD69" s="103" t="n">
        <v>10.5488687941937</v>
      </c>
      <c r="AE69" s="104">
        <f>AD69/BE69-1</f>
      </c>
      <c r="AF69" s="103" t="n">
        <v>13.4686426066336</v>
      </c>
      <c r="AG69" s="104">
        <f>AF69/BG69-1</f>
      </c>
      <c r="AH69" s="103" t="n">
        <v>15.4928891835989</v>
      </c>
      <c r="AI69" s="104">
        <f>AH69/BI69-1</f>
      </c>
      <c r="AJ69" s="103" t="n">
        <v>18.323879833532</v>
      </c>
      <c r="AK69" s="104">
        <f>AJ69/BK69-1</f>
      </c>
      <c r="AL69" s="103" t="n">
        <v>19.1778383761432</v>
      </c>
      <c r="AM69" s="104">
        <f>AL69/BM69-1</f>
      </c>
      <c r="AN69" s="103" t="n">
        <v>16.5683107743364</v>
      </c>
      <c r="AO69" s="104">
        <f>AN69/BO69-1</f>
      </c>
      <c r="AP69" s="103" t="n">
        <v>24.2004963599226</v>
      </c>
      <c r="AQ69" s="104">
        <f>AP69/BQ69-1</f>
      </c>
      <c r="AR69" s="103" t="n">
        <v>33.9434138816789</v>
      </c>
      <c r="AS69" s="104">
        <f>AR69/BS69-1</f>
      </c>
      <c r="AT69" s="103" t="n">
        <v>52.8262767935381</v>
      </c>
      <c r="AU69" s="104">
        <f>AT69/BU69-1</f>
      </c>
      <c r="AV69" s="103">
        <f>X69+Z69+AB69+AD69+AF69+AH69+AJ69+AL69+AN69+AP69+AR69+AT69</f>
      </c>
      <c r="AW69" s="104">
        <f>AV69/SUM(AY69,BA69,BC69,BE69,BG69,BI69,BK69,BM69,BO69,BQ69,BS69,BU69)-1</f>
      </c>
      <c r="AX69" s="104"/>
      <c r="AY69" s="103" t="n">
        <v>32.2953963772258</v>
      </c>
      <c r="AZ69" s="104"/>
      <c r="BA69" s="103" t="n">
        <v>17.4737576483378</v>
      </c>
      <c r="BB69" s="104"/>
      <c r="BC69" s="103" t="n">
        <v>25.1516391272866</v>
      </c>
      <c r="BD69" s="104"/>
      <c r="BE69" s="103" t="n">
        <v>26.405652805489</v>
      </c>
      <c r="BF69" s="104"/>
      <c r="BG69" s="103" t="n">
        <v>27.4691324390039</v>
      </c>
      <c r="BH69" s="104"/>
      <c r="BI69" s="103" t="n">
        <v>66.5718143653824</v>
      </c>
      <c r="BJ69" s="104"/>
      <c r="BK69" s="103" t="n">
        <v>36.8323427171453</v>
      </c>
      <c r="BL69" s="104"/>
      <c r="BM69" s="103" t="n">
        <v>74.1073074107366</v>
      </c>
      <c r="BN69" s="104"/>
      <c r="BO69" s="103" t="n">
        <v>31.0018813993886</v>
      </c>
      <c r="BP69" s="104"/>
      <c r="BQ69" s="103" t="n">
        <v>32.5617344648968</v>
      </c>
      <c r="BR69" s="104"/>
      <c r="BS69" s="103" t="n">
        <v>30.8702704044743</v>
      </c>
      <c r="BT69" s="104"/>
      <c r="BU69" s="103" t="n">
        <v>33.9191590564627</v>
      </c>
      <c r="BV69" s="104"/>
      <c r="BW69" s="103">
        <f>AY69+BA69+BC69+BE69+BG69+BI69+BK69+BM69+BO69+BQ69+BS69+BU69</f>
      </c>
      <c r="BX69" s="104"/>
      <c r="BY69" s="169"/>
      <c r="BZ69" s="93"/>
      <c r="CA69" s="93"/>
      <c r="CB69" s="93"/>
      <c r="CC69" s="93"/>
      <c r="CD69" s="93"/>
      <c r="CE69" s="93"/>
      <c r="CF69" s="93"/>
      <c r="CG69" s="93"/>
      <c r="CH69" s="93"/>
      <c r="CI69" s="93"/>
      <c r="CJ69" s="93"/>
      <c r="CK69" s="93"/>
      <c r="CL69" s="152"/>
    </row>
    <row r="70" ht="28.8" customHeight="1" spans="1:88">
      <c r="A70" s="45"/>
      <c r="B70" s="147" t="s">
        <v>283</v>
      </c>
      <c r="C70" s="103">
        <v>266.637029834698</v>
      </c>
      <c r="D70" s="104" t="n">
        <f t="shared" si="48">C70/Z70-1</f>
        <v>8.584975120128252</v>
      </c>
      <c r="E70" s="103">
        <v>254.24503258702</v>
      </c>
      <c r="F70" s="104" t="n">
        <f t="shared" si="49">E70/AB70-1</f>
        <v>6.695099015672727</v>
      </c>
      <c r="G70" s="103">
        <v>241.615942296638</v>
      </c>
      <c r="H70" s="104" t="n">
        <f t="shared" si="50">G70/AD70-1</f>
        <v>2.434096776799607</v>
      </c>
      <c r="I70" s="103">
        <v>241.320546262736</v>
      </c>
      <c r="J70" s="104" t="n">
        <f t="shared" si="51">I70/AF70-1</f>
        <v>4.288551668123981</v>
      </c>
      <c r="K70" s="103">
        <v>262.255779926607</v>
      </c>
      <c r="L70" s="104" t="n">
        <f t="shared" si="52">K70/AH70-1</f>
        <v>3.514525427832532</v>
      </c>
      <c r="M70" s="103">
        <v>259.042823095346</v>
      </c>
      <c r="N70" s="104" t="n">
        <f t="shared" si="53">M70/AJ70-1</f>
        <v>2.8880071120951043</v>
      </c>
      <c r="O70" s="103">
        <v>278.25850203233</v>
      </c>
      <c r="P70" s="104" t="n">
        <f t="shared" si="54">O70/AL70-1</f>
        <v>2.5197793405113047</v>
      </c>
      <c r="Q70" s="103" t="n">
        <v>255.74337281793228</v>
      </c>
      <c r="R70" s="104" t="n">
        <f>Q70/AL70-1</f>
        <v>2.0739321083045876</v>
      </c>
      <c r="S70" s="103"/>
      <c r="T70" s="104">
        <f>S70/AN70-1</f>
      </c>
      <c r="U70" s="103">
        <f>C70+E70+G70+I70+K70+M70+O70+Q70+S70</f>
      </c>
      <c r="V70" s="104">
        <f>U70/SUM(X70+Z70+AB70+AD70+AF70+AH70+AJ70+AL70+AN70)-1</f>
      </c>
      <c r="W70" s="103"/>
      <c r="X70" s="103" t="n">
        <v>27.8182286853062</v>
      </c>
      <c r="Y70" s="104">
        <f>X70/AY70-1</f>
      </c>
      <c r="Z70" s="103" t="n">
        <v>33.0398649931853</v>
      </c>
      <c r="AA70" s="104">
        <f>Z70/BA70-1</f>
      </c>
      <c r="AB70" s="103" t="n">
        <v>70.3579304837795</v>
      </c>
      <c r="AC70" s="104">
        <f>AB70/BC70-1</f>
      </c>
      <c r="AD70" s="103" t="n">
        <v>45.6307438040669</v>
      </c>
      <c r="AE70" s="104">
        <f>AD70/BE70-1</f>
      </c>
      <c r="AF70" s="103" t="n">
        <v>58.0915500685348</v>
      </c>
      <c r="AG70" s="104">
        <f>AF70/BG70-1</f>
      </c>
      <c r="AH70" s="103" t="n">
        <v>66.6261186327299</v>
      </c>
      <c r="AI70" s="104">
        <f>AH70/BI70-1</f>
      </c>
      <c r="AJ70" s="103" t="n">
        <v>79.0556665952555</v>
      </c>
      <c r="AK70" s="104">
        <f>AJ70/BK70-1</f>
      </c>
      <c r="AL70" s="103" t="n">
        <v>83.1974694974594</v>
      </c>
      <c r="AM70" s="104">
        <f>AL70/BM70-1</f>
      </c>
      <c r="AN70" s="103" t="n">
        <v>71.293921314118</v>
      </c>
      <c r="AO70" s="104">
        <f>AN70/BO70-1</f>
      </c>
      <c r="AP70" s="103" t="n">
        <v>106.211716809939</v>
      </c>
      <c r="AQ70" s="104">
        <f>AP70/BQ70-1</f>
      </c>
      <c r="AR70" s="103" t="n">
        <v>148.798829613245</v>
      </c>
      <c r="AS70" s="104">
        <f>AR70/BS70-1</f>
      </c>
      <c r="AT70" s="103" t="n">
        <v>233.163272781632</v>
      </c>
      <c r="AU70" s="104">
        <f>AT70/BU70-1</f>
      </c>
      <c r="AV70" s="103">
        <f>X70+Z70+AB70+AD70+AF70+AH70+AJ70+AL70+AN70+AP70+AR70+AT70</f>
      </c>
      <c r="AW70" s="104">
        <f>AV70/SUM(AY70,BA70,BC70,BE70,BG70,BI70,BK70,BM70,BO70,BQ70,BS70,BU70)-1</f>
      </c>
      <c r="AX70" s="104"/>
      <c r="AY70" s="103" t="n">
        <v>135.868236387909</v>
      </c>
      <c r="AZ70" s="104"/>
      <c r="BA70" s="103" t="n">
        <v>74.6745604796171</v>
      </c>
      <c r="BB70" s="104"/>
      <c r="BC70" s="103" t="n">
        <v>104.67725987137</v>
      </c>
      <c r="BD70" s="104"/>
      <c r="BE70" s="103" t="n">
        <v>111.643617850126</v>
      </c>
      <c r="BF70" s="104"/>
      <c r="BG70" s="103" t="n">
        <v>116.310497414196</v>
      </c>
      <c r="BH70" s="104"/>
      <c r="BI70" s="103" t="n">
        <v>289.393271165762</v>
      </c>
      <c r="BJ70" s="104"/>
      <c r="BK70" s="103" t="n">
        <v>161.874666419704</v>
      </c>
      <c r="BL70" s="104"/>
      <c r="BM70" s="103" t="n">
        <v>332.757815362569</v>
      </c>
      <c r="BN70" s="104"/>
      <c r="BO70" s="103" t="n">
        <v>136.721940711251</v>
      </c>
      <c r="BP70" s="104"/>
      <c r="BQ70" s="103" t="n">
        <v>143.848699673388</v>
      </c>
      <c r="BR70" s="104"/>
      <c r="BS70" s="103" t="n">
        <v>137.373174782352</v>
      </c>
      <c r="BT70" s="104"/>
      <c r="BU70" s="103" t="n">
        <v>152.638179618498</v>
      </c>
      <c r="BV70" s="104"/>
      <c r="BW70" s="103">
        <f>AY70+BA70+BC70+BE70+BG70+BI70+BK70+BM70+BO70+BQ70+BS70+BU70</f>
      </c>
      <c r="BX70" s="104"/>
      <c r="BY70" s="169"/>
      <c r="BZ70" s="172"/>
      <c r="CA70" s="172"/>
      <c r="CB70" s="172"/>
      <c r="CC70" s="172"/>
      <c r="CD70" s="172"/>
      <c r="CE70" s="172"/>
      <c r="CF70" s="172"/>
      <c r="CG70" s="172"/>
      <c r="CH70" s="172"/>
      <c r="CI70" s="172"/>
      <c r="CJ70" s="172"/>
      <c r="CK70" s="172"/>
      <c r="CL70" s="152"/>
    </row>
    <row r="71" ht="28.8" customHeight="1" spans="1:88">
      <c r="A71" s="45"/>
      <c r="B71" s="147" t="s">
        <v>284</v>
      </c>
      <c r="C71" s="103">
        <v>43.8798818644246</v>
      </c>
      <c r="D71" s="104" t="n">
        <f t="shared" si="48">C71/Z71-1</f>
        <v>8.345082393772024</v>
      </c>
      <c r="E71" s="103">
        <v>41.0563865106197</v>
      </c>
      <c r="F71" s="104" t="n">
        <f t="shared" si="49">E71/AB71-1</f>
        <v>6.430133841109544</v>
      </c>
      <c r="G71" s="103">
        <v>39.3930567531785</v>
      </c>
      <c r="H71" s="104" t="n">
        <f t="shared" si="50">G71/AD71-1</f>
        <v>2.395527846411617</v>
      </c>
      <c r="I71" s="103">
        <v>39.2051756039255</v>
      </c>
      <c r="J71" s="104" t="n">
        <f t="shared" si="51">I71/AF71-1</f>
        <v>4.284803176187774</v>
      </c>
      <c r="K71" s="103">
        <v>42.5361039995644</v>
      </c>
      <c r="L71" s="104" t="n">
        <f t="shared" si="52">K71/AH71-1</f>
        <v>3.4690293699116195</v>
      </c>
      <c r="M71" s="103">
        <v>41.915113895736</v>
      </c>
      <c r="N71" s="104" t="n">
        <f t="shared" si="53">M71/AJ71-1</f>
        <v>2.735481633242206</v>
      </c>
      <c r="O71" s="103">
        <v>45.1177406286033</v>
      </c>
      <c r="P71" s="104" t="n">
        <f t="shared" si="54">O71/AL71-1</f>
        <v>2.5083819414063124</v>
      </c>
      <c r="Q71" s="103" t="n">
        <v>41.69509942184656</v>
      </c>
      <c r="R71" s="104" t="n">
        <f>Q71/AL71-1</f>
        <v>2.1217634091228166</v>
      </c>
      <c r="S71" s="103"/>
      <c r="T71" s="104">
        <f>S71/AN71-1</f>
      </c>
      <c r="U71" s="103">
        <f>C71+E71+G71+I71+K71+M71+O71+Q71+S71</f>
      </c>
      <c r="V71" s="104">
        <f>U71/SUM(X71+Z71+AB71+AD71+AF71+AH71+AJ71+AL71+AN71)-1</f>
      </c>
      <c r="W71" s="103"/>
      <c r="X71" s="103" t="n">
        <v>4.69550508122519</v>
      </c>
      <c r="Y71" s="104">
        <f>X71/AY71-1</f>
      </c>
      <c r="Z71" s="103" t="n">
        <v>5.52565907809929</v>
      </c>
      <c r="AA71" s="104">
        <f>Z71/BA71-1</f>
      </c>
      <c r="AB71" s="103" t="n">
        <v>11.6014530096724</v>
      </c>
      <c r="AC71" s="104">
        <f>AB71/BC71-1</f>
      </c>
      <c r="AD71" s="103" t="n">
        <v>7.41847412228631</v>
      </c>
      <c r="AE71" s="104">
        <f>AD71/BE71-1</f>
      </c>
      <c r="AF71" s="103" t="n">
        <v>9.51797369825869</v>
      </c>
      <c r="AG71" s="104">
        <f>AF71/BG71-1</f>
      </c>
      <c r="AH71" s="103" t="n">
        <v>11.2208057784923</v>
      </c>
      <c r="AI71" s="104">
        <f>AH71/BI71-1</f>
      </c>
      <c r="AJ71" s="103" t="n">
        <v>12.8599854240836</v>
      </c>
      <c r="AK71" s="104">
        <f>AJ71/BK71-1</f>
      </c>
      <c r="AL71" s="103" t="n">
        <v>13.3562650199563</v>
      </c>
      <c r="AM71" s="104">
        <f>AL71/BM71-1</f>
      </c>
      <c r="AN71" s="103" t="n">
        <v>11.6151455033445</v>
      </c>
      <c r="AO71" s="104">
        <f>AN71/BO71-1</f>
      </c>
      <c r="AP71" s="103" t="n">
        <v>17.3959142804617</v>
      </c>
      <c r="AQ71" s="104">
        <f>AP71/BQ71-1</f>
      </c>
      <c r="AR71" s="103" t="n">
        <v>24.6225851230085</v>
      </c>
      <c r="AS71" s="104">
        <f>AR71/BS71-1</f>
      </c>
      <c r="AT71" s="103" t="n">
        <v>38.0539876962016</v>
      </c>
      <c r="AU71" s="104">
        <f>AT71/BU71-1</f>
      </c>
      <c r="AV71" s="103">
        <f>X71+Z71+AB71+AD71+AF71+AH71+AJ71+AL71+AN71+AP71+AR71+AT71</f>
      </c>
      <c r="AW71" s="104">
        <f>AV71/SUM(AY71,BA71,BC71,BE71,BG71,BI71,BK71,BM71,BO71,BQ71,BS71,BU71)-1</f>
      </c>
      <c r="AX71" s="104"/>
      <c r="AY71" s="103" t="n">
        <v>22.8280872284263</v>
      </c>
      <c r="AZ71" s="104"/>
      <c r="BA71" s="103" t="n">
        <v>12.3348502595963</v>
      </c>
      <c r="BB71" s="104"/>
      <c r="BC71" s="103" t="n">
        <v>17.863207427916</v>
      </c>
      <c r="BD71" s="104"/>
      <c r="BE71" s="103" t="n">
        <v>18.8413144348469</v>
      </c>
      <c r="BF71" s="104"/>
      <c r="BG71" s="103" t="n">
        <v>19.486572299112</v>
      </c>
      <c r="BH71" s="104"/>
      <c r="BI71" s="103" t="n">
        <v>49.7880419713046</v>
      </c>
      <c r="BJ71" s="104"/>
      <c r="BK71" s="103" t="n">
        <v>27.1531024512598</v>
      </c>
      <c r="BL71" s="104"/>
      <c r="BM71" s="103" t="n">
        <v>55.3649691175051</v>
      </c>
      <c r="BN71" s="104"/>
      <c r="BO71" s="103" t="n">
        <v>22.7866153125693</v>
      </c>
      <c r="BP71" s="104"/>
      <c r="BQ71" s="103" t="n">
        <v>23.9075222634294</v>
      </c>
      <c r="BR71" s="104"/>
      <c r="BS71" s="103" t="n">
        <v>22.8653205539636</v>
      </c>
      <c r="BT71" s="104"/>
      <c r="BU71" s="103" t="n">
        <v>25.8023508331046</v>
      </c>
      <c r="BV71" s="104"/>
      <c r="BW71" s="103">
        <f>AY71+BA71+BC71+BE71+BG71+BI71+BK71+BM71+BO71+BQ71+BS71+BU71</f>
      </c>
      <c r="BX71" s="104"/>
      <c r="BY71" s="169"/>
      <c r="BZ71" s="174"/>
      <c r="CA71" s="174"/>
      <c r="CB71" s="174"/>
      <c r="CC71" s="174"/>
      <c r="CD71" s="174"/>
      <c r="CE71" s="174"/>
      <c r="CF71" s="174"/>
      <c r="CG71" s="174"/>
      <c r="CH71" s="174"/>
      <c r="CI71" s="174"/>
      <c r="CJ71" s="174"/>
      <c r="CK71" s="174"/>
      <c r="CL71" s="152"/>
    </row>
    <row r="72" ht="28.8" customHeight="1" spans="1:88">
      <c r="A72" s="29"/>
      <c r="B72" s="147" t="s">
        <v>276</v>
      </c>
      <c r="C72" s="103">
        <v>105.686529806498</v>
      </c>
      <c r="D72" s="104" t="n">
        <f t="shared" si="48">C72/Z72-1</f>
        <v>9.183587618692176</v>
      </c>
      <c r="E72" s="103">
        <v>107.174541127931</v>
      </c>
      <c r="F72" s="104" t="n">
        <f t="shared" si="49">E72/AB72-1</f>
        <v>8.17071042419869</v>
      </c>
      <c r="G72" s="103">
        <v>100.441967972244</v>
      </c>
      <c r="H72" s="104" t="n">
        <f t="shared" si="50">G72/AD72-1</f>
        <v>3.061414548966515</v>
      </c>
      <c r="I72" s="103">
        <v>102.1881142592</v>
      </c>
      <c r="J72" s="104" t="n">
        <f t="shared" si="51">I72/AF72-1</f>
        <v>5.2567916486429604</v>
      </c>
      <c r="K72" s="103">
        <v>112.16934864363</v>
      </c>
      <c r="L72" s="104" t="n">
        <f t="shared" si="52">K72/AH72-1</f>
        <v>4.397976760878528</v>
      </c>
      <c r="M72" s="103">
        <v>107.735798382252</v>
      </c>
      <c r="N72" s="104" t="n">
        <f t="shared" si="53">M72/AJ72-1</f>
        <v>3.2972145527383354</v>
      </c>
      <c r="O72" s="103">
        <v>115.184902028657</v>
      </c>
      <c r="P72" s="104" t="n">
        <f t="shared" si="54">O72/AL72-1</f>
        <v>3.054086472132145</v>
      </c>
      <c r="Q72" s="103" t="n">
        <v>105.7542352174634</v>
      </c>
      <c r="R72" s="104" t="n">
        <f>Q72/AL72-1</f>
        <v>2.45168796956509</v>
      </c>
      <c r="S72" s="103"/>
      <c r="T72" s="104">
        <f>S72/AN72-1</f>
      </c>
      <c r="U72" s="103">
        <f>C72+E72+G72+I72+K72+M72+O72+Q72+S72</f>
      </c>
      <c r="V72" s="104">
        <f>U72/SUM(X72+Z72+AB72+AD72+AF72+AH72+AJ72+AL72+AN72)-1</f>
      </c>
      <c r="W72" s="103"/>
      <c r="X72" s="103" t="n">
        <v>10.3781234829765</v>
      </c>
      <c r="Y72" s="104">
        <f>X72/AY72-1</f>
      </c>
      <c r="Z72" s="103" t="n">
        <v>11.6866127236043</v>
      </c>
      <c r="AA72" s="104">
        <f>Z72/BA72-1</f>
      </c>
      <c r="AB72" s="103" t="n">
        <v>24.73078449916</v>
      </c>
      <c r="AC72" s="104">
        <f>AB72/BC72-1</f>
      </c>
      <c r="AD72" s="103" t="n">
        <v>16.3323505076861</v>
      </c>
      <c r="AE72" s="104">
        <f>AD72/BE72-1</f>
      </c>
      <c r="AF72" s="103" t="n">
        <v>20.7798872823184</v>
      </c>
      <c r="AG72" s="104">
        <f>AF72/BG72-1</f>
      </c>
      <c r="AH72" s="103" t="n">
        <v>25.071077336271</v>
      </c>
      <c r="AI72" s="104">
        <f>AH72/BI72-1</f>
      </c>
      <c r="AJ72" s="103" t="n">
        <v>28.4120486379459</v>
      </c>
      <c r="AK72" s="104">
        <f>AJ72/BK72-1</f>
      </c>
      <c r="AL72" s="103" t="n">
        <v>30.6384111628688</v>
      </c>
      <c r="AM72" s="104">
        <f>AL72/BM72-1</f>
      </c>
      <c r="AN72" s="103" t="n">
        <v>26.1146019566612</v>
      </c>
      <c r="AO72" s="104">
        <f>AN72/BO72-1</f>
      </c>
      <c r="AP72" s="103" t="n">
        <v>42.9286582871932</v>
      </c>
      <c r="AQ72" s="104">
        <f>AP72/BQ72-1</f>
      </c>
      <c r="AR72" s="103" t="n">
        <v>61.2346888959971</v>
      </c>
      <c r="AS72" s="104">
        <f>AR72/BS72-1</f>
      </c>
      <c r="AT72" s="103" t="n">
        <v>96.7267527048816</v>
      </c>
      <c r="AU72" s="104">
        <f>AT72/BU72-1</f>
      </c>
      <c r="AV72" s="103">
        <f>X72+Z72+AB72+AD72+AF72+AH72+AJ72+AL72+AN72+AP72+AR72+AT72</f>
      </c>
      <c r="AW72" s="104">
        <f>AV72/SUM(AY72,BA72,BC72,BE72,BG72,BI72,BK72,BM72,BO72,BQ72,BS72,BU72)-1</f>
      </c>
      <c r="AX72" s="104"/>
      <c r="AY72" s="103" t="n">
        <v>46.5664121507776</v>
      </c>
      <c r="AZ72" s="104"/>
      <c r="BA72" s="103" t="n">
        <v>28.4595159562938</v>
      </c>
      <c r="BB72" s="104"/>
      <c r="BC72" s="103" t="n">
        <v>35.779604742887</v>
      </c>
      <c r="BD72" s="104"/>
      <c r="BE72" s="103" t="n">
        <v>37.8746528998585</v>
      </c>
      <c r="BF72" s="104"/>
      <c r="BG72" s="103" t="n">
        <v>39.2315595388731</v>
      </c>
      <c r="BH72" s="104"/>
      <c r="BI72" s="103" t="n">
        <v>117.926537562947</v>
      </c>
      <c r="BJ72" s="104"/>
      <c r="BK72" s="103" t="n">
        <v>65.324060329974</v>
      </c>
      <c r="BL72" s="104"/>
      <c r="BM72" s="103" t="n">
        <v>144.1963830708</v>
      </c>
      <c r="BN72" s="104"/>
      <c r="BO72" s="103" t="n">
        <v>56.0408105221595</v>
      </c>
      <c r="BP72" s="104"/>
      <c r="BQ72" s="103" t="n">
        <v>58.5903332907076</v>
      </c>
      <c r="BR72" s="104"/>
      <c r="BS72" s="103" t="n">
        <v>57.5163825959001</v>
      </c>
      <c r="BT72" s="104"/>
      <c r="BU72" s="103" t="n">
        <v>68.7833701310897</v>
      </c>
      <c r="BV72" s="104"/>
      <c r="BW72" s="103">
        <f>AY72+BA72+BC72+BE72+BG72+BI72+BK72+BM72+BO72+BQ72+BS72+BU72</f>
      </c>
      <c r="BX72" s="104"/>
      <c r="BY72" s="169"/>
      <c r="BZ72" s="174"/>
      <c r="CA72" s="174"/>
      <c r="CB72" s="174"/>
      <c r="CC72" s="174"/>
      <c r="CD72" s="174"/>
      <c r="CE72" s="174"/>
      <c r="CF72" s="174"/>
      <c r="CG72" s="174"/>
      <c r="CH72" s="174"/>
      <c r="CI72" s="174"/>
      <c r="CJ72" s="174"/>
      <c r="CK72" s="174"/>
      <c r="CL72" s="152"/>
    </row>
    <row r="73" ht="28.8" customHeight="1" spans="1:88">
      <c r="A73" s="173" t="s">
        <v>112</v>
      </c>
      <c r="B73" s="147" t="s">
        <v>282</v>
      </c>
      <c r="C73" s="103">
        <v>0.32117221241354</v>
      </c>
      <c r="D73" s="104" t="n">
        <f t="shared" si="48">C73/Z73-1</f>
        <v>0.9417434734390566</v>
      </c>
      <c r="E73" s="103">
        <v>0.254361715934241</v>
      </c>
      <c r="F73" s="104" t="n">
        <f t="shared" si="49">E73/AB73-1</f>
        <v>0.5888814796170307</v>
      </c>
      <c r="G73" s="103">
        <v>0.350996398494412</v>
      </c>
      <c r="H73" s="104" t="n">
        <f t="shared" si="50">G73/AD73-1</f>
        <v>0.27106466536446727</v>
      </c>
      <c r="I73" s="103">
        <v>0.355186197827151</v>
      </c>
      <c r="J73" s="104" t="n">
        <f t="shared" si="51">I73/AF73-1</f>
        <v>1.3972053229587558</v>
      </c>
      <c r="K73" s="103">
        <v>0.433287900981098</v>
      </c>
      <c r="L73" s="104" t="n">
        <f t="shared" si="52">K73/AH73-1</f>
        <v>1.8636489735225115</v>
      </c>
      <c r="M73" s="103">
        <v>0.507673287117251</v>
      </c>
      <c r="N73" s="104" t="n">
        <f t="shared" si="53">M73/AJ73-1</f>
        <v>2.8557712717019283</v>
      </c>
      <c r="O73" s="103">
        <v>0.576776722825841</v>
      </c>
      <c r="P73" s="104" t="n">
        <f t="shared" si="54">O73/AL73-1</f>
        <v>1.1577192157642555</v>
      </c>
      <c r="Q73" s="103" t="n">
        <v>0.722091488014613</v>
      </c>
      <c r="R73" s="104" t="n">
        <f>Q73/AL73-1</f>
        <v>1.2565525873359435</v>
      </c>
      <c r="S73" s="103"/>
      <c r="T73" s="104">
        <f>S73/AN73-1</f>
      </c>
      <c r="U73" s="103">
        <f>C73+E73+G73+I73+K73+M73+O73+Q73+S73</f>
      </c>
      <c r="V73" s="104">
        <f>U73/SUM(X73+Z73+AB73+AD73+AF73+AH73+AJ73+AL73+AN73)-1</f>
      </c>
      <c r="W73" s="103"/>
      <c r="X73" s="103" t="n">
        <v>0.165404038590487</v>
      </c>
      <c r="Y73" s="104">
        <f>X73/AY73-1</f>
      </c>
      <c r="Z73" s="103" t="n">
        <v>0.160088539766698</v>
      </c>
      <c r="AA73" s="104">
        <f>Z73/BA73-1</f>
      </c>
      <c r="AB73" s="103" t="n">
        <v>0.276143620430017</v>
      </c>
      <c r="AC73" s="104">
        <f>AB73/BC73-1</f>
      </c>
      <c r="AD73" s="103" t="n">
        <v>0.148166781720959</v>
      </c>
      <c r="AE73" s="104">
        <f>AD73/BE73-1</f>
      </c>
      <c r="AF73" s="103" t="n">
        <v>0.151306219787169</v>
      </c>
      <c r="AG73" s="104">
        <f>AF73/BG73-1</f>
      </c>
      <c r="AH73" s="103" t="n">
        <v>0.131665820232424</v>
      </c>
      <c r="AI73" s="104">
        <f>AH73/BI73-1</f>
      </c>
      <c r="AJ73" s="103" t="n">
        <v>0.267308516609539</v>
      </c>
      <c r="AK73" s="104">
        <f>AJ73/BK73-1</f>
      </c>
      <c r="AL73" s="103" t="n">
        <v>0.319997633588103</v>
      </c>
      <c r="AM73" s="104">
        <f>AL73/BM73-1</f>
      </c>
      <c r="AN73" s="103" t="n">
        <v>0.225417040487795</v>
      </c>
      <c r="AO73" s="104">
        <f>AN73/BO73-1</f>
      </c>
      <c r="AP73" s="103" t="n">
        <v>0.296071229393878</v>
      </c>
      <c r="AQ73" s="104">
        <f>AP73/BQ73-1</f>
      </c>
      <c r="AR73" s="103" t="n">
        <v>0.257405168278595</v>
      </c>
      <c r="AS73" s="104">
        <f>AR73/BS73-1</f>
      </c>
      <c r="AT73" s="103" t="n">
        <v>0.295565331252298</v>
      </c>
      <c r="AU73" s="104">
        <f>AT73/BU73-1</f>
      </c>
      <c r="AV73" s="103">
        <f>X73+Z73+AB73+AD73+AF73+AH73+AJ73+AL73+AN73+AP73+AR73+AT73</f>
      </c>
      <c r="AW73" s="104">
        <f>AV73/SUM(AY73,BA73,BC73,BE73,BG73,BI73,BK73,BM73,BO73,BQ73,BS73,BU73)-1</f>
      </c>
      <c r="AX73" s="104"/>
      <c r="AY73" s="103" t="n">
        <v>0.0278503361473864</v>
      </c>
      <c r="AZ73" s="104"/>
      <c r="BA73" s="103" t="n">
        <v>0.0256757103906849</v>
      </c>
      <c r="BB73" s="104"/>
      <c r="BC73" s="103" t="n">
        <v>0.0207767103203617</v>
      </c>
      <c r="BD73" s="104"/>
      <c r="BE73" s="103" t="n">
        <v>0.0196315477356384</v>
      </c>
      <c r="BF73" s="104"/>
      <c r="BG73" s="103" t="n">
        <v>0.0205720152528342</v>
      </c>
      <c r="BH73" s="104"/>
      <c r="BI73" s="103" t="n">
        <v>0.0446721014229442</v>
      </c>
      <c r="BJ73" s="104"/>
      <c r="BK73" s="103" t="n">
        <v>0.0498411257412368</v>
      </c>
      <c r="BL73" s="104"/>
      <c r="BM73" s="103" t="n">
        <v>0.18328467846874</v>
      </c>
      <c r="BN73" s="104"/>
      <c r="BO73" s="103" t="n">
        <v>0.0494692932403237</v>
      </c>
      <c r="BP73" s="104"/>
      <c r="BQ73" s="103" t="n">
        <v>0.073094792878024</v>
      </c>
      <c r="BR73" s="104"/>
      <c r="BS73" s="103" t="n">
        <v>0.0732521247070193</v>
      </c>
      <c r="BT73" s="104"/>
      <c r="BU73" s="103" t="n">
        <v>0.0940203735389568</v>
      </c>
      <c r="BV73" s="104"/>
      <c r="BW73" s="103">
        <f>AY73+BA73+BC73+BE73+BG73+BI73+BK73+BM73+BO73+BQ73+BS73+BU73</f>
      </c>
      <c r="BX73" s="104"/>
      <c r="BY73" s="169"/>
      <c r="BZ73" s="93"/>
      <c r="CA73" s="93"/>
      <c r="CB73" s="93"/>
      <c r="CC73" s="93"/>
      <c r="CD73" s="93"/>
      <c r="CE73" s="93"/>
      <c r="CF73" s="93"/>
      <c r="CG73" s="93"/>
      <c r="CH73" s="93"/>
      <c r="CI73" s="93"/>
      <c r="CJ73" s="93"/>
      <c r="CK73" s="93"/>
      <c r="CL73" s="152"/>
    </row>
    <row r="74" ht="28.8" customHeight="1" spans="1:88">
      <c r="A74" s="45"/>
      <c r="B74" s="147" t="s">
        <v>283</v>
      </c>
      <c r="C74" s="103">
        <v>1.44972431567133</v>
      </c>
      <c r="D74" s="104" t="n">
        <f t="shared" si="48">C74/Z74-1</f>
        <v>1.436840004599269</v>
      </c>
      <c r="E74" s="103">
        <v>1.1752631463351</v>
      </c>
      <c r="F74" s="104" t="n">
        <f t="shared" si="49">E74/AB74-1</f>
        <v>1.0609031579606043</v>
      </c>
      <c r="G74" s="103">
        <v>1.60424934869415</v>
      </c>
      <c r="H74" s="104" t="n">
        <f t="shared" si="50">G74/AD74-1</f>
        <v>0.6241604017254743</v>
      </c>
      <c r="I74" s="103">
        <v>1.63737653769591</v>
      </c>
      <c r="J74" s="104" t="n">
        <f t="shared" si="51">I74/AF74-1</f>
        <v>2.065683411002531</v>
      </c>
      <c r="K74" s="103">
        <v>2.00467269252914</v>
      </c>
      <c r="L74" s="104" t="n">
        <f t="shared" si="52">K74/AH74-1</f>
        <v>2.686199224870886</v>
      </c>
      <c r="M74" s="103">
        <v>2.33229623800396</v>
      </c>
      <c r="N74" s="104" t="n">
        <f t="shared" si="53">M74/AJ74-1</f>
        <v>3.9428770690756147</v>
      </c>
      <c r="O74" s="103">
        <v>2.64077070180646</v>
      </c>
      <c r="P74" s="104" t="n">
        <f t="shared" si="54">O74/AL74-1</f>
        <v>1.7477902190374386</v>
      </c>
      <c r="Q74" s="103" t="n">
        <v>3.2988221550824384</v>
      </c>
      <c r="R74" s="104" t="n">
        <f>Q74/AL74-1</f>
        <v>1.8515626594068952</v>
      </c>
      <c r="S74" s="103"/>
      <c r="T74" s="104">
        <f>S74/AN74-1</f>
      </c>
      <c r="U74" s="103">
        <f>C74+E74+G74+I74+K74+M74+O74+Q74+S74</f>
      </c>
      <c r="V74" s="104">
        <f>U74/SUM(X74+Z74+AB74+AD74+AF74+AH74+AJ74+AL74+AN74)-1</f>
      </c>
      <c r="W74" s="103"/>
      <c r="X74" s="103" t="n">
        <v>0.594919778456991</v>
      </c>
      <c r="Y74" s="104">
        <f>X74/AY74-1</f>
      </c>
      <c r="Z74" s="103" t="n">
        <v>0.570266070870646</v>
      </c>
      <c r="AA74" s="104">
        <f>Z74/BA74-1</f>
      </c>
      <c r="AB74" s="103" t="n">
        <v>0.987740710209305</v>
      </c>
      <c r="AC74" s="104">
        <f>AB74/BC74-1</f>
      </c>
      <c r="AD74" s="103" t="n">
        <v>0.534098378136332</v>
      </c>
      <c r="AE74" s="104">
        <f>AD74/BE74-1</f>
      </c>
      <c r="AF74" s="103" t="n">
        <v>0.543831890312265</v>
      </c>
      <c r="AG74" s="104">
        <f>AF74/BG74-1</f>
      </c>
      <c r="AH74" s="103" t="n">
        <v>0.471849937882459</v>
      </c>
      <c r="AI74" s="104">
        <f>AH74/BI74-1</f>
      </c>
      <c r="AJ74" s="103" t="n">
        <v>0.96105251540328</v>
      </c>
      <c r="AK74" s="104">
        <f>AJ74/BK74-1</f>
      </c>
      <c r="AL74" s="103" t="n">
        <v>1.15684715683876</v>
      </c>
      <c r="AM74" s="104">
        <f>AL74/BM74-1</f>
      </c>
      <c r="AN74" s="103" t="n">
        <v>0.808313380398605</v>
      </c>
      <c r="AO74" s="104">
        <f>AN74/BO74-1</f>
      </c>
      <c r="AP74" s="103" t="n">
        <v>1.08283707299043</v>
      </c>
      <c r="AQ74" s="104">
        <f>AP74/BQ74-1</f>
      </c>
      <c r="AR74" s="103" t="n">
        <v>0.940329394232616</v>
      </c>
      <c r="AS74" s="104">
        <f>AR74/BS74-1</f>
      </c>
      <c r="AT74" s="103" t="n">
        <v>1.08713226539566</v>
      </c>
      <c r="AU74" s="104">
        <f>AT74/BU74-1</f>
      </c>
      <c r="AV74" s="103">
        <f>X74+Z74+AB74+AD74+AF74+AH74+AJ74+AL74+AN74+AP74+AR74+AT74</f>
      </c>
      <c r="AW74" s="104">
        <f>AV74/SUM(AY74,BA74,BC74,BE74,BG74,BI74,BK74,BM74,BO74,BQ74,BS74,BU74)-1</f>
      </c>
      <c r="AX74" s="104"/>
      <c r="AY74" s="103" t="n">
        <v>0.0976397175146667</v>
      </c>
      <c r="AZ74" s="104"/>
      <c r="BA74" s="103" t="n">
        <v>0.0914381834278176</v>
      </c>
      <c r="BB74" s="104"/>
      <c r="BC74" s="103" t="n">
        <v>0.0720578983100028</v>
      </c>
      <c r="BD74" s="104"/>
      <c r="BE74" s="103" t="n">
        <v>0.0691688073177937</v>
      </c>
      <c r="BF74" s="104"/>
      <c r="BG74" s="103" t="n">
        <v>0.0725887907145329</v>
      </c>
      <c r="BH74" s="104"/>
      <c r="BI74" s="103" t="n">
        <v>0.16182781561878</v>
      </c>
      <c r="BJ74" s="104"/>
      <c r="BK74" s="103" t="n">
        <v>0.250991398596623</v>
      </c>
      <c r="BL74" s="104"/>
      <c r="BM74" s="103" t="n">
        <v>0.943006843448583</v>
      </c>
      <c r="BN74" s="104"/>
      <c r="BO74" s="103" t="n">
        <v>0.181804497881334</v>
      </c>
      <c r="BP74" s="104"/>
      <c r="BQ74" s="103" t="n">
        <v>0.269093745598192</v>
      </c>
      <c r="BR74" s="104"/>
      <c r="BS74" s="103" t="n">
        <v>0.271644228106531</v>
      </c>
      <c r="BT74" s="104"/>
      <c r="BU74" s="103" t="n">
        <v>0.352580937127311</v>
      </c>
      <c r="BV74" s="104"/>
      <c r="BW74" s="103">
        <f>AY74+BA74+BC74+BE74+BG74+BI74+BK74+BM74+BO74+BQ74+BS74+BU74</f>
      </c>
      <c r="BX74" s="104"/>
      <c r="BY74" s="169"/>
      <c r="BZ74" s="172"/>
      <c r="CA74" s="172"/>
      <c r="CB74" s="172"/>
      <c r="CC74" s="172"/>
      <c r="CD74" s="172"/>
      <c r="CE74" s="172"/>
      <c r="CF74" s="172"/>
      <c r="CG74" s="172"/>
      <c r="CH74" s="172"/>
      <c r="CI74" s="172"/>
      <c r="CJ74" s="172"/>
      <c r="CK74" s="172"/>
      <c r="CL74" s="152"/>
    </row>
    <row r="75" ht="28.8" customHeight="1" spans="1:88">
      <c r="A75" s="45"/>
      <c r="B75" s="147" t="s">
        <v>284</v>
      </c>
      <c r="C75" s="103">
        <v>0.260213322337742</v>
      </c>
      <c r="D75" s="104" t="n">
        <f t="shared" si="48">C75/Z75-1</f>
        <v>0.9045086252123815</v>
      </c>
      <c r="E75" s="103">
        <v>0.208545436016314</v>
      </c>
      <c r="F75" s="104" t="n">
        <f t="shared" si="49">E75/AB75-1</f>
        <v>0.6095271079044056</v>
      </c>
      <c r="G75" s="103">
        <v>0.286534013792872</v>
      </c>
      <c r="H75" s="104" t="n">
        <f t="shared" si="50">G75/AD75-1</f>
        <v>0.2930001238622497</v>
      </c>
      <c r="I75" s="103">
        <v>0.290859575220764</v>
      </c>
      <c r="J75" s="104" t="n">
        <f t="shared" si="51">I75/AF75-1</f>
        <v>1.4618961765858693</v>
      </c>
      <c r="K75" s="103">
        <v>0.355258205026768</v>
      </c>
      <c r="L75" s="104" t="n">
        <f t="shared" si="52">K75/AH75-1</f>
        <v>1.9117926871876305</v>
      </c>
      <c r="M75" s="103">
        <v>0.414036743058156</v>
      </c>
      <c r="N75" s="104" t="n">
        <f t="shared" si="53">M75/AJ75-1</f>
        <v>2.8631937232817752</v>
      </c>
      <c r="O75" s="103">
        <v>0.468855392455781</v>
      </c>
      <c r="P75" s="104" t="n">
        <f t="shared" si="54">O75/AL75-1</f>
        <v>1.2112953017300683</v>
      </c>
      <c r="Q75" s="103" t="n">
        <v>0.5852154879140126</v>
      </c>
      <c r="R75" s="104" t="n">
        <f>Q75/AL75-1</f>
        <v>1.3035545958754065</v>
      </c>
      <c r="S75" s="103"/>
      <c r="T75" s="104">
        <f>S75/AN75-1</f>
      </c>
      <c r="U75" s="103">
        <f>C75+E75+G75+I75+K75+M75+O75+Q75+S75</f>
      </c>
      <c r="V75" s="104">
        <f>U75/SUM(X75+Z75+AB75+AD75+AF75+AH75+AJ75+AL75+AN75)-1</f>
      </c>
      <c r="W75" s="103"/>
      <c r="X75" s="103" t="n">
        <v>0.136630162180927</v>
      </c>
      <c r="Y75" s="104">
        <f>X75/AY75-1</f>
      </c>
      <c r="Z75" s="103" t="n">
        <v>0.129569384070728</v>
      </c>
      <c r="AA75" s="104">
        <f>Z75/BA75-1</f>
      </c>
      <c r="AB75" s="103" t="n">
        <v>0.221604011093968</v>
      </c>
      <c r="AC75" s="104">
        <f>AB75/BC75-1</f>
      </c>
      <c r="AD75" s="103" t="n">
        <v>0.118144533464496</v>
      </c>
      <c r="AE75" s="104">
        <f>AD75/BE75-1</f>
      </c>
      <c r="AF75" s="103" t="n">
        <v>0.122006695940258</v>
      </c>
      <c r="AG75" s="104">
        <f>AF75/BG75-1</f>
      </c>
      <c r="AH75" s="103" t="n">
        <v>0.107174729696556</v>
      </c>
      <c r="AI75" s="104">
        <f>AH75/BI75-1</f>
      </c>
      <c r="AJ75" s="103" t="n">
        <v>0.212027489991481</v>
      </c>
      <c r="AK75" s="104">
        <f>AJ75/BK75-1</f>
      </c>
      <c r="AL75" s="103" t="n">
        <v>0.254048889903396</v>
      </c>
      <c r="AM75" s="104">
        <f>AL75/BM75-1</f>
      </c>
      <c r="AN75" s="103" t="n">
        <v>0.177791067768402</v>
      </c>
      <c r="AO75" s="104">
        <f>AN75/BO75-1</f>
      </c>
      <c r="AP75" s="103" t="n">
        <v>0.240233095813341</v>
      </c>
      <c r="AQ75" s="104">
        <f>AP75/BQ75-1</f>
      </c>
      <c r="AR75" s="103" t="n">
        <v>0.209755330811705</v>
      </c>
      <c r="AS75" s="104">
        <f>AR75/BS75-1</f>
      </c>
      <c r="AT75" s="103" t="n">
        <v>0.240641994522651</v>
      </c>
      <c r="AU75" s="104">
        <f>AT75/BU75-1</f>
      </c>
      <c r="AV75" s="103">
        <f>X75+Z75+AB75+AD75+AF75+AH75+AJ75+AL75+AN75+AP75+AR75+AT75</f>
      </c>
      <c r="AW75" s="104">
        <f>AV75/SUM(AY75,BA75,BC75,BE75,BG75,BI75,BK75,BM75,BO75,BQ75,BS75,BU75)-1</f>
      </c>
      <c r="AX75" s="104"/>
      <c r="AY75" s="103" t="n">
        <v>0.0228836566087822</v>
      </c>
      <c r="AZ75" s="104"/>
      <c r="BA75" s="103" t="n">
        <v>0.0212322202613208</v>
      </c>
      <c r="BB75" s="104"/>
      <c r="BC75" s="103" t="n">
        <v>0.0169150463320485</v>
      </c>
      <c r="BD75" s="104"/>
      <c r="BE75" s="103" t="n">
        <v>0.016004571580103</v>
      </c>
      <c r="BF75" s="104"/>
      <c r="BG75" s="103" t="n">
        <v>0.0166791874804195</v>
      </c>
      <c r="BH75" s="104"/>
      <c r="BI75" s="103" t="n">
        <v>0.0372308546263748</v>
      </c>
      <c r="BJ75" s="104"/>
      <c r="BK75" s="103" t="n">
        <v>0.040100477485084</v>
      </c>
      <c r="BL75" s="104"/>
      <c r="BM75" s="103" t="n">
        <v>0.150662546650802</v>
      </c>
      <c r="BN75" s="104"/>
      <c r="BO75" s="103" t="n">
        <v>0.0410458538143086</v>
      </c>
      <c r="BP75" s="104"/>
      <c r="BQ75" s="103" t="n">
        <v>0.0608493645520825</v>
      </c>
      <c r="BR75" s="104"/>
      <c r="BS75" s="103" t="n">
        <v>0.0611038489741736</v>
      </c>
      <c r="BT75" s="104"/>
      <c r="BU75" s="103" t="n">
        <v>0.079135886927621</v>
      </c>
      <c r="BV75" s="104"/>
      <c r="BW75" s="103">
        <f>AY75+BA75+BC75+BE75+BG75+BI75+BK75+BM75+BO75+BQ75+BS75+BU75</f>
      </c>
      <c r="BX75" s="104"/>
      <c r="BY75" s="169"/>
      <c r="BZ75" s="174"/>
      <c r="CA75" s="174"/>
      <c r="CB75" s="174"/>
      <c r="CC75" s="174"/>
      <c r="CD75" s="174"/>
      <c r="CE75" s="174"/>
      <c r="CF75" s="174"/>
      <c r="CG75" s="174"/>
      <c r="CH75" s="174"/>
      <c r="CI75" s="174"/>
      <c r="CJ75" s="174"/>
      <c r="CK75" s="174"/>
      <c r="CL75" s="152"/>
    </row>
    <row r="76" ht="28.8" customHeight="1" spans="1:88">
      <c r="A76" s="29"/>
      <c r="B76" s="147" t="s">
        <v>276</v>
      </c>
      <c r="C76" s="103">
        <v>0.783418330872721</v>
      </c>
      <c r="D76" s="104" t="n">
        <f t="shared" si="48">C76/Z76-1</f>
        <v>1.3718791660436218</v>
      </c>
      <c r="E76" s="103">
        <v>0.68048978822063</v>
      </c>
      <c r="F76" s="104" t="n">
        <f t="shared" si="49">E76/AB76-1</f>
        <v>1.2703697198672956</v>
      </c>
      <c r="G76" s="103">
        <v>0.913233276636372</v>
      </c>
      <c r="H76" s="104" t="n">
        <f t="shared" si="50">G76/AD76-1</f>
        <v>0.7675045370278006</v>
      </c>
      <c r="I76" s="103">
        <v>0.947655221797605</v>
      </c>
      <c r="J76" s="104" t="n">
        <f t="shared" si="51">I76/AF76-1</f>
        <v>2.3310761169241574</v>
      </c>
      <c r="K76" s="103">
        <v>1.17103700478086</v>
      </c>
      <c r="L76" s="104" t="n">
        <f t="shared" si="52">K76/AH76-1</f>
        <v>3.0194830323322437</v>
      </c>
      <c r="M76" s="103">
        <v>1.33026535439928</v>
      </c>
      <c r="N76" s="104" t="n">
        <f t="shared" si="53">M76/AJ76-1</f>
        <v>4.079007640828079</v>
      </c>
      <c r="O76" s="103">
        <v>1.49622581087839</v>
      </c>
      <c r="P76" s="104" t="n">
        <f t="shared" si="54">O76/AL76-1</f>
        <v>1.920282265517919</v>
      </c>
      <c r="Q76" s="103" t="n">
        <v>1.8554043886430251</v>
      </c>
      <c r="R76" s="104" t="n">
        <f>Q76/AL76-1</f>
        <v>1.9108645682514735</v>
      </c>
      <c r="S76" s="103"/>
      <c r="T76" s="104">
        <f>S76/AN76-1</f>
      </c>
      <c r="U76" s="103">
        <f>C76+E76+G76+I76+K76+M76+O76+Q76+S76</f>
      </c>
      <c r="V76" s="104">
        <f>U76/SUM(X76+Z76+AB76+AD76+AF76+AH76+AJ76+AL76+AN76)-1</f>
      </c>
      <c r="W76" s="103"/>
      <c r="X76" s="103" t="n">
        <v>0.330294368317038</v>
      </c>
      <c r="Y76" s="104">
        <f>X76/AY76-1</f>
      </c>
      <c r="Z76" s="103" t="n">
        <v>0.299726420003701</v>
      </c>
      <c r="AA76" s="104">
        <f>Z76/BA76-1</f>
      </c>
      <c r="AB76" s="103" t="n">
        <v>0.516679452586892</v>
      </c>
      <c r="AC76" s="104">
        <f>AB76/BC76-1</f>
      </c>
      <c r="AD76" s="103" t="n">
        <v>0.284489212654993</v>
      </c>
      <c r="AE76" s="104">
        <f>AD76/BE76-1</f>
      </c>
      <c r="AF76" s="103" t="n">
        <v>0.291340203543883</v>
      </c>
      <c r="AG76" s="104">
        <f>AF76/BG76-1</f>
      </c>
      <c r="AH76" s="103" t="n">
        <v>0.261914422751763</v>
      </c>
      <c r="AI76" s="104">
        <f>AH76/BI76-1</f>
      </c>
      <c r="AJ76" s="103" t="n">
        <v>0.51235657201549</v>
      </c>
      <c r="AK76" s="104">
        <f>AJ76/BK76-1</f>
      </c>
      <c r="AL76" s="103" t="n">
        <v>0.63740663474342</v>
      </c>
      <c r="AM76" s="104">
        <f>AL76/BM76-1</f>
      </c>
      <c r="AN76" s="103" t="n">
        <v>0.437206651250527</v>
      </c>
      <c r="AO76" s="104">
        <f>AN76/BO76-1</f>
      </c>
      <c r="AP76" s="103" t="n">
        <v>0.6484118751989</v>
      </c>
      <c r="AQ76" s="104">
        <f>AP76/BQ76-1</f>
      </c>
      <c r="AR76" s="103" t="n">
        <v>0.570551617908369</v>
      </c>
      <c r="AS76" s="104">
        <f>AR76/BS76-1</f>
      </c>
      <c r="AT76" s="103" t="n">
        <v>0.669015098377248</v>
      </c>
      <c r="AU76" s="104">
        <f>AT76/BU76-1</f>
      </c>
      <c r="AV76" s="103">
        <f>X76+Z76+AB76+AD76+AF76+AH76+AJ76+AL76+AN76+AP76+AR76+AT76</f>
      </c>
      <c r="AW76" s="104">
        <f>AV76/SUM(AY76,BA76,BC76,BE76,BG76,BI76,BK76,BM76,BO76,BQ76,BS76,BU76)-1</f>
      </c>
      <c r="AX76" s="104"/>
      <c r="AY76" s="103" t="n">
        <v>0.0510559947864999</v>
      </c>
      <c r="AZ76" s="104"/>
      <c r="BA76" s="103" t="n">
        <v>0.05358054225151</v>
      </c>
      <c r="BB76" s="104"/>
      <c r="BC76" s="103" t="n">
        <v>0.0370567523434157</v>
      </c>
      <c r="BD76" s="104"/>
      <c r="BE76" s="103" t="n">
        <v>0.035188405118014</v>
      </c>
      <c r="BF76" s="104"/>
      <c r="BG76" s="103" t="n">
        <v>0.0367276444788683</v>
      </c>
      <c r="BH76" s="104"/>
      <c r="BI76" s="103" t="n">
        <v>0.0964511859277685</v>
      </c>
      <c r="BJ76" s="104"/>
      <c r="BK76" s="103" t="n">
        <v>0.105516729777871</v>
      </c>
      <c r="BL76" s="104"/>
      <c r="BM76" s="103" t="n">
        <v>0.429183161931467</v>
      </c>
      <c r="BN76" s="104"/>
      <c r="BO76" s="103" t="n">
        <v>0.110410899346946</v>
      </c>
      <c r="BP76" s="104"/>
      <c r="BQ76" s="103" t="n">
        <v>0.163104338383377</v>
      </c>
      <c r="BR76" s="104"/>
      <c r="BS76" s="103" t="n">
        <v>0.168112847136945</v>
      </c>
      <c r="BT76" s="104"/>
      <c r="BU76" s="103" t="n">
        <v>0.230736188867651</v>
      </c>
      <c r="BV76" s="104"/>
      <c r="BW76" s="103">
        <f>AY76+BA76+BC76+BE76+BG76+BI76+BK76+BM76+BO76+BQ76+BS76+BU76</f>
      </c>
      <c r="BX76" s="104"/>
      <c r="BY76" s="169"/>
      <c r="BZ76" s="175"/>
      <c r="CA76" s="175"/>
      <c r="CB76" s="175"/>
      <c r="CC76" s="175"/>
      <c r="CD76" s="175"/>
      <c r="CE76" s="175"/>
      <c r="CF76" s="175"/>
      <c r="CG76" s="175"/>
      <c r="CH76" s="175"/>
      <c r="CI76" s="175"/>
      <c r="CJ76" s="175"/>
      <c r="CK76" s="175"/>
      <c r="CL76" s="152"/>
    </row>
  </sheetData>
  <mergeCells count="109"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V3:AV4"/>
    <mergeCell ref="AW3:AW4"/>
    <mergeCell ref="AY3:AY4"/>
    <mergeCell ref="AZ3:AZ4"/>
    <mergeCell ref="BA3:BA4"/>
    <mergeCell ref="BB3:BB4"/>
    <mergeCell ref="BC3:BC4"/>
    <mergeCell ref="BD3:BD4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BP1:BP2"/>
    <mergeCell ref="BP3:BP4"/>
    <mergeCell ref="BQ3:BQ4"/>
    <mergeCell ref="BR1:BR2"/>
    <mergeCell ref="BR3:BR4"/>
    <mergeCell ref="BS3:BS4"/>
    <mergeCell ref="BT3:BT4"/>
    <mergeCell ref="BU3:BU4"/>
    <mergeCell ref="BV3:BV4"/>
    <mergeCell ref="BW3:BW4"/>
    <mergeCell ref="BX3:BX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CK3:CK4"/>
    <mergeCell ref="CL3:CL4"/>
    <mergeCell ref="A1:BO2"/>
    <mergeCell ref="S3:S4"/>
    <mergeCell ref="T3:T4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X23"/>
  <sheetViews>
    <sheetView topLeftCell="V1" workbookViewId="0">
      <selection activeCell="A10" sqref="A10:AU10"/>
    </sheetView>
  </sheetViews>
  <sheetFormatPr defaultColWidth="8.88888888888889" defaultRowHeight="14.4"/>
  <cols>
    <col min="1" max="1" customWidth="true" style="16" width="8.890625"/>
    <col min="2" max="2" customWidth="true" style="16" width="16.109375"/>
    <col min="3" max="3" customWidth="true" style="16" width="11.0"/>
    <col min="4" max="4" customWidth="true" style="16" width="9.66666666666667"/>
    <col min="5" max="5" customWidth="true" style="16" width="11.0"/>
    <col min="6" max="6" customWidth="true" style="16" width="9.66666666666667"/>
    <col min="7" max="7" customWidth="true" style="16" width="11.0"/>
    <col min="8" max="8" customWidth="true" style="16" width="9.66666666666667"/>
    <col min="9" max="9" customWidth="true" style="16" width="11.4444444444444"/>
    <col min="10" max="10" customWidth="true" style="16" width="9.66666666666667"/>
    <col min="11" max="11" customWidth="true" style="16" width="11.4444444444444"/>
    <col min="12" max="12" customWidth="true" style="16" width="9.66666666666667"/>
    <col min="13" max="13" customWidth="true" style="16" width="11.4444444444444"/>
    <col min="14" max="14" customWidth="true" style="16" width="9.66666666666667"/>
    <col min="15" max="15" customWidth="true" style="16" width="11.4444444444444"/>
    <col min="16" max="16" customWidth="true" style="16" width="9.66666666666667"/>
    <col min="19" max="19" customWidth="true" style="16" width="8.0" hidden="false"/>
    <col min="20" max="20" customWidth="true" style="16" width="8.0" hidden="false"/>
    <col min="21" max="21" customWidth="true" style="16" width="7.55555555555556"/>
    <col min="22" max="22" customWidth="true" style="16" width="11.0"/>
    <col min="23" max="23" customWidth="true" style="16" width="9.66666666666667"/>
    <col min="24" max="24" customWidth="true" style="16" width="11.0"/>
    <col min="25" max="25" customWidth="true" style="16" width="9.66666666666667"/>
    <col min="26" max="26" customWidth="true" style="16" width="11.0"/>
    <col min="27" max="27" customWidth="true" style="16" width="9.66666666666667"/>
    <col min="28" max="28" customWidth="true" style="16" width="11.0"/>
    <col min="29" max="29" customWidth="true" style="16" width="9.66666666666667"/>
    <col min="30" max="30" customWidth="true" style="16" width="11.0"/>
    <col min="31" max="31" customWidth="true" style="16" width="11.1111111111111"/>
    <col min="32" max="32" customWidth="true" style="16" width="11.0"/>
    <col min="33" max="33" customWidth="true" style="16" width="9.66666666666667"/>
    <col min="34" max="34" customWidth="true" style="16" width="11.0"/>
    <col min="35" max="35" customWidth="true" style="16" width="9.66666666666667"/>
    <col min="36" max="36" customWidth="true" style="16" width="11.0"/>
    <col min="37" max="37" customWidth="true" style="16" width="9.66666666666667"/>
    <col min="38" max="38" customWidth="true" style="16" width="11.0"/>
    <col min="39" max="39" customWidth="true" style="16" width="9.66666666666667"/>
    <col min="40" max="40" customWidth="true" style="16" width="11.0"/>
    <col min="41" max="41" customWidth="true" style="16" width="9.66666666666667"/>
    <col min="42" max="42" customWidth="true" style="16" width="11.0"/>
    <col min="43" max="43" customWidth="true" style="16" width="9.66666666666667"/>
    <col min="44" max="44" customWidth="true" style="16" width="11.0"/>
    <col min="45" max="45" customWidth="true" style="16" width="9.66666666666667"/>
    <col min="46" max="46" customWidth="true" style="16" width="13.0"/>
    <col min="47" max="47" customWidth="true" style="16" width="9.66666666666667"/>
    <col min="48" max="48" customWidth="true" style="16" width="8.88888888888889"/>
    <col min="49" max="49" customWidth="true" style="16" width="11.0"/>
    <col min="50" max="50" customWidth="true" style="16" width="8.88888888888889"/>
    <col min="51" max="51" customWidth="true" style="16" width="11.0"/>
    <col min="52" max="52" customWidth="true" style="16" width="8.88888888888889"/>
    <col min="53" max="53" customWidth="true" style="16" width="11.4444444444444"/>
    <col min="54" max="54" customWidth="true" style="16" width="8.88888888888889"/>
    <col min="55" max="55" customWidth="true" style="16" width="11.0"/>
    <col min="56" max="56" customWidth="true" style="16" width="8.88888888888889"/>
    <col min="57" max="57" customWidth="true" style="16" width="11.0"/>
    <col min="58" max="58" customWidth="true" style="16" width="8.88888888888889"/>
    <col min="59" max="59" customWidth="true" style="16" width="11.5555555555556"/>
    <col min="60" max="60" customWidth="true" style="16" width="8.88888888888889"/>
    <col min="61" max="61" customWidth="true" style="16" width="11.0"/>
    <col min="62" max="62" customWidth="true" style="16" width="8.88888888888889"/>
    <col min="63" max="63" customWidth="true" style="16" width="11.0"/>
    <col min="64" max="64" customWidth="true" style="16" width="8.88888888888889"/>
    <col min="65" max="65" customWidth="true" style="16" width="11.5555555555556"/>
    <col min="66" max="66" customWidth="true" style="16" width="8.88888888888889"/>
    <col min="67" max="67" customWidth="true" style="16" width="11.0"/>
    <col min="68" max="68" customWidth="true" style="16" width="8.88888888888889"/>
    <col min="69" max="69" customWidth="true" style="16" width="11.0"/>
    <col min="70" max="70" customWidth="true" style="16" width="8.88888888888889"/>
    <col min="71" max="71" customWidth="true" style="16" width="11.0"/>
    <col min="72" max="72" customWidth="true" style="16" width="8.88888888888889"/>
    <col min="73" max="73" customWidth="true" style="16" width="13.0"/>
    <col min="74" max="74" customWidth="true" style="16" width="8.88888888888889"/>
  </cols>
  <sheetData>
    <row r="1" s="139" customFormat="1" ht="25.95" customHeight="1" spans="1:74">
      <c r="A1" s="141" t="s">
        <v>248</v>
      </c>
      <c r="B1" s="142"/>
      <c r="C1" s="142"/>
      <c r="D1" s="143"/>
      <c r="E1" s="142"/>
      <c r="F1" s="143"/>
      <c r="G1" s="142"/>
      <c r="H1" s="143"/>
      <c r="I1" s="142"/>
      <c r="J1" s="143"/>
      <c r="K1" s="142"/>
      <c r="L1" s="143"/>
      <c r="M1" s="142"/>
      <c r="N1" s="143"/>
      <c r="O1" s="142"/>
      <c r="P1" s="143"/>
      <c r="Q1" s="142"/>
      <c r="R1" s="142"/>
      <c r="S1" s="142"/>
      <c r="T1" s="142"/>
      <c r="U1" s="142"/>
      <c r="V1" s="143"/>
      <c r="W1" s="142"/>
      <c r="X1" s="142"/>
      <c r="Y1" s="143"/>
      <c r="Z1" s="142"/>
      <c r="AA1" s="143"/>
      <c r="AB1" s="142"/>
      <c r="AC1" s="143"/>
      <c r="AD1" s="142"/>
      <c r="AE1" s="143"/>
      <c r="AF1" s="142"/>
      <c r="AG1" s="143"/>
      <c r="AH1" s="142"/>
      <c r="AI1" s="143"/>
      <c r="AJ1" s="142"/>
      <c r="AK1" s="143"/>
      <c r="AL1" s="142"/>
      <c r="AM1" s="143"/>
      <c r="AN1" s="142"/>
      <c r="AO1" s="143"/>
      <c r="AP1" s="142"/>
      <c r="AQ1" s="143"/>
      <c r="AR1" s="142"/>
      <c r="AS1" s="143"/>
      <c r="AT1" s="142"/>
      <c r="AU1" s="143"/>
      <c r="AV1" s="142"/>
      <c r="AW1" s="144"/>
      <c r="AX1" s="145"/>
      <c r="AY1" s="145"/>
      <c r="AZ1" s="145"/>
      <c r="BA1" s="145"/>
      <c r="BB1" s="145"/>
      <c r="BC1" s="145"/>
      <c r="BD1" s="145"/>
      <c r="BE1" s="145"/>
      <c r="BF1" s="145"/>
      <c r="BG1" s="145"/>
      <c r="BH1" s="145"/>
      <c r="BI1" s="145"/>
      <c r="BJ1" s="145"/>
      <c r="BK1" s="145"/>
      <c r="BL1" s="145"/>
      <c r="BM1" s="145"/>
      <c r="BN1" s="145"/>
      <c r="BO1" s="145"/>
      <c r="BP1" s="146"/>
      <c r="BQ1" s="146"/>
      <c r="BR1" s="146"/>
      <c r="BS1" s="146"/>
      <c r="BT1" s="146"/>
      <c r="BU1" s="146"/>
      <c r="BV1" s="146"/>
      <c r="BW1" s="146"/>
      <c r="BX1" s="146"/>
    </row>
    <row r="2" spans="1:74">
      <c r="A2" s="147" t="s">
        <v>1</v>
      </c>
      <c r="B2" s="148" t="s">
        <v>2</v>
      </c>
      <c r="C2" s="149" t="s">
        <v>151</v>
      </c>
      <c r="D2" s="150" t="s">
        <v>12</v>
      </c>
      <c r="E2" s="149" t="s">
        <v>197</v>
      </c>
      <c r="F2" s="150" t="s">
        <v>12</v>
      </c>
      <c r="G2" s="151">
        <v>46082</v>
      </c>
      <c r="H2" s="150" t="s">
        <v>12</v>
      </c>
      <c r="I2" s="149" t="s">
        <v>199</v>
      </c>
      <c r="J2" s="150" t="s">
        <v>12</v>
      </c>
      <c r="K2" s="149" t="s">
        <v>200</v>
      </c>
      <c r="L2" s="150" t="s">
        <v>12</v>
      </c>
      <c r="M2" s="149" t="s">
        <v>201</v>
      </c>
      <c r="N2" s="150" t="s">
        <v>12</v>
      </c>
      <c r="O2" s="149" t="s">
        <v>202</v>
      </c>
      <c r="P2" s="150" t="s">
        <v>12</v>
      </c>
      <c r="Q2" s="149" t="s">
        <v>203</v>
      </c>
      <c r="R2" s="150" t="s">
        <v>12</v>
      </c>
      <c r="S2" s="149" t="s">
        <v>382</v>
      </c>
      <c r="T2" s="150" t="s">
        <v>12</v>
      </c>
      <c r="U2" s="149" t="s">
        <v>204</v>
      </c>
      <c r="V2" s="150" t="s">
        <v>44</v>
      </c>
      <c r="W2" s="148"/>
      <c r="X2" s="149" t="s">
        <v>13</v>
      </c>
      <c r="Y2" s="150" t="s">
        <v>3</v>
      </c>
      <c r="Z2" s="149" t="s">
        <v>14</v>
      </c>
      <c r="AA2" s="150" t="s">
        <v>4</v>
      </c>
      <c r="AB2" s="149" t="s">
        <v>15</v>
      </c>
      <c r="AC2" s="150" t="s">
        <v>5</v>
      </c>
      <c r="AD2" s="149" t="s">
        <v>16</v>
      </c>
      <c r="AE2" s="150" t="s">
        <v>6</v>
      </c>
      <c r="AF2" s="149" t="s">
        <v>17</v>
      </c>
      <c r="AG2" s="150" t="s">
        <v>7</v>
      </c>
      <c r="AH2" s="149" t="s">
        <v>18</v>
      </c>
      <c r="AI2" s="150" t="s">
        <v>8</v>
      </c>
      <c r="AJ2" s="149" t="s">
        <v>19</v>
      </c>
      <c r="AK2" s="150" t="s">
        <v>9</v>
      </c>
      <c r="AL2" s="149" t="s">
        <v>20</v>
      </c>
      <c r="AM2" s="150" t="s">
        <v>10</v>
      </c>
      <c r="AN2" s="149" t="s">
        <v>21</v>
      </c>
      <c r="AO2" s="150" t="s">
        <v>22</v>
      </c>
      <c r="AP2" s="149" t="s">
        <v>23</v>
      </c>
      <c r="AQ2" s="150" t="s">
        <v>24</v>
      </c>
      <c r="AR2" s="149" t="s">
        <v>25</v>
      </c>
      <c r="AS2" s="150" t="s">
        <v>26</v>
      </c>
      <c r="AT2" s="149" t="s">
        <v>27</v>
      </c>
      <c r="AU2" s="150" t="s">
        <v>28</v>
      </c>
      <c r="AV2" s="150" t="s">
        <v>29</v>
      </c>
      <c r="AW2" s="150" t="s">
        <v>44</v>
      </c>
      <c r="AX2" s="150"/>
      <c r="AY2" s="149" t="s">
        <v>31</v>
      </c>
      <c r="AZ2" s="150" t="s">
        <v>3</v>
      </c>
      <c r="BA2" s="149" t="s">
        <v>32</v>
      </c>
      <c r="BB2" s="150" t="s">
        <v>4</v>
      </c>
      <c r="BC2" s="149" t="s">
        <v>33</v>
      </c>
      <c r="BD2" s="150" t="s">
        <v>5</v>
      </c>
      <c r="BE2" s="149" t="s">
        <v>34</v>
      </c>
      <c r="BF2" s="150" t="s">
        <v>6</v>
      </c>
      <c r="BG2" s="149" t="s">
        <v>35</v>
      </c>
      <c r="BH2" s="150" t="s">
        <v>7</v>
      </c>
      <c r="BI2" s="149" t="s">
        <v>36</v>
      </c>
      <c r="BJ2" s="150" t="s">
        <v>8</v>
      </c>
      <c r="BK2" s="149" t="s">
        <v>37</v>
      </c>
      <c r="BL2" s="150" t="s">
        <v>9</v>
      </c>
      <c r="BM2" s="149" t="s">
        <v>38</v>
      </c>
      <c r="BN2" s="150" t="s">
        <v>10</v>
      </c>
      <c r="BO2" s="149" t="s">
        <v>39</v>
      </c>
      <c r="BP2" s="150" t="s">
        <v>22</v>
      </c>
      <c r="BQ2" s="149" t="s">
        <v>40</v>
      </c>
      <c r="BR2" s="150" t="s">
        <v>24</v>
      </c>
      <c r="BS2" s="149" t="s">
        <v>41</v>
      </c>
      <c r="BT2" s="150" t="s">
        <v>26</v>
      </c>
      <c r="BU2" s="149" t="s">
        <v>42</v>
      </c>
      <c r="BV2" s="150" t="s">
        <v>28</v>
      </c>
      <c r="BW2" s="149" t="s">
        <v>285</v>
      </c>
      <c r="BX2" s="150" t="s">
        <v>286</v>
      </c>
    </row>
    <row r="3" spans="1:74">
      <c r="A3" s="29"/>
      <c r="B3" s="29"/>
      <c r="C3" s="29"/>
      <c r="D3" s="55"/>
      <c r="E3" s="29"/>
      <c r="F3" s="55"/>
      <c r="G3" s="29"/>
      <c r="H3" s="55"/>
      <c r="I3" s="29"/>
      <c r="J3" s="55"/>
      <c r="K3" s="29"/>
      <c r="L3" s="55"/>
      <c r="M3" s="29"/>
      <c r="N3" s="55"/>
      <c r="O3" s="29"/>
      <c r="P3" s="55"/>
      <c r="Q3" s="29"/>
      <c r="R3" s="29"/>
      <c r="S3" s="29"/>
      <c r="T3" s="29"/>
      <c r="U3" s="29"/>
      <c r="V3" s="55"/>
      <c r="W3" s="148"/>
      <c r="X3" s="29"/>
      <c r="Y3" s="55"/>
      <c r="Z3" s="29"/>
      <c r="AA3" s="55"/>
      <c r="AB3" s="29"/>
      <c r="AC3" s="55"/>
      <c r="AD3" s="29"/>
      <c r="AE3" s="55"/>
      <c r="AF3" s="29"/>
      <c r="AG3" s="55"/>
      <c r="AH3" s="29"/>
      <c r="AI3" s="55"/>
      <c r="AJ3" s="29"/>
      <c r="AK3" s="55"/>
      <c r="AL3" s="29"/>
      <c r="AM3" s="55"/>
      <c r="AN3" s="29"/>
      <c r="AO3" s="55"/>
      <c r="AP3" s="29"/>
      <c r="AQ3" s="55"/>
      <c r="AR3" s="29"/>
      <c r="AS3" s="55"/>
      <c r="AT3" s="29"/>
      <c r="AU3" s="55"/>
      <c r="AV3" s="29"/>
      <c r="AW3" s="55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</row>
    <row r="4" ht="28.05" customHeight="1" spans="1:74">
      <c r="A4" s="147" t="s">
        <v>80</v>
      </c>
      <c r="B4" s="147" t="s">
        <v>287</v>
      </c>
      <c r="C4" s="103" t="n">
        <f>SUM(C6,C8)</f>
        <v>12119.51</v>
      </c>
      <c r="D4" s="104" t="n">
        <f t="shared" ref="D4:D9" si="0">C4/X4-1</f>
        <v>0.11922334580043414</v>
      </c>
      <c r="E4" s="103" t="n">
        <f>SUM(E6,E8)</f>
        <v>9117.41</v>
      </c>
      <c r="F4" s="104" t="n">
        <f t="shared" ref="F4:F9" si="1">E4/Z4-1</f>
        <v>-0.1488617459638798</v>
      </c>
      <c r="G4" s="103">
        <v>13128.32</v>
      </c>
      <c r="H4" s="104" t="n">
        <f t="shared" ref="H4:H9" si="2">G4/AB4-1</f>
        <v>-0.02133363151813339</v>
      </c>
      <c r="I4" s="103" t="n">
        <f>SUM(I6,I8)</f>
        <v>13040.83</v>
      </c>
      <c r="J4" s="104" t="n">
        <f t="shared" ref="J4:J9" si="3">I4/AD4-1</f>
        <v>-0.008062780153086369</v>
      </c>
      <c r="K4" s="103" t="n">
        <f>SUM(K6,K8)</f>
        <v>12728.939999999999</v>
      </c>
      <c r="L4" s="104" t="n">
        <f t="shared" ref="L4:L9" si="4">K4/AF4-1</f>
        <v>-0.007526429830641668</v>
      </c>
      <c r="M4" s="103" t="n">
        <f>SUM(M6,M8)</f>
        <v>11921.160000000002</v>
      </c>
      <c r="N4" s="104" t="n">
        <f t="shared" ref="N4:N9" si="5">M4/AH4-1</f>
        <v>0.02444683535166381</v>
      </c>
      <c r="O4" s="103" t="n">
        <f>SUM(O6,O8)</f>
        <v>11731.830000000002</v>
      </c>
      <c r="P4" s="104" t="n">
        <f t="shared" ref="P4:P9" si="6">O4/AJ4-1</f>
        <v>0.0063398959677198885</v>
      </c>
      <c r="Q4" s="103" t="n">
        <f>SUM(Q6,Q8)</f>
        <v>11405.320000000002</v>
      </c>
      <c r="R4" s="104" t="n">
        <f>Q4/AL4-1</f>
        <v>0.01726220100644138</v>
      </c>
      <c r="S4" s="103">
        <f>SUM(S6,S8)</f>
      </c>
      <c r="T4" s="104">
        <f>S4/AN4-1</f>
      </c>
      <c r="U4" s="103">
        <f>C4+E4+G4+I4+K4+M4+O4+Q4+S4</f>
      </c>
      <c r="V4" s="135">
        <f>U4/SUM(X4+Z4+AB4+AD4+AF4+AH4+AJ4+AL4+AN4)-1</f>
      </c>
      <c r="W4" s="147"/>
      <c r="X4" s="103">
        <f>SUM(X6,X8)</f>
      </c>
      <c r="Y4" s="104">
        <f>X4/AY4-1</f>
      </c>
      <c r="Z4" s="103">
        <f>SUM(Z6,Z8)</f>
      </c>
      <c r="AA4" s="104">
        <f>Z4/BA4-1</f>
      </c>
      <c r="AB4" s="103">
        <f>SUM(AB6,AB8)</f>
      </c>
      <c r="AC4" s="104">
        <f>AB4/BC4-1</f>
      </c>
      <c r="AD4" s="103">
        <f>SUM(AD6,AD8)</f>
      </c>
      <c r="AE4" s="104">
        <f>AD4/BE4-1</f>
      </c>
      <c r="AF4" s="103">
        <f>SUM(AF6,AF8)</f>
      </c>
      <c r="AG4" s="104">
        <f>AF4/BG4-1</f>
      </c>
      <c r="AH4" s="103">
        <f>SUM(AH6,AH8)</f>
      </c>
      <c r="AI4" s="104">
        <f>AH4/BI4-1</f>
      </c>
      <c r="AJ4" s="103">
        <f>SUM(AJ6,AJ8)</f>
      </c>
      <c r="AK4" s="104">
        <f>AJ4/BK4-1</f>
      </c>
      <c r="AL4" s="103">
        <f>SUM(AL6,AL8)</f>
      </c>
      <c r="AM4" s="104">
        <f>AL4/BM4-1</f>
      </c>
      <c r="AN4" s="103">
        <f>SUM(AN6,AN8)</f>
      </c>
      <c r="AO4" s="104">
        <f>AN4/BO4-1</f>
      </c>
      <c r="AP4" s="103">
        <f>SUM(AP6,AP8)</f>
      </c>
      <c r="AQ4" s="104">
        <f>AP4/BQ4-1</f>
      </c>
      <c r="AR4" s="103">
        <f>SUM(AR6,AR8)</f>
      </c>
      <c r="AS4" s="104">
        <f>AR4/BS4-1</f>
      </c>
      <c r="AT4" s="103">
        <f>SUM(AT6,AT8)</f>
      </c>
      <c r="AU4" s="104">
        <f>AT4/BU4-1</f>
      </c>
      <c r="AV4" s="103">
        <f>+AH4+X4+Z4+AB4+AD4+AF4+AJ4+AL4+AN4+AP4+AR4+AT4</f>
      </c>
      <c r="AW4" s="104">
        <f>AV4/SUM(AY4,BA4,BC4,BE4,BG4,BI4,BK4,BM4,BO4,BQ4,BS4,BU4)-1</f>
      </c>
      <c r="AX4" s="152"/>
      <c r="AY4" s="103">
        <f>SUM(AY6,AY8)</f>
      </c>
      <c r="AZ4" s="104"/>
      <c r="BA4" s="103">
        <f>SUM(BA6,BA8)</f>
      </c>
      <c r="BB4" s="104"/>
      <c r="BC4" s="103">
        <f>SUM(BC6,BC8)</f>
      </c>
      <c r="BD4" s="104"/>
      <c r="BE4" s="103">
        <f>SUM(BE6,BE8)</f>
      </c>
      <c r="BF4" s="104"/>
      <c r="BG4" s="103">
        <f>SUM(BG6,BG8)</f>
      </c>
      <c r="BH4" s="104"/>
      <c r="BI4" s="103">
        <f>SUM(BI6,BI8)</f>
      </c>
      <c r="BJ4" s="104"/>
      <c r="BK4" s="103">
        <f>SUM(BK6,BK8)</f>
      </c>
      <c r="BL4" s="104"/>
      <c r="BM4" s="103">
        <f>SUM(BM6,BM8)</f>
      </c>
      <c r="BN4" s="104"/>
      <c r="BO4" s="103">
        <f>BO6+BO8+BN17+BO21+BO25+BO29+BO33+BO37+BO41+BO45+BO49+BO53+BO57+BO61+BO65+BO69+BO73</f>
      </c>
      <c r="BP4" s="104"/>
      <c r="BQ4" s="103">
        <f>BQ6+BQ8+BP17+BQ21+BQ25+BQ29+BQ33+BQ37+BQ41+BQ45+BQ49+BQ53+BQ57+BQ61+BQ65+BQ69+BQ73</f>
      </c>
      <c r="BR4" s="104"/>
      <c r="BS4" s="103">
        <f>BS6+BS8+BR17+BS21+BS25+BS29+BS33+BS37+BS41+BS45+BS49+BS53+BS57+BS61+BS65+BS69+BS73</f>
      </c>
      <c r="BT4" s="104"/>
      <c r="BU4" s="103">
        <f>BU6+BU8+BT17+BU21+BU25+BU29+BU33+BU37+BU41+BU45+BU49+BU53+BU57+BU61+BU65+BU69+BU73</f>
      </c>
      <c r="BV4" s="104"/>
      <c r="BW4" s="103">
        <f>AY4+BA4+BC4+BE4+BG4+BI4+BK4+BM4+BO4+BQ4+BS4+BU4</f>
      </c>
      <c r="BX4" s="104"/>
    </row>
    <row r="5" ht="33" customHeight="1" spans="1:74">
      <c r="A5" s="29"/>
      <c r="B5" s="147" t="s">
        <v>288</v>
      </c>
      <c r="C5" s="103" t="n">
        <f>C7+C9</f>
        <v>97587.87000000001</v>
      </c>
      <c r="D5" s="104" t="n">
        <f t="shared" si="0">C5/Z5-1</f>
        <v>0.10757841233868604</v>
      </c>
      <c r="E5" s="103" t="n">
        <f>E7+E9</f>
        <v>74332.9</v>
      </c>
      <c r="F5" s="104" t="n">
        <f t="shared" si="1">E5/AB5-1</f>
        <v>-0.1498148892223311</v>
      </c>
      <c r="G5" s="103">
        <v>107483.37</v>
      </c>
      <c r="H5" s="104" t="n">
        <f t="shared" si="2">G5/AD5-1</f>
        <v>-0.011576187678397853</v>
      </c>
      <c r="I5" s="103" t="n">
        <f>I7+I9</f>
        <v>108804.51</v>
      </c>
      <c r="J5" s="104" t="n">
        <f t="shared" si="3">I5/AF5-1</f>
        <v>0.0010185493560810333</v>
      </c>
      <c r="K5" s="103" t="n">
        <f>K7+K9</f>
        <v>106743.05</v>
      </c>
      <c r="L5" s="104" t="n">
        <f t="shared" si="4">K5/AH5-1</f>
        <v>9.499093928972968E-4</v>
      </c>
      <c r="M5" s="103" t="n">
        <f>M7+M9</f>
        <v>99694.15999999999</v>
      </c>
      <c r="N5" s="104" t="n">
        <f t="shared" si="5">M5/AJ5-1</f>
        <v>0.04136911396128462</v>
      </c>
      <c r="O5" s="103" t="n">
        <f>O7+O9</f>
        <v>96645.23</v>
      </c>
      <c r="P5" s="104" t="n">
        <f t="shared" si="6">O5/AL5-1</f>
        <v>0.02091106522565145</v>
      </c>
      <c r="Q5" s="103" t="n">
        <f>Q7+Q9</f>
        <v>95144.24</v>
      </c>
      <c r="R5" s="104" t="n">
        <f>Q5/AL5-1</f>
        <v>0.03002696852884945</v>
      </c>
      <c r="S5" s="103">
        <f>S7+S9</f>
      </c>
      <c r="T5" s="104">
        <f>S5/AN5-1</f>
      </c>
      <c r="U5" s="103">
        <f>C5+E5+G5+I5+K5+M5+O5+Q5+S5</f>
      </c>
      <c r="V5" s="135">
        <f>U5/SUM(X5+Z5+AB5+AD5+AF5+AH5+AJ5+AL5+AN5)-1</f>
      </c>
      <c r="W5" s="147"/>
      <c r="X5" s="103">
        <f>X7+X9</f>
      </c>
      <c r="Y5" s="104">
        <f>X5/AY5-1</f>
      </c>
      <c r="Z5" s="103">
        <f>Z7+Z9</f>
      </c>
      <c r="AA5" s="104">
        <f>Z5/BA5-1</f>
      </c>
      <c r="AB5" s="103">
        <f>AB7+AB9</f>
      </c>
      <c r="AC5" s="104">
        <f>AB5/BC5-1</f>
      </c>
      <c r="AD5" s="103">
        <f>AD7+AD9+AD18+AD22+AD26+AD30+AD34+AD38+AD42+AD46+AD50+AD54+AD58+AD62+AD66+AD70+AD74</f>
      </c>
      <c r="AE5" s="104">
        <f>AD5/BE5-1</f>
      </c>
      <c r="AF5" s="103">
        <f>AF7+AF9</f>
      </c>
      <c r="AG5" s="104">
        <f>AF5/BG5-1</f>
      </c>
      <c r="AH5" s="103">
        <f>AH7+AH9</f>
      </c>
      <c r="AI5" s="104">
        <f>AH5/BI5-1</f>
      </c>
      <c r="AJ5" s="103">
        <f>AJ7+AJ9</f>
      </c>
      <c r="AK5" s="104">
        <f>AJ5/BK5-1</f>
      </c>
      <c r="AL5" s="103">
        <f>AL7+AL9</f>
      </c>
      <c r="AM5" s="104">
        <f>AL5/BM5-1</f>
      </c>
      <c r="AN5" s="103">
        <f>AN7+AN9</f>
      </c>
      <c r="AO5" s="104">
        <f>AN5/BO5-1</f>
      </c>
      <c r="AP5" s="103">
        <f>AP7+AP9</f>
      </c>
      <c r="AQ5" s="104">
        <f>AP5/BQ5-1</f>
      </c>
      <c r="AR5" s="103">
        <f>AR7+AR9</f>
      </c>
      <c r="AS5" s="104">
        <f>AR5/BS5-1</f>
      </c>
      <c r="AT5" s="103">
        <f>AT7+AT9</f>
      </c>
      <c r="AU5" s="104">
        <f>AT5/BU5-1</f>
      </c>
      <c r="AV5" s="103">
        <f>+AH5+X5+Z5+AB5+AD5+AF5+AJ5+AL5+AN5+AP5+AR5+AT5</f>
      </c>
      <c r="AW5" s="104">
        <f>AV5/SUM(AY5,BA5,BC5,BE5,BG5,BI5,BK5,BM5,BO5,BQ5,BS5,BU5)-1</f>
      </c>
      <c r="AX5" s="152"/>
      <c r="AY5" s="103">
        <f>AY7+AY9+AY18+AY22+AY26+AY30+AY34+AY38+AY42+AY46+AY50+AY54+AY58+AY62+AY66+AY70+AY74</f>
      </c>
      <c r="AZ5" s="104"/>
      <c r="BA5" s="103">
        <f>BA7+BA9+BA18+BA22+BA26+BA30+BA34+BA38+BA42+BA46+BA50+BA54+BA58+BA62+BA66+BA70+BA74</f>
      </c>
      <c r="BB5" s="104"/>
      <c r="BC5" s="103">
        <f>BC7+BC9+BC18+BC22+BC26+BC30+BC34+BC38+BC42+BC46+BC50+BC54+BC58+BC62+BC66+BC70+BC74</f>
      </c>
      <c r="BD5" s="104"/>
      <c r="BE5" s="103">
        <f>BE7+BE9+BE18+BE22+BE26+BE30+BE34+BE38+BE42+BE46+BE50+BE54+BE58+BE62+BE66+BE70+BE74</f>
      </c>
      <c r="BF5" s="104"/>
      <c r="BG5" s="103">
        <f>BG7+BG9+BG18+BG22+BG26+BG30+BG34+BG38+BG42+BG46+BG50+BG54+BG58+BG62+BG66+BG70+BG74</f>
      </c>
      <c r="BH5" s="104"/>
      <c r="BI5" s="103">
        <f>BI7+BI9+BI18+BI22+BI26+BI30+BI34+BI38+BI42+BI46+BI50+BI54+BI58+BI62+BI66+BI70+BI74</f>
      </c>
      <c r="BJ5" s="104"/>
      <c r="BK5" s="103">
        <f>BK7+BK9+BK18+BK22+BK26+BK30+BK34+BK38+BK42+BK46+BK50+BK54+BK58+BK62+BK66+BK70+BK74</f>
      </c>
      <c r="BL5" s="104"/>
      <c r="BM5" s="103">
        <f>BM7+BM9+BM18+BM22+BM26+BM30+BM34+BM38+BM42+BM46+BM50+BM54+BM58+BM62+BM66+BM70+BM74</f>
      </c>
      <c r="BN5" s="104"/>
      <c r="BO5" s="103">
        <f>BO7+BO9+BO18+BO22+BO26+BO30+BO34+BO38+BO42+BO46+BO50+BO54+BO58+BO62+BO66+BO70+BO74</f>
      </c>
      <c r="BP5" s="104"/>
      <c r="BQ5" s="103">
        <f>BQ7+BQ9+BQ18+BQ22+BQ26+BQ30+BQ34+BQ38+BQ42+BQ46+BQ50+BQ54+BQ58+BQ62+BQ66+BQ70+BQ74</f>
      </c>
      <c r="BR5" s="104"/>
      <c r="BS5" s="103">
        <f>BS7+BS9+BS18+BS22+BS26+BS30+BS34+BS38+BS42+BS46+BS50+BS54+BS58+BS62+BS66+BS70+BS74</f>
      </c>
      <c r="BT5" s="104"/>
      <c r="BU5" s="103">
        <f>BU7+BU9+BU18+BU22+BU26+BU30+BU34+BU38+BU42+BU46+BU50+BU54+BU58+BU62+BU66+BU70+BU74</f>
      </c>
      <c r="BV5" s="104"/>
      <c r="BW5" s="103">
        <f>AY5+BA5+BC5+BE5+BG5+BI5+BK5+BM5+BO5+BQ5+BS5+BU5</f>
      </c>
      <c r="BX5" s="104"/>
    </row>
    <row r="6" ht="28.8" customHeight="1" spans="1:74">
      <c r="A6" s="147" t="s">
        <v>127</v>
      </c>
      <c r="B6" s="147" t="s">
        <v>287</v>
      </c>
      <c r="C6" s="50" t="n">
        <v>12084.41</v>
      </c>
      <c r="D6" s="104" t="n">
        <f t="shared" si="0">C6/Z6-1</f>
        <v>0.11969508709216226</v>
      </c>
      <c r="E6" s="50" t="n">
        <v>9091.94</v>
      </c>
      <c r="F6" s="104" t="n">
        <f t="shared" si="1">E6/AB6-1</f>
        <v>-0.14846114149293765</v>
      </c>
      <c r="G6" s="103" t="n">
        <v>13088.58</v>
      </c>
      <c r="H6" s="104" t="n">
        <f t="shared" si="2">G6/AD6-1</f>
        <v>-0.021014201695945922</v>
      </c>
      <c r="I6" s="50" t="n">
        <v>13000.8</v>
      </c>
      <c r="J6" s="104" t="n">
        <f t="shared" si="3">I6/AF6-1</f>
        <v>-0.007705834941259759</v>
      </c>
      <c r="K6" s="50" t="n">
        <v>12689.89</v>
      </c>
      <c r="L6" s="104" t="n">
        <f t="shared" si="4">K6/AH6-1</f>
        <v>-0.007254381339662719</v>
      </c>
      <c r="M6" s="50" t="n">
        <v>11886.300000000001</v>
      </c>
      <c r="N6" s="104" t="n">
        <f t="shared" si="5">M6/AJ6-1</f>
        <v>0.024846246765642288</v>
      </c>
      <c r="O6" s="50" t="n">
        <v>11701.740000000002</v>
      </c>
      <c r="P6" s="104" t="n">
        <f t="shared" si="6">O6/AL6-1</f>
        <v>0.006521634416889244</v>
      </c>
      <c r="Q6" s="50" t="n">
        <v>11377.28</v>
      </c>
      <c r="R6" s="104" t="n">
        <f>Q6/AL6-1</f>
        <v>0.017403730418344088</v>
      </c>
      <c r="S6" s="50"/>
      <c r="T6" s="104">
        <f>S6/AN6-1</f>
      </c>
      <c r="U6" s="103">
        <f>C6+E6+G6+I6+K6+M6+O6+Q6+S6</f>
      </c>
      <c r="V6" s="135">
        <f>U6/SUM(X6+Z6+AB6+AD6+AF6+AH6+AJ6+AL6+AN6)-1</f>
      </c>
      <c r="W6" s="147"/>
      <c r="X6" s="50" t="n">
        <v>10792.59</v>
      </c>
      <c r="Y6" s="104">
        <f>X6/AY6-1</f>
      </c>
      <c r="Z6" s="50" t="n">
        <v>10677.07</v>
      </c>
      <c r="AA6" s="104">
        <f>Z6/BA6-1</f>
      </c>
      <c r="AB6" s="50" t="n">
        <v>13369.53</v>
      </c>
      <c r="AC6" s="104">
        <f>AB6/BC6-1</f>
      </c>
      <c r="AD6" s="50" t="n">
        <v>13101.76</v>
      </c>
      <c r="AE6" s="104">
        <f>AD6/BE6-1</f>
      </c>
      <c r="AF6" s="50" t="n">
        <v>12782.62</v>
      </c>
      <c r="AG6" s="104">
        <f>AF6/BG6-1</f>
      </c>
      <c r="AH6" s="50" t="n">
        <v>11598.13</v>
      </c>
      <c r="AI6" s="104">
        <f>AH6/BI6-1</f>
      </c>
      <c r="AJ6" s="50" t="n">
        <v>11625.92</v>
      </c>
      <c r="AK6" s="104">
        <f>AJ6/BK6-1</f>
      </c>
      <c r="AL6" s="50" t="n">
        <v>11182.66</v>
      </c>
      <c r="AM6" s="104">
        <f>AL6/BM6-1</f>
      </c>
      <c r="AN6" s="50" t="n">
        <v>11809.86</v>
      </c>
      <c r="AO6" s="104">
        <f>AN6/BO6-1</f>
      </c>
      <c r="AP6" s="50" t="n">
        <v>12528.47</v>
      </c>
      <c r="AQ6" s="104">
        <f>AP6/BQ6-1</f>
      </c>
      <c r="AR6" s="50" t="n">
        <v>12372.77</v>
      </c>
      <c r="AS6" s="104">
        <f>AR6/BS6-1</f>
      </c>
      <c r="AT6" s="50" t="n">
        <v>12527.66</v>
      </c>
      <c r="AU6" s="104">
        <f>AT6/BU6-1</f>
      </c>
      <c r="AV6" s="103">
        <f>+AH6+X6+Z6+AB6+AD6+AF6+AJ6+AL6+AN6+AP6+AR6+AT6</f>
      </c>
      <c r="AW6" s="104">
        <f>AV6/SUM(AY6,BA6,BC6,BE6,BG6,BI6,BK6,BM6,BO6,BQ6,BS6,BU6)-1</f>
      </c>
      <c r="AX6" s="50"/>
      <c r="AY6" s="50" t="n">
        <v>11668.02</v>
      </c>
      <c r="AZ6" s="50"/>
      <c r="BA6" s="50" t="n">
        <v>9708.6</v>
      </c>
      <c r="BB6" s="50"/>
      <c r="BC6" s="50" t="n">
        <v>13438.34</v>
      </c>
      <c r="BD6" s="50"/>
      <c r="BE6" s="50" t="n">
        <v>13024.68</v>
      </c>
      <c r="BF6" s="50"/>
      <c r="BG6" s="50" t="n">
        <v>12960.79</v>
      </c>
      <c r="BH6" s="50"/>
      <c r="BI6" s="50" t="n">
        <v>11974.0</v>
      </c>
      <c r="BJ6" s="50"/>
      <c r="BK6" s="50" t="n">
        <v>12377.59</v>
      </c>
      <c r="BL6" s="50"/>
      <c r="BM6" s="50" t="n">
        <v>11619.21</v>
      </c>
      <c r="BN6" s="50"/>
      <c r="BO6" s="50" t="n">
        <v>12018.78</v>
      </c>
      <c r="BP6" s="50"/>
      <c r="BQ6" s="50" t="n">
        <v>12961.39</v>
      </c>
      <c r="BR6" s="50"/>
      <c r="BS6" s="50" t="n">
        <v>12447.95</v>
      </c>
      <c r="BT6" s="50"/>
      <c r="BU6" s="50" t="n">
        <v>12588.59</v>
      </c>
      <c r="BV6" s="50"/>
      <c r="BW6" s="103">
        <f>AY6+BA6+BC6+BE6+BG6+BI6+BK6+BM6+BO6+BQ6+BS6+BU6</f>
      </c>
      <c r="BX6" s="50"/>
    </row>
    <row r="7" ht="43.2" customHeight="1" spans="1:74">
      <c r="A7" s="29"/>
      <c r="B7" s="147" t="s">
        <v>288</v>
      </c>
      <c r="C7" s="50" t="n">
        <v>97116.1</v>
      </c>
      <c r="D7" s="104" t="n">
        <f t="shared" si="0">C7/Z7-1</f>
        <v>0.10829550042715375</v>
      </c>
      <c r="E7" s="50" t="n">
        <v>73990.61</v>
      </c>
      <c r="F7" s="104" t="n">
        <f t="shared" si="1">E7/AB7-1</f>
        <v>-0.14915865260223748</v>
      </c>
      <c r="G7" s="103" t="n">
        <v>106949.3</v>
      </c>
      <c r="H7" s="104" t="n">
        <f t="shared" si="2">G7/AD7-1</f>
        <v>-0.010990332055118235</v>
      </c>
      <c r="I7" s="50" t="n">
        <v>108266.5</v>
      </c>
      <c r="J7" s="104" t="n">
        <f t="shared" si="3">I7/AF7-1</f>
        <v>0.0016509688166268521</v>
      </c>
      <c r="K7" s="50" t="n">
        <v>106218.25</v>
      </c>
      <c r="L7" s="104" t="n">
        <f t="shared" si="4">K7/AH7-1</f>
        <v>0.0014374097435185806</v>
      </c>
      <c r="M7" s="1052" t="n">
        <v>99225.68</v>
      </c>
      <c r="N7" s="104" t="n">
        <f t="shared" si="5">M7/AJ7-1</f>
        <v>0.04211513106142406</v>
      </c>
      <c r="O7" s="50" t="n">
        <v>96240.86</v>
      </c>
      <c r="P7" s="104" t="n">
        <f t="shared" si="6">O7/AL7-1</f>
        <v>0.021278785818189316</v>
      </c>
      <c r="Q7" s="50" t="n">
        <v>94764.75</v>
      </c>
      <c r="R7" s="104" t="n">
        <f>Q7/AL7-1</f>
        <v>0.03028456433628479</v>
      </c>
      <c r="S7" s="50"/>
      <c r="T7" s="104">
        <f>S7/AN7-1</f>
      </c>
      <c r="U7" s="103">
        <f>C7+E7+G7+I7+K7+M7+O7+Q7+S7</f>
      </c>
      <c r="V7" s="135">
        <f>U7/SUM(X7+Z7+AB7+AD7+AF7+AH7+AJ7+AL7+AN7)-1</f>
      </c>
      <c r="W7" s="147"/>
      <c r="X7" s="50" t="n">
        <v>87626.54</v>
      </c>
      <c r="Y7" s="104">
        <f>X7/AY7-1</f>
      </c>
      <c r="Z7" s="50" t="n">
        <v>86961.7</v>
      </c>
      <c r="AA7" s="104">
        <f>Z7/BA7-1</f>
      </c>
      <c r="AB7" s="50" t="n">
        <v>108137.77</v>
      </c>
      <c r="AC7" s="104">
        <f>AB7/BC7-1</f>
      </c>
      <c r="AD7" s="50" t="n">
        <v>108088.05</v>
      </c>
      <c r="AE7" s="104">
        <f>AD7/BE7-1</f>
      </c>
      <c r="AF7" s="50" t="n">
        <v>106065.79</v>
      </c>
      <c r="AG7" s="104">
        <f>AF7/BG7-1</f>
      </c>
      <c r="AH7" s="50" t="n">
        <v>95215.66</v>
      </c>
      <c r="AI7" s="104">
        <f>AH7/BI7-1</f>
      </c>
      <c r="AJ7" s="50" t="n">
        <v>94235.64</v>
      </c>
      <c r="AK7" s="104">
        <f>AJ7/BK7-1</f>
      </c>
      <c r="AL7" s="50" t="n">
        <v>91979.2</v>
      </c>
      <c r="AM7" s="104">
        <f>AL7/BM7-1</f>
      </c>
      <c r="AN7" s="50" t="n">
        <v>97781.56</v>
      </c>
      <c r="AO7" s="104">
        <f>AN7/BO7-1</f>
      </c>
      <c r="AP7" s="50" t="n">
        <v>104538.5</v>
      </c>
      <c r="AQ7" s="104">
        <f>AP7/BQ7-1</f>
      </c>
      <c r="AR7" s="50" t="n">
        <v>101839.4</v>
      </c>
      <c r="AS7" s="104">
        <f>AR7/BS7-1</f>
      </c>
      <c r="AT7" s="50" t="n">
        <v>101977.26</v>
      </c>
      <c r="AU7" s="104">
        <f>AT7/BU7-1</f>
      </c>
      <c r="AV7" s="103">
        <f>+AH7+X7+Z7+AB7+AD7+AF7+AJ7+AL7+AN7+AP7+AR7+AT7</f>
      </c>
      <c r="AW7" s="104">
        <f>AV7/SUM(AY7,BA7,BC7,BE7,BG7,BI7,BK7,BM7,BO7,BQ7,BS7,BU7)-1</f>
      </c>
      <c r="AX7" s="50"/>
      <c r="AY7" s="50" t="n">
        <v>93338.05</v>
      </c>
      <c r="AZ7" s="50"/>
      <c r="BA7" s="50" t="n">
        <v>48238.23</v>
      </c>
      <c r="BB7" s="50"/>
      <c r="BC7" s="50" t="n">
        <v>108809.31</v>
      </c>
      <c r="BD7" s="50"/>
      <c r="BE7" s="50" t="n">
        <v>109561.79</v>
      </c>
      <c r="BF7" s="50"/>
      <c r="BG7" s="50" t="n">
        <v>106144.61</v>
      </c>
      <c r="BH7" s="50"/>
      <c r="BI7" s="50" t="n">
        <v>102192.97</v>
      </c>
      <c r="BJ7" s="50"/>
      <c r="BK7" s="50" t="n">
        <v>102824.09</v>
      </c>
      <c r="BL7" s="50"/>
      <c r="BM7" s="50" t="n">
        <v>97671.72</v>
      </c>
      <c r="BN7" s="50"/>
      <c r="BO7" s="50" t="n">
        <v>102272.16</v>
      </c>
      <c r="BP7" s="50"/>
      <c r="BQ7" s="50" t="n">
        <v>119291.19</v>
      </c>
      <c r="BR7" s="50"/>
      <c r="BS7" s="50" t="n">
        <v>102463.26</v>
      </c>
      <c r="BT7" s="50"/>
      <c r="BU7" s="50" t="n">
        <v>101663.57</v>
      </c>
      <c r="BV7" s="50"/>
      <c r="BW7" s="103">
        <f>AY7+BA7+BC7+BE7+BG7+BI7+BK7+BM7+BO7+BQ7+BS7+BU7</f>
      </c>
      <c r="BX7" s="50"/>
    </row>
    <row r="8" ht="28.8" customHeight="1" spans="1:74">
      <c r="A8" s="147" t="s">
        <v>128</v>
      </c>
      <c r="B8" s="147" t="s">
        <v>287</v>
      </c>
      <c r="C8" s="50" t="n">
        <v>35.1</v>
      </c>
      <c r="D8" s="104" t="n">
        <f t="shared" si="0">C8/Z8-1</f>
        <v>-0.022556390977443663</v>
      </c>
      <c r="E8" s="50" t="n">
        <v>25.47</v>
      </c>
      <c r="F8" s="104" t="n">
        <f t="shared" si="1">E8/AB8-1</f>
        <v>-0.271244635193133</v>
      </c>
      <c r="G8" s="103" t="n">
        <v>39.74</v>
      </c>
      <c r="H8" s="104" t="n">
        <f t="shared" si="2">G8/AD8-1</f>
        <v>-0.11629975539248383</v>
      </c>
      <c r="I8" s="50" t="n">
        <v>40.03</v>
      </c>
      <c r="J8" s="104" t="n">
        <f t="shared" si="3">I8/AF8-1</f>
        <v>-0.11182604836920351</v>
      </c>
      <c r="K8" s="50" t="n">
        <v>39.05</v>
      </c>
      <c r="L8" s="104" t="n">
        <f t="shared" si="4">K8/AH8-1</f>
        <v>-0.08868144690781798</v>
      </c>
      <c r="M8" s="50" t="n">
        <v>34.86</v>
      </c>
      <c r="N8" s="104" t="n">
        <f t="shared" si="5">M8/AJ8-1</f>
        <v>-0.09571984435797665</v>
      </c>
      <c r="O8" s="50" t="n">
        <v>30.09</v>
      </c>
      <c r="P8" s="104" t="n">
        <f t="shared" si="6">O8/AL8-1</f>
        <v>-0.059687500000000004</v>
      </c>
      <c r="Q8" s="50" t="n">
        <v>28.04</v>
      </c>
      <c r="R8" s="104" t="n">
        <f>Q8/AL8-1</f>
        <v>-0.03708791208791207</v>
      </c>
      <c r="S8" s="50"/>
      <c r="T8" s="104">
        <f>S8/AN8-1</f>
      </c>
      <c r="U8" s="103">
        <f>C8+E8+G8+I8+K8+M8+O8+Q8+S8</f>
      </c>
      <c r="V8" s="135">
        <f>U8/SUM(X8+Z8+AB8+AD8+AF8+AH8+AJ8+AL8+AN8)-1</f>
      </c>
      <c r="W8" s="147"/>
      <c r="X8" s="50" t="n">
        <v>35.91</v>
      </c>
      <c r="Y8" s="104">
        <f>X8/AY8-1</f>
      </c>
      <c r="Z8" s="50" t="n">
        <v>34.95</v>
      </c>
      <c r="AA8" s="104">
        <f>Z8/BA8-1</f>
      </c>
      <c r="AB8" s="50" t="n">
        <v>44.97</v>
      </c>
      <c r="AC8" s="104">
        <f>AB8/BC8-1</f>
      </c>
      <c r="AD8" s="50" t="n">
        <v>45.07</v>
      </c>
      <c r="AE8" s="104">
        <f>AD8/BE8-1</f>
      </c>
      <c r="AF8" s="50" t="n">
        <v>42.85</v>
      </c>
      <c r="AG8" s="104">
        <f>AF8/BG8-1</f>
      </c>
      <c r="AH8" s="50" t="n">
        <v>38.55</v>
      </c>
      <c r="AI8" s="104">
        <f>AH8/BI8-1</f>
      </c>
      <c r="AJ8" s="50" t="n">
        <v>32.0</v>
      </c>
      <c r="AK8" s="104">
        <f>AJ8/BK8-1</f>
      </c>
      <c r="AL8" s="50" t="n">
        <v>29.12</v>
      </c>
      <c r="AM8" s="104">
        <f>AL8/BM8-1</f>
      </c>
      <c r="AN8" s="50" t="n">
        <v>36.61</v>
      </c>
      <c r="AO8" s="104">
        <f>AN8/BO8-1</f>
      </c>
      <c r="AP8" s="50" t="n">
        <v>38.76</v>
      </c>
      <c r="AQ8" s="104">
        <f>AP8/BQ8-1</f>
      </c>
      <c r="AR8" s="50" t="n">
        <v>38.53</v>
      </c>
      <c r="AS8" s="104">
        <f>AR8/BS8-1</f>
      </c>
      <c r="AT8" s="50" t="n">
        <v>38.43</v>
      </c>
      <c r="AU8" s="104">
        <f>AT8/BU8-1</f>
      </c>
      <c r="AV8" s="103">
        <f>+AH8+X8+Z8+AB8+AD8+AF8+AJ8+AL8+AN8+AP8+AR8+AT8</f>
      </c>
      <c r="AW8" s="104">
        <f>AV8/SUM(AY8,BA8,BC8,BE8,BG8,BI8,BK8,BM8,BO8,BQ8,BS8,BU8)-1</f>
      </c>
      <c r="AX8" s="50"/>
      <c r="AY8" s="50" t="n">
        <v>36.63</v>
      </c>
      <c r="AZ8" s="50"/>
      <c r="BA8" s="50" t="n">
        <v>30.38</v>
      </c>
      <c r="BB8" s="50"/>
      <c r="BC8" s="50" t="n">
        <v>44.88</v>
      </c>
      <c r="BD8" s="50"/>
      <c r="BE8" s="50" t="n">
        <v>44.93</v>
      </c>
      <c r="BF8" s="50"/>
      <c r="BG8" s="50" t="n">
        <v>43.36</v>
      </c>
      <c r="BH8" s="50"/>
      <c r="BI8" s="50" t="n">
        <v>39.77</v>
      </c>
      <c r="BJ8" s="50"/>
      <c r="BK8" s="50" t="n">
        <v>36.77</v>
      </c>
      <c r="BL8" s="50"/>
      <c r="BM8" s="50" t="n">
        <v>31.86</v>
      </c>
      <c r="BN8" s="50"/>
      <c r="BO8" s="50" t="n">
        <v>38.0</v>
      </c>
      <c r="BP8" s="50"/>
      <c r="BQ8" s="50" t="n">
        <v>42.83</v>
      </c>
      <c r="BR8" s="50"/>
      <c r="BS8" s="50" t="n">
        <v>41.2</v>
      </c>
      <c r="BT8" s="50"/>
      <c r="BU8" s="50" t="n">
        <v>45.07</v>
      </c>
      <c r="BV8" s="50"/>
      <c r="BW8" s="103">
        <f>AY8+BA8+BC8+BE8+BG8+BI8+BK8+BM8+BO8+BQ8+BS8+BU8</f>
      </c>
      <c r="BX8" s="50"/>
    </row>
    <row r="9" ht="43.2" customHeight="1" spans="1:74">
      <c r="A9" s="29"/>
      <c r="B9" s="147" t="s">
        <v>288</v>
      </c>
      <c r="C9" s="50" t="n">
        <v>471.77</v>
      </c>
      <c r="D9" s="104" t="n">
        <f t="shared" si="0">C9/Z9-1</f>
        <v>-0.022602966768873745</v>
      </c>
      <c r="E9" s="50" t="n">
        <v>342.29</v>
      </c>
      <c r="F9" s="104" t="n">
        <f t="shared" si="1">E9/AB9-1</f>
        <v>-0.271304792114619</v>
      </c>
      <c r="G9" s="103" t="n">
        <v>534.07</v>
      </c>
      <c r="H9" s="104" t="n">
        <f t="shared" si="2">G9/AD9-1</f>
        <v>-0.11639257469971209</v>
      </c>
      <c r="I9" s="50" t="n">
        <v>538.01</v>
      </c>
      <c r="J9" s="104" t="n">
        <f t="shared" si="3">I9/AF9-1</f>
        <v>-0.11182831200990506</v>
      </c>
      <c r="K9" s="50" t="n">
        <v>524.8</v>
      </c>
      <c r="L9" s="104" t="n">
        <f t="shared" si="4">K9/AH9-1</f>
        <v>-0.08882561288978397</v>
      </c>
      <c r="M9" s="1053" t="n">
        <v>468.48</v>
      </c>
      <c r="N9" s="104" t="n">
        <f t="shared" si="5">M9/AJ9-1</f>
        <v>-0.09573810994441012</v>
      </c>
      <c r="O9" s="50" t="n">
        <v>404.37</v>
      </c>
      <c r="P9" s="104" t="n">
        <f t="shared" si="6">O9/AL9-1</f>
        <v>-0.05967025556356531</v>
      </c>
      <c r="Q9" s="50" t="n">
        <v>379.49</v>
      </c>
      <c r="R9" s="104" t="n">
        <f>Q9/AL9-1</f>
        <v>-0.030503538308254363</v>
      </c>
      <c r="S9" s="50"/>
      <c r="T9" s="104">
        <f>S9/AN9-1</f>
      </c>
      <c r="U9" s="103">
        <f>C9+E9+G9+I9+K9+M9+O9+Q9+S9</f>
      </c>
      <c r="V9" s="135">
        <f>U9/SUM(X9+Z9+AB9+AD9+AF9+AH9+AJ9+AL9+AN9)-1</f>
      </c>
      <c r="W9" s="147"/>
      <c r="X9" s="50" t="n">
        <v>482.68</v>
      </c>
      <c r="Y9" s="104">
        <f>X9/AY9-1</f>
      </c>
      <c r="Z9" s="50" t="n">
        <v>469.73</v>
      </c>
      <c r="AA9" s="104">
        <f>Z9/BA9-1</f>
      </c>
      <c r="AB9" s="50" t="n">
        <v>604.42</v>
      </c>
      <c r="AC9" s="104">
        <f>AB9/BC9-1</f>
      </c>
      <c r="AD9" s="50" t="n">
        <v>605.75</v>
      </c>
      <c r="AE9" s="104">
        <f>AD9/BE9-1</f>
      </c>
      <c r="AF9" s="50" t="n">
        <v>575.96</v>
      </c>
      <c r="AG9" s="104">
        <f>AF9/BG9-1</f>
      </c>
      <c r="AH9" s="50" t="n">
        <v>518.08</v>
      </c>
      <c r="AI9" s="104">
        <f>AH9/BI9-1</f>
      </c>
      <c r="AJ9" s="50" t="n">
        <v>430.03</v>
      </c>
      <c r="AK9" s="104">
        <f>AJ9/BK9-1</f>
      </c>
      <c r="AL9" s="50" t="n">
        <v>391.43</v>
      </c>
      <c r="AM9" s="104">
        <f>AL9/BM9-1</f>
      </c>
      <c r="AN9" s="50" t="n">
        <v>492.1</v>
      </c>
      <c r="AO9" s="104">
        <f>AN9/BO9-1</f>
      </c>
      <c r="AP9" s="50" t="n">
        <v>520.97</v>
      </c>
      <c r="AQ9" s="104">
        <f>AP9/BQ9-1</f>
      </c>
      <c r="AR9" s="50" t="n">
        <v>517.78</v>
      </c>
      <c r="AS9" s="104">
        <f>AR9/BS9-1</f>
      </c>
      <c r="AT9" s="50" t="n">
        <v>516.53</v>
      </c>
      <c r="AU9" s="104">
        <f>AT9/BU9-1</f>
      </c>
      <c r="AV9" s="103">
        <f>+AH9+X9+Z9+AB9+AD9+AF9+AJ9+AL9+AN9+AP9+AR9+AT9</f>
      </c>
      <c r="AW9" s="104">
        <f>AV9/SUM(AY9,BA9,BC9,BE9,BG9,BI9,BK9,BM9,BO9,BQ9,BS9,BU9)-1</f>
      </c>
      <c r="AX9" s="50"/>
      <c r="AY9" s="50" t="n">
        <v>984.58</v>
      </c>
      <c r="AZ9" s="50"/>
      <c r="BA9" s="50" t="n">
        <v>408.32</v>
      </c>
      <c r="BB9" s="50"/>
      <c r="BC9" s="50" t="n">
        <v>603.19</v>
      </c>
      <c r="BD9" s="50"/>
      <c r="BE9" s="50" t="n">
        <v>603.86</v>
      </c>
      <c r="BF9" s="50"/>
      <c r="BG9" s="50" t="n">
        <v>582.76</v>
      </c>
      <c r="BH9" s="50"/>
      <c r="BI9" s="50" t="n">
        <v>534.47</v>
      </c>
      <c r="BJ9" s="50"/>
      <c r="BK9" s="50" t="n">
        <v>494.17</v>
      </c>
      <c r="BL9" s="50"/>
      <c r="BM9" s="50" t="n">
        <v>428.13</v>
      </c>
      <c r="BN9" s="50"/>
      <c r="BO9" s="50" t="n">
        <v>510.73</v>
      </c>
      <c r="BP9" s="50"/>
      <c r="BQ9" s="50" t="n">
        <v>575.68</v>
      </c>
      <c r="BR9" s="50"/>
      <c r="BS9" s="50" t="n">
        <v>553.66</v>
      </c>
      <c r="BT9" s="50"/>
      <c r="BU9" s="50" t="n">
        <v>605.71</v>
      </c>
      <c r="BV9" s="50"/>
      <c r="BW9" s="103">
        <f>AY9+BA9+BC9+BE9+BG9+BI9+BK9+BM9+BO9+BQ9+BS9+BU9</f>
      </c>
      <c r="BX9" s="50"/>
    </row>
    <row r="10" ht="28.05" customHeight="1" spans="1:74">
      <c r="A10" s="141" t="s">
        <v>249</v>
      </c>
      <c r="B10" s="142"/>
      <c r="C10" s="142"/>
      <c r="D10" s="143"/>
      <c r="E10" s="142"/>
      <c r="F10" s="143"/>
      <c r="G10" s="142"/>
      <c r="H10" s="143"/>
      <c r="I10" s="142"/>
      <c r="J10" s="143"/>
      <c r="K10" s="142"/>
      <c r="L10" s="143"/>
      <c r="M10" s="142"/>
      <c r="N10" s="143"/>
      <c r="O10" s="142"/>
      <c r="P10" s="143"/>
      <c r="Q10" s="142"/>
      <c r="R10" s="142"/>
      <c r="S10" s="142"/>
      <c r="T10" s="142"/>
      <c r="U10" s="142"/>
      <c r="V10" s="143"/>
      <c r="W10" s="142"/>
      <c r="X10" s="142"/>
      <c r="Y10" s="143"/>
      <c r="Z10" s="142"/>
      <c r="AA10" s="143"/>
      <c r="AB10" s="142"/>
      <c r="AC10" s="143"/>
      <c r="AD10" s="142"/>
      <c r="AE10" s="143"/>
      <c r="AF10" s="142"/>
      <c r="AG10" s="143"/>
      <c r="AH10" s="142"/>
      <c r="AI10" s="143"/>
      <c r="AJ10" s="142"/>
      <c r="AK10" s="143"/>
      <c r="AL10" s="142"/>
      <c r="AM10" s="143"/>
      <c r="AN10" s="142"/>
      <c r="AO10" s="143"/>
      <c r="AP10" s="142"/>
      <c r="AQ10" s="143"/>
      <c r="AR10" s="142"/>
      <c r="AS10" s="143"/>
      <c r="AT10" s="142"/>
      <c r="AU10" s="143"/>
      <c r="AV10" s="142"/>
      <c r="AW10" s="144"/>
      <c r="AX10" s="154"/>
      <c r="AY10" s="154"/>
      <c r="AZ10" s="154"/>
      <c r="BA10" s="154"/>
      <c r="BB10" s="154"/>
      <c r="BC10" s="154"/>
      <c r="BD10" s="154"/>
      <c r="BE10" s="154"/>
      <c r="BF10" s="154"/>
      <c r="BG10" s="154"/>
      <c r="BH10" s="154"/>
      <c r="BI10" s="154"/>
      <c r="BJ10" s="154"/>
      <c r="BK10" s="154"/>
      <c r="BL10" s="154"/>
      <c r="BM10" s="154"/>
      <c r="BN10" s="154"/>
      <c r="BO10" s="154"/>
      <c r="BP10" s="154"/>
      <c r="BQ10" s="154"/>
      <c r="BR10" s="154"/>
      <c r="BS10" s="154"/>
      <c r="BT10" s="154"/>
      <c r="BU10" s="154"/>
      <c r="BV10" s="154"/>
      <c r="BW10" s="154"/>
      <c r="BX10" s="154"/>
    </row>
    <row r="11" spans="1:74">
      <c r="A11" s="147" t="s">
        <v>1</v>
      </c>
      <c r="B11" s="148" t="s">
        <v>2</v>
      </c>
      <c r="C11" s="149" t="s">
        <v>13</v>
      </c>
      <c r="D11" s="150" t="s">
        <v>12</v>
      </c>
      <c r="E11" s="149" t="s">
        <v>14</v>
      </c>
      <c r="F11" s="150" t="s">
        <v>12</v>
      </c>
      <c r="G11" s="149" t="s">
        <v>15</v>
      </c>
      <c r="H11" s="150" t="s">
        <v>12</v>
      </c>
      <c r="I11" s="149" t="s">
        <v>199</v>
      </c>
      <c r="J11" s="150" t="s">
        <v>12</v>
      </c>
      <c r="K11" s="149" t="s">
        <v>200</v>
      </c>
      <c r="L11" s="150" t="s">
        <v>12</v>
      </c>
      <c r="M11" s="149" t="s">
        <v>201</v>
      </c>
      <c r="N11" s="150" t="s">
        <v>12</v>
      </c>
      <c r="O11" s="149" t="s">
        <v>202</v>
      </c>
      <c r="P11" s="150" t="s">
        <v>12</v>
      </c>
      <c r="Q11" s="149" t="s">
        <v>203</v>
      </c>
      <c r="R11" s="150" t="s">
        <v>12</v>
      </c>
      <c r="S11" s="149" t="s">
        <v>382</v>
      </c>
      <c r="T11" s="150" t="s">
        <v>12</v>
      </c>
      <c r="U11" s="149" t="s">
        <v>204</v>
      </c>
      <c r="V11" s="150" t="s">
        <v>44</v>
      </c>
      <c r="W11" s="148"/>
      <c r="X11" s="149" t="s">
        <v>13</v>
      </c>
      <c r="Y11" s="150" t="s">
        <v>3</v>
      </c>
      <c r="Z11" s="149" t="s">
        <v>14</v>
      </c>
      <c r="AA11" s="150" t="s">
        <v>4</v>
      </c>
      <c r="AB11" s="149" t="s">
        <v>15</v>
      </c>
      <c r="AC11" s="150" t="s">
        <v>5</v>
      </c>
      <c r="AD11" s="149" t="s">
        <v>16</v>
      </c>
      <c r="AE11" s="150" t="s">
        <v>6</v>
      </c>
      <c r="AF11" s="149" t="s">
        <v>17</v>
      </c>
      <c r="AG11" s="150" t="s">
        <v>7</v>
      </c>
      <c r="AH11" s="149" t="s">
        <v>18</v>
      </c>
      <c r="AI11" s="150" t="s">
        <v>8</v>
      </c>
      <c r="AJ11" s="149" t="s">
        <v>19</v>
      </c>
      <c r="AK11" s="150" t="s">
        <v>9</v>
      </c>
      <c r="AL11" s="149" t="s">
        <v>20</v>
      </c>
      <c r="AM11" s="150" t="s">
        <v>10</v>
      </c>
      <c r="AN11" s="149" t="s">
        <v>21</v>
      </c>
      <c r="AO11" s="150" t="s">
        <v>22</v>
      </c>
      <c r="AP11" s="149" t="s">
        <v>23</v>
      </c>
      <c r="AQ11" s="150" t="s">
        <v>24</v>
      </c>
      <c r="AR11" s="149" t="s">
        <v>25</v>
      </c>
      <c r="AS11" s="150" t="s">
        <v>26</v>
      </c>
      <c r="AT11" s="149" t="s">
        <v>27</v>
      </c>
      <c r="AU11" s="150" t="s">
        <v>28</v>
      </c>
      <c r="AV11" s="150" t="s">
        <v>29</v>
      </c>
      <c r="AW11" s="150" t="s">
        <v>44</v>
      </c>
      <c r="AX11" s="150"/>
      <c r="AY11" s="149" t="s">
        <v>31</v>
      </c>
      <c r="AZ11" s="150" t="s">
        <v>3</v>
      </c>
      <c r="BA11" s="149" t="s">
        <v>32</v>
      </c>
      <c r="BB11" s="150" t="s">
        <v>4</v>
      </c>
      <c r="BC11" s="149" t="s">
        <v>33</v>
      </c>
      <c r="BD11" s="150" t="s">
        <v>5</v>
      </c>
      <c r="BE11" s="149" t="s">
        <v>34</v>
      </c>
      <c r="BF11" s="150" t="s">
        <v>6</v>
      </c>
      <c r="BG11" s="149" t="s">
        <v>35</v>
      </c>
      <c r="BH11" s="150" t="s">
        <v>7</v>
      </c>
      <c r="BI11" s="149" t="s">
        <v>36</v>
      </c>
      <c r="BJ11" s="150" t="s">
        <v>8</v>
      </c>
      <c r="BK11" s="149" t="s">
        <v>37</v>
      </c>
      <c r="BL11" s="150" t="s">
        <v>9</v>
      </c>
      <c r="BM11" s="149" t="s">
        <v>38</v>
      </c>
      <c r="BN11" s="150" t="s">
        <v>10</v>
      </c>
      <c r="BO11" s="149" t="s">
        <v>39</v>
      </c>
      <c r="BP11" s="150" t="s">
        <v>22</v>
      </c>
      <c r="BQ11" s="149" t="s">
        <v>40</v>
      </c>
      <c r="BR11" s="150" t="s">
        <v>24</v>
      </c>
      <c r="BS11" s="149" t="s">
        <v>41</v>
      </c>
      <c r="BT11" s="150" t="s">
        <v>26</v>
      </c>
      <c r="BU11" s="149" t="s">
        <v>42</v>
      </c>
      <c r="BV11" s="150" t="s">
        <v>28</v>
      </c>
      <c r="BW11" s="149" t="s">
        <v>285</v>
      </c>
      <c r="BX11" s="150" t="s">
        <v>28</v>
      </c>
    </row>
    <row r="12" spans="1:74">
      <c r="A12" s="29"/>
      <c r="B12" s="29"/>
      <c r="C12" s="29"/>
      <c r="D12" s="55"/>
      <c r="E12" s="29"/>
      <c r="F12" s="55"/>
      <c r="G12" s="29"/>
      <c r="H12" s="55"/>
      <c r="I12" s="29"/>
      <c r="J12" s="55"/>
      <c r="K12" s="29"/>
      <c r="L12" s="55"/>
      <c r="M12" s="29"/>
      <c r="N12" s="55"/>
      <c r="O12" s="29"/>
      <c r="P12" s="55"/>
      <c r="Q12" s="29"/>
      <c r="R12" s="29"/>
      <c r="S12" s="29"/>
      <c r="T12" s="29"/>
      <c r="U12" s="29"/>
      <c r="V12" s="55"/>
      <c r="W12" s="148"/>
      <c r="X12" s="29"/>
      <c r="Y12" s="55"/>
      <c r="Z12" s="29"/>
      <c r="AA12" s="55"/>
      <c r="AB12" s="29"/>
      <c r="AC12" s="55"/>
      <c r="AD12" s="29"/>
      <c r="AE12" s="55"/>
      <c r="AF12" s="29"/>
      <c r="AG12" s="55"/>
      <c r="AH12" s="29"/>
      <c r="AI12" s="55"/>
      <c r="AJ12" s="29"/>
      <c r="AK12" s="55"/>
      <c r="AL12" s="29"/>
      <c r="AM12" s="55"/>
      <c r="AN12" s="29"/>
      <c r="AO12" s="55"/>
      <c r="AP12" s="29"/>
      <c r="AQ12" s="55"/>
      <c r="AR12" s="29"/>
      <c r="AS12" s="55"/>
      <c r="AT12" s="29"/>
      <c r="AU12" s="55"/>
      <c r="AV12" s="29"/>
      <c r="AW12" s="55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</row>
    <row r="13" ht="28.8" customHeight="1" spans="1:74">
      <c r="A13" s="147" t="s">
        <v>80</v>
      </c>
      <c r="B13" s="147" t="s">
        <v>289</v>
      </c>
      <c r="C13" s="103" t="n">
        <f>C15</f>
        <v>30.46</v>
      </c>
      <c r="D13" s="104" t="n">
        <f>C13/X13-1</f>
        <v>-0.387122736418511</v>
      </c>
      <c r="E13" s="103">
        <v>67</v>
      </c>
      <c r="F13" s="104" t="n">
        <f>E13/Z13-1</f>
        <v>0.29920496412643005</v>
      </c>
      <c r="G13" s="103">
        <v>44.76</v>
      </c>
      <c r="H13" s="104" t="n">
        <f>G13/AB13-1</f>
        <v>-0.21072121318991355</v>
      </c>
      <c r="I13" s="103" t="n">
        <f>I15</f>
        <v>54.87</v>
      </c>
      <c r="J13" s="104" t="n">
        <f>I13/AD13-1</f>
        <v>-0.02505330490405122</v>
      </c>
      <c r="K13" s="103" t="n">
        <f>K15</f>
        <v>52.36</v>
      </c>
      <c r="L13" s="104" t="n">
        <f>K13/AF13-1</f>
        <v>0.006149116064565696</v>
      </c>
      <c r="M13" s="103" t="n">
        <f>M15</f>
        <v>38.4</v>
      </c>
      <c r="N13" s="104" t="n">
        <f>M13/AH13-1</f>
        <v>0.061066592981486645</v>
      </c>
      <c r="O13" s="103">
        <v>46.05</v>
      </c>
      <c r="P13" s="104" t="n">
        <f>O13/AJ13-1</f>
        <v>0.014540647719762045</v>
      </c>
      <c r="Q13" s="103" t="n">
        <f>Q15</f>
        <v>67.59</v>
      </c>
      <c r="R13" s="104" t="n">
        <f>Q13/AL13-1</f>
        <v>0.21674167416741663</v>
      </c>
      <c r="S13" s="103">
        <f>S15</f>
      </c>
      <c r="T13" s="104">
        <f>S13/AN13-1</f>
      </c>
      <c r="U13" s="103">
        <f>C13+E13+G13+I13+K13+M13+O13+Q13+S13</f>
      </c>
      <c r="V13" s="104">
        <f>U13/SUM(X13+Z13+AB13+AD13+AF13+AH13+AJ13+AL13+AN13)-1</f>
      </c>
      <c r="W13" s="147"/>
      <c r="X13" s="103">
        <f>X15</f>
      </c>
      <c r="Y13" s="104">
        <f>X13/AY13-1</f>
      </c>
      <c r="Z13" s="103">
        <f>Z15</f>
      </c>
      <c r="AA13" s="104">
        <f>Z13/BA13-1</f>
      </c>
      <c r="AB13" s="103">
        <f>AB15</f>
      </c>
      <c r="AC13" s="104">
        <f>AB13/BC13-1</f>
      </c>
      <c r="AD13" s="103">
        <f>AD15</f>
      </c>
      <c r="AE13" s="104">
        <f>AD13/BE13-1</f>
      </c>
      <c r="AF13" s="103">
        <f>AF15</f>
      </c>
      <c r="AG13" s="104">
        <f>AF13/BG13-1</f>
      </c>
      <c r="AH13" s="103">
        <f>AH15</f>
      </c>
      <c r="AI13" s="104">
        <f>AH13/BI13-1</f>
      </c>
      <c r="AJ13" s="103">
        <f>AJ15</f>
      </c>
      <c r="AK13" s="104">
        <f>AJ13/BK13-1</f>
      </c>
      <c r="AL13" s="103">
        <f>AL15</f>
      </c>
      <c r="AM13" s="104">
        <f>AL13/BM13-1</f>
      </c>
      <c r="AN13" s="103">
        <f>AN15</f>
      </c>
      <c r="AO13" s="104">
        <f>AN13/BO13-1</f>
      </c>
      <c r="AP13" s="103">
        <f>AP15</f>
      </c>
      <c r="AQ13" s="104">
        <f>AP13/BQ13-1</f>
      </c>
      <c r="AR13" s="103">
        <f>AR15</f>
      </c>
      <c r="AS13" s="104">
        <f>AR13/BS13-1</f>
      </c>
      <c r="AT13" s="103">
        <f>AT15</f>
      </c>
      <c r="AU13" s="104">
        <f>AT13/BU13-1</f>
      </c>
      <c r="AV13" s="103">
        <f>+AH13+X13+Z13+AB13+AD13+AF13+AJ13+AL13+AN13+AP13+AR13+AT13</f>
      </c>
      <c r="AW13" s="104">
        <f>AV13/SUM(AY13,BA13,BC13,BE13,BG13,BI13,BK13,BM13,BO13,BQ13,BS13,BU13)-1</f>
      </c>
      <c r="AX13" s="152"/>
      <c r="AY13" s="103">
        <f>AY15</f>
      </c>
      <c r="AZ13" s="104"/>
      <c r="BA13" s="103">
        <f>BA15</f>
      </c>
      <c r="BB13" s="104"/>
      <c r="BC13" s="103">
        <f>BC15</f>
      </c>
      <c r="BD13" s="104"/>
      <c r="BE13" s="103">
        <f>BE15</f>
      </c>
      <c r="BF13" s="104"/>
      <c r="BG13" s="103">
        <f>BG15</f>
      </c>
      <c r="BH13" s="104"/>
      <c r="BI13" s="103">
        <f>BI15</f>
      </c>
      <c r="BJ13" s="104"/>
      <c r="BK13" s="103">
        <f>BK15</f>
      </c>
      <c r="BL13" s="104"/>
      <c r="BM13" s="103">
        <f>BM15</f>
      </c>
      <c r="BN13" s="104"/>
      <c r="BO13" s="103">
        <f>BO15</f>
      </c>
      <c r="BP13" s="104"/>
      <c r="BQ13" s="103">
        <f>BQ15</f>
      </c>
      <c r="BR13" s="104"/>
      <c r="BS13" s="103">
        <f>BS15</f>
      </c>
      <c r="BT13" s="104"/>
      <c r="BU13" s="103">
        <f>BU15</f>
      </c>
      <c r="BV13" s="104"/>
      <c r="BW13" s="103">
        <f>AY13+BA13+BC13+BE13+BG13+BI13+BK13+BM13+BO13+BQ13+BS13+BU13</f>
      </c>
      <c r="BX13" s="104"/>
    </row>
    <row r="14" ht="28.8" customHeight="1" spans="1:74">
      <c r="A14" s="29"/>
      <c r="B14" s="147" t="s">
        <v>290</v>
      </c>
      <c r="C14" s="103" t="n">
        <f>C16</f>
        <v>103.56</v>
      </c>
      <c r="D14" s="104" t="n">
        <f>C14/X14-1</f>
        <v>-0.3871464078589182</v>
      </c>
      <c r="E14" s="103" t="n">
        <f>E16</f>
        <v>227.8</v>
      </c>
      <c r="F14" s="104" t="n">
        <f>E14/Z14-1</f>
        <v>0.29919014486141204</v>
      </c>
      <c r="G14" s="103">
        <v>152.18</v>
      </c>
      <c r="H14" s="104" t="n">
        <f>G14/AB14-1</f>
        <v>-0.21072558477257408</v>
      </c>
      <c r="I14" s="103" t="n">
        <f>I16</f>
        <v>186.56</v>
      </c>
      <c r="J14" s="104" t="n">
        <f>I14/AD14-1</f>
        <v>-0.025032662660047</v>
      </c>
      <c r="K14" s="103" t="n">
        <f>K16</f>
        <v>178.02</v>
      </c>
      <c r="L14" s="104" t="n">
        <f>K14/AF14-1</f>
        <v>0.006103763987792554</v>
      </c>
      <c r="M14" s="103" t="n">
        <f>M16</f>
        <v>130.56</v>
      </c>
      <c r="N14" s="104" t="n">
        <f>M14/AH14-1</f>
        <v>0.061032100772043796</v>
      </c>
      <c r="O14" s="103">
        <v>156.57</v>
      </c>
      <c r="P14" s="104" t="n">
        <f>O14/AJ14-1</f>
        <v>0.01451435236182208</v>
      </c>
      <c r="Q14" s="103" t="n">
        <f>Q16</f>
        <v>229.81</v>
      </c>
      <c r="R14" s="104" t="n">
        <f>Q14/AL14-1</f>
        <v>0.21676285275586382</v>
      </c>
      <c r="S14" s="103">
        <f>S16</f>
      </c>
      <c r="T14" s="104">
        <f>S14/AN14-1</f>
      </c>
      <c r="U14" s="103">
        <f>C14+E14+G14+I14+K14+M14+O14+Q14+S14</f>
      </c>
      <c r="V14" s="104">
        <f>U14/SUM(X14+Z14+AB14+AD14+AF14+AH14+AJ14+AL14+AN14)-1</f>
      </c>
      <c r="W14" s="147"/>
      <c r="X14" s="103">
        <f>X16</f>
      </c>
      <c r="Y14" s="104">
        <f>X14/AY14-1</f>
      </c>
      <c r="Z14" s="103">
        <f>Z16</f>
      </c>
      <c r="AA14" s="104">
        <f>Z14/BA14-1</f>
      </c>
      <c r="AB14" s="103">
        <f>AB16</f>
      </c>
      <c r="AC14" s="104">
        <f>AB14/BC14-1</f>
      </c>
      <c r="AD14" s="103">
        <f>AD16</f>
      </c>
      <c r="AE14" s="104">
        <f>AD14/BE14-1</f>
      </c>
      <c r="AF14" s="103">
        <f>AF16</f>
      </c>
      <c r="AG14" s="104">
        <f>AF14/BG14-1</f>
      </c>
      <c r="AH14" s="103">
        <f>AH16</f>
      </c>
      <c r="AI14" s="104">
        <f>AH14/BI14-1</f>
      </c>
      <c r="AJ14" s="103">
        <f>AJ16</f>
      </c>
      <c r="AK14" s="104">
        <f>AJ14/BK14-1</f>
      </c>
      <c r="AL14" s="103">
        <f>AL16</f>
      </c>
      <c r="AM14" s="104">
        <f>AL14/BM14-1</f>
      </c>
      <c r="AN14" s="103">
        <f>AN16</f>
      </c>
      <c r="AO14" s="104">
        <f>AN14/BO14-1</f>
      </c>
      <c r="AP14" s="103">
        <f>AP16</f>
      </c>
      <c r="AQ14" s="104">
        <f>AP14/BQ14-1</f>
      </c>
      <c r="AR14" s="103">
        <f>AR16</f>
      </c>
      <c r="AS14" s="104">
        <f>AR14/BS14-1</f>
      </c>
      <c r="AT14" s="103">
        <f>AT16</f>
      </c>
      <c r="AU14" s="104">
        <f>AT14/BU14-1</f>
      </c>
      <c r="AV14" s="103">
        <f>+AH14+X14+Z14+AB14+AD14+AF14+AJ14+AL14+AN14+AP14+AR14+AT14</f>
      </c>
      <c r="AW14" s="104">
        <f>AV14/SUM(AY14,BA14,BC14,BE14,BG14,BI14,BK14,BM14,BO14,BQ14,BS14,BU14)-1</f>
      </c>
      <c r="AX14" s="152"/>
      <c r="AY14" s="103">
        <f>AY16</f>
      </c>
      <c r="AZ14" s="104"/>
      <c r="BA14" s="103">
        <f>BA16</f>
      </c>
      <c r="BB14" s="104"/>
      <c r="BC14" s="103">
        <f>BC16</f>
      </c>
      <c r="BD14" s="104"/>
      <c r="BE14" s="103">
        <f>BE16</f>
      </c>
      <c r="BF14" s="104"/>
      <c r="BG14" s="103">
        <f>BG16</f>
      </c>
      <c r="BH14" s="104"/>
      <c r="BI14" s="103">
        <f>BI16</f>
      </c>
      <c r="BJ14" s="104"/>
      <c r="BK14" s="103">
        <f>BK16</f>
      </c>
      <c r="BL14" s="104"/>
      <c r="BM14" s="103">
        <f>BM16</f>
      </c>
      <c r="BN14" s="104"/>
      <c r="BO14" s="103">
        <f>BO16</f>
      </c>
      <c r="BP14" s="104"/>
      <c r="BQ14" s="103">
        <f>BQ16</f>
      </c>
      <c r="BR14" s="104"/>
      <c r="BS14" s="103">
        <f>BS16</f>
      </c>
      <c r="BT14" s="104"/>
      <c r="BU14" s="103">
        <f>BU16</f>
      </c>
      <c r="BV14" s="104"/>
      <c r="BW14" s="103">
        <f>AY14+BA14+BC14+BE14+BG14+BI14+BK14+BM14+BO14+BQ14+BS14+BU14</f>
      </c>
      <c r="BX14" s="104"/>
    </row>
    <row r="15" s="140" customFormat="1" ht="28.8" customHeight="1" spans="1:74">
      <c r="A15" s="147" t="s">
        <v>127</v>
      </c>
      <c r="B15" s="147" t="s">
        <v>289</v>
      </c>
      <c r="C15" s="155" t="n">
        <v>30.46</v>
      </c>
      <c r="D15" s="104" t="n">
        <f>C15/X15-1</f>
        <v>-0.387122736418511</v>
      </c>
      <c r="E15" s="156" t="n">
        <v>67.0</v>
      </c>
      <c r="F15" s="104" t="n">
        <f>E15/Z15-1</f>
        <v>0.29920496412643005</v>
      </c>
      <c r="G15" s="103" t="n">
        <v>44.76</v>
      </c>
      <c r="H15" s="104" t="n">
        <f>G15/AB15-1</f>
        <v>-0.21072121318991355</v>
      </c>
      <c r="I15" s="155" t="n">
        <v>54.87</v>
      </c>
      <c r="J15" s="104" t="n">
        <f>I15/AD15-1</f>
        <v>-0.02505330490405122</v>
      </c>
      <c r="K15" s="155" t="n">
        <v>52.36</v>
      </c>
      <c r="L15" s="104" t="n">
        <f>K15/AF15-1</f>
        <v>0.006149116064565696</v>
      </c>
      <c r="M15" s="155" t="n">
        <v>38.4</v>
      </c>
      <c r="N15" s="104" t="n">
        <f>M15/AH15-1</f>
        <v>0.061066592981486645</v>
      </c>
      <c r="O15" s="155" t="n">
        <v>46.05</v>
      </c>
      <c r="P15" s="104" t="n">
        <f>O15/AJ15-1</f>
        <v>0.014540647719762045</v>
      </c>
      <c r="Q15" s="155" t="n">
        <v>67.59</v>
      </c>
      <c r="R15" s="104" t="n">
        <f>Q15/AL15-1</f>
        <v>0.21674167416741663</v>
      </c>
      <c r="S15" s="155"/>
      <c r="T15" s="104">
        <f>S15/AN15-1</f>
      </c>
      <c r="U15" s="103">
        <f>C15+E15+G15+I15+K15+M15+O15+Q15+S15</f>
      </c>
      <c r="V15" s="104">
        <f>U15/SUM(X15+Z15+AB15+AD15+AF15+AH15+AJ15+AL15+AN15)-1</f>
      </c>
      <c r="W15" s="147"/>
      <c r="X15" s="155" t="n">
        <v>49.7</v>
      </c>
      <c r="Y15" s="104">
        <f>X15/AY15-1</f>
      </c>
      <c r="Z15" s="155" t="n">
        <v>51.57</v>
      </c>
      <c r="AA15" s="104">
        <f>Z15/BA15-1</f>
      </c>
      <c r="AB15" s="155" t="n">
        <v>56.71</v>
      </c>
      <c r="AC15" s="104">
        <f>AB15/BC15-1</f>
      </c>
      <c r="AD15" s="155" t="n">
        <v>56.28</v>
      </c>
      <c r="AE15" s="104">
        <f>AD15/BE15-1</f>
      </c>
      <c r="AF15" s="155" t="n">
        <v>52.04</v>
      </c>
      <c r="AG15" s="104">
        <f>AF15/BG15-1</f>
      </c>
      <c r="AH15" s="155" t="n">
        <v>36.19</v>
      </c>
      <c r="AI15" s="104">
        <f>AH15/BI15-1</f>
      </c>
      <c r="AJ15" s="155" t="n">
        <v>45.39</v>
      </c>
      <c r="AK15" s="104">
        <f>AJ15/BK15-1</f>
      </c>
      <c r="AL15" s="155" t="n">
        <v>55.55</v>
      </c>
      <c r="AM15" s="104">
        <f>AL15/BM15-1</f>
      </c>
      <c r="AN15" s="155" t="n">
        <v>32.0</v>
      </c>
      <c r="AO15" s="104">
        <f>AN15/BO15-1</f>
      </c>
      <c r="AP15" s="155" t="n">
        <v>57.0</v>
      </c>
      <c r="AQ15" s="104">
        <f>AP15/BQ15-1</f>
      </c>
      <c r="AR15" s="155" t="n">
        <v>38.66</v>
      </c>
      <c r="AS15" s="104">
        <f>AR15/BS15-1</f>
      </c>
      <c r="AT15" s="155" t="n">
        <v>26.5</v>
      </c>
      <c r="AU15" s="104">
        <f>AT15/BU15-1</f>
      </c>
      <c r="AV15" s="103">
        <f>+AH15+X15+Z15+AB15+AD15+AF15+AJ15+AL15+AN15+AP15+AR15+AT15</f>
      </c>
      <c r="AW15" s="104">
        <f>AV15/SUM(AY15,BA15,BC15,BE15,BG15,BI15,BK15,BM15,BO15,BQ15,BS15,BU15)-1</f>
      </c>
      <c r="AX15" s="93"/>
      <c r="AY15" s="155" t="n">
        <v>45.98</v>
      </c>
      <c r="AZ15" s="93"/>
      <c r="BA15" s="155" t="n">
        <v>58.27</v>
      </c>
      <c r="BB15" s="93"/>
      <c r="BC15" s="155" t="n">
        <v>55.29</v>
      </c>
      <c r="BD15" s="93"/>
      <c r="BE15" s="155" t="n">
        <v>82.71</v>
      </c>
      <c r="BF15" s="93"/>
      <c r="BG15" s="155" t="n">
        <v>60.6</v>
      </c>
      <c r="BH15" s="93"/>
      <c r="BI15" s="93" t="n">
        <v>60.8</v>
      </c>
      <c r="BJ15" s="93"/>
      <c r="BK15" s="93" t="n">
        <v>4.49</v>
      </c>
      <c r="BL15" s="93"/>
      <c r="BM15" s="93" t="n">
        <v>57.75</v>
      </c>
      <c r="BN15" s="93"/>
      <c r="BO15" s="93" t="n">
        <v>43.37</v>
      </c>
      <c r="BP15" s="93"/>
      <c r="BQ15" s="155" t="n">
        <v>56.19</v>
      </c>
      <c r="BR15" s="93"/>
      <c r="BS15" s="155" t="n">
        <v>45.15</v>
      </c>
      <c r="BT15" s="93"/>
      <c r="BU15" s="155" t="n">
        <v>34.08</v>
      </c>
      <c r="BV15" s="93"/>
      <c r="BW15" s="103">
        <f>AY15+BA15+BC15+BE15+BG15+BI15+BK15+BM15+BO15+BQ15+BS15+BU15</f>
      </c>
      <c r="BX15" s="93"/>
    </row>
    <row r="16" s="140" customFormat="1" ht="28.8" customHeight="1" spans="1:74">
      <c r="A16" s="29"/>
      <c r="B16" s="147" t="s">
        <v>290</v>
      </c>
      <c r="C16" s="155" t="n">
        <v>103.56</v>
      </c>
      <c r="D16" s="104" t="n">
        <f>C16/X16-1</f>
        <v>-0.3871464078589182</v>
      </c>
      <c r="E16" s="1054" t="n">
        <v>227.8</v>
      </c>
      <c r="F16" s="104" t="n">
        <f>E16/Z16-1</f>
        <v>0.29919014486141204</v>
      </c>
      <c r="G16" s="103" t="n">
        <v>152.18</v>
      </c>
      <c r="H16" s="104" t="n">
        <f>G16/AB16-1</f>
        <v>-0.21072558477257408</v>
      </c>
      <c r="I16" s="155" t="n">
        <v>186.56</v>
      </c>
      <c r="J16" s="104" t="n">
        <f>I16/AD16-1</f>
        <v>-0.025032662660047</v>
      </c>
      <c r="K16" s="155" t="n">
        <v>178.02</v>
      </c>
      <c r="L16" s="104" t="n">
        <f>K16/AF16-1</f>
        <v>0.006103763987792554</v>
      </c>
      <c r="M16" s="155" t="n">
        <v>130.56</v>
      </c>
      <c r="N16" s="104" t="n">
        <f>M16/AH16-1</f>
        <v>0.061032100772043796</v>
      </c>
      <c r="O16" s="155" t="n">
        <v>156.57</v>
      </c>
      <c r="P16" s="104" t="n">
        <f>O16/AJ16-1</f>
        <v>0.01451435236182208</v>
      </c>
      <c r="Q16" s="155" t="n">
        <v>229.81</v>
      </c>
      <c r="R16" s="104" t="n">
        <f>Q16/AL16-1</f>
        <v>0.21676285275586382</v>
      </c>
      <c r="S16" s="155"/>
      <c r="T16" s="104">
        <f>S16/AN16-1</f>
      </c>
      <c r="U16" s="103">
        <f>C16+E16+G16+I16+K16+M16+O16+Q16+S16</f>
      </c>
      <c r="V16" s="104">
        <f>U16/SUM(X16+Z16+AB16+AD16+AF16+AH16+AJ16+AL16+AN16)-1</f>
      </c>
      <c r="W16" s="147"/>
      <c r="X16" s="155" t="n">
        <v>168.98</v>
      </c>
      <c r="Y16" s="104">
        <f>X16/AY16-1</f>
      </c>
      <c r="Z16" s="155" t="n">
        <v>175.34</v>
      </c>
      <c r="AA16" s="104">
        <f>Z16/BA16-1</f>
      </c>
      <c r="AB16" s="155" t="n">
        <v>192.81</v>
      </c>
      <c r="AC16" s="104">
        <f>AB16/BC16-1</f>
      </c>
      <c r="AD16" s="155" t="n">
        <v>191.35</v>
      </c>
      <c r="AE16" s="104">
        <f>AD16/BE16-1</f>
      </c>
      <c r="AF16" s="155" t="n">
        <v>176.94</v>
      </c>
      <c r="AG16" s="104">
        <f>AF16/BG16-1</f>
      </c>
      <c r="AH16" s="155" t="n">
        <v>123.05</v>
      </c>
      <c r="AI16" s="104">
        <f>AH16/BI16-1</f>
      </c>
      <c r="AJ16" s="155" t="n">
        <v>154.33</v>
      </c>
      <c r="AK16" s="104">
        <f>AJ16/BK16-1</f>
      </c>
      <c r="AL16" s="155" t="n">
        <v>188.87</v>
      </c>
      <c r="AM16" s="104">
        <f>AL16/BM16-1</f>
      </c>
      <c r="AN16" s="155" t="n">
        <v>108.8</v>
      </c>
      <c r="AO16" s="104">
        <f>AN16/BO16-1</f>
      </c>
      <c r="AP16" s="155" t="n">
        <v>193.8</v>
      </c>
      <c r="AQ16" s="104">
        <f>AP16/BQ16-1</f>
      </c>
      <c r="AR16" s="155" t="n">
        <v>131.44</v>
      </c>
      <c r="AS16" s="104">
        <f>AR16/BS16-1</f>
      </c>
      <c r="AT16" s="155" t="n">
        <v>90.1</v>
      </c>
      <c r="AU16" s="104">
        <f>AT16/BU16-1</f>
      </c>
      <c r="AV16" s="103">
        <f>+AH16+X16+Z16+AB16+AD16+AF16+AJ16+AL16+AN16+AP16+AR16+AT16</f>
      </c>
      <c r="AW16" s="104">
        <f>AV16/SUM(AY16,BA16,BC16,BE16,BG16,BI16,BK16,BM16,BO16,BQ16,BS16,BU16)-1</f>
      </c>
      <c r="AX16" s="93"/>
      <c r="AY16" s="155" t="n">
        <v>156.33</v>
      </c>
      <c r="AZ16" s="93"/>
      <c r="BA16" s="155" t="n">
        <v>198.12</v>
      </c>
      <c r="BB16" s="93"/>
      <c r="BC16" s="155" t="n">
        <v>187.99</v>
      </c>
      <c r="BD16" s="93"/>
      <c r="BE16" s="155" t="n">
        <v>281.21</v>
      </c>
      <c r="BF16" s="93"/>
      <c r="BG16" s="155" t="n">
        <v>206.04</v>
      </c>
      <c r="BH16" s="93"/>
      <c r="BI16" s="155" t="n">
        <v>206.72</v>
      </c>
      <c r="BJ16" s="93"/>
      <c r="BK16" s="155" t="n">
        <v>15.27</v>
      </c>
      <c r="BL16" s="93"/>
      <c r="BM16" s="155" t="n">
        <v>196.35</v>
      </c>
      <c r="BN16" s="93"/>
      <c r="BO16" s="155" t="n">
        <v>147.46</v>
      </c>
      <c r="BP16" s="93"/>
      <c r="BQ16" s="155" t="n">
        <v>191.05</v>
      </c>
      <c r="BR16" s="93"/>
      <c r="BS16" s="155" t="n">
        <v>153.51</v>
      </c>
      <c r="BT16" s="93"/>
      <c r="BU16" s="155" t="n">
        <v>115.87</v>
      </c>
      <c r="BV16" s="93"/>
      <c r="BW16" s="103">
        <f>AY16+BA16+BC16+BE16+BG16+BI16+BK16+BM16+BO16+BQ16+BS16+BU16</f>
      </c>
      <c r="BX16" s="93"/>
    </row>
    <row r="22" spans="37:40">
      <c r="AK22" s="158"/>
      <c r="AL22" s="129"/>
      <c r="AM22" s="158"/>
      <c r="AN22" s="129"/>
      <c r="AO22" s="6"/>
      <c r="AP22" s="5"/>
    </row>
    <row r="23" spans="37:40">
      <c r="AK23" s="158"/>
      <c r="AM23" s="158"/>
      <c r="AO23" s="6"/>
    </row>
  </sheetData>
  <mergeCells count="157">
    <mergeCell ref="A1:AW1"/>
    <mergeCell ref="A10:AW10"/>
    <mergeCell ref="A2:A3"/>
    <mergeCell ref="A4:A5"/>
    <mergeCell ref="A6:A7"/>
    <mergeCell ref="A8:A9"/>
    <mergeCell ref="A11:A12"/>
    <mergeCell ref="A13:A14"/>
    <mergeCell ref="A15:A16"/>
    <mergeCell ref="B2:B3"/>
    <mergeCell ref="B11:B12"/>
    <mergeCell ref="C2:C3"/>
    <mergeCell ref="C11:C12"/>
    <mergeCell ref="D2:D3"/>
    <mergeCell ref="D11:D12"/>
    <mergeCell ref="E2:E3"/>
    <mergeCell ref="E11:E12"/>
    <mergeCell ref="F2:F3"/>
    <mergeCell ref="F11:F12"/>
    <mergeCell ref="G2:G3"/>
    <mergeCell ref="G11:G12"/>
    <mergeCell ref="H2:H3"/>
    <mergeCell ref="H11:H12"/>
    <mergeCell ref="I2:I3"/>
    <mergeCell ref="I11:I12"/>
    <mergeCell ref="J2:J3"/>
    <mergeCell ref="J11:J12"/>
    <mergeCell ref="K2:K3"/>
    <mergeCell ref="K11:K12"/>
    <mergeCell ref="L2:L3"/>
    <mergeCell ref="L11:L12"/>
    <mergeCell ref="M2:M3"/>
    <mergeCell ref="M11:M12"/>
    <mergeCell ref="N2:N3"/>
    <mergeCell ref="N11:N12"/>
    <mergeCell ref="O2:O3"/>
    <mergeCell ref="O11:O12"/>
    <mergeCell ref="P2:P3"/>
    <mergeCell ref="P11:P12"/>
    <mergeCell ref="Q2:Q3"/>
    <mergeCell ref="Q11:Q12"/>
    <mergeCell ref="R2:R3"/>
    <mergeCell ref="R11:R12"/>
    <mergeCell ref="U2:U3"/>
    <mergeCell ref="U11:U12"/>
    <mergeCell ref="V2:V3"/>
    <mergeCell ref="V11:V12"/>
    <mergeCell ref="X2:X3"/>
    <mergeCell ref="X11:X12"/>
    <mergeCell ref="Y2:Y3"/>
    <mergeCell ref="Y11:Y12"/>
    <mergeCell ref="Z2:Z3"/>
    <mergeCell ref="Z11:Z12"/>
    <mergeCell ref="AA2:AA3"/>
    <mergeCell ref="AA11:AA12"/>
    <mergeCell ref="AB2:AB3"/>
    <mergeCell ref="AB11:AB12"/>
    <mergeCell ref="AC2:AC3"/>
    <mergeCell ref="AC11:AC12"/>
    <mergeCell ref="AD2:AD3"/>
    <mergeCell ref="AD11:AD12"/>
    <mergeCell ref="AE2:AE3"/>
    <mergeCell ref="AE11:AE12"/>
    <mergeCell ref="AF2:AF3"/>
    <mergeCell ref="AF11:AF12"/>
    <mergeCell ref="AG2:AG3"/>
    <mergeCell ref="AG11:AG12"/>
    <mergeCell ref="AH2:AH3"/>
    <mergeCell ref="AH11:AH12"/>
    <mergeCell ref="AI2:AI3"/>
    <mergeCell ref="AI11:AI12"/>
    <mergeCell ref="AJ2:AJ3"/>
    <mergeCell ref="AJ11:AJ12"/>
    <mergeCell ref="AK2:AK3"/>
    <mergeCell ref="AK11:AK12"/>
    <mergeCell ref="AL2:AL3"/>
    <mergeCell ref="AL11:AL12"/>
    <mergeCell ref="AM2:AM3"/>
    <mergeCell ref="AM11:AM12"/>
    <mergeCell ref="AN2:AN3"/>
    <mergeCell ref="AN11:AN12"/>
    <mergeCell ref="AO2:AO3"/>
    <mergeCell ref="AO11:AO12"/>
    <mergeCell ref="AP2:AP3"/>
    <mergeCell ref="AP11:AP12"/>
    <mergeCell ref="AQ2:AQ3"/>
    <mergeCell ref="AQ11:AQ12"/>
    <mergeCell ref="AR2:AR3"/>
    <mergeCell ref="AR11:AR12"/>
    <mergeCell ref="AS2:AS3"/>
    <mergeCell ref="AS11:AS12"/>
    <mergeCell ref="AT2:AT3"/>
    <mergeCell ref="AT11:AT12"/>
    <mergeCell ref="AU2:AU3"/>
    <mergeCell ref="AU11:AU12"/>
    <mergeCell ref="AV2:AV3"/>
    <mergeCell ref="AV11:AV12"/>
    <mergeCell ref="AW2:AW3"/>
    <mergeCell ref="AW11:AW12"/>
    <mergeCell ref="AX2:AX3"/>
    <mergeCell ref="AX11:AX12"/>
    <mergeCell ref="AY2:AY3"/>
    <mergeCell ref="AY11:AY12"/>
    <mergeCell ref="AZ2:AZ3"/>
    <mergeCell ref="AZ11:AZ12"/>
    <mergeCell ref="BA2:BA3"/>
    <mergeCell ref="BA11:BA12"/>
    <mergeCell ref="BB2:BB3"/>
    <mergeCell ref="BB11:BB12"/>
    <mergeCell ref="BC2:BC3"/>
    <mergeCell ref="BC11:BC12"/>
    <mergeCell ref="BD2:BD3"/>
    <mergeCell ref="BD11:BD12"/>
    <mergeCell ref="BE2:BE3"/>
    <mergeCell ref="BE11:BE12"/>
    <mergeCell ref="BF2:BF3"/>
    <mergeCell ref="BF11:BF12"/>
    <mergeCell ref="BG2:BG3"/>
    <mergeCell ref="BG11:BG12"/>
    <mergeCell ref="BH2:BH3"/>
    <mergeCell ref="BH11:BH12"/>
    <mergeCell ref="BI2:BI3"/>
    <mergeCell ref="BI11:BI12"/>
    <mergeCell ref="BJ2:BJ3"/>
    <mergeCell ref="BJ11:BJ12"/>
    <mergeCell ref="BK2:BK3"/>
    <mergeCell ref="BK11:BK12"/>
    <mergeCell ref="BL2:BL3"/>
    <mergeCell ref="BL11:BL12"/>
    <mergeCell ref="BM2:BM3"/>
    <mergeCell ref="BM11:BM12"/>
    <mergeCell ref="BN2:BN3"/>
    <mergeCell ref="BN11:BN12"/>
    <mergeCell ref="BO2:BO3"/>
    <mergeCell ref="BO11:BO12"/>
    <mergeCell ref="BP2:BP3"/>
    <mergeCell ref="BP11:BP12"/>
    <mergeCell ref="BQ2:BQ3"/>
    <mergeCell ref="BQ11:BQ12"/>
    <mergeCell ref="BR2:BR3"/>
    <mergeCell ref="BR11:BR12"/>
    <mergeCell ref="BS2:BS3"/>
    <mergeCell ref="BS11:BS12"/>
    <mergeCell ref="BT2:BT3"/>
    <mergeCell ref="BT11:BT12"/>
    <mergeCell ref="BU2:BU3"/>
    <mergeCell ref="BU11:BU12"/>
    <mergeCell ref="BV2:BV3"/>
    <mergeCell ref="BV11:BV12"/>
    <mergeCell ref="BW2:BW3"/>
    <mergeCell ref="BW11:BW12"/>
    <mergeCell ref="BX2:BX3"/>
    <mergeCell ref="BX11:BX12"/>
    <mergeCell ref="S2:S3"/>
    <mergeCell ref="T2:T3"/>
    <mergeCell ref="S11:S12"/>
    <mergeCell ref="T11:T12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L188"/>
  <sheetViews>
    <sheetView workbookViewId="0">
      <pane xSplit="2" ySplit="4" topLeftCell="CC103" activePane="bottomRight" state="frozen"/>
      <selection/>
      <selection pane="topRight"/>
      <selection pane="bottomLeft"/>
      <selection pane="bottomRight" activeCell="AU107" sqref="AU107"/>
    </sheetView>
  </sheetViews>
  <sheetFormatPr defaultColWidth="9" defaultRowHeight="14.4"/>
  <cols>
    <col min="1" max="1" customWidth="true" style="16" width="7.44444444444444"/>
    <col min="2" max="2" customWidth="true" style="16" width="24.22265625"/>
    <col min="3" max="3" customWidth="true" style="16" width="11.0"/>
    <col min="4" max="4" customWidth="true" style="16" width="8.88888888888889"/>
    <col min="5" max="5" customWidth="true" style="16" width="11.0"/>
    <col min="6" max="6" customWidth="true" style="16" width="8.88888888888889"/>
    <col min="7" max="7" customWidth="true" style="16" width="11.0"/>
    <col min="8" max="8" customWidth="true" style="16" width="8.88888888888889"/>
    <col min="9" max="9" customWidth="true" style="16" width="11.0"/>
    <col min="10" max="10" customWidth="true" style="16" width="8.88888888888889"/>
    <col min="11" max="11" customWidth="true" style="16" width="11.0"/>
    <col min="12" max="12" customWidth="true" style="16" width="8.88888888888889"/>
    <col min="13" max="13" customWidth="true" style="16" width="11.0"/>
    <col min="14" max="14" customWidth="true" style="16" width="8.88888888888889"/>
    <col min="15" max="15" customWidth="true" style="16" width="11.0"/>
    <col min="16" max="16" customWidth="true" style="16" width="8.88888888888889"/>
    <col min="19" max="19" customWidth="true" style="16" width="8.0" hidden="false"/>
    <col min="20" max="20" customWidth="true" style="16" width="8.0" hidden="false"/>
    <col min="21" max="21" customWidth="true" style="16" width="11.4444444444444"/>
    <col min="22" max="22" customWidth="true" style="16" width="11.0"/>
    <col min="23" max="23" customWidth="true" style="16" width="10.5555555555556"/>
    <col min="24" max="24" customWidth="true" style="16" width="11.0"/>
    <col min="25" max="25" customWidth="true" style="16" width="8.33333333333333"/>
    <col min="26" max="28" customWidth="true" style="16" width="11.0"/>
    <col min="29" max="29" customWidth="true" style="16" width="10.8888888888889"/>
    <col min="30" max="30" customWidth="true" style="16" width="11.0"/>
    <col min="31" max="31" customWidth="true" style="16" width="10.8888888888889"/>
    <col min="32" max="32" customWidth="true" style="16" width="11.0"/>
    <col min="33" max="33" customWidth="true" style="16" width="10.8888888888889"/>
    <col min="34" max="34" customWidth="true" style="16" width="11.0"/>
    <col min="35" max="35" customWidth="true" style="16" width="10.8888888888889"/>
    <col min="36" max="36" customWidth="true" style="16" width="11.0"/>
    <col min="37" max="37" customWidth="true" style="16" width="10.8888888888889"/>
    <col min="38" max="38" customWidth="true" style="16" width="11.0"/>
    <col min="39" max="39" customWidth="true" style="16" width="10.8888888888889"/>
    <col min="40" max="40" customWidth="true" style="16" width="11.0"/>
    <col min="41" max="41" customWidth="true" style="16" width="10.8888888888889"/>
    <col min="42" max="42" customWidth="true" style="16" width="11.0"/>
    <col min="43" max="43" customWidth="true" style="128" width="10.8888888888889"/>
    <col min="44" max="44" customWidth="true" style="16" width="11.0"/>
    <col min="45" max="45" customWidth="true" style="128" width="10.8888888888889"/>
    <col min="46" max="46" customWidth="true" style="16" width="13.1111111111111"/>
    <col min="47" max="47" customWidth="true" style="128" width="11.2222222222222"/>
    <col min="48" max="48" customWidth="true" style="16" width="6.77777777777778"/>
    <col min="49" max="49" customWidth="true" style="16" width="13.77734375"/>
    <col min="50" max="50" customWidth="true" hidden="false" style="16" width="11.0"/>
    <col min="51" max="51" customWidth="true" hidden="true" style="16" width="10.77734375"/>
    <col min="52" max="52" customWidth="true" hidden="false" style="16" width="11.0"/>
    <col min="53" max="53" customWidth="true" hidden="true" style="16" width="8.890625"/>
    <col min="54" max="54" customWidth="true" hidden="false" style="16" width="11.5546875"/>
    <col min="55" max="55" customWidth="true" hidden="true" style="16" width="10.0"/>
    <col min="56" max="56" customWidth="true" hidden="false" style="16" width="11.0"/>
    <col min="57" max="57" customWidth="true" hidden="true" style="16" width="9.890625"/>
    <col min="58" max="58" customWidth="true" hidden="false" style="16" width="11.0"/>
    <col min="59" max="59" customWidth="true" hidden="true" style="16" width="10.77734375"/>
    <col min="60" max="60" customWidth="true" hidden="false" style="16" width="11.0"/>
    <col min="61" max="61" customWidth="true" hidden="true" style="16" width="13.109375"/>
    <col min="62" max="62" customWidth="true" hidden="false" style="16" width="11.0"/>
    <col min="63" max="63" customWidth="true" hidden="true" style="16" width="13.109375"/>
    <col min="64" max="64" customWidth="true" style="16" width="11.0"/>
    <col min="65" max="65" customWidth="true" style="16" width="13.109375"/>
    <col min="66" max="66" customWidth="true" style="16" width="11.0"/>
    <col min="67" max="67" customWidth="true" style="16" width="13.109375"/>
    <col min="68" max="68" customWidth="true" width="11.0"/>
    <col min="69" max="69" customWidth="true" style="16" width="11.0"/>
    <col min="70" max="70" customWidth="true" style="16" width="11.0"/>
    <col min="71" max="71" customWidth="true" style="16" width="14.0"/>
    <col min="72" max="72" customWidth="true" width="11.0"/>
    <col min="73" max="73" customWidth="true" style="16" width="13.0"/>
    <col min="74" max="74" customWidth="true" width="13.0"/>
    <col min="76" max="87" customWidth="true" style="16" width="11.0"/>
    <col min="88" max="88" customWidth="true" style="16" width="11.0"/>
    <col min="89" max="89" customWidth="true" style="16" width="13.0"/>
  </cols>
  <sheetData>
    <row r="1" ht="50.55" customHeight="1" spans="1:88">
      <c r="A1" s="17" t="s">
        <v>291</v>
      </c>
      <c r="D1" s="18"/>
      <c r="F1" s="18"/>
      <c r="H1" s="18"/>
      <c r="J1" s="18"/>
      <c r="L1" s="18"/>
      <c r="N1" s="18"/>
      <c r="P1" s="18"/>
      <c r="Q1" s="129"/>
      <c r="R1" s="129"/>
      <c r="S1" s="129"/>
      <c r="T1" s="129"/>
      <c r="U1" s="19">
        <f>U5-(网约车!U5-网约车!U7)-(出租!U5-出租!U7)-(公交!U5-公交!U7)-班线包车!U4+S1</f>
      </c>
      <c r="V1" s="130"/>
      <c r="W1" s="19"/>
      <c r="Y1" s="18"/>
      <c r="AA1" s="18"/>
      <c r="AC1" s="18"/>
      <c r="AE1" s="18"/>
      <c r="AG1" s="18"/>
      <c r="AI1" s="18"/>
      <c r="AK1" s="18"/>
      <c r="AM1" s="18"/>
      <c r="AO1" s="18"/>
      <c r="AQ1" s="18"/>
      <c r="AR1" s="129"/>
      <c r="AS1" s="18"/>
      <c r="AT1" s="129"/>
      <c r="AU1" s="18"/>
      <c r="AV1" s="19">
        <f>AV5-(网约车!AV5-网约车!AV7)-(出租!AV5-出租!AV7)-(公交!AV5-公交!AV7)-班线包车!AV4</f>
      </c>
      <c r="AW1" s="18"/>
      <c r="AX1" s="19"/>
      <c r="AZ1" s="18"/>
      <c r="BB1" s="18"/>
      <c r="BD1" s="18"/>
      <c r="BF1" s="18"/>
      <c r="BH1" s="18"/>
      <c r="BJ1" s="18"/>
      <c r="BL1" s="18"/>
      <c r="BM1" s="129"/>
      <c r="BN1" s="18"/>
      <c r="BO1" s="129"/>
      <c r="BP1" s="18"/>
      <c r="BQ1" s="19"/>
      <c r="BR1" s="18"/>
      <c r="BY1" s="129"/>
      <c r="CA1" s="129"/>
      <c r="CC1" s="19"/>
    </row>
    <row r="2" ht="40.5" customHeight="1" spans="1:88">
      <c r="A2" s="20" t="s">
        <v>292</v>
      </c>
      <c r="B2" s="21"/>
      <c r="Q2" s="129"/>
      <c r="S2" s="129"/>
      <c r="U2" s="19">
        <f>U99-网约车!U6+网约车!U8-出租!U6+出租!U8-公交!U6+公交!U8-班线包车!U5+S2</f>
      </c>
      <c r="W2" s="19"/>
      <c r="AR2" s="129"/>
      <c r="AT2" s="129"/>
      <c r="AU2" s="18"/>
      <c r="AV2" s="19">
        <f>AV99-网约车!AV6+网约车!AV8-出租!AV6+出租!AV8-公交!AV6+公交!AV8-班线包车!AV5</f>
      </c>
      <c r="AW2" s="18"/>
      <c r="AX2" s="19"/>
      <c r="BM2" s="129"/>
      <c r="BO2" s="129"/>
      <c r="BP2" s="18"/>
      <c r="BQ2" s="19"/>
      <c r="BR2" s="18"/>
      <c r="BY2" s="129"/>
      <c r="CA2" s="129"/>
      <c r="CC2" s="19"/>
    </row>
    <row r="3" ht="28.05" customHeight="1" spans="1:88">
      <c r="A3" s="22" t="s">
        <v>1</v>
      </c>
      <c r="B3" s="23" t="s">
        <v>2</v>
      </c>
      <c r="C3" s="24" t="s">
        <v>151</v>
      </c>
      <c r="D3" s="25" t="s">
        <v>215</v>
      </c>
      <c r="E3" s="24" t="s">
        <v>197</v>
      </c>
      <c r="F3" s="25" t="s">
        <v>216</v>
      </c>
      <c r="G3" s="24" t="s">
        <v>198</v>
      </c>
      <c r="H3" s="25" t="s">
        <v>217</v>
      </c>
      <c r="I3" s="24" t="s">
        <v>199</v>
      </c>
      <c r="J3" s="25" t="s">
        <v>218</v>
      </c>
      <c r="K3" s="24" t="s">
        <v>200</v>
      </c>
      <c r="L3" s="25" t="s">
        <v>219</v>
      </c>
      <c r="M3" s="24" t="s">
        <v>201</v>
      </c>
      <c r="N3" s="25" t="s">
        <v>220</v>
      </c>
      <c r="O3" s="24" t="s">
        <v>202</v>
      </c>
      <c r="P3" s="25" t="s">
        <v>221</v>
      </c>
      <c r="Q3" s="24" t="s">
        <v>203</v>
      </c>
      <c r="R3" s="25" t="s">
        <v>222</v>
      </c>
      <c r="S3" s="24" t="s">
        <v>382</v>
      </c>
      <c r="T3" s="25" t="s">
        <v>223</v>
      </c>
      <c r="U3" s="131" t="s">
        <v>51</v>
      </c>
      <c r="V3" s="132" t="s">
        <v>44</v>
      </c>
      <c r="W3" s="25"/>
      <c r="X3" s="24" t="s">
        <v>13</v>
      </c>
      <c r="Y3" s="25" t="s">
        <v>12</v>
      </c>
      <c r="Z3" s="24" t="s">
        <v>14</v>
      </c>
      <c r="AA3" s="25" t="s">
        <v>12</v>
      </c>
      <c r="AB3" s="24" t="s">
        <v>15</v>
      </c>
      <c r="AC3" s="25" t="s">
        <v>12</v>
      </c>
      <c r="AD3" s="24" t="s">
        <v>16</v>
      </c>
      <c r="AE3" s="25" t="s">
        <v>12</v>
      </c>
      <c r="AF3" s="24" t="s">
        <v>17</v>
      </c>
      <c r="AG3" s="25" t="s">
        <v>12</v>
      </c>
      <c r="AH3" s="24" t="s">
        <v>18</v>
      </c>
      <c r="AI3" s="25" t="s">
        <v>12</v>
      </c>
      <c r="AJ3" s="24" t="s">
        <v>19</v>
      </c>
      <c r="AK3" s="25" t="s">
        <v>12</v>
      </c>
      <c r="AL3" s="24" t="s">
        <v>20</v>
      </c>
      <c r="AM3" s="25" t="s">
        <v>12</v>
      </c>
      <c r="AN3" s="24" t="s">
        <v>21</v>
      </c>
      <c r="AO3" s="25" t="s">
        <v>12</v>
      </c>
      <c r="AP3" s="24" t="s">
        <v>23</v>
      </c>
      <c r="AQ3" s="25" t="s">
        <v>12</v>
      </c>
      <c r="AR3" s="24" t="s">
        <v>25</v>
      </c>
      <c r="AS3" s="133" t="s">
        <v>12</v>
      </c>
      <c r="AT3" s="24" t="s">
        <v>27</v>
      </c>
      <c r="AU3" s="133" t="s">
        <v>12</v>
      </c>
      <c r="AV3" s="25" t="s">
        <v>29</v>
      </c>
      <c r="AW3" s="133" t="s">
        <v>44</v>
      </c>
      <c r="AX3" s="25"/>
      <c r="AY3" s="24" t="s">
        <v>31</v>
      </c>
      <c r="AZ3" s="25" t="s">
        <v>3</v>
      </c>
      <c r="BA3" s="24" t="s">
        <v>32</v>
      </c>
      <c r="BB3" s="25" t="s">
        <v>4</v>
      </c>
      <c r="BC3" s="24" t="s">
        <v>33</v>
      </c>
      <c r="BD3" s="25" t="s">
        <v>5</v>
      </c>
      <c r="BE3" s="24" t="s">
        <v>34</v>
      </c>
      <c r="BF3" s="25" t="s">
        <v>6</v>
      </c>
      <c r="BG3" s="24" t="s">
        <v>35</v>
      </c>
      <c r="BH3" s="25" t="s">
        <v>7</v>
      </c>
      <c r="BI3" s="24" t="s">
        <v>36</v>
      </c>
      <c r="BJ3" s="25" t="s">
        <v>8</v>
      </c>
      <c r="BK3" s="24" t="s">
        <v>37</v>
      </c>
      <c r="BL3" s="25" t="s">
        <v>9</v>
      </c>
      <c r="BM3" s="24" t="s">
        <v>38</v>
      </c>
      <c r="BN3" s="25" t="s">
        <v>10</v>
      </c>
      <c r="BO3" s="24" t="s">
        <v>39</v>
      </c>
      <c r="BP3" s="25" t="s">
        <v>22</v>
      </c>
      <c r="BQ3" s="24" t="s">
        <v>40</v>
      </c>
      <c r="BR3" s="25" t="s">
        <v>24</v>
      </c>
      <c r="BS3" s="24" t="s">
        <v>41</v>
      </c>
      <c r="BT3" s="25" t="s">
        <v>26</v>
      </c>
      <c r="BU3" s="24" t="s">
        <v>42</v>
      </c>
      <c r="BV3" s="25" t="s">
        <v>28</v>
      </c>
      <c r="BW3" s="25" t="s">
        <v>51</v>
      </c>
      <c r="BX3" s="25" t="s">
        <v>44</v>
      </c>
      <c r="BY3" s="26"/>
      <c r="BZ3" s="24" t="s">
        <v>45</v>
      </c>
      <c r="CA3" s="24" t="s">
        <v>46</v>
      </c>
      <c r="CB3" s="24" t="s">
        <v>47</v>
      </c>
      <c r="CC3" s="24" t="s">
        <v>48</v>
      </c>
      <c r="CD3" s="24" t="s">
        <v>49</v>
      </c>
      <c r="CE3" s="24" t="s">
        <v>50</v>
      </c>
      <c r="CF3" s="24" t="s">
        <v>152</v>
      </c>
      <c r="CG3" s="24" t="s">
        <v>153</v>
      </c>
      <c r="CH3" s="24" t="s">
        <v>154</v>
      </c>
      <c r="CI3" s="24" t="s">
        <v>270</v>
      </c>
      <c r="CJ3" s="24" t="s">
        <v>271</v>
      </c>
      <c r="CK3" s="24" t="s">
        <v>272</v>
      </c>
      <c r="CL3" s="25" t="s">
        <v>51</v>
      </c>
    </row>
    <row r="4" ht="35.25" customHeight="1" spans="1:88">
      <c r="A4" s="27"/>
      <c r="B4" s="28"/>
      <c r="C4" s="29"/>
      <c r="D4" s="30"/>
      <c r="E4" s="29"/>
      <c r="F4" s="30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1"/>
      <c r="S4" s="29"/>
      <c r="T4" s="31"/>
      <c r="U4" s="29"/>
      <c r="V4" s="30"/>
      <c r="W4" s="32"/>
      <c r="X4" s="29"/>
      <c r="Y4" s="30"/>
      <c r="Z4" s="29"/>
      <c r="AA4" s="30"/>
      <c r="AB4" s="29"/>
      <c r="AC4" s="30"/>
      <c r="AD4" s="29"/>
      <c r="AE4" s="30"/>
      <c r="AF4" s="29"/>
      <c r="AG4" s="30"/>
      <c r="AH4" s="29"/>
      <c r="AI4" s="30"/>
      <c r="AJ4" s="29"/>
      <c r="AK4" s="30"/>
      <c r="AL4" s="29"/>
      <c r="AM4" s="30"/>
      <c r="AN4" s="29"/>
      <c r="AO4" s="30"/>
      <c r="AP4" s="29"/>
      <c r="AQ4" s="30"/>
      <c r="AR4" s="29"/>
      <c r="AS4" s="30"/>
      <c r="AT4" s="29"/>
      <c r="AU4" s="30"/>
      <c r="AV4" s="31"/>
      <c r="AW4" s="30"/>
      <c r="AX4" s="32"/>
      <c r="AY4" s="29"/>
      <c r="AZ4" s="30"/>
      <c r="BA4" s="29"/>
      <c r="BB4" s="30"/>
      <c r="BC4" s="29"/>
      <c r="BD4" s="30"/>
      <c r="BE4" s="29"/>
      <c r="BF4" s="30"/>
      <c r="BG4" s="29"/>
      <c r="BH4" s="30"/>
      <c r="BI4" s="29"/>
      <c r="BJ4" s="30"/>
      <c r="BK4" s="29"/>
      <c r="BL4" s="30"/>
      <c r="BM4" s="29"/>
      <c r="BN4" s="30"/>
      <c r="BO4" s="29"/>
      <c r="BP4" s="30"/>
      <c r="BQ4" s="29"/>
      <c r="BR4" s="30"/>
      <c r="BS4" s="29"/>
      <c r="BT4" s="30"/>
      <c r="BU4" s="29"/>
      <c r="BV4" s="30"/>
      <c r="BW4" s="31"/>
      <c r="BX4" s="30"/>
      <c r="BY4" s="26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31"/>
    </row>
    <row r="5" s="13" customFormat="1" ht="27" customHeight="1" spans="1:88">
      <c r="A5" s="33" t="s">
        <v>80</v>
      </c>
      <c r="B5" s="34" t="s">
        <v>293</v>
      </c>
      <c r="C5" s="35" t="n">
        <f>C6+C7+C8+C9</f>
        <v>3733.7901000000006</v>
      </c>
      <c r="D5" s="36" t="n">
        <f t="shared" ref="D5:D36" si="0">C5/X5-1</f>
        <v>0.10334819696445763</v>
      </c>
      <c r="E5" s="35" t="n">
        <f>E6+E7+E8+E9</f>
        <v>3777.8315000000002</v>
      </c>
      <c r="F5" s="36" t="n">
        <f t="shared" ref="F5:F36" si="1">E5/Z5-1</f>
        <v>0.08948958452835032</v>
      </c>
      <c r="G5" s="35" t="n">
        <f>G6+G7+G8+G9</f>
        <v>3874.4356999999986</v>
      </c>
      <c r="H5" s="36" t="n">
        <f t="shared" ref="H5:H36" si="2">G5/AB5-1</f>
        <v>0.09162431463126852</v>
      </c>
      <c r="I5" s="35" t="n">
        <f>I6+I7+I8+I9</f>
        <v>3959.2492999999986</v>
      </c>
      <c r="J5" s="36" t="n">
        <f t="shared" ref="J5:J36" si="3">I5/AD5-1</f>
        <v>0.059209054209147904</v>
      </c>
      <c r="K5" s="35" t="n">
        <f>K6+K7+K8+K9</f>
        <v>4115.869900000005</v>
      </c>
      <c r="L5" s="36" t="n">
        <f t="shared" ref="L5:L36" si="4">K5/AF5-1</f>
        <v>0.049530720500627234</v>
      </c>
      <c r="M5" s="35" t="n">
        <f>M6+M7+M8+M9</f>
        <v>4034.9927999999986</v>
      </c>
      <c r="N5" s="36" t="n">
        <f t="shared" ref="N5:N36" si="5">M5/AH5-1</f>
        <v>0.07835487490232662</v>
      </c>
      <c r="O5" s="35" t="n">
        <f>O6+O7+O8+O9</f>
        <v>4028.3212999999996</v>
      </c>
      <c r="P5" s="36" t="n">
        <f t="shared" ref="P5:P36" si="6">O5/AJ5-1</f>
        <v>0.016224285717276965</v>
      </c>
      <c r="Q5" s="35" t="n">
        <f>Q6+Q7+Q8+Q9</f>
        <v>4003.5700999999985</v>
      </c>
      <c r="R5" s="36" t="n">
        <f>Q5/AL5-1</f>
        <v>-0.006685791920555739</v>
      </c>
      <c r="S5" s="35" t="n">
        <v>46266.0</v>
      </c>
      <c r="T5" s="36" t="n">
        <v>46266.0</v>
      </c>
      <c r="U5" s="134">
        <f>E5+C5+G5+I5+K5+M5+O5+Q5</f>
      </c>
      <c r="V5" s="135">
        <f>U5/SUM(X5,Z5,AB5,AD5,AF5,AH5,AJ5,AL5)-1</f>
      </c>
      <c r="W5" s="36"/>
      <c r="X5" s="35">
        <f>X6+X7+X8+X9</f>
      </c>
      <c r="Y5" s="36">
        <f>X5/AY5-1</f>
      </c>
      <c r="Z5" s="35">
        <f>Z6+Z7+Z8+Z9</f>
      </c>
      <c r="AA5" s="36">
        <f>Z5/BA5-1</f>
      </c>
      <c r="AB5" s="35">
        <f>AB6+AB7+AB8+AB9</f>
      </c>
      <c r="AC5" s="36">
        <f>AB5/BC5-1</f>
      </c>
      <c r="AD5" s="35">
        <f>AD6+AD7+AD8+AD9</f>
      </c>
      <c r="AE5" s="36">
        <f>AD5/BE5-1</f>
      </c>
      <c r="AF5" s="35">
        <f>AF6+AF7+AF8+AF9</f>
      </c>
      <c r="AG5" s="36">
        <f>AF5/BG5-1</f>
      </c>
      <c r="AH5" s="35">
        <f>AH6+AH7+AH8+AH9</f>
      </c>
      <c r="AI5" s="36">
        <f>AH5/BI5-1</f>
      </c>
      <c r="AJ5" s="35">
        <f>AJ6+AJ7+AJ8+AJ9</f>
      </c>
      <c r="AK5" s="36">
        <f>AJ5/BK5-1</f>
      </c>
      <c r="AL5" s="35">
        <f>AL6+AL7+AL8+AL9</f>
      </c>
      <c r="AM5" s="36">
        <f>AL5/BM5-1</f>
      </c>
      <c r="AN5" s="35">
        <f>AN6+AN7+AN8+AN9</f>
      </c>
      <c r="AO5" s="36">
        <f>AN5/BO5-1</f>
      </c>
      <c r="AP5" s="35">
        <f>AP6+AP7+AP8+AP9</f>
      </c>
      <c r="AQ5" s="36">
        <f>AP5/BQ5-1</f>
      </c>
      <c r="AR5" s="35">
        <f>AR6+AR7+AR8+AR9</f>
      </c>
      <c r="AS5" s="36">
        <f>AR5/BS5-1</f>
      </c>
      <c r="AT5" s="35">
        <f>AT6+AT7+AT8+AT9</f>
      </c>
      <c r="AU5" s="36">
        <f>AT5/BU5-1</f>
      </c>
      <c r="AV5" s="35">
        <f>Z5+X5+AB5+AD5+AF5+AH5+AJ5+AL5+AN5+AP5+AR5+AT5</f>
      </c>
      <c r="AW5" s="36">
        <f>AV5/SUM(AY5,BA5,BC5,BE5,BG5,BI5,BK5,BM5,BO5,BQ5,BS5,BU5)-1</f>
      </c>
      <c r="AX5" s="37"/>
      <c r="AY5" s="38">
        <f>AY6+AY7+AY8+AY9</f>
      </c>
      <c r="AZ5" s="37">
        <f>AY5/BZ5-1</f>
      </c>
      <c r="BA5" s="38">
        <f>BA6+BA7+BA8+BA9</f>
      </c>
      <c r="BB5" s="37">
        <f>BA5/CA5-1</f>
      </c>
      <c r="BC5" s="38">
        <f>BC6+BC7+BC8+BC9</f>
      </c>
      <c r="BD5" s="37">
        <f>BC5/CB5-1</f>
      </c>
      <c r="BE5" s="38">
        <f>BE6+BE7+BE8+BE9</f>
      </c>
      <c r="BF5" s="37">
        <f>BE5/CC5-1</f>
      </c>
      <c r="BG5" s="38">
        <f>BG6+BG7+BG8+BG9</f>
      </c>
      <c r="BH5" s="37">
        <f>BG5/CD5-1</f>
      </c>
      <c r="BI5" s="38">
        <f>BI6+BI7+BI8+BI9</f>
      </c>
      <c r="BJ5" s="37">
        <f>BI5/CE5-1</f>
      </c>
      <c r="BK5" s="38">
        <f>BK6+BK7+BK8+BK9</f>
      </c>
      <c r="BL5" s="37">
        <f>BK5/CF5-1</f>
      </c>
      <c r="BM5" s="38">
        <f>BM6+BM7+BM8+BM9</f>
      </c>
      <c r="BN5" s="37">
        <f>BM5/CG5-1</f>
      </c>
      <c r="BO5" s="38">
        <f>BO6+BO7+BO8+BO9</f>
      </c>
      <c r="BP5" s="37">
        <f>BO5/CH5-1</f>
      </c>
      <c r="BQ5" s="38">
        <f>BQ6+BQ7+BQ8+BQ9</f>
      </c>
      <c r="BR5" s="37">
        <f>BQ5/CI5-1</f>
      </c>
      <c r="BS5" s="38">
        <f>BS6+BS7+BS8+BS9</f>
      </c>
      <c r="BT5" s="37">
        <f>BS5/CJ5-1</f>
      </c>
      <c r="BU5" s="38">
        <f>BU6+BU7+BU8+BU9</f>
      </c>
      <c r="BV5" s="37">
        <f>BU5/CK5-1</f>
      </c>
      <c r="BW5" s="38">
        <f>AY5+BA5+BC5+BE5+BG5+BI5+BK5+BM5+BO5+BQ5+BS5+BU5</f>
      </c>
      <c r="BX5" s="37">
        <f>BW5/CL5-1</f>
      </c>
      <c r="BY5" s="39"/>
      <c r="BZ5" s="38">
        <f>BZ6+BZ7+BZ8+BZ9</f>
      </c>
      <c r="CA5" s="38">
        <f>CA6+CA7+CA8+CA9</f>
      </c>
      <c r="CB5" s="38">
        <f>CB6+CB7+CB8+CB9</f>
      </c>
      <c r="CC5" s="38">
        <f>CC6+CC7+CC8+CC9</f>
      </c>
      <c r="CD5" s="38">
        <f>CD6+CD7+CD8+CD9</f>
      </c>
      <c r="CE5" s="38">
        <f>CE6+CE7+CE8+CE9</f>
      </c>
      <c r="CF5" s="38">
        <f>CF6+CF7+CF8+CF9</f>
      </c>
      <c r="CG5" s="38">
        <f>CG6+CG7+CG8+CG9</f>
      </c>
      <c r="CH5" s="38">
        <f>CH6+CH7+CH8+CH9</f>
      </c>
      <c r="CI5" s="38">
        <f>CI6+CI7+CI8+CI9</f>
      </c>
      <c r="CJ5" s="38">
        <f>CJ6+CJ7+CJ8+CJ9</f>
      </c>
      <c r="CK5" s="38">
        <f>CK6+CK7+CK8+CK9</f>
      </c>
      <c r="CL5" s="38">
        <f>BZ5+CA5+CB5+CC5+CD5+CE5+CF5+CG5+CH5+CI5+CJ5+CK5</f>
      </c>
    </row>
    <row r="6" s="14" customFormat="1" ht="27" customHeight="1" spans="1:88">
      <c r="A6" s="27"/>
      <c r="B6" s="34" t="s">
        <v>294</v>
      </c>
      <c r="C6" s="35" t="n">
        <f>C11+C16+C21+C26+C31+C36+C41+C46+C51+C56+C61+C66+C71+C76+C81+C86+C91</f>
        <v>1473.3801000000003</v>
      </c>
      <c r="D6" s="36" t="n">
        <f t="shared" si="0">C6/Z6-1</f>
        <v>-0.12721904917838178</v>
      </c>
      <c r="E6" s="35" t="n">
        <f>E11+E16+E21+E26+E31+E36+E41+E46+E51+E56+E61+E66+E71+E76+E81+E86+E91</f>
        <v>1543.1715</v>
      </c>
      <c r="F6" s="36" t="n">
        <f t="shared" si="1">E6/AB6-1</f>
        <v>-0.10274164238291383</v>
      </c>
      <c r="G6" s="35" t="n">
        <f>G11+G16+G21+G26+G31+G36+G41+G46+G51+G56+G61+G66+G71+G76+G81+G86+G91</f>
        <v>1575.6656999999993</v>
      </c>
      <c r="H6" s="36" t="n">
        <f t="shared" si="2">G6/AD6-1</f>
        <v>-0.08492033546179023</v>
      </c>
      <c r="I6" s="35" t="n">
        <f>I11+I16+I21+I26+I31+I36+I41+I46+I51+I56+I61+I66+I71+I76+I81+I86+I91</f>
        <v>1662.9693</v>
      </c>
      <c r="J6" s="36" t="n">
        <f t="shared" si="3">I6/AF6-1</f>
        <v>-0.08861914757188971</v>
      </c>
      <c r="K6" s="35" t="n">
        <f>K11+K16+K21+K26+K31+K36+K41+K46+K51+K56+K61+K66+K71+K76+K81+K86+K91</f>
        <v>1699.6399000000001</v>
      </c>
      <c r="L6" s="36" t="n">
        <f t="shared" si="4">K6/AH6-1</f>
        <v>-0.06191507671738472</v>
      </c>
      <c r="M6" s="35" t="n">
        <f>M11+M16+M21+M26+M31+M36+M41+M46+M51+M56+M61+M66+M71+M76+M81+M86+M91</f>
        <v>1618.5128000000002</v>
      </c>
      <c r="N6" s="36" t="n">
        <f t="shared" si="5">M6/AJ6-1</f>
        <v>-0.05793296819720939</v>
      </c>
      <c r="O6" s="35" t="n">
        <f>O11+O16+O21+O26+O31+O36+O41+O46+O51+O56+O61+O66+O71+O76+O81+O86+O91</f>
        <v>1631.2013</v>
      </c>
      <c r="P6" s="36" t="n">
        <f t="shared" si="6">O6/AL6-1</f>
        <v>-0.08456580410408487</v>
      </c>
      <c r="Q6" s="35" t="n">
        <f>Q11+Q16+Q21+Q26+Q31+Q36+Q41+Q46+Q51+Q56+Q61+Q66+Q71+Q76+Q81+Q86+Q91</f>
        <v>1646.4800999999995</v>
      </c>
      <c r="R6" s="36" t="n">
        <f>Q6/AL6-1</f>
        <v>-0.07748709040618118</v>
      </c>
      <c r="S6" s="35">
        <f>S11+S16+S21+S26+S31+S36+S41+S46+S51+S56+S61+S66+S71+S76+S81+S86+S91</f>
      </c>
      <c r="T6" s="36">
        <f>S6/AN6-1</f>
      </c>
      <c r="U6" s="134">
        <f>E6+C6+G6+I6+K6+M6+O6+Q6+S6</f>
      </c>
      <c r="V6" s="135">
        <f>U6/SUM(X6,Z6,AB6,AD6,AF6,AH6,AJ6,AL6,AN6)-1</f>
      </c>
      <c r="W6" s="36"/>
      <c r="X6" s="35">
        <f>X11+X16+X21+X26+X31+X36+X41+X46+X51+X56+X61+X66+X71+X76+X81+X86+X91</f>
      </c>
      <c r="Y6" s="36">
        <f>X6/AY6-1</f>
      </c>
      <c r="Z6" s="35">
        <f>Z11+Z16+Z21+Z26+Z31+Z36+Z41+Z46+Z51+Z56+Z61+Z66+Z71+Z76+Z81+Z86+Z91</f>
      </c>
      <c r="AA6" s="36">
        <f>Z6/BA6-1</f>
      </c>
      <c r="AB6" s="35">
        <f>AB11+AB16+AB21+AB26+AB31+AB36+AB41+AB46+AB51+AB56+AB61+AB66+AB71+AB76+AB81+AB86+AB91</f>
      </c>
      <c r="AC6" s="36">
        <f>AB6/BC6-1</f>
      </c>
      <c r="AD6" s="35">
        <f>AD11+AD16+AD21+AD26+AD31+AD36+AD41+AD46+AD51+AD56+AD61+AD66+AD71+AD76+AD81+AD86+AD91</f>
      </c>
      <c r="AE6" s="36">
        <f>AD6/BE6-1</f>
      </c>
      <c r="AF6" s="35">
        <f>AF11+AF16+AF21+AF26+AF31+AF36+AF41+AF46+AF51+AF56+AF61+AF66+AF71+AF76+AF81+AF86+AF91</f>
      </c>
      <c r="AG6" s="36">
        <f>AF6/BG6-1</f>
      </c>
      <c r="AH6" s="35">
        <f>AH11+AH16+AH21+AH26+AH31+AH36+AH41+AH46+AH51+AH56+AH61+AH66+AH71+AH76+AH81+AH86+AH91</f>
      </c>
      <c r="AI6" s="36">
        <f>AH6/BI6-1</f>
      </c>
      <c r="AJ6" s="35">
        <f>AJ11+AJ16+AJ21+AJ26+AJ31+AJ36+AJ41+AJ46+AJ51+AJ56+AJ61+AJ66+AJ71+AJ76+AJ81+AJ86+AJ91</f>
      </c>
      <c r="AK6" s="36">
        <f>AJ6/BK6-1</f>
      </c>
      <c r="AL6" s="35">
        <f>AL11+AL16+AL21+AL26+AL31+AL36+AL41+AL46+AL51+AL56+AL61+AL66+AL71+AL76+AL81+AL86+AL91</f>
      </c>
      <c r="AM6" s="36">
        <f>AL6/BM6-1</f>
      </c>
      <c r="AN6" s="35">
        <f>AN11+AN16+AN21+AN26+AN31+AN36+AN41+AN46+AN51+AN56+AN61+AN66+AN71+AN76+AN81+AN86+AN91</f>
      </c>
      <c r="AO6" s="36">
        <f>AN6/BO6-1</f>
      </c>
      <c r="AP6" s="35">
        <f>AP11+AP16+AP21+AP26+AP31+AP36+AP41+AP46+AP51+AP56+AP61+AP66+AP71+AP76+AP81+AP86+AP91</f>
      </c>
      <c r="AQ6" s="36">
        <f>AP6/BQ6-1</f>
      </c>
      <c r="AR6" s="35">
        <f>AR11+AR16+AR21+AR26+AR31+AR36+AR41+AR46+AR51+AR56+AR61+AR66+AR71+AR76+AR81+AR86+AR91</f>
      </c>
      <c r="AS6" s="36">
        <f>AR6/BS6-1</f>
      </c>
      <c r="AT6" s="35">
        <f>AT11+AT16+AT21+AT26+AT31+AT36+AT41+AT46+AT51+AT56+AT61+AT66+AT71+AT76+AT81+AT86+AT91</f>
      </c>
      <c r="AU6" s="36">
        <f>AT6/BU6-1</f>
      </c>
      <c r="AV6" s="35">
        <f>Z6+X6+AB6+AD6+AF6+AH6+AJ6+AL6+AN6+AP6+AR6+AT6</f>
      </c>
      <c r="AW6" s="36">
        <f>AV6/SUM(AY6,BA6,BC6,BE6,BG6,BI6,BK6,BM6,BO6,BQ6,BS6,BU6)-1</f>
      </c>
      <c r="AX6" s="37"/>
      <c r="AY6" s="35">
        <f>AY11+AY16+AY21+AY26+AY31+AY36+AY41+AY46+AY51+AY56+AY61+AY66+AY71+AY76+AY81+AY86+AY91</f>
      </c>
      <c r="AZ6" s="36">
        <f>AY6/BZ6-1</f>
      </c>
      <c r="BA6" s="35">
        <f>BA11+BA16+BA21+BA26+BA31+BA36+BA41+BA46+BA51+BA56+BA61+BA66+BA71+BA76+BA81+BA86+BA91</f>
      </c>
      <c r="BB6" s="36">
        <f>BA6/CA6-1</f>
      </c>
      <c r="BC6" s="35">
        <f>BC11+BC16+BC21+BC26+BC31+BC36+BC41+BC46+BC51+BC56+BC61+BC66+BC71+BC76+BC81+BC86+BC91</f>
      </c>
      <c r="BD6" s="36">
        <f>BC6/CB6-1</f>
      </c>
      <c r="BE6" s="35">
        <f>BE11+BE16+BE21+BE26+BE31+BE36+BE41+BE46+BE51+BE56+BE61+BE66+BE71+BE76+BE81+BE86+BE91</f>
      </c>
      <c r="BF6" s="36">
        <f>BE6/CC6-1</f>
      </c>
      <c r="BG6" s="35">
        <f>BG11+BG16+BG21+BG26+BG31+BG36+BG41+BG46+BG51+BG56+BG61+BG66+BG71+BG76+BG81+BG86+BG91</f>
      </c>
      <c r="BH6" s="36">
        <f>BG6/CD6-1</f>
      </c>
      <c r="BI6" s="35">
        <f>BI11+BI16+BI21+BI26+BI31+BI36+BI41+BI46+BI51+BI56+BI61+BI66+BI71+BI76+BI81+BI86+BI91</f>
      </c>
      <c r="BJ6" s="36">
        <f>BI6/CE6-1</f>
      </c>
      <c r="BK6" s="35">
        <f>BK11+BK16+BK21+BK26+BK31+BK36+BK41+BK46+BK51+BK56+BK61+BK66+BK71+BK76+BK81+BK86+BK91</f>
      </c>
      <c r="BL6" s="36">
        <f>BK6/CF6-1</f>
      </c>
      <c r="BM6" s="35">
        <f>BM11+BM16+BM21+BM26+BM31+BM36+BM41+BM46+BM51+BM56+BM61+BM66+BM71+BM76+BM81+BM86+BM91</f>
      </c>
      <c r="BN6" s="36">
        <f>BM6/CG6-1</f>
      </c>
      <c r="BO6" s="35">
        <f>BO11+BO16+BO21+BO26+BO31+BO36+BO41+BO46+BO51+BO56+BO61+BO66+BO71+BO76+BO81+BO86+BO91</f>
      </c>
      <c r="BP6" s="36">
        <f>BO6/CH6-1</f>
      </c>
      <c r="BQ6" s="35">
        <f>BQ11+BQ16+BQ21+BQ26+BQ31+BQ36+BQ41+BQ46+BQ51+BQ56+BQ61+BQ66+BQ71+BQ76+BQ81+BQ86+BQ91</f>
      </c>
      <c r="BR6" s="36">
        <f>BQ6/CI6-1</f>
      </c>
      <c r="BS6" s="35">
        <f>BS11+BS16+BS21+BS26+BS31+BS36+BS41+BS46+BS51+BS56+BS61+BS66+BS71+BS76+BS81+BS86+BS91</f>
      </c>
      <c r="BT6" s="36">
        <f>BS6/CJ6-1</f>
      </c>
      <c r="BU6" s="35">
        <f>BU11+BU16+BU21+BU26+BU31+BU36+BU41+BU46+BU51+BU56+BU61+BU66+BU71+BU76+BU81+BU86+BU91</f>
      </c>
      <c r="BV6" s="36">
        <f>BU6/CK6-1</f>
      </c>
      <c r="BW6" s="35">
        <f>AY6+BA6+BC6+BE6+BG6+BI6+BK6+BM6+BO6+BQ6+BS6+BU6</f>
      </c>
      <c r="BX6" s="36">
        <f>BW6/CL6-1</f>
      </c>
      <c r="BY6" s="40"/>
      <c r="BZ6" s="41" t="n">
        <v>1417.1713</v>
      </c>
      <c r="CA6" s="41" t="n">
        <v>1480.46254</v>
      </c>
      <c r="CB6" s="41" t="n">
        <v>1548.0407</v>
      </c>
      <c r="CC6" s="41" t="n">
        <v>1609.7255</v>
      </c>
      <c r="CD6" s="41" t="n">
        <v>1625.7993</v>
      </c>
      <c r="CE6" s="41" t="n">
        <v>1599.2853</v>
      </c>
      <c r="CF6" s="41" t="n">
        <v>1681.0643</v>
      </c>
      <c r="CG6" s="41" t="n">
        <v>1690.1167</v>
      </c>
      <c r="CH6" s="41" t="n">
        <v>1557.2135</v>
      </c>
      <c r="CI6" s="41" t="n">
        <v>1630.3824</v>
      </c>
      <c r="CJ6" s="41" t="n">
        <v>1507.1831</v>
      </c>
      <c r="CK6" s="41" t="n">
        <v>1406.6177</v>
      </c>
      <c r="CL6" s="35">
        <f>BZ6+CA6+CB6+CC6+CD6+CE6+CF6+CG6+CH6+CI6+CJ6+CK6</f>
      </c>
    </row>
    <row r="7" s="14" customFormat="1" ht="27" customHeight="1" spans="1:88">
      <c r="A7" s="27"/>
      <c r="B7" s="34" t="s">
        <v>295</v>
      </c>
      <c r="C7" s="35" t="n">
        <f>C12+C17+C22+C27+C32+C37+C42+C47+C52+C57+C62+C67+C72+C77+C82+C87+C92</f>
        <v>1391.189999999999</v>
      </c>
      <c r="D7" s="36" t="n">
        <f t="shared" si="0">C7/Z7-1</f>
        <v>0.21625591215477824</v>
      </c>
      <c r="E7" s="35" t="n">
        <f>E12+E17+E22+E27+E32+E37+E42+E47+E52+E57+E62+E67+E72+E77+E82+E87+E92</f>
        <v>1389.6499999999999</v>
      </c>
      <c r="F7" s="36" t="n">
        <f t="shared" si="1">E7/AB7-1</f>
        <v>0.21204852903979843</v>
      </c>
      <c r="G7" s="35" t="n">
        <f>G12+G17+G22+G27+G32+G37+G42+G47+G52+G57+G62+G67+G72+G77+G82+G87+G92</f>
        <v>1437.570000000001</v>
      </c>
      <c r="H7" s="36" t="n">
        <f t="shared" si="2">G7/AD7-1</f>
        <v>0.15719356993938605</v>
      </c>
      <c r="I7" s="35" t="n">
        <f>I12+I17+I22+I27+I32+I37+I42+I47+I52+I57+I62+I67+I72+I77+I82+I87+I92</f>
        <v>1462.080000000001</v>
      </c>
      <c r="J7" s="36" t="n">
        <f t="shared" si="3">I7/AF7-1</f>
        <v>0.13452987871592526</v>
      </c>
      <c r="K7" s="35" t="n">
        <f>K12+K17+K22+K27+K32+K37+K42+K47+K52+K57+K62+K67+K72+K77+K82+K87+K92</f>
        <v>1529.4199999999998</v>
      </c>
      <c r="L7" s="36" t="n">
        <f t="shared" si="4">K7/AH7-1</f>
        <v>0.10417869931847057</v>
      </c>
      <c r="M7" s="35" t="n">
        <f>M12+M17+M22+M27+M32+M37+M42+M47+M52+M57+M62+M67+M72+M77+M82+M87+M92</f>
        <v>1517.5199999999993</v>
      </c>
      <c r="N7" s="36" t="n">
        <f t="shared" si="5">M7/AJ7-1</f>
        <v>0.10128814543343378</v>
      </c>
      <c r="O7" s="35" t="n">
        <f>O12+O17+O22+O27+O32+O37+O42+O47+O52+O57+O62+O67+O72+O77+O82+O87+O92</f>
        <v>1466.6599999999999</v>
      </c>
      <c r="P7" s="36" t="n">
        <f t="shared" si="6">O7/AL7-1</f>
        <v>0.09107004701541399</v>
      </c>
      <c r="Q7" s="35" t="n">
        <f>Q12+Q17+Q22+Q27+Q32+Q37+Q42+Q47+Q52+Q57+Q62+Q67+Q72+Q77+Q82+Q87+Q92</f>
        <v>1436.6300000000003</v>
      </c>
      <c r="R7" s="36" t="n">
        <f>Q7/AL7-1</f>
        <v>0.06410731215927945</v>
      </c>
      <c r="S7" s="35">
        <f>S12+S17+S22+S27+S32+S37+S42+S47+S52+S57+S62+S67+S72+S77+S82+S87+S92</f>
      </c>
      <c r="T7" s="36">
        <f>S7/AN7-1</f>
      </c>
      <c r="U7" s="134">
        <f>E7+C7+G7+I7+K7+M7+O7+Q7+S7</f>
      </c>
      <c r="V7" s="135">
        <f>U7/SUM(X7,Z7,AB7,AD7,AF7,AH7,AJ7,AL7,AN7)-1</f>
      </c>
      <c r="W7" s="36"/>
      <c r="X7" s="35">
        <f>X12+X17+X22+X27+X32+X37+X42+X47+X52+X57+X62+X67+X72+X77+X82+X87+X92</f>
      </c>
      <c r="Y7" s="36">
        <f>X7/AY7-1</f>
      </c>
      <c r="Z7" s="35">
        <f>Z12+Z17+Z22+Z27+Z32+Z37+Z42+Z47+Z52+Z57+Z62+Z67+Z72+Z77+Z82+Z87+Z92</f>
      </c>
      <c r="AA7" s="36">
        <f>Z7/BA7-1</f>
      </c>
      <c r="AB7" s="35">
        <f>AB12+AB17+AB22+AB27+AB32+AB37+AB42+AB47+AB52+AB57+AB62+AB67+AB72+AB77+AB82+AB87+AB92</f>
      </c>
      <c r="AC7" s="36">
        <f>AB7/BC7-1</f>
      </c>
      <c r="AD7" s="35">
        <f>AD12+AD17+AD22+AD27+AD32+AD37+AD42+AD47+AD52+AD57+AD62+AD67+AD72+AD77+AD82+AD87+AD92</f>
      </c>
      <c r="AE7" s="36">
        <f>AD7/BE7-1</f>
      </c>
      <c r="AF7" s="35">
        <f>AF12+AF17+AF22+AF27+AF32+AF37+AF42+AF47+AF52+AF57+AF62+AF67+AF72+AF77+AF82+AF87+AF92</f>
      </c>
      <c r="AG7" s="36">
        <f>AF7/BG7-1</f>
      </c>
      <c r="AH7" s="35">
        <f>AH12+AH17+AH22+AH27+AH32+AH37+AH42+AH47+AH52+AH57+AH62+AH67+AH72+AH77+AH82+AH87+AH92</f>
      </c>
      <c r="AI7" s="36">
        <f>AH7/BI7-1</f>
      </c>
      <c r="AJ7" s="35">
        <f>AJ12+AJ17+AJ22+AJ27+AJ32+AJ37+AJ42+AJ47+AJ52+AJ57+AJ62+AJ67+AJ72+AJ77+AJ82+AJ87+AJ92</f>
      </c>
      <c r="AK7" s="36">
        <f>AJ7/BK7-1</f>
      </c>
      <c r="AL7" s="35">
        <f>AL12+AL17+AL22+AL27+AL32+AL37+AL42+AL47+AL52+AL57+AL62+AL67+AL72+AL77+AL82+AL87+AL92</f>
      </c>
      <c r="AM7" s="36">
        <f>AL7/BM7-1</f>
      </c>
      <c r="AN7" s="35">
        <f>AN12+AN17+AN22+AN27+AN32+AN37+AN42+AN47+AN52+AN57+AN62+AN67+AN72+AN77+AN82+AN87+AN92</f>
      </c>
      <c r="AO7" s="36">
        <f>AN7/BO7-1</f>
      </c>
      <c r="AP7" s="35">
        <f>AP12+AP17+AP22+AP27+AP32+AP37+AP42+AP47+AP52+AP57+AP62+AP67+AP72+AP77+AP82+AP87+AP92</f>
      </c>
      <c r="AQ7" s="36">
        <f>AP7/BQ7-1</f>
      </c>
      <c r="AR7" s="35">
        <f>AR12+AR17+AR22+AR27+AR32+AR37+AR42+AR47+AR52+AR57+AR62+AR67+AR72+AR77+AR82+AR87+AR92</f>
      </c>
      <c r="AS7" s="36">
        <f>AR7/BS7-1</f>
      </c>
      <c r="AT7" s="35">
        <f>AT12+AT17+AT22+AT27+AT32+AT37+AT42+AT47+AT52+AT57+AT62+AT67+AT72+AT77+AT82+AT87+AT92</f>
      </c>
      <c r="AU7" s="36">
        <f>AT7/BU7-1</f>
      </c>
      <c r="AV7" s="35">
        <f>Z7+X7+AB7+AD7+AF7+AH7+AJ7+AL7+AN7+AP7+AR7+AT7</f>
      </c>
      <c r="AW7" s="36">
        <f>AV7/SUM(AY7,BA7,BC7,BE7,BG7,BI7,BK7,BM7,BO7,BQ7,BS7,BU7)-1</f>
      </c>
      <c r="AX7" s="37"/>
      <c r="AY7" s="35">
        <f>AY12+AY17+AY22+AY27+AY32+AY37+AY42+AY47+AY52+AY57+AY62+AY67+AY72+AY77+AY82+AY87+AY92</f>
      </c>
      <c r="AZ7" s="36">
        <f>AY7/BZ7-1</f>
      </c>
      <c r="BA7" s="35">
        <f>BA12+BA17+BA22+BA27+BA32+BA37+BA42+BA47+BA52+BA57+BA62+BA67+BA72+BA77+BA82+BA87+BA92</f>
      </c>
      <c r="BB7" s="36">
        <f>BA7/CA7-1</f>
      </c>
      <c r="BC7" s="35">
        <f>BC12+BC17+BC22+BC27+BC32+BC37+BC42+BC47+BC52+BC57+BC62+BC67+BC72+BC77+BC82+BC87+BC92</f>
      </c>
      <c r="BD7" s="36">
        <f>BC7/CB7-1</f>
      </c>
      <c r="BE7" s="35">
        <f>BE12+BE17+BE22+BE27+BE32+BE37+BE42+BE47+BE52+BE57+BE62+BE67+BE72+BE77+BE82+BE87+BE92</f>
      </c>
      <c r="BF7" s="36">
        <f>BE7/CC7-1</f>
      </c>
      <c r="BG7" s="35">
        <f>BG12+BG17+BG22+BG27+BG32+BG37+BG42+BG47+BG52+BG57+BG62+BG67+BG72+BG77+BG82+BG87+BG92</f>
      </c>
      <c r="BH7" s="36">
        <f>BG7/CD7-1</f>
      </c>
      <c r="BI7" s="35">
        <f>BI12+BI17+BI22+BI27+BI32+BI37+BI42+BI47+BI52+BI57+BI62+BI67+BI72+BI77+BI82+BI87+BI92</f>
      </c>
      <c r="BJ7" s="36">
        <f>BI7/CE7-1</f>
      </c>
      <c r="BK7" s="35">
        <f>BK12+BK17+BK22+BK27+BK32+BK37+BK42+BK47+BK52+BK57+BK62+BK67+BK72+BK77+BK82+BK87+BK92</f>
      </c>
      <c r="BL7" s="36">
        <f>BK7/CF7-1</f>
      </c>
      <c r="BM7" s="35">
        <f>BM12+BM17+BM22+BM27+BM32+BM37+BM42+BM47+BM52+BM57+BM62+BM67+BM72+BM77+BM82+BM87+BM92</f>
      </c>
      <c r="BN7" s="36">
        <f>BM7/CG7-1</f>
      </c>
      <c r="BO7" s="35">
        <f>BO12+BO17+BO22+BO27+BO32+BO37+BO42+BO47+BO52+BO57+BO62+BO67+BO72+BO77+BO82+BO87+BO92</f>
      </c>
      <c r="BP7" s="36">
        <f>BO7/CH7-1</f>
      </c>
      <c r="BQ7" s="35">
        <f>BQ12+BQ17+BQ22+BQ27+BQ32+BQ37+BQ42+BQ47+BQ52+BQ57+BQ62+BQ67+BQ72+BQ77+BQ82+BQ87+BQ92</f>
      </c>
      <c r="BR7" s="36">
        <f>BQ7/CI7-1</f>
      </c>
      <c r="BS7" s="35">
        <f>BS12+BS17+BS22+BS27+BS32+BS37+BS42+BS47+BS52+BS57+BS62+BS67+BS72+BS77+BS82+BS87+BS92</f>
      </c>
      <c r="BT7" s="36">
        <f>BS7/CJ7-1</f>
      </c>
      <c r="BU7" s="35">
        <f>BU12+BU17+BU22+BU27+BU32+BU37+BU42+BU47+BU52+BU57+BU62+BU67+BU72+BU77+BU82+BU87+BU92</f>
      </c>
      <c r="BV7" s="36">
        <f>BU7/CK7-1</f>
      </c>
      <c r="BW7" s="35">
        <f>AY7+BA7+BC7+BE7+BG7+BI7+BK7+BM7+BO7+BQ7+BS7+BU7</f>
      </c>
      <c r="BX7" s="36">
        <f>BW7/CL7-1</f>
      </c>
      <c r="BY7" s="40"/>
      <c r="BZ7" s="41" t="n">
        <v>758.660000000002</v>
      </c>
      <c r="CA7" s="41" t="n">
        <v>969.139999999999</v>
      </c>
      <c r="CB7" s="41" t="n">
        <v>1098.56</v>
      </c>
      <c r="CC7" s="41" t="n">
        <v>1133.7</v>
      </c>
      <c r="CD7" s="41" t="n">
        <v>1118.53</v>
      </c>
      <c r="CE7" s="41" t="n">
        <v>1080.68</v>
      </c>
      <c r="CF7" s="41" t="n">
        <v>1065.99</v>
      </c>
      <c r="CG7" s="41" t="n">
        <v>1078.81</v>
      </c>
      <c r="CH7" s="41" t="n">
        <v>1101.28</v>
      </c>
      <c r="CI7" s="41" t="n">
        <v>1099.96</v>
      </c>
      <c r="CJ7" s="41" t="n">
        <v>1131.67</v>
      </c>
      <c r="CK7" s="41" t="n">
        <v>1196.89</v>
      </c>
      <c r="CL7" s="35">
        <f>BZ7+CA7+CB7+CC7+CD7+CE7+CF7+CG7+CH7+CI7+CJ7+CK7</f>
      </c>
    </row>
    <row r="8" s="14" customFormat="1" ht="27" customHeight="1" spans="1:88">
      <c r="A8" s="27"/>
      <c r="B8" s="34" t="s">
        <v>296</v>
      </c>
      <c r="C8" s="35" t="n">
        <f>C13+C18+C23+C28+C33+C38+C43+C48+C53+C58+C63+C68+C73+C78+C83+C88+C93</f>
        <v>535.8299999999999</v>
      </c>
      <c r="D8" s="36" t="n">
        <f t="shared" si="0">C8/Z8-1</f>
        <v>0.30837036675294227</v>
      </c>
      <c r="E8" s="35" t="n">
        <f>E13+E18+E23+E28+E33+E38+E43+E48+E53+E58+E63+E68+E73+E78+E83+E88+E93</f>
        <v>550.52</v>
      </c>
      <c r="F8" s="36" t="n">
        <f t="shared" si="1">E8/AB8-1</f>
        <v>0.22708630527817397</v>
      </c>
      <c r="G8" s="35" t="n">
        <f>G13+G18+G23+G28+G33+G38+G43+G48+G53+G58+G63+G68+G73+G78+G83+G88+G93</f>
        <v>513.97</v>
      </c>
      <c r="H8" s="36" t="n">
        <f t="shared" si="2">G8/AD8-1</f>
        <v>0.2296521364658597</v>
      </c>
      <c r="I8" s="35" t="n">
        <f>I13+I18+I23+I28+I33+I38+I43+I48+I53+I58+I63+I68+I73+I78+I83+I88+I93</f>
        <v>498.8099999999999</v>
      </c>
      <c r="J8" s="36" t="n">
        <f t="shared" si="3">I8/AF8-1</f>
        <v>0.16064406543034648</v>
      </c>
      <c r="K8" s="35" t="n">
        <f>K13+K18+K23+K28+K33+K38+K43+K48+K53+K58+K63+K68+K73+K78+K83+K88+K93</f>
        <v>517.5400000000002</v>
      </c>
      <c r="L8" s="36" t="n">
        <f t="shared" si="4">K8/AH8-1</f>
        <v>0.04741859100200352</v>
      </c>
      <c r="M8" s="35" t="n">
        <f>M13+M18+M23+M28+M33+M38+M43+M48+M53+M58+M63+M68+M73+M78+M83+M88+M93</f>
        <v>515.2800000000001</v>
      </c>
      <c r="N8" s="36" t="n">
        <f t="shared" si="5">M8/AJ8-1</f>
        <v>0.17407947502734222</v>
      </c>
      <c r="O8" s="35" t="n">
        <f>O13+O18+O23+O28+O33+O38+O43+O48+O53+O58+O63+O68+O73+O78+O83+O88+O93</f>
        <v>508.99999999999994</v>
      </c>
      <c r="P8" s="36" t="n">
        <f t="shared" si="6">O8/AL8-1</f>
        <v>-0.10207105810958617</v>
      </c>
      <c r="Q8" s="35" t="n">
        <f>Q13+Q18+Q23+Q28+Q33+Q38+Q43+Q48+Q53+Q58+Q63+Q68+Q73+Q78+Q83+Q88+Q93</f>
        <v>493.8999999999997</v>
      </c>
      <c r="R8" s="36" t="n">
        <f>Q8/AL8-1</f>
        <v>-0.18179709760784568</v>
      </c>
      <c r="S8" s="35">
        <f>S13+S18+S23+S28+S33+S38+S43+S48+S53+S58+S63+S68+S73+S78+S83+S88+S93</f>
      </c>
      <c r="T8" s="36">
        <f>S8/AN8-1</f>
      </c>
      <c r="U8" s="134">
        <f>E8+C8+G8+I8+K8+M8+O8+Q8+S8</f>
      </c>
      <c r="V8" s="135">
        <f>U8/SUM(X8,Z8,AB8,AD8,AF8,AH8,AJ8,AL8,AN8)-1</f>
      </c>
      <c r="W8" s="36"/>
      <c r="X8" s="35">
        <f>X13+X18+X23+X28+X33+X38+X43+X48+X53+X58+X63+X68+X73+X78+X83+X88+X93</f>
      </c>
      <c r="Y8" s="36">
        <f>X8/AY8-1</f>
      </c>
      <c r="Z8" s="35">
        <f>Z13+Z18+Z23+Z28+Z33+Z38+Z43+Z48+Z53+Z58+Z63+Z68+Z73+Z78+Z83+Z88+Z93</f>
      </c>
      <c r="AA8" s="36">
        <f>Z8/BA8-1</f>
      </c>
      <c r="AB8" s="35">
        <f>AB13+AB18+AB23+AB28+AB33+AB38+AB43+AB48+AB53+AB58+AB63+AB68+AB73+AB78+AB83+AB88+AB93</f>
      </c>
      <c r="AC8" s="36">
        <f>AB8/BC8-1</f>
      </c>
      <c r="AD8" s="35">
        <f>AD13+AD18+AD23+AD28+AD33+AD38+AD43+AD48+AD53+AD58+AD63+AD68+AD73+AD78+AD83+AD88+AD93</f>
      </c>
      <c r="AE8" s="36">
        <f>AD8/BE8-1</f>
      </c>
      <c r="AF8" s="35">
        <f>AF13+AF18+AF23+AF28+AF33+AF38+AF43+AF48+AF53+AF58+AF63+AF68+AF73+AF78+AF83+AF88+AF93</f>
      </c>
      <c r="AG8" s="36">
        <f>AF8/BG8-1</f>
      </c>
      <c r="AH8" s="35">
        <f>AH13+AH18+AH23+AH28+AH33+AH38+AH43+AH48+AH53+AH58+AH63+AH68+AH73+AH78+AH83+AH88+AH93</f>
      </c>
      <c r="AI8" s="36">
        <f>AH8/BI8-1</f>
      </c>
      <c r="AJ8" s="35">
        <f>AJ13+AJ18+AJ23+AJ28+AJ33+AJ38+AJ43+AJ48+AJ53+AJ58+AJ63+AJ68+AJ73+AJ78+AJ83+AJ88+AJ93</f>
      </c>
      <c r="AK8" s="36">
        <f>AJ8/BK8-1</f>
      </c>
      <c r="AL8" s="35">
        <f>AL13+AL18+AL23+AL28+AL33+AL38+AL43+AL48+AL53+AL58+AL63+AL68+AL73+AL78+AL83+AL88+AL93</f>
      </c>
      <c r="AM8" s="36">
        <f>AL8/BM8-1</f>
      </c>
      <c r="AN8" s="35">
        <f>AN13+AN18+AN23+AN28+AN33+AN38+AN43+AN48+AN53+AN58+AN63+AN68+AN73+AN78+AN83+AN88+AN93</f>
      </c>
      <c r="AO8" s="36">
        <f>AN8/BO8-1</f>
      </c>
      <c r="AP8" s="35">
        <f>AP13+AP18+AP23+AP28+AP33+AP38+AP43+AP48+AP53+AP58+AP63+AP68+AP73+AP78+AP83+AP88+AP93</f>
      </c>
      <c r="AQ8" s="36">
        <f>AP8/BQ8-1</f>
      </c>
      <c r="AR8" s="35">
        <f>AR13+AR18+AR23+AR28+AR33+AR38+AR43+AR48+AR53+AR58+AR63+AR68+AR73+AR78+AR83+AR88+AR93</f>
      </c>
      <c r="AS8" s="36">
        <f>AR8/BS8-1</f>
      </c>
      <c r="AT8" s="35">
        <f>AT13+AT18+AT23+AT28+AT33+AT38+AT43+AT48+AT53+AT58+AT63+AT68+AT73+AT78+AT83+AT88+AT93</f>
      </c>
      <c r="AU8" s="36">
        <f>AT8/BU8-1</f>
      </c>
      <c r="AV8" s="35">
        <f>Z8+X8+AB8+AD8+AF8+AH8+AJ8+AL8+AN8+AP8+AR8+AT8</f>
      </c>
      <c r="AW8" s="36">
        <f>AV8/SUM(AY8,BA8,BC8,BE8,BG8,BI8,BK8,BM8,BO8,BQ8,BS8,BU8)-1</f>
      </c>
      <c r="AX8" s="37"/>
      <c r="AY8" s="35">
        <f>AY13+AY18+AY23+AY28+AY33+AY38+AY43+AY48+AY53+AY58+AY63+AY68+AY73+AY78+AY83+AY88+AY93</f>
      </c>
      <c r="AZ8" s="36">
        <f>AY8/BZ8-1</f>
      </c>
      <c r="BA8" s="35">
        <f>BA13+BA18+BA23+BA28+BA33+BA38+BA43+BA48+BA53+BA58+BA63+BA68+BA73+BA78+BA83+BA88+BA93</f>
      </c>
      <c r="BB8" s="36">
        <f>BA8/CA8-1</f>
      </c>
      <c r="BC8" s="35">
        <f>BC13+BC18+BC23+BC28+BC33+BC38+BC43+BC48+BC53+BC58+BC63+BC68+BC73+BC78+BC83+BC88+BC93</f>
      </c>
      <c r="BD8" s="36">
        <f>BC8/CB8-1</f>
      </c>
      <c r="BE8" s="35">
        <f>BE13+BE18+BE23+BE28+BE33+BE38+BE43+BE48+BE53+BE58+BE63+BE68+BE73+BE78+BE83+BE88+BE93</f>
      </c>
      <c r="BF8" s="36">
        <f>BE8/CC8-1</f>
      </c>
      <c r="BG8" s="35">
        <f>BG13+BG18+BG23+BG28+BG33+BG38+BG43+BG48+BG53+BG58+BG63+BG68+BG73+BG78+BG83+BG88+BG93</f>
      </c>
      <c r="BH8" s="36">
        <f>BG8/CD8-1</f>
      </c>
      <c r="BI8" s="35">
        <f>BI13+BI18+BI23+BI28+BI33+BI38+BI43+BI48+BI53+BI58+BI63+BI68+BI73+BI78+BI83+BI88+BI93</f>
      </c>
      <c r="BJ8" s="36">
        <f>BI8/CE8-1</f>
      </c>
      <c r="BK8" s="35">
        <f>BK13+BK18+BK23+BK28+BK33+BK38+BK43+BK48+BK53+BK58+BK63+BK68+BK73+BK78+BK83+BK88+BK93</f>
      </c>
      <c r="BL8" s="36">
        <f>BK8/CF8-1</f>
      </c>
      <c r="BM8" s="35">
        <f>BM13+BM18+BM23+BM28+BM33+BM38+BM43+BM48+BM53+BM58+BM63+BM68+BM73+BM78+BM83+BM88+BM93</f>
      </c>
      <c r="BN8" s="36">
        <f>BM8/CG8-1</f>
      </c>
      <c r="BO8" s="35">
        <f>BO13+BO18+BO23+BO28+BO33+BO38+BO43+BO48+BO53+BO58+BO63+BO68+BO73+BO78+BO83+BO88+BO93</f>
      </c>
      <c r="BP8" s="36">
        <f>BO8/CH8-1</f>
      </c>
      <c r="BQ8" s="35">
        <f>BQ13+BQ18+BQ23+BQ28+BQ33+BQ38+BQ43+BQ48+BQ53+BQ58+BQ63+BQ68+BQ73+BQ78+BQ83+BQ88+BQ93</f>
      </c>
      <c r="BR8" s="36">
        <f>BQ8/CI8-1</f>
      </c>
      <c r="BS8" s="35">
        <f>BS13+BS18+BS23+BS28+BS33+BS38+BS43+BS48+BS53+BS58+BS63+BS68+BS73+BS78+BS83+BS88+BS93</f>
      </c>
      <c r="BT8" s="36">
        <f>BS8/CJ8-1</f>
      </c>
      <c r="BU8" s="35">
        <f>BU13+BU18+BU23+BU28+BU33+BU38+BU43+BU48+BU53+BU58+BU63+BU68+BU73+BU78+BU83+BU88+BU93</f>
      </c>
      <c r="BV8" s="36">
        <f>BU8/CK8-1</f>
      </c>
      <c r="BW8" s="35">
        <f>AY8+BA8+BC8+BE8+BG8+BI8+BK8+BM8+BO8+BQ8+BS8+BU8</f>
      </c>
      <c r="BX8" s="36">
        <f>BW8/CL8-1</f>
      </c>
      <c r="BY8" s="40"/>
      <c r="BZ8" s="41" t="n">
        <v>409.799999999999</v>
      </c>
      <c r="CA8" s="41" t="n">
        <v>404.79</v>
      </c>
      <c r="CB8" s="41" t="n">
        <v>434.66</v>
      </c>
      <c r="CC8" s="41" t="n">
        <v>428.22</v>
      </c>
      <c r="CD8" s="41" t="n">
        <v>433.389999999999</v>
      </c>
      <c r="CE8" s="41" t="n">
        <v>420.12</v>
      </c>
      <c r="CF8" s="41" t="n">
        <v>430.76</v>
      </c>
      <c r="CG8" s="41" t="n">
        <v>430.54</v>
      </c>
      <c r="CH8" s="41" t="n">
        <v>418.440000000001</v>
      </c>
      <c r="CI8" s="41" t="n">
        <v>432.320000000001</v>
      </c>
      <c r="CJ8" s="41" t="n">
        <v>411.429999999999</v>
      </c>
      <c r="CK8" s="41" t="n">
        <v>418.55</v>
      </c>
      <c r="CL8" s="35">
        <f>BZ8+CA8+CB8+CC8+CD8+CE8+CF8+CG8+CH8+CI8+CJ8+CK8</f>
      </c>
    </row>
    <row r="9" s="14" customFormat="1" ht="27" customHeight="1" spans="1:88">
      <c r="A9" s="42"/>
      <c r="B9" s="34" t="s">
        <v>297</v>
      </c>
      <c r="C9" s="35" t="n">
        <f>C14+C19+C24+C29+C34+C39+C44+C49+C54+C59+C64+C69+C74+C79+C84+C89+C94</f>
        <v>333.3900000000015</v>
      </c>
      <c r="D9" s="36" t="n">
        <f t="shared" si="0">C9/Z9-1</f>
        <v>1.3389224077452249</v>
      </c>
      <c r="E9" s="35" t="n">
        <f>E14+E19+E24+E29+E34+E39+E44+E49+E54+E59+E64+E69+E74+E79+E84+E89+E94</f>
        <v>294.49</v>
      </c>
      <c r="F9" s="36" t="n">
        <f t="shared" si="1">E9/AB9-1</f>
        <v>0.9313352570829088</v>
      </c>
      <c r="G9" s="35" t="n">
        <f>G14+G19+G24+G29+G34+G39+G44+G49+G54+G59+G64+G69+G74+G79+G84+G89+G94</f>
        <v>347.22999999999826</v>
      </c>
      <c r="H9" s="36" t="n">
        <f t="shared" si="2">G9/AD9-1</f>
        <v>1.0782259995211754</v>
      </c>
      <c r="I9" s="35" t="n">
        <f>I14+I19+I24+I29+I34+I39+I44+I49+I54+I59+I64+I69+I74+I79+I84+I89+I94</f>
        <v>335.38999999999754</v>
      </c>
      <c r="J9" s="36" t="n">
        <f t="shared" si="3">I9/AF9-1</f>
        <v>0.7218913646164891</v>
      </c>
      <c r="K9" s="35" t="n">
        <f>K14+K19+K24+K29+K34+K39+K44+K49+K54+K59+K64+K69+K74+K79+K84+K89+K94</f>
        <v>369.27000000000476</v>
      </c>
      <c r="L9" s="36" t="n">
        <f t="shared" si="4">K9/AH9-1</f>
        <v>0.6014832162373431</v>
      </c>
      <c r="M9" s="35" t="n">
        <f>M14+M19+M24+M29+M34+M39+M44+M49+M54+M59+M64+M69+M74+M79+M84+M89+M94</f>
        <v>383.6799999999991</v>
      </c>
      <c r="N9" s="36" t="n">
        <f t="shared" si="5">M9/AJ9-1</f>
        <v>0.8541535785047856</v>
      </c>
      <c r="O9" s="35" t="n">
        <f>O14+O19+O24+O29+O34+O39+O44+O49+O54+O59+O64+O69+O74+O79+O84+O89+O94</f>
        <v>421.46</v>
      </c>
      <c r="P9" s="36" t="n">
        <f t="shared" si="6">O9/AL9-1</f>
        <v>0.5550881853737732</v>
      </c>
      <c r="Q9" s="35" t="n">
        <f>Q14+Q19+Q24+Q29+Q34+Q39+Q44+Q49+Q54+Q59+Q64+Q69+Q74+Q79+Q84+Q89+Q94</f>
        <v>426.5599999999992</v>
      </c>
      <c r="R9" s="36" t="n">
        <f>Q9/AL9-1</f>
        <v>0.46072186836517215</v>
      </c>
      <c r="S9" s="35">
        <f>S14+S19+S24+S29+S34+S39+S44+S49+S54+S59+S64+S69+S74+S79+S84+S89+S94</f>
      </c>
      <c r="T9" s="36">
        <f>S9/AN9-1</f>
      </c>
      <c r="U9" s="134">
        <f>E9+C9+G9+I9+K9+M9+O9+Q9+S9</f>
      </c>
      <c r="V9" s="135">
        <f>U9/SUM(X9,Z9,AB9,AD9,AF9,AH9,AJ9,AL9,AN9)-1</f>
      </c>
      <c r="W9" s="36"/>
      <c r="X9" s="35">
        <f>X14+X19+X24+X29+X34+X39+X44+X49+X54+X59+X64+X69+X74+X79+X84+X89+X94</f>
      </c>
      <c r="Y9" s="36">
        <f>X9/AY9-1</f>
      </c>
      <c r="Z9" s="35">
        <f>Z14+Z19+Z24+Z29+Z34+Z39+Z44+Z49+Z54+Z59+Z64+Z69+Z74+Z79+Z84+Z89+Z94</f>
      </c>
      <c r="AA9" s="36">
        <f>Z9/BA9-1</f>
      </c>
      <c r="AB9" s="35">
        <f>AB14+AB19+AB24+AB29+AB34+AB39+AB44+AB49+AB54+AB59+AB64+AB69+AB74+AB79+AB84+AB89+AB94</f>
      </c>
      <c r="AC9" s="36">
        <f>AB9/BC9-1</f>
      </c>
      <c r="AD9" s="35">
        <f>AD14+AD19+AD24+AD29+AD34+AD39+AD44+AD49+AD54+AD59+AD64+AD69+AD74+AD79+AD84+AD89+AD94</f>
      </c>
      <c r="AE9" s="36">
        <f>AD9/BE9-1</f>
      </c>
      <c r="AF9" s="35">
        <f>AF14+AF19+AF24+AF29+AF34+AF39+AF44+AF49+AF54+AF59+AF64+AF69+AF74+AF79+AF84+AF89+AF94</f>
      </c>
      <c r="AG9" s="36">
        <f>AF9/BG9-1</f>
      </c>
      <c r="AH9" s="35">
        <f>AH14+AH19+AH24+AH29+AH34+AH39+AH44+AH49+AH54+AH59+AH64+AH69+AH74+AH79+AH84+AH89+AH94</f>
      </c>
      <c r="AI9" s="36">
        <f>AH9/BI9-1</f>
      </c>
      <c r="AJ9" s="35">
        <f>AJ14+AJ19+AJ24+AJ29+AJ34+AJ39+AJ44+AJ49+AJ54+AJ59+AJ64+AJ69+AJ74+AJ79+AJ84+AJ89+AJ94</f>
      </c>
      <c r="AK9" s="36">
        <f>AJ9/BK9-1</f>
      </c>
      <c r="AL9" s="35">
        <f>AL14+AL19+AL24+AL29+AL34+AL39+AL44+AL49+AL54+AL59+AL64+AL69+AL74+AL79+AL84+AL89+AL94</f>
      </c>
      <c r="AM9" s="36">
        <f>AL9/BM9-1</f>
      </c>
      <c r="AN9" s="35">
        <f>AN14+AN19+AN24+AN29+AN34+AN39+AN44+AN49+AN54+AN59+AN64+AN69+AN74+AN79+AN84+AN89+AN94</f>
      </c>
      <c r="AO9" s="36">
        <f>AN9/BO9-1</f>
      </c>
      <c r="AP9" s="35">
        <f>AP14+AP19+AP24+AP29+AP34+AP39+AP44+AP49+AP54+AP59+AP64+AP69+AP74+AP79+AP84+AP89+AP94</f>
      </c>
      <c r="AQ9" s="36">
        <f>AP9/BQ9-1</f>
      </c>
      <c r="AR9" s="35">
        <f>AR14+AR19+AR24+AR29+AR34+AR39+AR44+AR49+AR54+AR59+AR64+AR69+AR74+AR79+AR84+AR89+AR94</f>
      </c>
      <c r="AS9" s="36">
        <f>AR9/BS9-1</f>
      </c>
      <c r="AT9" s="35">
        <f>AT14+AT19+AT24+AT29+AT34+AT39+AT44+AT49+AT54+AT59+AT64+AT69+AT74+AT79+AT84+AT89+AT94</f>
      </c>
      <c r="AU9" s="36">
        <f>AT9/BU9-1</f>
      </c>
      <c r="AV9" s="35">
        <f>Z9+X9+AB9+AD9+AF9+AH9+AJ9+AL9+AN9+AP9+AR9+AT9</f>
      </c>
      <c r="AW9" s="36">
        <f>AV9/SUM(AY9,BA9,BC9,BE9,BG9,BI9,BK9,BM9,BO9,BQ9,BS9,BU9)-1</f>
      </c>
      <c r="AX9" s="37"/>
      <c r="AY9" s="35">
        <f>AY14+AY19+AY24+AY29+AY34+AY39+AY44+AY49+AY54+AY59+AY64+AY69+AY74+AY79+AY84+AY89+AY94</f>
      </c>
      <c r="AZ9" s="36">
        <f>AY9/BZ9-1</f>
      </c>
      <c r="BA9" s="35">
        <f>BA14+BA19+BA24+BA29+BA34+BA39+BA44+BA49+BA54+BA59+BA64+BA69+BA74+BA79+BA84+BA89+BA94</f>
      </c>
      <c r="BB9" s="36">
        <f>BA9/CA9-1</f>
      </c>
      <c r="BC9" s="35">
        <f>BC14+BC19+BC24+BC29+BC34+BC39+BC44+BC49+BC54+BC59+BC64+BC69+BC74+BC79+BC84+BC89+BC94</f>
      </c>
      <c r="BD9" s="36">
        <f>BC9/CB9-1</f>
      </c>
      <c r="BE9" s="35">
        <f>BE14+BE19+BE24+BE29+BE34+BE39+BE44+BE49+BE54+BE59+BE64+BE69+BE74+BE79+BE84+BE89+BE94</f>
      </c>
      <c r="BF9" s="36">
        <f>BE9/CC9-1</f>
      </c>
      <c r="BG9" s="35">
        <f>BG14+BG19+BG24+BG29+BG34+BG39+BG44+BG49+BG54+BG59+BG64+BG69+BG74+BG79+BG84+BG89+BG94</f>
      </c>
      <c r="BH9" s="36">
        <f>BG9/CD9-1</f>
      </c>
      <c r="BI9" s="35">
        <f>BI14+BI19+BI24+BI29+BI34+BI39+BI44+BI49+BI54+BI59+BI64+BI69+BI74+BI79+BI84+BI89+BI94</f>
      </c>
      <c r="BJ9" s="36">
        <f>BI9/CE9-1</f>
      </c>
      <c r="BK9" s="35">
        <f>BK14+BK19+BK24+BK29+BK34+BK39+BK44+BK49+BK54+BK59+BK64+BK69+BK74+BK79+BK84+BK89+BK94</f>
      </c>
      <c r="BL9" s="36">
        <f>BK9/CF9-1</f>
      </c>
      <c r="BM9" s="35">
        <f>BM14+BM19+BM24+BM29+BM34+BM39+BM44+BM49+BM54+BM59+BM64+BM69+BM74+BM79+BM84+BM89+BM94</f>
      </c>
      <c r="BN9" s="36">
        <f>BM9/CG9-1</f>
      </c>
      <c r="BO9" s="35">
        <f>BO14+BO19+BO24+BO29+BO34+BO39+BO44+BO49+BO54+BO59+BO64+BO69+BO74+BO79+BO84+BO89+BO94</f>
      </c>
      <c r="BP9" s="36">
        <f>BO9/CH9-1</f>
      </c>
      <c r="BQ9" s="35">
        <f>BQ14+BQ19+BQ24+BQ29+BQ34+BQ39+BQ44+BQ49+BQ54+BQ59+BQ64+BQ69+BQ74+BQ79+BQ84+BQ89+BQ94</f>
      </c>
      <c r="BR9" s="36">
        <f>BQ9/CI9-1</f>
      </c>
      <c r="BS9" s="35">
        <f>BS14+BS19+BS24+BS29+BS34+BS39+BS44+BS49+BS54+BS59+BS64+BS69+BS74+BS79+BS84+BS89+BS94</f>
      </c>
      <c r="BT9" s="36">
        <f>BS9/CJ9-1</f>
      </c>
      <c r="BU9" s="35">
        <f>BU14+BU19+BU24+BU29+BU34+BU39+BU44+BU49+BU54+BU59+BU64+BU69+BU74+BU79+BU84+BU89+BU94</f>
      </c>
      <c r="BV9" s="36">
        <f>BU9/CK9-1</f>
      </c>
      <c r="BW9" s="35">
        <f>AY9+BA9+BC9+BE9+BG9+BI9+BK9+BM9+BO9+BQ9+BS9+BU9</f>
      </c>
      <c r="BX9" s="36">
        <f>BW9/CL9-1</f>
      </c>
      <c r="BY9" s="40"/>
      <c r="BZ9" s="41" t="n">
        <v>105.33</v>
      </c>
      <c r="CA9" s="41" t="n">
        <v>119.38</v>
      </c>
      <c r="CB9" s="41" t="n">
        <v>131.0</v>
      </c>
      <c r="CC9" s="41" t="n">
        <v>129.16</v>
      </c>
      <c r="CD9" s="41" t="n">
        <v>134.56</v>
      </c>
      <c r="CE9" s="41" t="n">
        <v>139.54</v>
      </c>
      <c r="CF9" s="41" t="n">
        <v>150.16</v>
      </c>
      <c r="CG9" s="41" t="n">
        <v>150.85</v>
      </c>
      <c r="CH9" s="41" t="n">
        <v>145.01</v>
      </c>
      <c r="CI9" s="41" t="n">
        <v>148.08</v>
      </c>
      <c r="CJ9" s="41" t="n">
        <v>151.01</v>
      </c>
      <c r="CK9" s="41" t="n">
        <v>163.61</v>
      </c>
      <c r="CL9" s="35">
        <f>BZ9+CA9+CB9+CC9+CD9+CE9+CF9+CG9+CH9+CI9+CJ9+CK9</f>
      </c>
    </row>
    <row r="10" s="13" customFormat="1" ht="27" customHeight="1" spans="1:88">
      <c r="A10" s="43" t="s">
        <v>87</v>
      </c>
      <c r="B10" s="34" t="s">
        <v>293</v>
      </c>
      <c r="C10" s="35" t="n">
        <f>C11+C12+C13+C14</f>
        <v>349.53039999999874</v>
      </c>
      <c r="D10" s="36" t="n">
        <f t="shared" si="0">C10/Z10-1</f>
        <v>0.2705576154125735</v>
      </c>
      <c r="E10" s="35" t="n">
        <f>E11+E12+E13+E14</f>
        <v>256.8555</v>
      </c>
      <c r="F10" s="36" t="n">
        <f t="shared" si="1">E10/AB10-1</f>
        <v>-0.052900032853724466</v>
      </c>
      <c r="G10" s="35" t="n">
        <f>G11+G12+G13+G14</f>
        <v>356.88600000000014</v>
      </c>
      <c r="H10" s="36" t="n">
        <f t="shared" si="2">G10/AD10-1</f>
        <v>0.07274061863702519</v>
      </c>
      <c r="I10" s="35" t="n">
        <f>I11+I12+I13+I14</f>
        <v>362.1270000000008</v>
      </c>
      <c r="J10" s="36" t="n">
        <f t="shared" si="3">I10/AF10-1</f>
        <v>0.008369595454240653</v>
      </c>
      <c r="K10" s="35" t="n">
        <f>K11+K12+K13+K14</f>
        <v>353.17769999999916</v>
      </c>
      <c r="L10" s="36" t="n">
        <f t="shared" si="4">K10/AH10-1</f>
        <v>0.05654645448246587</v>
      </c>
      <c r="M10" s="35" t="n">
        <f>M11+M12+M13+M14</f>
        <v>364.94589999999954</v>
      </c>
      <c r="N10" s="36" t="n">
        <f t="shared" si="5">M10/AJ10-1</f>
        <v>0.051827626874983546</v>
      </c>
      <c r="O10" s="35" t="n">
        <f>O11+O12+O13+O14</f>
        <v>366.82699999999977</v>
      </c>
      <c r="P10" s="36" t="n">
        <f t="shared" si="6">O10/AL10-1</f>
        <v>-0.008238744892521632</v>
      </c>
      <c r="Q10" s="35" t="n">
        <f>Q11+Q12+Q13+Q14</f>
        <v>349.53600000000006</v>
      </c>
      <c r="R10" s="36" t="n">
        <f>Q10/AL10-1</f>
        <v>0.004324904577410971</v>
      </c>
      <c r="S10" s="35">
        <f>S11+S12+S13+S14</f>
      </c>
      <c r="T10" s="36">
        <f>S10/AN10-1</f>
      </c>
      <c r="U10" s="134">
        <f>E10+C10+G10+I10+K10+M10+O10+Q10+S10</f>
      </c>
      <c r="V10" s="135">
        <f>U10/SUM(X10,Z10,AB10,AD10,AF10,AH10,AJ10,AL10,AN10)-1</f>
      </c>
      <c r="W10" s="36"/>
      <c r="X10" s="35">
        <f>X11+X12+X13+X14</f>
      </c>
      <c r="Y10" s="36">
        <f>X10/AY10-1</f>
      </c>
      <c r="Z10" s="35">
        <f>Z11+Z12+Z13+Z14</f>
      </c>
      <c r="AA10" s="36">
        <f>Z10/BA10-1</f>
      </c>
      <c r="AB10" s="35">
        <f>AB11+AB12+AB13+AB14</f>
      </c>
      <c r="AC10" s="36">
        <f>AB10/BC10-1</f>
      </c>
      <c r="AD10" s="35">
        <f>AD11+AD12+AD13+AD14</f>
      </c>
      <c r="AE10" s="36">
        <f>AD10/BE10-1</f>
      </c>
      <c r="AF10" s="35">
        <f>AF11+AF12+AF13+AF14</f>
      </c>
      <c r="AG10" s="36">
        <f>AF10/BG10-1</f>
      </c>
      <c r="AH10" s="35">
        <f>AH11+AH12+AH13+AH14</f>
      </c>
      <c r="AI10" s="36">
        <f>AH10/BI10-1</f>
      </c>
      <c r="AJ10" s="35">
        <f>AJ11+AJ12+AJ13+AJ14</f>
      </c>
      <c r="AK10" s="36">
        <f>AJ10/BK10-1</f>
      </c>
      <c r="AL10" s="35">
        <f>AL11+AL12+AL13+AL14</f>
      </c>
      <c r="AM10" s="36">
        <f>AL10/BM10-1</f>
      </c>
      <c r="AN10" s="35">
        <f>AN11+AN12+AN13+AN14</f>
      </c>
      <c r="AO10" s="36">
        <f>AN10/BO10-1</f>
      </c>
      <c r="AP10" s="35">
        <f>AP11+AP12+AP13+AP14</f>
      </c>
      <c r="AQ10" s="36">
        <f>AP10/BQ10-1</f>
      </c>
      <c r="AR10" s="35">
        <f>AR11+AR12+AR13+AR14</f>
      </c>
      <c r="AS10" s="36">
        <f>AR10/BS10-1</f>
      </c>
      <c r="AT10" s="35">
        <f>AT11+AT12+AT13+AT14</f>
      </c>
      <c r="AU10" s="36">
        <f>AT10/BU10-1</f>
      </c>
      <c r="AV10" s="35">
        <f>Z10+X10+AB10+AD10+AF10+AH10+AJ10+AL10+AN10+AP10+AR10+AT10</f>
      </c>
      <c r="AW10" s="36">
        <f>AV10/SUM(AY10,BA10,BC10,BE10,BG10,BI10,BK10,BM10,BO10,BQ10,BS10,BU10)-1</f>
      </c>
      <c r="AX10" s="37"/>
      <c r="AY10" s="38">
        <f>AY11+AY12+AY13+AY14</f>
      </c>
      <c r="AZ10" s="37"/>
      <c r="BA10" s="38">
        <f>BA11+BA12+BA13+BA14</f>
      </c>
      <c r="BB10" s="37"/>
      <c r="BC10" s="38">
        <f>BC11+BC12+BC13+BC14</f>
      </c>
      <c r="BD10" s="37"/>
      <c r="BE10" s="38">
        <f>BE11+BE12+BE13+BE14</f>
      </c>
      <c r="BF10" s="37"/>
      <c r="BG10" s="38">
        <f>BG11+BG12+BG13+BG14</f>
      </c>
      <c r="BH10" s="37"/>
      <c r="BI10" s="38">
        <f>BI11+BI12+BI13+BI14</f>
      </c>
      <c r="BJ10" s="37"/>
      <c r="BK10" s="38">
        <f>BK11+BK12+BK13+BK14</f>
      </c>
      <c r="BL10" s="37"/>
      <c r="BM10" s="38">
        <f>BM11+BM12+BM13+BM14</f>
      </c>
      <c r="BN10" s="37"/>
      <c r="BO10" s="38">
        <f>BO11+BO12+BO13+BO14</f>
      </c>
      <c r="BP10" s="37"/>
      <c r="BQ10" s="38">
        <f>BQ11+BQ12+BQ13+BQ14</f>
      </c>
      <c r="BR10" s="37"/>
      <c r="BS10" s="38">
        <f>BS11+BS12+BS13+BS14</f>
      </c>
      <c r="BT10" s="37"/>
      <c r="BU10" s="38">
        <f>BU11+BU12+BU13+BU14</f>
      </c>
      <c r="BV10" s="37"/>
      <c r="BW10" s="38">
        <f>AY10+BA10+BC10+BE10+BG10+BI10+BK10+BM10+BO10+BQ10+BS10+BU10</f>
      </c>
      <c r="BX10" s="37"/>
      <c r="BY10" s="39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</row>
    <row r="11" s="14" customFormat="1" ht="27" customHeight="1" spans="1:88">
      <c r="A11" s="45"/>
      <c r="B11" s="34" t="s">
        <v>294</v>
      </c>
      <c r="C11" s="35" t="n">
        <f>班线包车!C8</f>
        <v>323.8804</v>
      </c>
      <c r="D11" s="36" t="n">
        <f t="shared" si="0">C11/Z11-1</f>
        <v>0.26927303366383204</v>
      </c>
      <c r="E11" s="35" t="n">
        <f>班线包车!E8</f>
        <v>236.08550000000002</v>
      </c>
      <c r="F11" s="36" t="n">
        <f t="shared" si="1">E11/AB11-1</f>
        <v>-0.06557079873866078</v>
      </c>
      <c r="G11" s="35" t="n">
        <f>班线包车!G8</f>
        <v>326.9959999999998</v>
      </c>
      <c r="H11" s="36" t="n">
        <f t="shared" si="2">G11/AD11-1</f>
        <v>0.05436256715597865</v>
      </c>
      <c r="I11" s="35" t="n">
        <f>班线包车!I8</f>
        <v>335.78699999999975</v>
      </c>
      <c r="J11" s="36" t="n">
        <f t="shared" si="3">I11/AF11-1</f>
        <v>-0.004017010078563477</v>
      </c>
      <c r="K11" s="35" t="n">
        <f>班线包车!K8</f>
        <v>327.59770000000015</v>
      </c>
      <c r="L11" s="36" t="n">
        <f t="shared" si="4">K11/AH11-1</f>
        <v>0.04305364695633784</v>
      </c>
      <c r="M11" s="35" t="n">
        <f>班线包车!M8</f>
        <v>341.1759</v>
      </c>
      <c r="N11" s="36" t="n">
        <f t="shared" si="5">M11/AJ11-1</f>
        <v>0.05750447270441472</v>
      </c>
      <c r="O11" s="35" t="n">
        <f>班线包车!O8</f>
        <v>346.4169999999999</v>
      </c>
      <c r="P11" s="36" t="n">
        <f t="shared" si="6">O11/AL11-1</f>
        <v>-2.1072424769230658E-5</v>
      </c>
      <c r="Q11" s="35" t="n">
        <f>班线包车!Q8</f>
        <v>329.90599999999995</v>
      </c>
      <c r="R11" s="36" t="n">
        <f>Q11/AL11-1</f>
        <v>0.01700171521510474</v>
      </c>
      <c r="S11" s="35">
        <f>班线包车!S8</f>
      </c>
      <c r="T11" s="36">
        <f>S11/AN11-1</f>
      </c>
      <c r="U11" s="134">
        <f>E11+C11+G11+I11+K11+M11+O11+Q11+S11</f>
      </c>
      <c r="V11" s="135">
        <f>U11/SUM(X11,Z11,AB11,AD11,AF11,AH11,AJ11,AL11,AN11)-1</f>
      </c>
      <c r="W11" s="36"/>
      <c r="X11" s="35" t="n">
        <v>255.17</v>
      </c>
      <c r="Y11" s="36">
        <f>X11/AY11-1</f>
      </c>
      <c r="Z11" s="35" t="n">
        <v>252.6521</v>
      </c>
      <c r="AA11" s="36">
        <f>Z11/BA11-1</f>
      </c>
      <c r="AB11" s="35">
        <f>班线包车!AB8</f>
      </c>
      <c r="AC11" s="36">
        <f>AB11/BC11-1</f>
      </c>
      <c r="AD11" s="35">
        <f>班线包车!AD8</f>
      </c>
      <c r="AE11" s="36">
        <f>AD11/BE11-1</f>
      </c>
      <c r="AF11" s="35">
        <f>班线包车!AF8</f>
      </c>
      <c r="AG11" s="36">
        <f>AF11/BG11-1</f>
      </c>
      <c r="AH11" s="35">
        <f>班线包车!AH8</f>
      </c>
      <c r="AI11" s="36">
        <f>AH11/BI11-1</f>
      </c>
      <c r="AJ11" s="35">
        <f>班线包车!AJ8</f>
      </c>
      <c r="AK11" s="36">
        <f>AJ11/BK11-1</f>
      </c>
      <c r="AL11" s="35">
        <f>班线包车!AL8</f>
      </c>
      <c r="AM11" s="36">
        <f>AL11/BM11-1</f>
      </c>
      <c r="AN11" s="35">
        <f>班线包车!AN8</f>
      </c>
      <c r="AO11" s="36">
        <f>AN11/BO11-1</f>
      </c>
      <c r="AP11" s="35">
        <f>班线包车!AP8</f>
      </c>
      <c r="AQ11" s="36">
        <f>AP11/BQ11-1</f>
      </c>
      <c r="AR11" s="35">
        <f>班线包车!AR8</f>
      </c>
      <c r="AS11" s="36">
        <f>AR11/BS11-1</f>
      </c>
      <c r="AT11" s="35">
        <f>班线包车!AT8</f>
      </c>
      <c r="AU11" s="36">
        <f>AT11/BU11-1</f>
      </c>
      <c r="AV11" s="35">
        <f>Z11+X11+AB11+AD11+AF11+AH11+AJ11+AL11+AN11+AP11+AR11+AT11</f>
      </c>
      <c r="AW11" s="36">
        <f>AV11/SUM(AY11,BA11,BC11,BE11,BG11,BI11,BK11,BM11,BO11,BQ11,BS11,BU11)-1</f>
      </c>
      <c r="AX11" s="37"/>
      <c r="AY11" s="35" t="n">
        <v>37.6839</v>
      </c>
      <c r="AZ11" s="36"/>
      <c r="BA11" s="35" t="n">
        <v>32.2358</v>
      </c>
      <c r="BB11" s="36"/>
      <c r="BC11" s="35" t="n">
        <v>51.9115</v>
      </c>
      <c r="BD11" s="36"/>
      <c r="BE11" s="35" t="n">
        <v>59.0451</v>
      </c>
      <c r="BF11" s="36"/>
      <c r="BG11" s="35" t="n">
        <v>58.7769</v>
      </c>
      <c r="BH11" s="36"/>
      <c r="BI11" s="35" t="n">
        <v>53.9891</v>
      </c>
      <c r="BJ11" s="36"/>
      <c r="BK11" s="35" t="n">
        <v>49.2635</v>
      </c>
      <c r="BL11" s="36"/>
      <c r="BM11" s="35" t="n">
        <v>44.0986</v>
      </c>
      <c r="BN11" s="36"/>
      <c r="BO11" s="35" t="n">
        <v>53.6228</v>
      </c>
      <c r="BP11" s="36"/>
      <c r="BQ11" s="35" t="n">
        <v>298.4348</v>
      </c>
      <c r="BR11" s="36"/>
      <c r="BS11" s="35" t="n">
        <v>305.8934</v>
      </c>
      <c r="BT11" s="36"/>
      <c r="BU11" s="35" t="n">
        <v>300.5135</v>
      </c>
      <c r="BV11" s="36"/>
      <c r="BW11" s="35">
        <f>AY11+BA11+BC11+BE11+BG11+BI11+BK11+BM11+BO11+BQ11+BS11+BU11</f>
      </c>
      <c r="BX11" s="36"/>
      <c r="BY11" s="40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7"/>
    </row>
    <row r="12" s="14" customFormat="1" ht="27" customHeight="1" spans="1:88">
      <c r="A12" s="45"/>
      <c r="B12" s="34" t="s">
        <v>295</v>
      </c>
      <c r="C12" s="35" t="n">
        <f>公交!C9-公交!C11</f>
        <v>25.649999999998727</v>
      </c>
      <c r="D12" s="36" t="n">
        <f t="shared" si="0">C12/Z12-1</f>
        <v>0.2870045158052341</v>
      </c>
      <c r="E12" s="35" t="n">
        <f>公交!E9-公交!E11</f>
        <v>20.769999999999982</v>
      </c>
      <c r="F12" s="36" t="n">
        <f t="shared" si="1">E12/AB12-1</f>
        <v>0.11967654986527143</v>
      </c>
      <c r="G12" s="35" t="n">
        <f>公交!G9-公交!G11</f>
        <v>29.890000000000327</v>
      </c>
      <c r="H12" s="36" t="n">
        <f t="shared" si="2">G12/AD12-1</f>
        <v>0.32549889135260424</v>
      </c>
      <c r="I12" s="35" t="n">
        <f>公交!I9-公交!I11</f>
        <v>26.340000000001055</v>
      </c>
      <c r="J12" s="36" t="n">
        <f t="shared" si="3">I12/AF12-1</f>
        <v>0.19836214740680536</v>
      </c>
      <c r="K12" s="35" t="n">
        <f>公交!K9-公交!K11</f>
        <v>25.579999999999018</v>
      </c>
      <c r="L12" s="36" t="n">
        <f t="shared" si="4">K12/AH12-1</f>
        <v>0.26633663366332927</v>
      </c>
      <c r="M12" s="35" t="n">
        <f>公交!M9-公交!M11</f>
        <v>23.769999999999527</v>
      </c>
      <c r="N12" s="36" t="n">
        <f t="shared" si="5">M12/AJ12-1</f>
        <v>-0.023418241577638388</v>
      </c>
      <c r="O12" s="35" t="n">
        <f>公交!O9-公交!O11</f>
        <v>20.409999999999854</v>
      </c>
      <c r="P12" s="36" t="n">
        <f t="shared" si="6">O12/AL12-1</f>
        <v>-0.12963752665244888</v>
      </c>
      <c r="Q12" s="35" t="n">
        <f>公交!Q9-公交!Q11</f>
        <v>19.63000000000011</v>
      </c>
      <c r="R12" s="36" t="n">
        <f>Q12/AL12-1</f>
        <v>-0.16962774957699445</v>
      </c>
      <c r="S12" s="35">
        <f>公交!S9-公交!S11</f>
      </c>
      <c r="T12" s="36">
        <f>S12/AN12-1</f>
      </c>
      <c r="U12" s="134">
        <f>E12+C12+G12+I12+K12+M12+O12+Q12+S12</f>
      </c>
      <c r="V12" s="135">
        <f>U12/SUM(X12,Z12,AB12,AD12,AF12,AH12,AJ12,AL12,AN12)-1</f>
      </c>
      <c r="W12" s="36"/>
      <c r="X12" s="35">
        <f>公交!X9-公交!X11</f>
      </c>
      <c r="Y12" s="36">
        <f>X12/AY12-1</f>
      </c>
      <c r="Z12" s="35">
        <f>公交!Z9-公交!Z11</f>
      </c>
      <c r="AA12" s="36">
        <f>Z12/BA12-1</f>
      </c>
      <c r="AB12" s="35">
        <f>公交!AB9-公交!AB11</f>
      </c>
      <c r="AC12" s="36">
        <f>AB12/BC12-1</f>
      </c>
      <c r="AD12" s="35">
        <f>公交!AD9-公交!AD11</f>
      </c>
      <c r="AE12" s="36">
        <f>AD12/BE12-1</f>
      </c>
      <c r="AF12" s="35">
        <f>公交!AF9-公交!AF11</f>
      </c>
      <c r="AG12" s="36">
        <f>AF12/BG12-1</f>
      </c>
      <c r="AH12" s="35">
        <f>公交!AH9-公交!AH11</f>
      </c>
      <c r="AI12" s="36">
        <f>AH12/BI12-1</f>
      </c>
      <c r="AJ12" s="35">
        <f>公交!AJ9-公交!AJ11</f>
      </c>
      <c r="AK12" s="36">
        <f>AJ12/BK12-1</f>
      </c>
      <c r="AL12" s="35">
        <f>公交!AL9-公交!AL11</f>
      </c>
      <c r="AM12" s="36">
        <f>AL12/BM12-1</f>
      </c>
      <c r="AN12" s="35">
        <f>公交!AN9-公交!AN11</f>
      </c>
      <c r="AO12" s="36">
        <f>AN12/BO12-1</f>
      </c>
      <c r="AP12" s="35">
        <f>公交!AP9-公交!AP11</f>
      </c>
      <c r="AQ12" s="36">
        <f>AP12/BQ12-1</f>
      </c>
      <c r="AR12" s="35">
        <f>公交!AR9-公交!AR11</f>
      </c>
      <c r="AS12" s="36">
        <f>AR12/BS12-1</f>
      </c>
      <c r="AT12" s="35">
        <f>公交!AT9-公交!AT11</f>
      </c>
      <c r="AU12" s="36">
        <f>AT12/BU12-1</f>
      </c>
      <c r="AV12" s="35">
        <f>Z12+X12+AB12+AD12+AF12+AH12+AJ12+AL12+AN12+AP12+AR12+AT12</f>
      </c>
      <c r="AW12" s="36">
        <f>AV12/SUM(AY12,BA12,BC12,BE12,BG12,BI12,BK12,BM12,BO12,BQ12,BS12,BU12)-1</f>
      </c>
      <c r="AX12" s="37"/>
      <c r="AY12" s="35" t="n">
        <v>27.8500000000004</v>
      </c>
      <c r="AZ12" s="36"/>
      <c r="BA12" s="35" t="n">
        <v>18.0999999999999</v>
      </c>
      <c r="BB12" s="36"/>
      <c r="BC12" s="35" t="n">
        <v>29.1599999999999</v>
      </c>
      <c r="BD12" s="36"/>
      <c r="BE12" s="35" t="n">
        <v>28.1400000000003</v>
      </c>
      <c r="BF12" s="36"/>
      <c r="BG12" s="35" t="n">
        <v>29.04</v>
      </c>
      <c r="BH12" s="36"/>
      <c r="BI12" s="35" t="n">
        <v>26.5500000000002</v>
      </c>
      <c r="BJ12" s="36"/>
      <c r="BK12" s="35" t="n">
        <v>25.96</v>
      </c>
      <c r="BL12" s="36"/>
      <c r="BM12" s="35" t="n">
        <v>23.2699999999995</v>
      </c>
      <c r="BN12" s="36"/>
      <c r="BO12" s="35" t="n">
        <v>25.6199999999999</v>
      </c>
      <c r="BP12" s="36"/>
      <c r="BQ12" s="35" t="n">
        <v>27.8599999999997</v>
      </c>
      <c r="BR12" s="36"/>
      <c r="BS12" s="35" t="n">
        <v>25.0799999999999</v>
      </c>
      <c r="BT12" s="36"/>
      <c r="BU12" s="35" t="n">
        <v>24.7399999999998</v>
      </c>
      <c r="BV12" s="36"/>
      <c r="BW12" s="35">
        <f>AY12+BA12+BC12+BE12+BG12+BI12+BK12+BM12+BO12+BQ12+BS12+BU12</f>
      </c>
      <c r="BX12" s="36"/>
      <c r="BY12" s="40"/>
      <c r="BZ12" s="46"/>
      <c r="CA12" s="46"/>
      <c r="CB12" s="46"/>
      <c r="CC12" s="46"/>
      <c r="CD12" s="46"/>
      <c r="CE12" s="46"/>
      <c r="CF12" s="41"/>
      <c r="CG12" s="46"/>
      <c r="CH12" s="41"/>
      <c r="CI12" s="41"/>
      <c r="CJ12" s="41"/>
      <c r="CK12" s="41"/>
      <c r="CL12" s="47"/>
    </row>
    <row r="13" s="14" customFormat="1" ht="27" customHeight="1" spans="1:88">
      <c r="A13" s="45"/>
      <c r="B13" s="34" t="s">
        <v>296</v>
      </c>
      <c r="C13" s="35">
        <v>0</v>
      </c>
      <c r="D13" s="36"/>
      <c r="E13" s="35">
        <v>0</v>
      </c>
      <c r="F13" s="36"/>
      <c r="G13" s="35">
        <v>0</v>
      </c>
      <c r="H13" s="36"/>
      <c r="I13" s="35">
        <v>0</v>
      </c>
      <c r="J13" s="36"/>
      <c r="K13" s="35">
        <v>0</v>
      </c>
      <c r="L13" s="36"/>
      <c r="M13" s="35">
        <v>0</v>
      </c>
      <c r="N13" s="36"/>
      <c r="O13" s="35">
        <v>0</v>
      </c>
      <c r="P13" s="36"/>
      <c r="Q13" s="35" t="n">
        <v>0.0</v>
      </c>
      <c r="R13" s="129"/>
      <c r="S13" s="35"/>
      <c r="T13" s="129"/>
      <c r="U13" s="134">
        <f>E13+C13+G13+I13+K13+M13+O13+Q13+S13</f>
      </c>
      <c r="V13" s="135"/>
      <c r="W13" s="36"/>
      <c r="X13" s="35" t="n">
        <v>0.0</v>
      </c>
      <c r="Y13" s="36"/>
      <c r="Z13" s="35" t="n">
        <v>0.0</v>
      </c>
      <c r="AA13" s="36"/>
      <c r="AB13" s="35" t="n">
        <v>0.0</v>
      </c>
      <c r="AC13" s="36"/>
      <c r="AD13" s="35" t="n">
        <v>0.0</v>
      </c>
      <c r="AE13" s="36"/>
      <c r="AF13" s="35" t="n">
        <v>0.0</v>
      </c>
      <c r="AG13" s="36"/>
      <c r="AH13" s="35" t="n">
        <v>0.0</v>
      </c>
      <c r="AI13" s="36"/>
      <c r="AJ13" s="35" t="n">
        <v>0.0</v>
      </c>
      <c r="AK13" s="36"/>
      <c r="AL13" s="35" t="n">
        <v>0.0</v>
      </c>
      <c r="AM13" s="36"/>
      <c r="AN13" s="35" t="n">
        <v>0.0</v>
      </c>
      <c r="AO13" s="36"/>
      <c r="AP13" s="35" t="n">
        <v>0.0</v>
      </c>
      <c r="AQ13" s="36"/>
      <c r="AR13" s="35" t="n">
        <v>0.0</v>
      </c>
      <c r="AS13" s="36"/>
      <c r="AT13" s="35" t="n">
        <v>0.0</v>
      </c>
      <c r="AU13" s="36"/>
      <c r="AV13" s="35">
        <f>Z13+X13+AB13+AD13+AF13+AH13+AJ13+AL13+AN13+AP13+AR13+AT13</f>
      </c>
      <c r="AW13" s="36"/>
      <c r="AX13" s="37"/>
      <c r="AY13" s="35" t="n">
        <v>0.0</v>
      </c>
      <c r="AZ13" s="36"/>
      <c r="BA13" s="35" t="n">
        <v>0.0</v>
      </c>
      <c r="BB13" s="36"/>
      <c r="BC13" s="35" t="n">
        <v>0.0</v>
      </c>
      <c r="BD13" s="36"/>
      <c r="BE13" s="35" t="n">
        <v>0.0</v>
      </c>
      <c r="BF13" s="36"/>
      <c r="BG13" s="35" t="n">
        <v>0.0</v>
      </c>
      <c r="BH13" s="36"/>
      <c r="BI13" s="35" t="n">
        <v>0.0</v>
      </c>
      <c r="BJ13" s="36"/>
      <c r="BK13" s="35" t="n">
        <v>0.0</v>
      </c>
      <c r="BL13" s="36"/>
      <c r="BM13" s="35" t="n">
        <v>0.0</v>
      </c>
      <c r="BN13" s="36"/>
      <c r="BO13" s="35" t="n">
        <v>0.0</v>
      </c>
      <c r="BP13" s="36"/>
      <c r="BQ13" s="35" t="n">
        <v>0.0</v>
      </c>
      <c r="BR13" s="36"/>
      <c r="BS13" s="35" t="n">
        <v>0.0</v>
      </c>
      <c r="BT13" s="36"/>
      <c r="BU13" s="35" t="n">
        <v>0.0</v>
      </c>
      <c r="BV13" s="36"/>
      <c r="BW13" s="35">
        <f>AY13+BA13+BC13+BE13+BG13+BI13+BK13+BM13+BO13+BQ13+BS13+BU13</f>
      </c>
      <c r="BX13" s="36"/>
      <c r="BY13" s="40"/>
      <c r="BZ13" s="46"/>
      <c r="CA13" s="46"/>
      <c r="CB13" s="46"/>
      <c r="CC13" s="46"/>
      <c r="CD13" s="46"/>
      <c r="CE13" s="46"/>
      <c r="CF13" s="41"/>
      <c r="CG13" s="46"/>
      <c r="CH13" s="41"/>
      <c r="CI13" s="41"/>
      <c r="CJ13" s="41"/>
      <c r="CK13" s="41"/>
      <c r="CL13" s="47"/>
    </row>
    <row r="14" s="14" customFormat="1" ht="27" customHeight="1" spans="1:88">
      <c r="A14" s="29"/>
      <c r="B14" s="34" t="s">
        <v>297</v>
      </c>
      <c r="C14" s="35">
        <v>0</v>
      </c>
      <c r="D14" s="36"/>
      <c r="E14" s="35">
        <v>0</v>
      </c>
      <c r="F14" s="36"/>
      <c r="G14" s="35">
        <v>0</v>
      </c>
      <c r="H14" s="36"/>
      <c r="I14" s="35">
        <v>0</v>
      </c>
      <c r="J14" s="36"/>
      <c r="K14" s="35">
        <v>0</v>
      </c>
      <c r="L14" s="36"/>
      <c r="M14" s="35">
        <v>0</v>
      </c>
      <c r="N14" s="36"/>
      <c r="O14" s="35">
        <v>0</v>
      </c>
      <c r="P14" s="36"/>
      <c r="Q14" s="35" t="n">
        <v>0.0</v>
      </c>
      <c r="R14" s="129"/>
      <c r="S14" s="35"/>
      <c r="T14" s="129"/>
      <c r="U14" s="134">
        <f>E14+C14+G14+I14+K14+M14+O14+Q14+S14</f>
      </c>
      <c r="V14" s="135"/>
      <c r="W14" s="36"/>
      <c r="X14" s="35" t="n">
        <v>0.0</v>
      </c>
      <c r="Y14" s="36"/>
      <c r="Z14" s="35" t="n">
        <v>0.0</v>
      </c>
      <c r="AA14" s="36"/>
      <c r="AB14" s="35" t="n">
        <v>0.0</v>
      </c>
      <c r="AC14" s="36"/>
      <c r="AD14" s="35" t="n">
        <v>0.0</v>
      </c>
      <c r="AE14" s="36"/>
      <c r="AF14" s="35" t="n">
        <v>0.0</v>
      </c>
      <c r="AG14" s="36"/>
      <c r="AH14" s="35" t="n">
        <v>0.0</v>
      </c>
      <c r="AI14" s="36"/>
      <c r="AJ14" s="35" t="n">
        <v>0.0</v>
      </c>
      <c r="AK14" s="36"/>
      <c r="AL14" s="35" t="n">
        <v>0.0</v>
      </c>
      <c r="AM14" s="36"/>
      <c r="AN14" s="35" t="n">
        <v>0.0</v>
      </c>
      <c r="AO14" s="36"/>
      <c r="AP14" s="35" t="n">
        <v>0.0</v>
      </c>
      <c r="AQ14" s="36"/>
      <c r="AR14" s="35" t="n">
        <v>0.0</v>
      </c>
      <c r="AS14" s="36"/>
      <c r="AT14" s="35" t="n">
        <v>0.0</v>
      </c>
      <c r="AU14" s="36"/>
      <c r="AV14" s="35">
        <f>Z14+X14+AB14+AD14+AF14+AH14+AJ14+AL14+AN14+AP14+AR14+AT14</f>
      </c>
      <c r="AW14" s="36"/>
      <c r="AX14" s="37"/>
      <c r="AY14" s="35" t="n">
        <v>0.0</v>
      </c>
      <c r="AZ14" s="36"/>
      <c r="BA14" s="35" t="n">
        <v>0.0</v>
      </c>
      <c r="BB14" s="36"/>
      <c r="BC14" s="35" t="n">
        <v>0.0</v>
      </c>
      <c r="BD14" s="36"/>
      <c r="BE14" s="35" t="n">
        <v>0.0</v>
      </c>
      <c r="BF14" s="36"/>
      <c r="BG14" s="35" t="n">
        <v>0.0</v>
      </c>
      <c r="BH14" s="36"/>
      <c r="BI14" s="35" t="n">
        <v>0.0</v>
      </c>
      <c r="BJ14" s="36"/>
      <c r="BK14" s="35" t="n">
        <v>0.0</v>
      </c>
      <c r="BL14" s="36"/>
      <c r="BM14" s="35" t="n">
        <v>0.0</v>
      </c>
      <c r="BN14" s="36"/>
      <c r="BO14" s="35" t="n">
        <v>0.0</v>
      </c>
      <c r="BP14" s="36"/>
      <c r="BQ14" s="35" t="n">
        <v>0.0</v>
      </c>
      <c r="BR14" s="36"/>
      <c r="BS14" s="35" t="n">
        <v>0.0</v>
      </c>
      <c r="BT14" s="36"/>
      <c r="BU14" s="35" t="n">
        <v>0.0</v>
      </c>
      <c r="BV14" s="36"/>
      <c r="BW14" s="35">
        <f>AY14+BA14+BC14+BE14+BG14+BI14+BK14+BM14+BO14+BQ14+BS14+BU14</f>
      </c>
      <c r="BX14" s="36"/>
      <c r="BY14" s="40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7"/>
    </row>
    <row r="15" s="13" customFormat="1" ht="27" customHeight="1" spans="1:88">
      <c r="A15" s="48" t="s">
        <v>94</v>
      </c>
      <c r="B15" s="34" t="s">
        <v>293</v>
      </c>
      <c r="C15" s="35" t="n">
        <f>C16+C17+C18+C19</f>
        <v>221.14136554154766</v>
      </c>
      <c r="D15" s="36" t="n">
        <f t="shared" si="0">C15/Z15-1</f>
        <v>0.09774962462751535</v>
      </c>
      <c r="E15" s="35" t="n">
        <f>E16+E17+E18+E19</f>
        <v>222.03631347554102</v>
      </c>
      <c r="F15" s="36" t="n">
        <f t="shared" si="1">E15/AB15-1</f>
        <v>0.037207816261371596</v>
      </c>
      <c r="G15" s="35" t="n">
        <f>G16+G17+G18+G19</f>
        <v>230.29764193612124</v>
      </c>
      <c r="H15" s="36" t="n">
        <f t="shared" si="2">G15/AD15-1</f>
        <v>0.1125599508783901</v>
      </c>
      <c r="I15" s="35" t="n">
        <f>I16+I17+I18+I19</f>
        <v>227.8861382480781</v>
      </c>
      <c r="J15" s="36" t="n">
        <f t="shared" si="3">I15/AF15-1</f>
        <v>0.018181369524975288</v>
      </c>
      <c r="K15" s="35" t="n">
        <f>K16+K17+K18+K19</f>
        <v>258.300921552064</v>
      </c>
      <c r="L15" s="36" t="n">
        <f t="shared" si="4">K15/AH15-1</f>
        <v>0.20751089469271777</v>
      </c>
      <c r="M15" s="35" t="n">
        <f>M16+M17+M18+M19</f>
        <v>253.03482452813512</v>
      </c>
      <c r="N15" s="36" t="n">
        <f t="shared" si="5">M15/AJ15-1</f>
        <v>0.06510085697531265</v>
      </c>
      <c r="O15" s="35" t="n">
        <f>O16+O17+O18+O19</f>
        <v>251.1855127726181</v>
      </c>
      <c r="P15" s="36" t="n">
        <f t="shared" si="6">O15/AL15-1</f>
        <v>0.10400156209866296</v>
      </c>
      <c r="Q15" s="35" t="n">
        <f>Q16+Q17+Q18+Q19</f>
        <v>238.93763396349755</v>
      </c>
      <c r="R15" s="36" t="n">
        <f>Q15/AL15-1</f>
        <v>-1.7590174602233333E-4</v>
      </c>
      <c r="S15" s="35">
        <f>S16+S17+S18+S19</f>
      </c>
      <c r="T15" s="36">
        <f>S15/AN15-1</f>
      </c>
      <c r="U15" s="134">
        <f>E15+C15+G15+I15+K15+M15+O15+Q15+S15</f>
      </c>
      <c r="V15" s="135">
        <f>U15/SUM(X15,Z15,AB15,AD15,AF15,AH15,AJ15,AL15,AN15)-1</f>
      </c>
      <c r="W15" s="36"/>
      <c r="X15" s="35">
        <f>X16+X17+X18+X19</f>
      </c>
      <c r="Y15" s="36">
        <f>X15/AY15-1</f>
      </c>
      <c r="Z15" s="35">
        <f>Z16+Z17+Z18+Z19</f>
      </c>
      <c r="AA15" s="36">
        <f>Z15/BA15-1</f>
      </c>
      <c r="AB15" s="35">
        <f>AB16+AB17+AB18+AB19</f>
      </c>
      <c r="AC15" s="36">
        <f>AB15/BC15-1</f>
      </c>
      <c r="AD15" s="35">
        <f>AD16+AD17+AD18+AD19</f>
      </c>
      <c r="AE15" s="36">
        <f>AD15/BE15-1</f>
      </c>
      <c r="AF15" s="35">
        <f>AF16+AF17+AF18+AF19</f>
      </c>
      <c r="AG15" s="36">
        <f>AF15/BG15-1</f>
      </c>
      <c r="AH15" s="35">
        <f>AH16+AH17+AH18+AH19</f>
      </c>
      <c r="AI15" s="36">
        <f>AH15/BI15-1</f>
      </c>
      <c r="AJ15" s="35">
        <f>AJ16+AJ17+AJ18+AJ19</f>
      </c>
      <c r="AK15" s="36">
        <f>AJ15/BK15-1</f>
      </c>
      <c r="AL15" s="35">
        <f>AL16+AL17+AL18+AL19</f>
      </c>
      <c r="AM15" s="36">
        <f>AL15/BM15-1</f>
      </c>
      <c r="AN15" s="35">
        <f>AN16+AN17+AN18+AN19</f>
      </c>
      <c r="AO15" s="36">
        <f>AN15/BO15-1</f>
      </c>
      <c r="AP15" s="35">
        <f>AP16+AP17+AP18+AP19</f>
      </c>
      <c r="AQ15" s="36">
        <f>AP15/BQ15-1</f>
      </c>
      <c r="AR15" s="35">
        <f>AR16+AR17+AR18+AR19</f>
      </c>
      <c r="AS15" s="36">
        <f>AR15/BS15-1</f>
      </c>
      <c r="AT15" s="35">
        <f>AT16+AT17+AT18+AT19</f>
      </c>
      <c r="AU15" s="36">
        <f>AT15/BU15-1</f>
      </c>
      <c r="AV15" s="35">
        <f>Z15+X15+AB15+AD15+AF15+AH15+AJ15+AL15+AN15+AP15+AR15+AT15</f>
      </c>
      <c r="AW15" s="36">
        <f>AV15/SUM(AY15,BA15,BC15,BE15,BG15,BI15,BK15,BM15,BO15,BQ15,BS15,BU15)-1</f>
      </c>
      <c r="AX15" s="37"/>
      <c r="AY15" s="38">
        <f>AY16+AY17+AY18+AY19</f>
      </c>
      <c r="AZ15" s="37"/>
      <c r="BA15" s="38">
        <f>BA16+BA17+BA18+BA19</f>
      </c>
      <c r="BB15" s="37"/>
      <c r="BC15" s="38">
        <f>BC16+BC17+BC18+BC19</f>
      </c>
      <c r="BD15" s="37"/>
      <c r="BE15" s="38">
        <f>BE16+BE17+BE18+BE19</f>
      </c>
      <c r="BF15" s="37"/>
      <c r="BG15" s="38">
        <f>BG16+BG17+BG18+BG19</f>
      </c>
      <c r="BH15" s="37"/>
      <c r="BI15" s="38">
        <f>BI16+BI17+BI18+BI19</f>
      </c>
      <c r="BJ15" s="37"/>
      <c r="BK15" s="38">
        <f>BK16+BK17+BK18+BK19</f>
      </c>
      <c r="BL15" s="37"/>
      <c r="BM15" s="38">
        <f>BM16+BM17+BM18+BM19</f>
      </c>
      <c r="BN15" s="37"/>
      <c r="BO15" s="38">
        <f>BO16+BO17+BO18+BO19</f>
      </c>
      <c r="BP15" s="37"/>
      <c r="BQ15" s="38">
        <f>BQ16+BQ17+BQ18+BQ19</f>
      </c>
      <c r="BR15" s="37"/>
      <c r="BS15" s="38">
        <f>BS16+BS17+BS18+BS19</f>
      </c>
      <c r="BT15" s="37"/>
      <c r="BU15" s="38">
        <f>BU16+BU17+BU18+BU19</f>
      </c>
      <c r="BV15" s="37"/>
      <c r="BW15" s="38">
        <f>AY15+BA15+BC15+BE15+BG15+BI15+BK15+BM15+BO15+BQ15+BS15+BU15</f>
      </c>
      <c r="BX15" s="37"/>
      <c r="BY15" s="39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</row>
    <row r="16" s="14" customFormat="1" ht="27" customHeight="1" spans="1:88">
      <c r="A16" s="45"/>
      <c r="B16" s="34" t="s">
        <v>294</v>
      </c>
      <c r="C16" s="35" t="n">
        <f>班线包车!C10</f>
        <v>75.48160000000001</v>
      </c>
      <c r="D16" s="36" t="n">
        <f t="shared" si="0">C16/Z16-1</f>
        <v>-0.23002158505286097</v>
      </c>
      <c r="E16" s="35" t="n">
        <f>班线包车!E10</f>
        <v>84.6235</v>
      </c>
      <c r="F16" s="36" t="n">
        <f t="shared" si="1">E16/AB16-1</f>
        <v>-0.12687357937104893</v>
      </c>
      <c r="G16" s="35" t="n">
        <f>班线包车!G10</f>
        <v>79.3692</v>
      </c>
      <c r="H16" s="36" t="n">
        <f t="shared" si="2">G16/AD16-1</f>
        <v>-0.1426256638047625</v>
      </c>
      <c r="I16" s="35" t="n">
        <f>班线包车!I10</f>
        <v>78.3745</v>
      </c>
      <c r="J16" s="36" t="n">
        <f t="shared" si="3">I16/AF16-1</f>
        <v>-0.15669398260330636</v>
      </c>
      <c r="K16" s="35" t="n">
        <f>班线包车!K10</f>
        <v>75.58219999999999</v>
      </c>
      <c r="L16" s="36" t="n">
        <f t="shared" si="4">K16/AH16-1</f>
        <v>-0.17147219996338714</v>
      </c>
      <c r="M16" s="35" t="n">
        <f>班线包车!M10</f>
        <v>74.79090000000001</v>
      </c>
      <c r="N16" s="36" t="n">
        <f t="shared" si="5">M16/AJ16-1</f>
        <v>-0.14044908954668112</v>
      </c>
      <c r="O16" s="35" t="n">
        <f>班线包车!O10</f>
        <v>71.29880000000001</v>
      </c>
      <c r="P16" s="36" t="n">
        <f t="shared" si="6">O16/AL16-1</f>
        <v>-0.17895604749928606</v>
      </c>
      <c r="Q16" s="35" t="n">
        <f>班线包车!Q10</f>
        <v>66.62429999999999</v>
      </c>
      <c r="R16" s="36" t="n">
        <f>Q16/AL16-1</f>
        <v>-0.2154222809459545</v>
      </c>
      <c r="S16" s="35">
        <f>班线包车!S10</f>
      </c>
      <c r="T16" s="36">
        <f>S16/AN16-1</f>
      </c>
      <c r="U16" s="134">
        <f>E16+C16+G16+I16+K16+M16+O16+Q16+S16</f>
      </c>
      <c r="V16" s="135">
        <f>U16/SUM(X16,Z16,AB16,AD16,AF16,AH16,AJ16,AL16,AN16)-1</f>
      </c>
      <c r="W16" s="36"/>
      <c r="X16" s="35">
        <f>班线包车!X10</f>
      </c>
      <c r="Y16" s="36">
        <f>X16/AY16-1</f>
      </c>
      <c r="Z16" s="35">
        <f>班线包车!Z10</f>
      </c>
      <c r="AA16" s="36">
        <f>Z16/BA16-1</f>
      </c>
      <c r="AB16" s="35">
        <f>班线包车!AB10</f>
      </c>
      <c r="AC16" s="36">
        <f>AB16/BC16-1</f>
      </c>
      <c r="AD16" s="35">
        <f>班线包车!AD10</f>
      </c>
      <c r="AE16" s="36">
        <f>AD16/BE16-1</f>
      </c>
      <c r="AF16" s="35">
        <f>班线包车!AF10</f>
      </c>
      <c r="AG16" s="36">
        <f>AF16/BG16-1</f>
      </c>
      <c r="AH16" s="35">
        <f>班线包车!AH10</f>
      </c>
      <c r="AI16" s="36">
        <f>AH16/BI16-1</f>
      </c>
      <c r="AJ16" s="35">
        <f>班线包车!AJ10</f>
      </c>
      <c r="AK16" s="36">
        <f>AJ16/BK16-1</f>
      </c>
      <c r="AL16" s="35">
        <f>班线包车!AL10</f>
      </c>
      <c r="AM16" s="36">
        <f>AL16/BM16-1</f>
      </c>
      <c r="AN16" s="35">
        <f>班线包车!AN10</f>
      </c>
      <c r="AO16" s="36">
        <f>AN16/BO16-1</f>
      </c>
      <c r="AP16" s="35">
        <f>班线包车!AP10</f>
      </c>
      <c r="AQ16" s="36">
        <f>AP16/BQ16-1</f>
      </c>
      <c r="AR16" s="35">
        <f>班线包车!AR10</f>
      </c>
      <c r="AS16" s="36">
        <f>AR16/BS16-1</f>
      </c>
      <c r="AT16" s="35">
        <f>班线包车!AT10</f>
      </c>
      <c r="AU16" s="36">
        <f>AT16/BU16-1</f>
      </c>
      <c r="AV16" s="35">
        <f>Z16+X16+AB16+AD16+AF16+AH16+AJ16+AL16+AN16+AP16+AR16+AT16</f>
      </c>
      <c r="AW16" s="36">
        <f>AV16/SUM(AY16,BA16,BC16,BE16,BG16,BI16,BK16,BM16,BO16,BQ16,BS16,BU16)-1</f>
      </c>
      <c r="AX16" s="37"/>
      <c r="AY16" s="35" t="n">
        <v>99.9872</v>
      </c>
      <c r="AZ16" s="36"/>
      <c r="BA16" s="35" t="n">
        <v>105.6907</v>
      </c>
      <c r="BB16" s="36"/>
      <c r="BC16" s="35" t="n">
        <v>94.5163</v>
      </c>
      <c r="BD16" s="36"/>
      <c r="BE16" s="35" t="n">
        <v>96.847</v>
      </c>
      <c r="BF16" s="36"/>
      <c r="BG16" s="35" t="n">
        <v>95.4546</v>
      </c>
      <c r="BH16" s="36"/>
      <c r="BI16" s="35" t="n">
        <v>89.6697</v>
      </c>
      <c r="BJ16" s="36"/>
      <c r="BK16" s="35" t="n">
        <v>88.8513</v>
      </c>
      <c r="BL16" s="36"/>
      <c r="BM16" s="35" t="n">
        <v>86.154</v>
      </c>
      <c r="BN16" s="36"/>
      <c r="BO16" s="35" t="n">
        <v>85.2698</v>
      </c>
      <c r="BP16" s="36"/>
      <c r="BQ16" s="35" t="n">
        <v>88.167</v>
      </c>
      <c r="BR16" s="36"/>
      <c r="BS16" s="35" t="n">
        <v>86.082</v>
      </c>
      <c r="BT16" s="36"/>
      <c r="BU16" s="35" t="n">
        <v>85.1485</v>
      </c>
      <c r="BV16" s="36"/>
      <c r="BW16" s="35">
        <f>AY16+BA16+BC16+BE16+BG16+BI16+BK16+BM16+BO16+BQ16+BS16+BU16</f>
      </c>
      <c r="BX16" s="36"/>
      <c r="BY16" s="40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6"/>
      <c r="CK16" s="46"/>
      <c r="CL16" s="47"/>
    </row>
    <row r="17" s="14" customFormat="1" ht="27" customHeight="1" spans="1:88">
      <c r="A17" s="45"/>
      <c r="B17" s="34" t="s">
        <v>295</v>
      </c>
      <c r="C17" s="35" t="n">
        <f>公交!C13-公交!C15</f>
        <v>106.04999999999995</v>
      </c>
      <c r="D17" s="36" t="n">
        <f t="shared" si="0">C17/Z17-1</f>
        <v>0.2700598802395209</v>
      </c>
      <c r="E17" s="35" t="n">
        <f>公交!E13-公交!E15</f>
        <v>100.72999999999979</v>
      </c>
      <c r="F17" s="36" t="n">
        <f t="shared" si="1">E17/AB17-1</f>
        <v>0.19348341232227484</v>
      </c>
      <c r="G17" s="35" t="n">
        <f>公交!G13-公交!G15</f>
        <v>111.79999999999995</v>
      </c>
      <c r="H17" s="36" t="n">
        <f t="shared" si="2">G17/AD17-1</f>
        <v>0.29099307159353494</v>
      </c>
      <c r="I17" s="35" t="n">
        <f>公交!I13-公交!I15</f>
        <v>110.40000000000009</v>
      </c>
      <c r="J17" s="36" t="n">
        <f t="shared" si="3">I17/AF17-1</f>
        <v>0.1707317073170731</v>
      </c>
      <c r="K17" s="35" t="n">
        <f>公交!K13-公交!K15</f>
        <v>141.39999999999998</v>
      </c>
      <c r="L17" s="36" t="n">
        <f t="shared" si="4">K17/AH17-1</f>
        <v>0.6252873563218391</v>
      </c>
      <c r="M17" s="35" t="n">
        <f>公交!M13-公交!M15</f>
        <v>135.9000000000001</v>
      </c>
      <c r="N17" s="36" t="n">
        <f t="shared" si="5">M17/AJ17-1</f>
        <v>0.12036273701566369</v>
      </c>
      <c r="O17" s="35" t="n">
        <f>公交!O13-公交!O15</f>
        <v>135.30000000000007</v>
      </c>
      <c r="P17" s="36" t="n">
        <f t="shared" si="6">O17/AL17-1</f>
        <v>0.33169291338582685</v>
      </c>
      <c r="Q17" s="35" t="n">
        <f>公交!Q13-公交!Q15</f>
        <v>127.80000000000007</v>
      </c>
      <c r="R17" s="36" t="n">
        <f>Q17/AL17-1</f>
        <v>0.248046875</v>
      </c>
      <c r="S17" s="35">
        <f>公交!S13-公交!S15</f>
      </c>
      <c r="T17" s="36">
        <f>S17/AN17-1</f>
      </c>
      <c r="U17" s="134">
        <f>E17+C17+G17+I17+K17+M17+O17+Q17+S17</f>
      </c>
      <c r="V17" s="135">
        <f>U17/SUM(X17,Z17,AB17,AD17,AF17,AH17,AJ17,AL17,AN17)-1</f>
      </c>
      <c r="W17" s="36"/>
      <c r="X17" s="35">
        <f>公交!X13-公交!X15</f>
      </c>
      <c r="Y17" s="36">
        <f>X17/AY17-1</f>
      </c>
      <c r="Z17" s="35">
        <f>公交!Z13-公交!Z15</f>
      </c>
      <c r="AA17" s="36">
        <f>Z17/BA17-1</f>
      </c>
      <c r="AB17" s="35">
        <f>公交!AB13-公交!AB15</f>
      </c>
      <c r="AC17" s="36">
        <f>AB17/BC17-1</f>
      </c>
      <c r="AD17" s="35">
        <f>公交!AD13-公交!AD15</f>
      </c>
      <c r="AE17" s="36">
        <f>AD17/BE17-1</f>
      </c>
      <c r="AF17" s="35">
        <f>公交!AF13-公交!AF15</f>
      </c>
      <c r="AG17" s="36">
        <f>AF17/BG17-1</f>
      </c>
      <c r="AH17" s="35">
        <f>公交!AH13-公交!AH15</f>
      </c>
      <c r="AI17" s="36">
        <f>AH17/BI17-1</f>
      </c>
      <c r="AJ17" s="35">
        <f>公交!AJ13-公交!AJ15</f>
      </c>
      <c r="AK17" s="36">
        <f>AJ17/BK17-1</f>
      </c>
      <c r="AL17" s="35">
        <f>公交!AL13-公交!AL15</f>
      </c>
      <c r="AM17" s="36">
        <f>AL17/BM17-1</f>
      </c>
      <c r="AN17" s="35">
        <f>公交!AN13-公交!AN15</f>
      </c>
      <c r="AO17" s="36">
        <f>AN17/BO17-1</f>
      </c>
      <c r="AP17" s="35">
        <f>公交!AP13-公交!AP15</f>
      </c>
      <c r="AQ17" s="36">
        <f>AP17/BQ17-1</f>
      </c>
      <c r="AR17" s="35">
        <f>公交!AR13-公交!AR15</f>
      </c>
      <c r="AS17" s="36">
        <f>AR17/BS17-1</f>
      </c>
      <c r="AT17" s="35">
        <f>公交!AT13-公交!AT15</f>
      </c>
      <c r="AU17" s="36">
        <f>AT17/BU17-1</f>
      </c>
      <c r="AV17" s="35">
        <f>Z17+X17+AB17+AD17+AF17+AH17+AJ17+AL17+AN17+AP17+AR17+AT17</f>
      </c>
      <c r="AW17" s="36">
        <f>AV17/SUM(AY17,BA17,BC17,BE17,BG17,BI17,BK17,BM17,BO17,BQ17,BS17,BU17)-1</f>
      </c>
      <c r="AX17" s="37"/>
      <c r="AY17" s="35" t="n">
        <v>50.7</v>
      </c>
      <c r="AZ17" s="36"/>
      <c r="BA17" s="35" t="n">
        <v>85.3</v>
      </c>
      <c r="BB17" s="36"/>
      <c r="BC17" s="35" t="n">
        <v>93.5899999999999</v>
      </c>
      <c r="BD17" s="36"/>
      <c r="BE17" s="35" t="n">
        <v>98.8399999999999</v>
      </c>
      <c r="BF17" s="36"/>
      <c r="BG17" s="35" t="n">
        <v>102.04</v>
      </c>
      <c r="BH17" s="36"/>
      <c r="BI17" s="35" t="n">
        <v>96.2800000000002</v>
      </c>
      <c r="BJ17" s="36"/>
      <c r="BK17" s="35" t="n">
        <v>94.3</v>
      </c>
      <c r="BL17" s="36"/>
      <c r="BM17" s="35" t="n">
        <v>85.8000000000001</v>
      </c>
      <c r="BN17" s="36"/>
      <c r="BO17" s="35" t="n">
        <v>85.8000000000001</v>
      </c>
      <c r="BP17" s="36"/>
      <c r="BQ17" s="35" t="n">
        <v>94.5999999999999</v>
      </c>
      <c r="BR17" s="36"/>
      <c r="BS17" s="35" t="n">
        <v>90.2</v>
      </c>
      <c r="BT17" s="36"/>
      <c r="BU17" s="35" t="n">
        <v>86.0</v>
      </c>
      <c r="BV17" s="36"/>
      <c r="BW17" s="35">
        <f>AY17+BA17+BC17+BE17+BG17+BI17+BK17+BM17+BO17+BQ17+BS17+BU17</f>
      </c>
      <c r="BX17" s="36"/>
      <c r="BY17" s="40"/>
      <c r="BZ17" s="46"/>
      <c r="CA17" s="46"/>
      <c r="CB17" s="46"/>
      <c r="CC17" s="46"/>
      <c r="CD17" s="46"/>
      <c r="CE17" s="46"/>
      <c r="CF17" s="41"/>
      <c r="CG17" s="46"/>
      <c r="CH17" s="41"/>
      <c r="CI17" s="41"/>
      <c r="CJ17" s="41"/>
      <c r="CK17" s="41"/>
      <c r="CL17" s="47"/>
    </row>
    <row r="18" s="14" customFormat="1" ht="27" customHeight="1" spans="1:88">
      <c r="A18" s="45"/>
      <c r="B18" s="34" t="s">
        <v>296</v>
      </c>
      <c r="C18" s="35" t="n">
        <f>出租!C13-出租!C15</f>
        <v>26.00999999999999</v>
      </c>
      <c r="D18" s="36" t="n">
        <f t="shared" si="0">C18/Z18-1</f>
        <v>0.608534322820037</v>
      </c>
      <c r="E18" s="35" t="n">
        <f>出租!E13-出租!E15</f>
        <v>24.860000000000014</v>
      </c>
      <c r="F18" s="36" t="n">
        <f t="shared" si="1">E18/AB18-1</f>
        <v>-0.06821589205397305</v>
      </c>
      <c r="G18" s="35" t="n">
        <f>出租!G13-出租!G15</f>
        <v>25.19999999999999</v>
      </c>
      <c r="H18" s="36" t="n">
        <f t="shared" si="2">G18/AD18-1</f>
        <v>0.2844036697247707</v>
      </c>
      <c r="I18" s="35" t="n">
        <f>出租!I13-出租!I15</f>
        <v>26.129999999999995</v>
      </c>
      <c r="J18" s="36" t="n">
        <f t="shared" si="3">I18/AF18-1</f>
        <v>-0.0019098548510313451</v>
      </c>
      <c r="K18" s="35" t="n">
        <f>出租!K13-出租!K15</f>
        <v>25.70999999999998</v>
      </c>
      <c r="L18" s="36" t="n">
        <f t="shared" si="4">K18/AH18-1</f>
        <v>0.12565674255691772</v>
      </c>
      <c r="M18" s="35" t="n">
        <f>出租!M13-出租!M15</f>
        <v>24.50999999999999</v>
      </c>
      <c r="N18" s="36" t="n">
        <f t="shared" si="5">M18/AJ18-1</f>
        <v>0.3248648648648649</v>
      </c>
      <c r="O18" s="35" t="n">
        <f>出租!O13-出租!O15</f>
        <v>24.44999999999999</v>
      </c>
      <c r="P18" s="36" t="n">
        <f t="shared" si="6">O18/AL18-1</f>
        <v>0.013261500207210952</v>
      </c>
      <c r="Q18" s="35" t="n">
        <f>出租!Q13-出租!Q15</f>
        <v>24.02000000000001</v>
      </c>
      <c r="R18" s="36" t="n">
        <f>Q18/AL18-1</f>
        <v>-0.26611671249618085</v>
      </c>
      <c r="S18" s="35">
        <f>出租!S13-出租!S15</f>
      </c>
      <c r="T18" s="36">
        <f>S18/AN18-1</f>
      </c>
      <c r="U18" s="134">
        <f>E18+C18+G18+I18+K18+M18+O18+Q18+S18</f>
      </c>
      <c r="V18" s="135">
        <f>U18/SUM(X18,Z18,AB18,AD18,AF18,AH18,AJ18,AL18,AN18)-1</f>
      </c>
      <c r="W18" s="36"/>
      <c r="X18" s="35">
        <f>出租!X13-出租!X15</f>
      </c>
      <c r="Y18" s="36">
        <f>X18/AY18-1</f>
      </c>
      <c r="Z18" s="35">
        <f>出租!Z13-出租!Z15</f>
      </c>
      <c r="AA18" s="36">
        <f>Z18/BA18-1</f>
      </c>
      <c r="AB18" s="35">
        <f>出租!AB13-出租!AB15</f>
      </c>
      <c r="AC18" s="36">
        <f>AB18/BC18-1</f>
      </c>
      <c r="AD18" s="35">
        <f>出租!AD13-出租!AD15</f>
      </c>
      <c r="AE18" s="36">
        <f>AD18/BE18-1</f>
      </c>
      <c r="AF18" s="35">
        <f>出租!AF13-出租!AF15</f>
      </c>
      <c r="AG18" s="36">
        <f>AF18/BG18-1</f>
      </c>
      <c r="AH18" s="35">
        <f>出租!AH13-出租!AH15</f>
      </c>
      <c r="AI18" s="36">
        <f>AH18/BI18-1</f>
      </c>
      <c r="AJ18" s="35">
        <f>出租!AJ13-出租!AJ15</f>
      </c>
      <c r="AK18" s="36">
        <f>AJ18/BK18-1</f>
      </c>
      <c r="AL18" s="35">
        <f>出租!AL13-出租!AL15</f>
      </c>
      <c r="AM18" s="36">
        <f>AL18/BM18-1</f>
      </c>
      <c r="AN18" s="35">
        <f>出租!AN13-出租!AN15</f>
      </c>
      <c r="AO18" s="36">
        <f>AN18/BO18-1</f>
      </c>
      <c r="AP18" s="35">
        <f>出租!AP13-出租!AP15</f>
      </c>
      <c r="AQ18" s="36">
        <f>AP18/BQ18-1</f>
      </c>
      <c r="AR18" s="35">
        <f>出租!AR13-出租!AR15</f>
      </c>
      <c r="AS18" s="36">
        <f>AR18/BS18-1</f>
      </c>
      <c r="AT18" s="35">
        <f>出租!AT13-出租!AT15</f>
      </c>
      <c r="AU18" s="36">
        <f>AT18/BU18-1</f>
      </c>
      <c r="AV18" s="35">
        <f>Z18+X18+AB18+AD18+AF18+AH18+AJ18+AL18+AN18+AP18+AR18+AT18</f>
      </c>
      <c r="AW18" s="36">
        <f>AV18/SUM(AY18,BA18,BC18,BE18,BG18,BI18,BK18,BM18,BO18,BQ18,BS18,BU18)-1</f>
      </c>
      <c r="AX18" s="37"/>
      <c r="AY18" s="35" t="n">
        <v>8.04000000000002</v>
      </c>
      <c r="AZ18" s="36"/>
      <c r="BA18" s="35" t="n">
        <v>12.58</v>
      </c>
      <c r="BB18" s="36"/>
      <c r="BC18" s="35" t="n">
        <v>18.11</v>
      </c>
      <c r="BD18" s="36"/>
      <c r="BE18" s="35" t="n">
        <v>22.16</v>
      </c>
      <c r="BF18" s="36"/>
      <c r="BG18" s="35" t="n">
        <v>19.6</v>
      </c>
      <c r="BH18" s="36"/>
      <c r="BI18" s="35" t="n">
        <v>35.84</v>
      </c>
      <c r="BJ18" s="36"/>
      <c r="BK18" s="35" t="n">
        <v>44.2</v>
      </c>
      <c r="BL18" s="36"/>
      <c r="BM18" s="35" t="n">
        <v>15.34</v>
      </c>
      <c r="BN18" s="36"/>
      <c r="BO18" s="35" t="n">
        <v>36.69</v>
      </c>
      <c r="BP18" s="36"/>
      <c r="BQ18" s="35" t="n">
        <v>20.21</v>
      </c>
      <c r="BR18" s="36"/>
      <c r="BS18" s="35" t="n">
        <v>24.59</v>
      </c>
      <c r="BT18" s="36"/>
      <c r="BU18" s="35" t="n">
        <v>28.02</v>
      </c>
      <c r="BV18" s="36"/>
      <c r="BW18" s="35">
        <f>AY18+BA18+BC18+BE18+BG18+BI18+BK18+BM18+BO18+BQ18+BS18+BU18</f>
      </c>
      <c r="BX18" s="36"/>
      <c r="BY18" s="40"/>
      <c r="BZ18" s="46"/>
      <c r="CA18" s="46"/>
      <c r="CB18" s="46"/>
      <c r="CC18" s="46"/>
      <c r="CD18" s="46"/>
      <c r="CE18" s="46"/>
      <c r="CF18" s="41"/>
      <c r="CG18" s="46"/>
      <c r="CH18" s="41"/>
      <c r="CI18" s="41"/>
      <c r="CJ18" s="41"/>
      <c r="CK18" s="41"/>
      <c r="CL18" s="47"/>
    </row>
    <row r="19" s="14" customFormat="1" ht="27" customHeight="1" spans="1:88">
      <c r="A19" s="29"/>
      <c r="B19" s="34" t="s">
        <v>297</v>
      </c>
      <c r="C19" s="35" t="n">
        <f>网约车!C13-网约车!C15</f>
        <v>13.599765541547697</v>
      </c>
      <c r="D19" s="36" t="n">
        <f t="shared" si="0">C19/Z19-1</f>
        <v>2.627639184322965</v>
      </c>
      <c r="E19" s="35" t="n">
        <f>网约车!E13-网约车!E15</f>
        <v>11.822813475541196</v>
      </c>
      <c r="F19" s="36" t="n">
        <f t="shared" si="1">E19/AB19-1</f>
        <v>0.9473949117213047</v>
      </c>
      <c r="G19" s="35" t="n">
        <f>网约车!G13-网约车!G15</f>
        <v>13.928441936121303</v>
      </c>
      <c r="H19" s="36" t="n">
        <f t="shared" si="2">G19/AD19-1</f>
        <v>0.6974392121740485</v>
      </c>
      <c r="I19" s="35" t="n">
        <f>网约车!I13-网约车!I15</f>
        <v>12.981638248078</v>
      </c>
      <c r="J19" s="36" t="n">
        <f t="shared" si="3">I19/AF19-1</f>
        <v>0.24827747097205366</v>
      </c>
      <c r="K19" s="35" t="n">
        <f>网约车!K13-网约车!K15</f>
        <v>15.608721552063997</v>
      </c>
      <c r="L19" s="36" t="n">
        <f t="shared" si="4">K19/AH19-1</f>
        <v>0.2149534473072845</v>
      </c>
      <c r="M19" s="35" t="n">
        <f>网约车!M13-网约车!M15</f>
        <v>17.833924528135014</v>
      </c>
      <c r="N19" s="36" t="n">
        <f t="shared" si="5">M19/AJ19-1</f>
        <v>0.6578460230494096</v>
      </c>
      <c r="O19" s="35" t="n">
        <f>网约车!O13-网约车!O15</f>
        <v>20.13671277261801</v>
      </c>
      <c r="P19" s="36" t="n">
        <f t="shared" si="6">O19/AL19-1</f>
        <v>0.3466141701397889</v>
      </c>
      <c r="Q19" s="35" t="n">
        <f>网约车!Q13-网约车!Q15</f>
        <v>20.493333963497463</v>
      </c>
      <c r="R19" s="36" t="n">
        <f>Q19/AL19-1</f>
        <v>0.08245514056222447</v>
      </c>
      <c r="S19" s="35">
        <f>网约车!S13-网约车!S15</f>
      </c>
      <c r="T19" s="36">
        <f>S19/AN19-1</f>
      </c>
      <c r="U19" s="134">
        <f>E19+C19+G19+I19+K19+M19+O19+Q19+S19</f>
      </c>
      <c r="V19" s="135">
        <f>U19/SUM(X19,Z19,AB19,AD19,AF19,AH19,AJ19,AL19,AN19)-1</f>
      </c>
      <c r="W19" s="36"/>
      <c r="X19" s="35">
        <f>网约车!X13-网约车!X15</f>
      </c>
      <c r="Y19" s="36">
        <f>X19/AY19-1</f>
      </c>
      <c r="Z19" s="35">
        <f>网约车!Z13-网约车!Z15</f>
      </c>
      <c r="AA19" s="36">
        <f>Z19/BA19-1</f>
      </c>
      <c r="AB19" s="35">
        <f>网约车!AB13-网约车!AB15</f>
      </c>
      <c r="AC19" s="36">
        <f>AB19/BC19-1</f>
      </c>
      <c r="AD19" s="35">
        <f>网约车!AD13-网约车!AD15</f>
      </c>
      <c r="AE19" s="36">
        <f>AD19/BE19-1</f>
      </c>
      <c r="AF19" s="35">
        <f>网约车!AF13-网约车!AF15</f>
      </c>
      <c r="AG19" s="36">
        <f>AF19/BG19-1</f>
      </c>
      <c r="AH19" s="35">
        <f>网约车!AH13-网约车!AH15</f>
      </c>
      <c r="AI19" s="36">
        <f>AH19/BI19-1</f>
      </c>
      <c r="AJ19" s="35">
        <f>网约车!AJ13-网约车!AJ15</f>
      </c>
      <c r="AK19" s="36">
        <f>AJ19/BK19-1</f>
      </c>
      <c r="AL19" s="35">
        <f>网约车!AL13-网约车!AL15</f>
      </c>
      <c r="AM19" s="36">
        <f>AL19/BM19-1</f>
      </c>
      <c r="AN19" s="35">
        <f>网约车!AN13-网约车!AN15</f>
      </c>
      <c r="AO19" s="36">
        <f>AN19/BO19-1</f>
      </c>
      <c r="AP19" s="35">
        <f>网约车!AP13-网约车!AP15</f>
      </c>
      <c r="AQ19" s="36">
        <f>AP19/BQ19-1</f>
      </c>
      <c r="AR19" s="35">
        <f>网约车!AR13-网约车!AR15</f>
      </c>
      <c r="AS19" s="36">
        <f>AR19/BS19-1</f>
      </c>
      <c r="AT19" s="35">
        <f>网约车!AT13-网约车!AT15</f>
      </c>
      <c r="AU19" s="36">
        <f>AT19/BU19-1</f>
      </c>
      <c r="AV19" s="35">
        <f>Z19+X19+AB19+AD19+AF19+AH19+AJ19+AL19+AN19+AP19+AR19+AT19</f>
      </c>
      <c r="AW19" s="36">
        <f>AV19/SUM(AY19,BA19,BC19,BE19,BG19,BI19,BK19,BM19,BO19,BQ19,BS19,BU19)-1</f>
      </c>
      <c r="AX19" s="37"/>
      <c r="AY19" s="35" t="n">
        <v>7.47524865742477</v>
      </c>
      <c r="AZ19" s="36"/>
      <c r="BA19" s="35" t="n">
        <v>4.86699018037417</v>
      </c>
      <c r="BB19" s="36"/>
      <c r="BC19" s="35" t="n">
        <v>8.44866104549808</v>
      </c>
      <c r="BD19" s="36"/>
      <c r="BE19" s="35" t="n">
        <v>10.192329797323</v>
      </c>
      <c r="BF19" s="36"/>
      <c r="BG19" s="35" t="n">
        <v>10.9648788063939</v>
      </c>
      <c r="BH19" s="36"/>
      <c r="BI19" s="35" t="n">
        <v>16.4088569798805</v>
      </c>
      <c r="BJ19" s="36"/>
      <c r="BK19" s="35" t="n">
        <v>22.7474426973028</v>
      </c>
      <c r="BL19" s="36"/>
      <c r="BM19" s="35" t="n">
        <v>8.75054025384114</v>
      </c>
      <c r="BN19" s="36"/>
      <c r="BO19" s="35" t="n">
        <v>21.1826062651208</v>
      </c>
      <c r="BP19" s="36"/>
      <c r="BQ19" s="35" t="n">
        <v>13.5284746271215</v>
      </c>
      <c r="BR19" s="36"/>
      <c r="BS19" s="35" t="n">
        <v>15.5238257148806</v>
      </c>
      <c r="BT19" s="36"/>
      <c r="BU19" s="35" t="n">
        <v>17.1070044936518</v>
      </c>
      <c r="BV19" s="36"/>
      <c r="BW19" s="35">
        <f>AY19+BA19+BC19+BE19+BG19+BI19+BK19+BM19+BO19+BQ19+BS19+BU19</f>
      </c>
      <c r="BX19" s="36"/>
      <c r="BY19" s="40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7"/>
    </row>
    <row r="20" s="13" customFormat="1" ht="27" customHeight="1" spans="1:88">
      <c r="A20" s="48" t="s">
        <v>95</v>
      </c>
      <c r="B20" s="34" t="s">
        <v>293</v>
      </c>
      <c r="C20" s="35" t="n">
        <f>C21+C22+C23+C24</f>
        <v>173.2341429257798</v>
      </c>
      <c r="D20" s="36" t="n">
        <f t="shared" si="0">C20/Z20-1</f>
        <v>-0.043260998220652214</v>
      </c>
      <c r="E20" s="35" t="n">
        <f>E21+E22+E23+E24</f>
        <v>186.93465791145724</v>
      </c>
      <c r="F20" s="36" t="n">
        <f t="shared" si="1">E20/AB20-1</f>
        <v>-0.031414593756287856</v>
      </c>
      <c r="G20" s="35" t="n">
        <f>G21+G22+G23+G24</f>
        <v>188.9660598818311</v>
      </c>
      <c r="H20" s="36" t="n">
        <f t="shared" si="2">G20/AD20-1</f>
        <v>0.026998098205683885</v>
      </c>
      <c r="I20" s="35" t="n">
        <f>I21+I22+I23+I24</f>
        <v>204.52504718292982</v>
      </c>
      <c r="J20" s="36" t="n">
        <f t="shared" si="3">I20/AF20-1</f>
        <v>0.025971563965989652</v>
      </c>
      <c r="K20" s="35" t="n">
        <f>K21+K22+K23+K24</f>
        <v>201.41128924791863</v>
      </c>
      <c r="L20" s="36" t="n">
        <f t="shared" si="4">K20/AH20-1</f>
        <v>0.025622111168118966</v>
      </c>
      <c r="M20" s="35" t="n">
        <f>M21+M22+M23+M24</f>
        <v>199.09037968972092</v>
      </c>
      <c r="N20" s="36" t="n">
        <f t="shared" si="5">M20/AJ20-1</f>
        <v>0.02014353907669708</v>
      </c>
      <c r="O20" s="35" t="n">
        <f>O21+O22+O23+O24</f>
        <v>191.62075314630695</v>
      </c>
      <c r="P20" s="36" t="n">
        <f t="shared" si="6">O20/AL20-1</f>
        <v>0.0819330581203297</v>
      </c>
      <c r="Q20" s="35" t="n">
        <f>Q21+Q22+Q23+Q24</f>
        <v>200.49521034624178</v>
      </c>
      <c r="R20" s="36" t="n">
        <f>Q20/AL20-1</f>
        <v>0.06993327347534195</v>
      </c>
      <c r="S20" s="35">
        <f>S21+S22+S23+S24</f>
      </c>
      <c r="T20" s="36">
        <f>S20/AN20-1</f>
      </c>
      <c r="U20" s="134">
        <f>E20+C20+G20+I20+K20+M20+O20+Q20+S20</f>
      </c>
      <c r="V20" s="135">
        <f>U20/SUM(X20,Z20,AB20,AD20,AF20,AH20,AJ20,AL20,AN20)-1</f>
      </c>
      <c r="W20" s="36"/>
      <c r="X20" s="35">
        <f>X21+X22+X23+X24</f>
      </c>
      <c r="Y20" s="36">
        <f>X20/AY20-1</f>
      </c>
      <c r="Z20" s="35">
        <f>Z21+Z22+Z23+Z24</f>
      </c>
      <c r="AA20" s="36">
        <f>Z20/BA20-1</f>
      </c>
      <c r="AB20" s="35">
        <f>AB21+AB22+AB23+AB24</f>
      </c>
      <c r="AC20" s="36">
        <f>AB20/BC20-1</f>
      </c>
      <c r="AD20" s="35">
        <f>AD21+AD22+AD23+AD24</f>
      </c>
      <c r="AE20" s="36">
        <f>AD20/BE20-1</f>
      </c>
      <c r="AF20" s="35">
        <f>AF21+AF22+AF23+AF24</f>
      </c>
      <c r="AG20" s="36">
        <f>AF20/BG20-1</f>
      </c>
      <c r="AH20" s="35">
        <f>AH21+AH22+AH23+AH24</f>
      </c>
      <c r="AI20" s="36">
        <f>AH20/BI20-1</f>
      </c>
      <c r="AJ20" s="35">
        <f>AJ21+AJ22+AJ23+AJ24</f>
      </c>
      <c r="AK20" s="36">
        <f>AJ20/BK20-1</f>
      </c>
      <c r="AL20" s="35">
        <f>AL21+AL22+AL23+AL24</f>
      </c>
      <c r="AM20" s="36">
        <f>AL20/BM20-1</f>
      </c>
      <c r="AN20" s="35">
        <f>AN21+AN22+AN23+AN24</f>
      </c>
      <c r="AO20" s="36">
        <f>AN20/BO20-1</f>
      </c>
      <c r="AP20" s="35">
        <f>AP21+AP22+AP23+AP24</f>
      </c>
      <c r="AQ20" s="36">
        <f>AP20/BQ20-1</f>
      </c>
      <c r="AR20" s="35">
        <f>AR21+AR22+AR23+AR24</f>
      </c>
      <c r="AS20" s="36">
        <f>AR20/BS20-1</f>
      </c>
      <c r="AT20" s="35">
        <f>AT21+AT22+AT23+AT24</f>
      </c>
      <c r="AU20" s="36">
        <f>AT20/BU20-1</f>
      </c>
      <c r="AV20" s="35">
        <f>Z20+X20+AB20+AD20+AF20+AH20+AJ20+AL20+AN20+AP20+AR20+AT20</f>
      </c>
      <c r="AW20" s="36">
        <f>AV20/SUM(AY20,BA20,BC20,BE20,BG20,BI20,BK20,BM20,BO20,BQ20,BS20,BU20)-1</f>
      </c>
      <c r="AX20" s="37"/>
      <c r="AY20" s="38">
        <f>AY21+AY22+AY23+AY24</f>
      </c>
      <c r="AZ20" s="37"/>
      <c r="BA20" s="38">
        <f>BA21+BA22+BA23+BA24</f>
      </c>
      <c r="BB20" s="37"/>
      <c r="BC20" s="38">
        <f>BC21+BC22+BC23+BC24</f>
      </c>
      <c r="BD20" s="37"/>
      <c r="BE20" s="38">
        <f>BE21+BE22+BE23+BE24</f>
      </c>
      <c r="BF20" s="37"/>
      <c r="BG20" s="38">
        <f>BG21+BG22+BG23+BG24</f>
      </c>
      <c r="BH20" s="37"/>
      <c r="BI20" s="38">
        <f>BI21+BI22+BI23+BI24</f>
      </c>
      <c r="BJ20" s="37"/>
      <c r="BK20" s="38">
        <f>BK21+BK22+BK23+BK24</f>
      </c>
      <c r="BL20" s="37"/>
      <c r="BM20" s="38">
        <f>BM21+BM22+BM23+BM24</f>
      </c>
      <c r="BN20" s="37"/>
      <c r="BO20" s="38">
        <f>BO21+BO22+BO23+BO24</f>
      </c>
      <c r="BP20" s="37"/>
      <c r="BQ20" s="38">
        <f>BQ21+BQ22+BQ23+BQ24</f>
      </c>
      <c r="BR20" s="37"/>
      <c r="BS20" s="38">
        <f>BS21+BS22+BS23+BS24</f>
      </c>
      <c r="BT20" s="37"/>
      <c r="BU20" s="38">
        <f>BU21+BU22+BU23+BU24</f>
      </c>
      <c r="BV20" s="37"/>
      <c r="BW20" s="38">
        <f>AY20+BA20+BC20+BE20+BG20+BI20+BK20+BM20+BO20+BQ20+BS20+BU20</f>
      </c>
      <c r="BX20" s="37"/>
      <c r="BY20" s="39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</row>
    <row r="21" s="14" customFormat="1" ht="27" customHeight="1" spans="1:88">
      <c r="A21" s="45"/>
      <c r="B21" s="34" t="s">
        <v>294</v>
      </c>
      <c r="C21" s="35" t="n">
        <f>班线包车!C14</f>
        <v>44.256099999999996</v>
      </c>
      <c r="D21" s="36" t="n">
        <f t="shared" si="0">C21/Z21-1</f>
        <v>-0.1355504466195403</v>
      </c>
      <c r="E21" s="35" t="n">
        <f>班线包车!E14</f>
        <v>64.7578</v>
      </c>
      <c r="F21" s="36" t="n">
        <f t="shared" si="1">E21/AB21-1</f>
        <v>-0.07772391163166947</v>
      </c>
      <c r="G21" s="35" t="n">
        <f>班线包车!G14</f>
        <v>60.40280000000001</v>
      </c>
      <c r="H21" s="36" t="n">
        <f t="shared" si="2">G21/AD21-1</f>
        <v>0.042558222624190734</v>
      </c>
      <c r="I21" s="35" t="n">
        <f>班线包车!I14</f>
        <v>68.25599999999999</v>
      </c>
      <c r="J21" s="36" t="n">
        <f t="shared" si="3">I21/AF21-1</f>
        <v>0.057106616673403776</v>
      </c>
      <c r="K21" s="35" t="n">
        <f>班线包车!K14</f>
        <v>66.0753</v>
      </c>
      <c r="L21" s="36" t="n">
        <f t="shared" si="4">K21/AH21-1</f>
        <v>0.0327799668949218</v>
      </c>
      <c r="M21" s="35" t="n">
        <f>班线包车!M14</f>
        <v>57.5147</v>
      </c>
      <c r="N21" s="36" t="n">
        <f t="shared" si="5">M21/AJ21-1</f>
        <v>-0.0630679208030469</v>
      </c>
      <c r="O21" s="35" t="n">
        <f>班线包车!O14</f>
        <v>58.761900000000004</v>
      </c>
      <c r="P21" s="36" t="n">
        <f t="shared" si="6">O21/AL21-1</f>
        <v>0.12407892018456024</v>
      </c>
      <c r="Q21" s="35" t="n">
        <f>班线包车!Q14</f>
        <v>67.6887</v>
      </c>
      <c r="R21" s="36" t="n">
        <f>Q21/AL21-1</f>
        <v>0.12045308954030576</v>
      </c>
      <c r="S21" s="35">
        <f>班线包车!S14</f>
      </c>
      <c r="T21" s="36">
        <f>S21/AN21-1</f>
      </c>
      <c r="U21" s="134">
        <f>E21+C21+G21+I21+K21+M21+O21+Q21+S21</f>
      </c>
      <c r="V21" s="135">
        <f>U21/SUM(X21,Z21,AB21,AD21,AF21,AH21,AJ21,AL21,AN21)-1</f>
      </c>
      <c r="W21" s="36"/>
      <c r="X21" s="35">
        <f>班线包车!X14</f>
      </c>
      <c r="Y21" s="36">
        <f>X21/AY21-1</f>
      </c>
      <c r="Z21" s="35">
        <f>班线包车!Z14</f>
      </c>
      <c r="AA21" s="36">
        <f>Z21/BA21-1</f>
      </c>
      <c r="AB21" s="35">
        <f>班线包车!AB14</f>
      </c>
      <c r="AC21" s="36">
        <f>AB21/BC21-1</f>
      </c>
      <c r="AD21" s="35">
        <f>班线包车!AD14</f>
      </c>
      <c r="AE21" s="36">
        <f>AD21/BE21-1</f>
      </c>
      <c r="AF21" s="35">
        <f>班线包车!AF14</f>
      </c>
      <c r="AG21" s="36">
        <f>AF21/BG21-1</f>
      </c>
      <c r="AH21" s="35">
        <f>班线包车!AH14</f>
      </c>
      <c r="AI21" s="36">
        <f>AH21/BI21-1</f>
      </c>
      <c r="AJ21" s="35">
        <f>班线包车!AJ14</f>
      </c>
      <c r="AK21" s="36">
        <f>AJ21/BK21-1</f>
      </c>
      <c r="AL21" s="35">
        <f>班线包车!AL14</f>
      </c>
      <c r="AM21" s="36">
        <f>AL21/BM21-1</f>
      </c>
      <c r="AN21" s="35">
        <f>班线包车!AN14</f>
      </c>
      <c r="AO21" s="36">
        <f>AN21/BO21-1</f>
      </c>
      <c r="AP21" s="35">
        <f>班线包车!AP14</f>
      </c>
      <c r="AQ21" s="36">
        <f>AP21/BQ21-1</f>
      </c>
      <c r="AR21" s="35">
        <f>班线包车!AR14</f>
      </c>
      <c r="AS21" s="36">
        <f>AR21/BS21-1</f>
      </c>
      <c r="AT21" s="35">
        <f>班线包车!AT14</f>
      </c>
      <c r="AU21" s="36">
        <f>AT21/BU21-1</f>
      </c>
      <c r="AV21" s="35">
        <f>Z21+X21+AB21+AD21+AF21+AH21+AJ21+AL21+AN21+AP21+AR21+AT21</f>
      </c>
      <c r="AW21" s="36">
        <f>AV21/SUM(AY21,BA21,BC21,BE21,BG21,BI21,BK21,BM21,BO21,BQ21,BS21,BU21)-1</f>
      </c>
      <c r="AX21" s="37"/>
      <c r="AY21" s="35" t="n">
        <v>50.1751</v>
      </c>
      <c r="AZ21" s="36"/>
      <c r="BA21" s="35" t="n">
        <v>67.0345</v>
      </c>
      <c r="BB21" s="36"/>
      <c r="BC21" s="35" t="n">
        <v>56.7158</v>
      </c>
      <c r="BD21" s="36"/>
      <c r="BE21" s="35" t="n">
        <v>64.4335</v>
      </c>
      <c r="BF21" s="36"/>
      <c r="BG21" s="35" t="n">
        <v>62.0273</v>
      </c>
      <c r="BH21" s="36"/>
      <c r="BI21" s="35" t="n">
        <v>58.7452</v>
      </c>
      <c r="BJ21" s="36"/>
      <c r="BK21" s="35" t="n">
        <v>56.0173</v>
      </c>
      <c r="BL21" s="36"/>
      <c r="BM21" s="35" t="n">
        <v>61.1138</v>
      </c>
      <c r="BN21" s="36"/>
      <c r="BO21" s="35" t="n">
        <v>54.8223</v>
      </c>
      <c r="BP21" s="36"/>
      <c r="BQ21" s="35" t="n">
        <v>69.0372</v>
      </c>
      <c r="BR21" s="36"/>
      <c r="BS21" s="35" t="n">
        <v>51.7419</v>
      </c>
      <c r="BT21" s="36"/>
      <c r="BU21" s="35" t="n">
        <v>47.1718</v>
      </c>
      <c r="BV21" s="36"/>
      <c r="BW21" s="35">
        <f>AY21+BA21+BC21+BE21+BG21+BI21+BK21+BM21+BO21+BQ21+BS21+BU21</f>
      </c>
      <c r="BX21" s="36"/>
      <c r="BY21" s="40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7"/>
    </row>
    <row r="22" s="14" customFormat="1" ht="27" customHeight="1" spans="1:88">
      <c r="A22" s="45"/>
      <c r="B22" s="34" t="s">
        <v>295</v>
      </c>
      <c r="C22" s="35" t="n">
        <f>公交!C17-公交!C19</f>
        <v>115.24999999999977</v>
      </c>
      <c r="D22" s="36" t="n">
        <f t="shared" si="0">C22/Z22-1</f>
        <v>-0.018564251043174607</v>
      </c>
      <c r="E22" s="35" t="n">
        <f>公交!E17-公交!E19</f>
        <v>111.24000000000024</v>
      </c>
      <c r="F22" s="36" t="n">
        <f t="shared" si="1">E22/AB22-1</f>
        <v>0.016819012797074873</v>
      </c>
      <c r="G22" s="35" t="n">
        <f>公交!G17-公交!G19</f>
        <v>112.62000000000012</v>
      </c>
      <c r="H22" s="36" t="n">
        <f t="shared" si="2">G22/AD22-1</f>
        <v>0.0057153063046972985</v>
      </c>
      <c r="I22" s="35" t="n">
        <f>公交!I17-公交!I19</f>
        <v>122.16999999999985</v>
      </c>
      <c r="J22" s="36" t="n">
        <f t="shared" si="3">I22/AF22-1</f>
        <v>0.02534620226605111</v>
      </c>
      <c r="K22" s="35" t="n">
        <f>公交!K17-公交!K19</f>
        <v>119.15999999999963</v>
      </c>
      <c r="L22" s="36" t="n">
        <f t="shared" si="4">K22/AH22-1</f>
        <v>0.0019339107037752434</v>
      </c>
      <c r="M22" s="35" t="n">
        <f>公交!M17-公交!M19</f>
        <v>124.8599999999999</v>
      </c>
      <c r="N22" s="36" t="n">
        <f t="shared" si="5">M22/AJ22-1</f>
        <v>0.02118262860881659</v>
      </c>
      <c r="O22" s="35" t="n">
        <f>公交!O17-公交!O19</f>
        <v>113.54999999999995</v>
      </c>
      <c r="P22" s="36" t="n">
        <f t="shared" si="6">O22/AL22-1</f>
        <v>0.032085075440828836</v>
      </c>
      <c r="Q22" s="35" t="n">
        <f>公交!Q17-公交!Q19</f>
        <v>112.32999999999993</v>
      </c>
      <c r="R22" s="36" t="n">
        <f>Q22/AL22-1</f>
        <v>0.03692421305270921</v>
      </c>
      <c r="S22" s="35">
        <f>公交!S17-公交!S19</f>
      </c>
      <c r="T22" s="36">
        <f>S22/AN22-1</f>
      </c>
      <c r="U22" s="134">
        <f>E22+C22+G22+I22+K22+M22+O22+Q22+S22</f>
      </c>
      <c r="V22" s="135">
        <f>U22/SUM(X22,Z22,AB22,AD22,AF22,AH22,AJ22,AL22,AN22)-1</f>
      </c>
      <c r="W22" s="36"/>
      <c r="X22" s="35">
        <f>公交!X17-公交!X19</f>
      </c>
      <c r="Y22" s="36">
        <f>X22/AY22-1</f>
      </c>
      <c r="Z22" s="35">
        <f>公交!Z17-公交!Z19</f>
      </c>
      <c r="AA22" s="36">
        <f>Z22/BA22-1</f>
      </c>
      <c r="AB22" s="35">
        <f>公交!AB17-公交!AB19</f>
      </c>
      <c r="AC22" s="36">
        <f>AB22/BC22-1</f>
      </c>
      <c r="AD22" s="35">
        <f>公交!AD17-公交!AD19</f>
      </c>
      <c r="AE22" s="36">
        <f>AD22/BE22-1</f>
      </c>
      <c r="AF22" s="35">
        <f>公交!AF17-公交!AF19</f>
      </c>
      <c r="AG22" s="36">
        <f>AF22/BG22-1</f>
      </c>
      <c r="AH22" s="35">
        <f>公交!AH17-公交!AH19</f>
      </c>
      <c r="AI22" s="36">
        <f>AH22/BI22-1</f>
      </c>
      <c r="AJ22" s="35">
        <f>公交!AJ17-公交!AJ19</f>
      </c>
      <c r="AK22" s="36">
        <f>AJ22/BK22-1</f>
      </c>
      <c r="AL22" s="35">
        <f>公交!AL17-公交!AL19</f>
      </c>
      <c r="AM22" s="36">
        <f>AL22/BM22-1</f>
      </c>
      <c r="AN22" s="35">
        <f>公交!AN17-公交!AN19</f>
      </c>
      <c r="AO22" s="36">
        <f>AN22/BO22-1</f>
      </c>
      <c r="AP22" s="35">
        <f>公交!AP17-公交!AP19</f>
      </c>
      <c r="AQ22" s="36">
        <f>AP22/BQ22-1</f>
      </c>
      <c r="AR22" s="35">
        <f>公交!AR17-公交!AR19</f>
      </c>
      <c r="AS22" s="36">
        <f>AR22/BS22-1</f>
      </c>
      <c r="AT22" s="35">
        <f>公交!AT17-公交!AT19</f>
      </c>
      <c r="AU22" s="36">
        <f>AT22/BU22-1</f>
      </c>
      <c r="AV22" s="35">
        <f>Z22+X22+AB22+AD22+AF22+AH22+AJ22+AL22+AN22+AP22+AR22+AT22</f>
      </c>
      <c r="AW22" s="36">
        <f>AV22/SUM(AY22,BA22,BC22,BE22,BG22,BI22,BK22,BM22,BO22,BQ22,BS22,BU22)-1</f>
      </c>
      <c r="AX22" s="37"/>
      <c r="AY22" s="35" t="n">
        <v>109.86</v>
      </c>
      <c r="AZ22" s="36"/>
      <c r="BA22" s="35" t="n">
        <v>93.6400000000001</v>
      </c>
      <c r="BB22" s="36"/>
      <c r="BC22" s="35" t="n">
        <v>106.43</v>
      </c>
      <c r="BD22" s="36"/>
      <c r="BE22" s="35" t="n">
        <v>123.99</v>
      </c>
      <c r="BF22" s="36"/>
      <c r="BG22" s="35" t="n">
        <v>114.46</v>
      </c>
      <c r="BH22" s="36"/>
      <c r="BI22" s="35" t="n">
        <v>94.46</v>
      </c>
      <c r="BJ22" s="36"/>
      <c r="BK22" s="35" t="n">
        <v>116.39</v>
      </c>
      <c r="BL22" s="36"/>
      <c r="BM22" s="35" t="n">
        <v>113.31</v>
      </c>
      <c r="BN22" s="36"/>
      <c r="BO22" s="35" t="n">
        <v>118.33</v>
      </c>
      <c r="BP22" s="36"/>
      <c r="BQ22" s="35" t="n">
        <v>120.63</v>
      </c>
      <c r="BR22" s="36"/>
      <c r="BS22" s="35" t="n">
        <v>115.32</v>
      </c>
      <c r="BT22" s="36"/>
      <c r="BU22" s="35" t="n">
        <v>113.89</v>
      </c>
      <c r="BV22" s="36"/>
      <c r="BW22" s="35">
        <f>AY22+BA22+BC22+BE22+BG22+BI22+BK22+BM22+BO22+BQ22+BS22+BU22</f>
      </c>
      <c r="BX22" s="36"/>
      <c r="BY22" s="40"/>
      <c r="BZ22" s="46"/>
      <c r="CA22" s="46"/>
      <c r="CB22" s="46"/>
      <c r="CC22" s="46"/>
      <c r="CD22" s="46"/>
      <c r="CE22" s="46"/>
      <c r="CF22" s="41"/>
      <c r="CG22" s="46"/>
      <c r="CH22" s="41"/>
      <c r="CI22" s="41"/>
      <c r="CJ22" s="41"/>
      <c r="CK22" s="41"/>
      <c r="CL22" s="47"/>
    </row>
    <row r="23" s="14" customFormat="1" ht="27" customHeight="1" spans="1:88">
      <c r="A23" s="45"/>
      <c r="B23" s="34" t="s">
        <v>296</v>
      </c>
      <c r="C23" s="35" t="n">
        <f>出租!C17-出租!C19</f>
        <v>3.0600000000000023</v>
      </c>
      <c r="D23" s="36" t="n">
        <f t="shared" si="0">C23/Z23-1</f>
        <v>-0.5808219178082197</v>
      </c>
      <c r="E23" s="35" t="n">
        <f>出租!E17-出租!E19</f>
        <v>1.8199999999999932</v>
      </c>
      <c r="F23" s="36" t="n">
        <f t="shared" si="1">E23/AB23-1</f>
        <v>-0.7259036144578345</v>
      </c>
      <c r="G23" s="35" t="n">
        <f>出租!G17-出租!G19</f>
        <v>2.009999999999991</v>
      </c>
      <c r="H23" s="36" t="n">
        <f t="shared" si="2">G23/AD23-1</f>
        <v>-0.6112185686653806</v>
      </c>
      <c r="I23" s="35" t="n">
        <f>出租!I17-出租!I19</f>
        <v>1.910000000000025</v>
      </c>
      <c r="J23" s="36" t="n">
        <f t="shared" si="3">I23/AF23-1</f>
        <v>-0.6202783300198724</v>
      </c>
      <c r="K23" s="35" t="n">
        <f>出租!K17-出租!K19</f>
        <v>2.269999999999982</v>
      </c>
      <c r="L23" s="36" t="n">
        <f t="shared" si="4">K23/AH23-1</f>
        <v>-0.4516908212560422</v>
      </c>
      <c r="M23" s="35" t="n">
        <f>出租!M17-出租!M19</f>
        <v>1.9499999999999886</v>
      </c>
      <c r="N23" s="36" t="n">
        <f t="shared" si="5">M23/AJ23-1</f>
        <v>-0.4428571428571457</v>
      </c>
      <c r="O23" s="35" t="n">
        <f>出租!O17-出租!O19</f>
        <v>2.009999999999991</v>
      </c>
      <c r="P23" s="36" t="n">
        <f t="shared" si="6">O23/AL23-1</f>
        <v>-0.5421412300683384</v>
      </c>
      <c r="Q23" s="35" t="n">
        <f>出租!Q17-出租!Q19</f>
        <v>2.2900000000000205</v>
      </c>
      <c r="R23" s="36" t="n">
        <f>Q23/AL23-1</f>
        <v>-0.5268595041322244</v>
      </c>
      <c r="S23" s="35">
        <f>出租!S17-出租!S19</f>
      </c>
      <c r="T23" s="36">
        <f>S23/AN23-1</f>
      </c>
      <c r="U23" s="134">
        <f>E23+C23+G23+I23+K23+M23+O23+Q23+S23</f>
      </c>
      <c r="V23" s="135">
        <f>U23/SUM(X23,Z23,AB23,AD23,AF23,AH23,AJ23,AL23,AN23)-1</f>
      </c>
      <c r="W23" s="36"/>
      <c r="X23" s="35">
        <f>出租!X17-出租!X19</f>
      </c>
      <c r="Y23" s="36">
        <f>X23/AY23-1</f>
      </c>
      <c r="Z23" s="35">
        <f>出租!Z17-出租!Z19</f>
      </c>
      <c r="AA23" s="36">
        <f>Z23/BA23-1</f>
      </c>
      <c r="AB23" s="35">
        <f>出租!AB17-出租!AB19</f>
      </c>
      <c r="AC23" s="36">
        <f>AB23/BC23-1</f>
      </c>
      <c r="AD23" s="35">
        <f>出租!AD17-出租!AD19</f>
      </c>
      <c r="AE23" s="36">
        <f>AD23/BE23-1</f>
      </c>
      <c r="AF23" s="35">
        <f>出租!AF17-出租!AF19</f>
      </c>
      <c r="AG23" s="36">
        <f>AF23/BG23-1</f>
      </c>
      <c r="AH23" s="35">
        <f>出租!AH17-出租!AH19</f>
      </c>
      <c r="AI23" s="36">
        <f>AH23/BI23-1</f>
      </c>
      <c r="AJ23" s="35">
        <f>出租!AJ17-出租!AJ19</f>
      </c>
      <c r="AK23" s="36">
        <f>AJ23/BK23-1</f>
      </c>
      <c r="AL23" s="35">
        <f>出租!AL17-出租!AL19</f>
      </c>
      <c r="AM23" s="36">
        <f>AL23/BM23-1</f>
      </c>
      <c r="AN23" s="35">
        <f>出租!AN17-出租!AN19</f>
      </c>
      <c r="AO23" s="36">
        <f>AN23/BO23-1</f>
      </c>
      <c r="AP23" s="35">
        <f>出租!AP17-出租!AP19</f>
      </c>
      <c r="AQ23" s="36">
        <f>AP23/BQ23-1</f>
      </c>
      <c r="AR23" s="35">
        <f>出租!AR17-出租!AR19</f>
      </c>
      <c r="AS23" s="36">
        <f>AR23/BS23-1</f>
      </c>
      <c r="AT23" s="35">
        <f>出租!AT17-出租!AT19</f>
      </c>
      <c r="AU23" s="36">
        <f>AT23/BU23-1</f>
      </c>
      <c r="AV23" s="35">
        <f>Z23+X23+AB23+AD23+AF23+AH23+AJ23+AL23+AN23+AP23+AR23+AT23</f>
      </c>
      <c r="AW23" s="36">
        <f>AV23/SUM(AY23,BA23,BC23,BE23,BG23,BI23,BK23,BM23,BO23,BQ23,BS23,BU23)-1</f>
      </c>
      <c r="AX23" s="37"/>
      <c r="AY23" s="35" t="n">
        <v>8.77999999999997</v>
      </c>
      <c r="AZ23" s="36"/>
      <c r="BA23" s="35" t="n">
        <v>12.8</v>
      </c>
      <c r="BB23" s="36"/>
      <c r="BC23" s="35" t="n">
        <v>10.9299999999999</v>
      </c>
      <c r="BD23" s="36"/>
      <c r="BE23" s="35" t="n">
        <v>9.99000000000001</v>
      </c>
      <c r="BF23" s="36"/>
      <c r="BG23" s="35" t="n">
        <v>8.94999999999999</v>
      </c>
      <c r="BH23" s="36"/>
      <c r="BI23" s="35" t="n">
        <v>6.39000000000004</v>
      </c>
      <c r="BJ23" s="36"/>
      <c r="BK23" s="35" t="n">
        <v>6.52999999999997</v>
      </c>
      <c r="BL23" s="36"/>
      <c r="BM23" s="35" t="n">
        <v>6.65000000000003</v>
      </c>
      <c r="BN23" s="36"/>
      <c r="BO23" s="35" t="n">
        <v>7.00999999999999</v>
      </c>
      <c r="BP23" s="36"/>
      <c r="BQ23" s="35" t="n">
        <v>7.48000000000002</v>
      </c>
      <c r="BR23" s="36"/>
      <c r="BS23" s="35" t="n">
        <v>6.56999999999999</v>
      </c>
      <c r="BT23" s="36"/>
      <c r="BU23" s="35" t="n">
        <v>7.43000000000001</v>
      </c>
      <c r="BV23" s="36"/>
      <c r="BW23" s="35">
        <f>AY23+BA23+BC23+BE23+BG23+BI23+BK23+BM23+BO23+BQ23+BS23+BU23</f>
      </c>
      <c r="BX23" s="36"/>
      <c r="BY23" s="40"/>
      <c r="BZ23" s="46"/>
      <c r="CA23" s="46"/>
      <c r="CB23" s="46"/>
      <c r="CC23" s="46"/>
      <c r="CD23" s="46"/>
      <c r="CE23" s="46"/>
      <c r="CF23" s="41"/>
      <c r="CG23" s="46"/>
      <c r="CH23" s="41"/>
      <c r="CI23" s="41"/>
      <c r="CJ23" s="41"/>
      <c r="CK23" s="41"/>
      <c r="CL23" s="47"/>
    </row>
    <row r="24" s="14" customFormat="1" ht="27" customHeight="1" spans="1:88">
      <c r="A24" s="29"/>
      <c r="B24" s="34" t="s">
        <v>297</v>
      </c>
      <c r="C24" s="35" t="n">
        <f>网约车!C17-网约车!C19</f>
        <v>10.668042925780014</v>
      </c>
      <c r="D24" s="36" t="n">
        <f t="shared" si="0">C24/Z24-1</f>
        <v>1.0748509451748793</v>
      </c>
      <c r="E24" s="35" t="n">
        <f>网约车!E17-网约车!E19</f>
        <v>9.116857911457004</v>
      </c>
      <c r="F24" s="36" t="n">
        <f t="shared" si="1">E24/AB24-1</f>
        <v>0.35216824157128523</v>
      </c>
      <c r="G24" s="35" t="n">
        <f>网约车!G17-网约车!G19</f>
        <v>13.933259881830963</v>
      </c>
      <c r="H24" s="36" t="n">
        <f t="shared" si="2">G24/AD24-1</f>
        <v>0.563540580950139</v>
      </c>
      <c r="I24" s="35" t="n">
        <f>网约车!I17-网约车!I19</f>
        <v>12.189047182929983</v>
      </c>
      <c r="J24" s="36" t="n">
        <f t="shared" si="3">I24/AF24-1</f>
        <v>0.1500211800421234</v>
      </c>
      <c r="K24" s="35" t="n">
        <f>网约车!K17-网约车!K19</f>
        <v>13.905989247919024</v>
      </c>
      <c r="L24" s="36" t="n">
        <f t="shared" si="4">K24/AH24-1</f>
        <v>0.4902155781288895</v>
      </c>
      <c r="M24" s="35" t="n">
        <f>网约车!M17-网约车!M19</f>
        <v>14.765679689721026</v>
      </c>
      <c r="N24" s="36" t="n">
        <f t="shared" si="5">M24/AJ24-1</f>
        <v>0.8450219849007792</v>
      </c>
      <c r="O24" s="35" t="n">
        <f>网约车!O17-网约车!O19</f>
        <v>17.29885314630701</v>
      </c>
      <c r="P24" s="36" t="n">
        <f t="shared" si="6">O24/AL24-1</f>
        <v>0.6595183622490999</v>
      </c>
      <c r="Q24" s="35" t="n">
        <f>网约车!Q17-网约车!Q19</f>
        <v>18.186510346241846</v>
      </c>
      <c r="R24" s="36" t="n">
        <f>Q24/AL24-1</f>
        <v>0.31705306616800644</v>
      </c>
      <c r="S24" s="35">
        <f>网约车!S17-网约车!S19</f>
      </c>
      <c r="T24" s="36">
        <f>S24/AN24-1</f>
      </c>
      <c r="U24" s="134">
        <f>E24+C24+G24+I24+K24+M24+O24+Q24+S24</f>
      </c>
      <c r="V24" s="135">
        <f>U24/SUM(X24,Z24,AB24,AD24,AF24,AH24,AJ24,AL24,AN24)-1</f>
      </c>
      <c r="W24" s="36"/>
      <c r="X24" s="35">
        <f>网约车!X17-网约车!X19</f>
      </c>
      <c r="Y24" s="36">
        <f>X24/AY24-1</f>
      </c>
      <c r="Z24" s="35">
        <f>网约车!Z17-网约车!Z19</f>
      </c>
      <c r="AA24" s="36">
        <f>Z24/BA24-1</f>
      </c>
      <c r="AB24" s="35">
        <f>网约车!AB17-网约车!AB19</f>
      </c>
      <c r="AC24" s="36">
        <f>AB24/BC24-1</f>
      </c>
      <c r="AD24" s="35">
        <f>网约车!AD17-网约车!AD19</f>
      </c>
      <c r="AE24" s="36">
        <f>AD24/BE24-1</f>
      </c>
      <c r="AF24" s="35">
        <f>网约车!AF17-网约车!AF19</f>
      </c>
      <c r="AG24" s="36">
        <f>AF24/BG24-1</f>
      </c>
      <c r="AH24" s="35">
        <f>网约车!AH17-网约车!AH19</f>
      </c>
      <c r="AI24" s="36">
        <f>AH24/BI24-1</f>
      </c>
      <c r="AJ24" s="35">
        <f>网约车!AJ17-网约车!AJ19</f>
      </c>
      <c r="AK24" s="36">
        <f>AJ24/BK24-1</f>
      </c>
      <c r="AL24" s="35">
        <f>网约车!AL17-网约车!AL19</f>
      </c>
      <c r="AM24" s="36">
        <f>AL24/BM24-1</f>
      </c>
      <c r="AN24" s="35">
        <f>网约车!AN17-网约车!AN19</f>
      </c>
      <c r="AO24" s="36">
        <f>AN24/BO24-1</f>
      </c>
      <c r="AP24" s="35">
        <f>网约车!AP17-网约车!AP19</f>
      </c>
      <c r="AQ24" s="36">
        <f>AP24/BQ24-1</f>
      </c>
      <c r="AR24" s="35">
        <f>网约车!AR17-网约车!AR19</f>
      </c>
      <c r="AS24" s="36">
        <f>AR24/BS24-1</f>
      </c>
      <c r="AT24" s="35">
        <f>网约车!AT17-网约车!AT19</f>
      </c>
      <c r="AU24" s="36">
        <f>AT24/BU24-1</f>
      </c>
      <c r="AV24" s="35">
        <f>Z24+X24+AB24+AD24+AF24+AH24+AJ24+AL24+AN24+AP24+AR24+AT24</f>
      </c>
      <c r="AW24" s="36">
        <f>AV24/SUM(AY24,BA24,BC24,BE24,BG24,BI24,BK24,BM24,BO24,BQ24,BS24,BU24)-1</f>
      </c>
      <c r="AX24" s="37"/>
      <c r="AY24" s="35" t="n">
        <v>13.272234016594</v>
      </c>
      <c r="AZ24" s="36"/>
      <c r="BA24" s="35" t="n">
        <v>8.52485528816459</v>
      </c>
      <c r="BB24" s="36"/>
      <c r="BC24" s="35" t="n">
        <v>12.232346802138</v>
      </c>
      <c r="BD24" s="36"/>
      <c r="BE24" s="35" t="n">
        <v>12.3983628910881</v>
      </c>
      <c r="BF24" s="36"/>
      <c r="BG24" s="35" t="n">
        <v>12.9685038513056</v>
      </c>
      <c r="BH24" s="36"/>
      <c r="BI24" s="35" t="n">
        <v>8.09864309110148</v>
      </c>
      <c r="BJ24" s="36"/>
      <c r="BK24" s="35" t="n">
        <v>9.54870811606656</v>
      </c>
      <c r="BL24" s="36"/>
      <c r="BM24" s="35" t="n">
        <v>6.84127079089902</v>
      </c>
      <c r="BN24" s="36"/>
      <c r="BO24" s="35" t="n">
        <v>9.30026425587261</v>
      </c>
      <c r="BP24" s="36"/>
      <c r="BQ24" s="35" t="n">
        <v>8.22467391047181</v>
      </c>
      <c r="BR24" s="36"/>
      <c r="BS24" s="35" t="n">
        <v>7.76794827668331</v>
      </c>
      <c r="BT24" s="36"/>
      <c r="BU24" s="35" t="n">
        <v>9.18353268463019</v>
      </c>
      <c r="BV24" s="36"/>
      <c r="BW24" s="35">
        <f>AY24+BA24+BC24+BE24+BG24+BI24+BK24+BM24+BO24+BQ24+BS24+BU24</f>
      </c>
      <c r="BX24" s="36"/>
      <c r="BY24" s="40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  <c r="CL24" s="47"/>
    </row>
    <row r="25" s="15" customFormat="1" ht="27" customHeight="1" spans="1:88">
      <c r="A25" s="48" t="s">
        <v>96</v>
      </c>
      <c r="B25" s="34" t="s">
        <v>293</v>
      </c>
      <c r="C25" s="35" t="n">
        <f>C26+C27+C28+C29</f>
        <v>266.5845909416517</v>
      </c>
      <c r="D25" s="36" t="n">
        <f t="shared" si="0">C25/Z25-1</f>
        <v>-0.2868388410807021</v>
      </c>
      <c r="E25" s="35" t="n">
        <f>E26+E27+E28+E29</f>
        <v>302.954208548761</v>
      </c>
      <c r="F25" s="36" t="n">
        <f t="shared" si="1">E25/AB25-1</f>
        <v>-0.2831339811574325</v>
      </c>
      <c r="G25" s="35" t="n">
        <f>G26+G27+G28+G29</f>
        <v>318.38102578948804</v>
      </c>
      <c r="H25" s="36" t="n">
        <f t="shared" si="2">G25/AD25-1</f>
        <v>-0.2074368251302855</v>
      </c>
      <c r="I25" s="35" t="n">
        <f>I26+I27+I28+I29</f>
        <v>358.3407480829409</v>
      </c>
      <c r="J25" s="36" t="n">
        <f t="shared" si="3">I25/AF25-1</f>
        <v>-0.17643344152592622</v>
      </c>
      <c r="K25" s="35" t="n">
        <f>K26+K27+K28+K29</f>
        <v>409.3108156290651</v>
      </c>
      <c r="L25" s="36" t="n">
        <f t="shared" si="4">K25/AH25-1</f>
        <v>-0.09948080562473915</v>
      </c>
      <c r="M25" s="35" t="n">
        <f>M26+M27+M28+M29</f>
        <v>385.3789009379781</v>
      </c>
      <c r="N25" s="36" t="n">
        <f t="shared" si="5">M25/AJ25-1</f>
        <v>-0.028505232741589448</v>
      </c>
      <c r="O25" s="35" t="n">
        <f>O26+O27+O28+O29</f>
        <v>388.7107984680069</v>
      </c>
      <c r="P25" s="36" t="n">
        <f t="shared" si="6">O25/AL25-1</f>
        <v>-0.1134982653778116</v>
      </c>
      <c r="Q25" s="35" t="n">
        <f>Q26+Q27+Q28+Q29</f>
        <v>414.85787587595837</v>
      </c>
      <c r="R25" s="36" t="n">
        <f>Q25/AL25-1</f>
        <v>-0.07444536439099869</v>
      </c>
      <c r="S25" s="35">
        <f>S26+S27+S28+S29</f>
      </c>
      <c r="T25" s="36">
        <f>S25/AN25-1</f>
      </c>
      <c r="U25" s="134">
        <f>E25+C25+G25+I25+K25+M25+O25+Q25+S25</f>
      </c>
      <c r="V25" s="135">
        <f>U25/SUM(X25,Z25,AB25,AD25,AF25,AH25,AJ25,AL25,AN25)-1</f>
      </c>
      <c r="W25" s="36"/>
      <c r="X25" s="35">
        <f>X26+X27+X28+X29</f>
      </c>
      <c r="Y25" s="36">
        <f>X25/AY25-1</f>
      </c>
      <c r="Z25" s="35">
        <f>Z26+Z27+Z28+Z29</f>
      </c>
      <c r="AA25" s="36">
        <f>Z25/BA25-1</f>
      </c>
      <c r="AB25" s="35">
        <f>AB26+AB27+AB28+AB29</f>
      </c>
      <c r="AC25" s="36">
        <f>AB25/BC25-1</f>
      </c>
      <c r="AD25" s="35">
        <f>AD26+AD27+AD28+AD29</f>
      </c>
      <c r="AE25" s="36">
        <f>AD25/BE25-1</f>
      </c>
      <c r="AF25" s="35">
        <f>AF26+AF27+AF28+AF29</f>
      </c>
      <c r="AG25" s="36">
        <f>AF25/BG25-1</f>
      </c>
      <c r="AH25" s="35">
        <f>AH26+AH27+AH28+AH29</f>
      </c>
      <c r="AI25" s="36">
        <f>AH25/BI25-1</f>
      </c>
      <c r="AJ25" s="35">
        <f>AJ26+AJ27+AJ28+AJ29</f>
      </c>
      <c r="AK25" s="36">
        <f>AJ25/BK25-1</f>
      </c>
      <c r="AL25" s="35">
        <f>AL26+AL27+AL28+AL29</f>
      </c>
      <c r="AM25" s="36">
        <f>AL25/BM25-1</f>
      </c>
      <c r="AN25" s="35">
        <f>AN26+AN27+AN28+AN29</f>
      </c>
      <c r="AO25" s="36">
        <f>AN25/BO25-1</f>
      </c>
      <c r="AP25" s="35">
        <f>AP26+AP27+AP28+AP29</f>
      </c>
      <c r="AQ25" s="36">
        <f>AP25/BQ25-1</f>
      </c>
      <c r="AR25" s="35">
        <f>AR26+AR27+AR28+AR29</f>
      </c>
      <c r="AS25" s="36">
        <f>AR25/BS25-1</f>
      </c>
      <c r="AT25" s="35">
        <f>AT26+AT27+AT28+AT29</f>
      </c>
      <c r="AU25" s="36">
        <f>AT25/BU25-1</f>
      </c>
      <c r="AV25" s="35">
        <f>Z25+X25+AB25+AD25+AF25+AH25+AJ25+AL25+AN25+AP25+AR25+AT25</f>
      </c>
      <c r="AW25" s="36">
        <f>AV25/SUM(AY25,BA25,BC25,BE25,BG25,BI25,BK25,BM25,BO25,BQ25,BS25,BU25)-1</f>
      </c>
      <c r="AX25" s="37"/>
      <c r="AY25" s="38">
        <f>AY26+AY27+AY28+AY29</f>
      </c>
      <c r="AZ25" s="37"/>
      <c r="BA25" s="38">
        <f>BA26+BA27+BA28+BA29</f>
      </c>
      <c r="BB25" s="37"/>
      <c r="BC25" s="38">
        <f>BC26+BC27+BC28+BC29</f>
      </c>
      <c r="BD25" s="37"/>
      <c r="BE25" s="38">
        <f>BE26+BE27+BE28+BE29</f>
      </c>
      <c r="BF25" s="37"/>
      <c r="BG25" s="38">
        <f>BG26+BG27+BG28+BG29</f>
      </c>
      <c r="BH25" s="37"/>
      <c r="BI25" s="38">
        <f>BI26+BI27+BI28+BI29</f>
      </c>
      <c r="BJ25" s="37"/>
      <c r="BK25" s="38">
        <f>BK26+BK27+BK28+BK29</f>
      </c>
      <c r="BL25" s="37"/>
      <c r="BM25" s="38">
        <f>BM26+BM27+BM28+BM29</f>
      </c>
      <c r="BN25" s="37"/>
      <c r="BO25" s="38">
        <f>BO26+BO27+BO28+BO29</f>
      </c>
      <c r="BP25" s="37"/>
      <c r="BQ25" s="38">
        <f>BQ26+BQ27+BQ28+BQ29</f>
      </c>
      <c r="BR25" s="37"/>
      <c r="BS25" s="38">
        <f>BS26+BS27+BS28+BS29</f>
      </c>
      <c r="BT25" s="37"/>
      <c r="BU25" s="38">
        <f>BU26+BU27+BU28+BU29</f>
      </c>
      <c r="BV25" s="37"/>
      <c r="BW25" s="38">
        <f>AY25+BA25+BC25+BE25+BG25+BI25+BK25+BM25+BO25+BQ25+BS25+BU25</f>
      </c>
      <c r="BX25" s="37"/>
      <c r="BY25" s="39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</row>
    <row r="26" ht="27" customHeight="1" spans="1:88">
      <c r="A26" s="45"/>
      <c r="B26" s="34" t="s">
        <v>294</v>
      </c>
      <c r="C26" s="35" t="n">
        <f>班线包车!C18</f>
        <v>178.57009999999997</v>
      </c>
      <c r="D26" s="36" t="n">
        <f t="shared" si="0">C26/Z26-1</f>
        <v>-0.28040292900062824</v>
      </c>
      <c r="E26" s="35" t="n">
        <f>班线包车!E18</f>
        <v>215.55149999999992</v>
      </c>
      <c r="F26" s="36" t="n">
        <f t="shared" si="1">E26/AB26-1</f>
        <v>-0.14488529522376836</v>
      </c>
      <c r="G26" s="35" t="n">
        <f>班线包车!G18</f>
        <v>211.3526</v>
      </c>
      <c r="H26" s="36" t="n">
        <f t="shared" si="2">G26/AD26-1</f>
        <v>-0.1075955834230582</v>
      </c>
      <c r="I26" s="35" t="n">
        <f>班线包车!I18</f>
        <v>243.5999000000001</v>
      </c>
      <c r="J26" s="36" t="n">
        <f t="shared" si="3">I26/AF26-1</f>
        <v>-0.06720028244390563</v>
      </c>
      <c r="K26" s="35" t="n">
        <f>班线包车!K18</f>
        <v>277.37639999999993</v>
      </c>
      <c r="L26" s="36" t="n">
        <f t="shared" si="4">K26/AH26-1</f>
        <v>0.050241720028836756</v>
      </c>
      <c r="M26" s="35" t="n">
        <f>班线包车!M18</f>
        <v>250.69520000000006</v>
      </c>
      <c r="N26" s="36" t="n">
        <f t="shared" si="5">M26/AJ26-1</f>
        <v>0.09112528638778827</v>
      </c>
      <c r="O26" s="35" t="n">
        <f>班线包车!O18</f>
        <v>253.93009999999992</v>
      </c>
      <c r="P26" s="36" t="n">
        <f t="shared" si="6">O26/AL26-1</f>
        <v>0.015555879947448448</v>
      </c>
      <c r="Q26" s="35" t="n">
        <f>班线包车!Q18</f>
        <v>280.61740000000003</v>
      </c>
      <c r="R26" s="36" t="n">
        <f>Q26/AL26-1</f>
        <v>0.03609530747341716</v>
      </c>
      <c r="S26" s="35">
        <f>班线包车!S18</f>
      </c>
      <c r="T26" s="36">
        <f>S26/AN26-1</f>
      </c>
      <c r="U26" s="134">
        <f>E26+C26+G26+I26+K26+M26+O26+Q26+S26</f>
      </c>
      <c r="V26" s="135">
        <f>U26/SUM(X26,Z26,AB26,AD26,AF26,AH26,AJ26,AL26,AN26)-1</f>
      </c>
      <c r="W26" s="36"/>
      <c r="X26" s="35">
        <f>班线包车!X18</f>
      </c>
      <c r="Y26" s="36">
        <f>X26/AY26-1</f>
      </c>
      <c r="Z26" s="35">
        <f>班线包车!Z18</f>
      </c>
      <c r="AA26" s="36">
        <f>Z26/BA26-1</f>
      </c>
      <c r="AB26" s="35">
        <f>班线包车!AB18</f>
      </c>
      <c r="AC26" s="36">
        <f>AB26/BC26-1</f>
      </c>
      <c r="AD26" s="35">
        <f>班线包车!AD18</f>
      </c>
      <c r="AE26" s="36">
        <f>AD26/BE26-1</f>
      </c>
      <c r="AF26" s="35">
        <f>班线包车!AF18</f>
      </c>
      <c r="AG26" s="36">
        <f>AF26/BG26-1</f>
      </c>
      <c r="AH26" s="35">
        <f>班线包车!AH18</f>
      </c>
      <c r="AI26" s="36">
        <f>AH26/BI26-1</f>
      </c>
      <c r="AJ26" s="35">
        <f>班线包车!AJ18</f>
      </c>
      <c r="AK26" s="36">
        <f>AJ26/BK26-1</f>
      </c>
      <c r="AL26" s="35">
        <f>班线包车!AL18</f>
      </c>
      <c r="AM26" s="36">
        <f>AL26/BM26-1</f>
      </c>
      <c r="AN26" s="35">
        <f>班线包车!AN18</f>
      </c>
      <c r="AO26" s="36">
        <f>AN26/BO26-1</f>
      </c>
      <c r="AP26" s="35">
        <f>班线包车!AP18</f>
      </c>
      <c r="AQ26" s="36">
        <f>AP26/BQ26-1</f>
      </c>
      <c r="AR26" s="35">
        <f>班线包车!AR18</f>
      </c>
      <c r="AS26" s="36">
        <f>AR26/BS26-1</f>
      </c>
      <c r="AT26" s="35">
        <f>班线包车!AT18</f>
      </c>
      <c r="AU26" s="36">
        <f>AT26/BU26-1</f>
      </c>
      <c r="AV26" s="35">
        <f>Z26+X26+AB26+AD26+AF26+AH26+AJ26+AL26+AN26+AP26+AR26+AT26</f>
      </c>
      <c r="AW26" s="36">
        <f>AV26/SUM(AY26,BA26,BC26,BE26,BG26,BI26,BK26,BM26,BO26,BQ26,BS26,BU26)-1</f>
      </c>
      <c r="AX26" s="37"/>
      <c r="AY26" s="35" t="n">
        <v>202.9611</v>
      </c>
      <c r="AZ26" s="36"/>
      <c r="BA26" s="35" t="n">
        <v>211.6244</v>
      </c>
      <c r="BB26" s="36"/>
      <c r="BC26" s="35" t="n">
        <v>223.4823</v>
      </c>
      <c r="BD26" s="36"/>
      <c r="BE26" s="35" t="n">
        <v>272.7646</v>
      </c>
      <c r="BF26" s="36"/>
      <c r="BG26" s="35" t="n">
        <v>286.0225</v>
      </c>
      <c r="BH26" s="36"/>
      <c r="BI26" s="35" t="n">
        <v>272.9122</v>
      </c>
      <c r="BJ26" s="36"/>
      <c r="BK26" s="35" t="n">
        <v>286.4858</v>
      </c>
      <c r="BL26" s="36"/>
      <c r="BM26" s="35" t="n">
        <v>308.3328</v>
      </c>
      <c r="BN26" s="36"/>
      <c r="BO26" s="35" t="n">
        <v>280.4942</v>
      </c>
      <c r="BP26" s="36"/>
      <c r="BQ26" s="35" t="n">
        <v>307.8755</v>
      </c>
      <c r="BR26" s="36"/>
      <c r="BS26" s="35" t="n">
        <v>274.0258</v>
      </c>
      <c r="BT26" s="36"/>
      <c r="BU26" s="35" t="n">
        <v>233.9102</v>
      </c>
      <c r="BV26" s="36"/>
      <c r="BW26" s="35">
        <f>AY26+BA26+BC26+BE26+BG26+BI26+BK26+BM26+BO26+BQ26+BS26+BU26</f>
      </c>
      <c r="BX26" s="36"/>
      <c r="BY26" s="40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7"/>
    </row>
    <row r="27" ht="27" customHeight="1" spans="1:88">
      <c r="A27" s="45"/>
      <c r="B27" s="34" t="s">
        <v>295</v>
      </c>
      <c r="C27" s="35" t="n">
        <f>公交!C21-公交!C23</f>
        <v>40.9699999999998</v>
      </c>
      <c r="D27" s="36" t="n">
        <f t="shared" si="0">C27/Z27-1</f>
        <v>-0.1288539230278588</v>
      </c>
      <c r="E27" s="35" t="n">
        <f>公交!E21-公交!E23</f>
        <v>38.56000000000006</v>
      </c>
      <c r="F27" s="36" t="n">
        <f t="shared" si="1">E27/AB27-1</f>
        <v>-0.20099461251553874</v>
      </c>
      <c r="G27" s="35" t="n">
        <f>公交!G21-公交!G23</f>
        <v>32.520000000000095</v>
      </c>
      <c r="H27" s="36" t="n">
        <f t="shared" si="2">G27/AD27-1</f>
        <v>-0.31666316453036003</v>
      </c>
      <c r="I27" s="35" t="n">
        <f>公交!I21-公交!I23</f>
        <v>31.4699999999998</v>
      </c>
      <c r="J27" s="36" t="n">
        <f t="shared" si="3">I27/AF27-1</f>
        <v>-0.29785809906292127</v>
      </c>
      <c r="K27" s="35" t="n">
        <f>公交!K21-公交!K23</f>
        <v>41.1400000000001</v>
      </c>
      <c r="L27" s="36" t="n">
        <f t="shared" si="4">K27/AH27-1</f>
        <v>-0.003632840881567012</v>
      </c>
      <c r="M27" s="35" t="n">
        <f>公交!M21-公交!M23</f>
        <v>42.97000000000003</v>
      </c>
      <c r="N27" s="36" t="n">
        <f t="shared" si="5">M27/AJ27-1</f>
        <v>0.020180436847101024</v>
      </c>
      <c r="O27" s="35" t="n">
        <f>公交!O21-公交!O23</f>
        <v>38.17000000000007</v>
      </c>
      <c r="P27" s="36" t="n">
        <f t="shared" si="6">O27/AL27-1</f>
        <v>-0.026275510204079033</v>
      </c>
      <c r="Q27" s="35" t="n">
        <f>公交!Q21-公交!Q23</f>
        <v>35.52999999999997</v>
      </c>
      <c r="R27" s="36" t="n">
        <f>Q27/AL27-1</f>
        <v>-0.13741199320223563</v>
      </c>
      <c r="S27" s="35">
        <f>公交!S21-公交!S23</f>
      </c>
      <c r="T27" s="36">
        <f>S27/AN27-1</f>
      </c>
      <c r="U27" s="134">
        <f>E27+C27+G27+I27+K27+M27+O27+Q27+S27</f>
      </c>
      <c r="V27" s="135">
        <f>U27/SUM(X27,Z27,AB27,AD27,AF27,AH27,AJ27,AL27,AN27)-1</f>
      </c>
      <c r="W27" s="36"/>
      <c r="X27" s="35">
        <f>公交!X21-公交!X23</f>
      </c>
      <c r="Y27" s="36">
        <f>X27/AY27-1</f>
      </c>
      <c r="Z27" s="35">
        <f>公交!Z21-公交!Z23</f>
      </c>
      <c r="AA27" s="36">
        <f>Z27/BA27-1</f>
      </c>
      <c r="AB27" s="35">
        <f>公交!AB21-公交!AB23</f>
      </c>
      <c r="AC27" s="36">
        <f>AB27/BC27-1</f>
      </c>
      <c r="AD27" s="35">
        <f>公交!AD21-公交!AD23</f>
      </c>
      <c r="AE27" s="36">
        <f>AD27/BE27-1</f>
      </c>
      <c r="AF27" s="35">
        <f>公交!AF21-公交!AF23</f>
      </c>
      <c r="AG27" s="36">
        <f>AF27/BG27-1</f>
      </c>
      <c r="AH27" s="35">
        <f>公交!AH21-公交!AH23</f>
      </c>
      <c r="AI27" s="36">
        <f>AH27/BI27-1</f>
      </c>
      <c r="AJ27" s="35">
        <f>公交!AJ21-公交!AJ23</f>
      </c>
      <c r="AK27" s="36">
        <f>AJ27/BK27-1</f>
      </c>
      <c r="AL27" s="35">
        <f>公交!AL21-公交!AL23</f>
      </c>
      <c r="AM27" s="36">
        <f>AL27/BM27-1</f>
      </c>
      <c r="AN27" s="35">
        <f>公交!AN21-公交!AN23</f>
      </c>
      <c r="AO27" s="36">
        <f>AN27/BO27-1</f>
      </c>
      <c r="AP27" s="35">
        <f>公交!AP21-公交!AP23</f>
      </c>
      <c r="AQ27" s="36">
        <f>AP27/BQ27-1</f>
      </c>
      <c r="AR27" s="35">
        <f>公交!AR21-公交!AR23</f>
      </c>
      <c r="AS27" s="36">
        <f>AR27/BS27-1</f>
      </c>
      <c r="AT27" s="35">
        <f>公交!AT21-公交!AT23</f>
      </c>
      <c r="AU27" s="36">
        <f>AT27/BU27-1</f>
      </c>
      <c r="AV27" s="35">
        <f>Z27+X27+AB27+AD27+AF27+AH27+AJ27+AL27+AN27+AP27+AR27+AT27</f>
      </c>
      <c r="AW27" s="36">
        <f>AV27/SUM(AY27,BA27,BC27,BE27,BG27,BI27,BK27,BM27,BO27,BQ27,BS27,BU27)-1</f>
      </c>
      <c r="AX27" s="37"/>
      <c r="AY27" s="35" t="n">
        <v>27.8800000000001</v>
      </c>
      <c r="AZ27" s="36"/>
      <c r="BA27" s="35" t="n">
        <v>29.0400000000001</v>
      </c>
      <c r="BB27" s="36"/>
      <c r="BC27" s="35" t="n">
        <v>28.5699999999999</v>
      </c>
      <c r="BD27" s="36"/>
      <c r="BE27" s="35" t="n">
        <v>27.5699999999999</v>
      </c>
      <c r="BF27" s="36"/>
      <c r="BG27" s="35" t="n">
        <v>29.97</v>
      </c>
      <c r="BH27" s="36"/>
      <c r="BI27" s="35" t="n">
        <v>28.8099999999999</v>
      </c>
      <c r="BJ27" s="36"/>
      <c r="BK27" s="35" t="n">
        <v>25.92</v>
      </c>
      <c r="BL27" s="36"/>
      <c r="BM27" s="35" t="n">
        <v>28.73</v>
      </c>
      <c r="BN27" s="36"/>
      <c r="BO27" s="35" t="n">
        <v>28.0400000000001</v>
      </c>
      <c r="BP27" s="36"/>
      <c r="BQ27" s="35" t="n">
        <v>29.04</v>
      </c>
      <c r="BR27" s="36"/>
      <c r="BS27" s="35" t="n">
        <v>43.23</v>
      </c>
      <c r="BT27" s="36"/>
      <c r="BU27" s="35" t="n">
        <v>44.4399999999998</v>
      </c>
      <c r="BV27" s="36"/>
      <c r="BW27" s="35">
        <f>AY27+BA27+BC27+BE27+BG27+BI27+BK27+BM27+BO27+BQ27+BS27+BU27</f>
      </c>
      <c r="BX27" s="36"/>
      <c r="BY27" s="40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46"/>
      <c r="CK27" s="46"/>
      <c r="CL27" s="47"/>
    </row>
    <row r="28" ht="27" customHeight="1" spans="1:88">
      <c r="A28" s="45"/>
      <c r="B28" s="34" t="s">
        <v>296</v>
      </c>
      <c r="C28" s="35" t="n">
        <f>出租!C21-出租!C23</f>
        <v>27.43999999999994</v>
      </c>
      <c r="D28" s="36" t="n">
        <f t="shared" si="0">C28/Z28-1</f>
        <v>-0.4762359228860489</v>
      </c>
      <c r="E28" s="35" t="n">
        <f>出租!E21-出租!E23</f>
        <v>29.940000000000055</v>
      </c>
      <c r="F28" s="36" t="n">
        <f t="shared" si="1">E28/AB28-1</f>
        <v>-0.660043147496309</v>
      </c>
      <c r="G28" s="35" t="n">
        <f>出租!G21-出租!G23</f>
        <v>40.92999999999995</v>
      </c>
      <c r="H28" s="36" t="n">
        <f t="shared" si="2">G28/AD28-1</f>
        <v>-0.5341452310493979</v>
      </c>
      <c r="I28" s="35" t="n">
        <f>出租!I21-出租!I23</f>
        <v>45.64999999999998</v>
      </c>
      <c r="J28" s="36" t="n">
        <f t="shared" si="3">I28/AF28-1</f>
        <v>-0.49674787785249697</v>
      </c>
      <c r="K28" s="35" t="n">
        <f>出租!K21-出租!K23</f>
        <v>48.430000000000064</v>
      </c>
      <c r="L28" s="36" t="n">
        <f t="shared" si="4">K28/AH28-1</f>
        <v>-0.48918890412403593</v>
      </c>
      <c r="M28" s="35" t="n">
        <f>出租!M21-出租!M23</f>
        <v>47.75</v>
      </c>
      <c r="N28" s="36" t="n">
        <f t="shared" si="5">M28/AJ28-1</f>
        <v>-0.4135347580447064</v>
      </c>
      <c r="O28" s="35" t="n">
        <f>出租!O21-出租!O23</f>
        <v>47.69999999999993</v>
      </c>
      <c r="P28" s="36" t="n">
        <f t="shared" si="6">O28/AL28-1</f>
        <v>-0.49821165579634075</v>
      </c>
      <c r="Q28" s="35" t="n">
        <f>出租!Q21-出租!Q23</f>
        <v>46.809999999999945</v>
      </c>
      <c r="R28" s="36" t="n">
        <f>Q28/AL28-1</f>
        <v>-0.44753924229906816</v>
      </c>
      <c r="S28" s="35">
        <f>出租!S21-出租!S23</f>
      </c>
      <c r="T28" s="36">
        <f>S28/AN28-1</f>
      </c>
      <c r="U28" s="134">
        <f>E28+C28+G28+I28+K28+M28+O28+Q28+S28</f>
      </c>
      <c r="V28" s="135">
        <f>U28/SUM(X28,Z28,AB28,AD28,AF28,AH28,AJ28,AL28,AN28)-1</f>
      </c>
      <c r="W28" s="36"/>
      <c r="X28" s="35">
        <f>出租!X21-出租!X23</f>
      </c>
      <c r="Y28" s="36">
        <f>X28/AY28-1</f>
      </c>
      <c r="Z28" s="35">
        <f>出租!Z21-出租!Z23</f>
      </c>
      <c r="AA28" s="36">
        <f>Z28/BA28-1</f>
      </c>
      <c r="AB28" s="35">
        <f>出租!AB21-出租!AB23</f>
      </c>
      <c r="AC28" s="36">
        <f>AB28/BC28-1</f>
      </c>
      <c r="AD28" s="35">
        <f>出租!AD21-出租!AD23</f>
      </c>
      <c r="AE28" s="36">
        <f>AD28/BE28-1</f>
      </c>
      <c r="AF28" s="35">
        <f>出租!AF21-出租!AF23</f>
      </c>
      <c r="AG28" s="36">
        <f>AF28/BG28-1</f>
      </c>
      <c r="AH28" s="35">
        <f>出租!AH21-出租!AH23</f>
      </c>
      <c r="AI28" s="36">
        <f>AH28/BI28-1</f>
      </c>
      <c r="AJ28" s="35">
        <f>出租!AJ21-出租!AJ23</f>
      </c>
      <c r="AK28" s="36">
        <f>AJ28/BK28-1</f>
      </c>
      <c r="AL28" s="35">
        <f>出租!AL21-出租!AL23</f>
      </c>
      <c r="AM28" s="36">
        <f>AL28/BM28-1</f>
      </c>
      <c r="AN28" s="35">
        <f>出租!AN21-出租!AN23</f>
      </c>
      <c r="AO28" s="36">
        <f>AN28/BO28-1</f>
      </c>
      <c r="AP28" s="35">
        <f>出租!AP21-出租!AP23</f>
      </c>
      <c r="AQ28" s="36">
        <f>AP28/BQ28-1</f>
      </c>
      <c r="AR28" s="35">
        <f>出租!AR21-出租!AR23</f>
      </c>
      <c r="AS28" s="36">
        <f>AR28/BS28-1</f>
      </c>
      <c r="AT28" s="35">
        <f>出租!AT21-出租!AT23</f>
      </c>
      <c r="AU28" s="36">
        <f>AT28/BU28-1</f>
      </c>
      <c r="AV28" s="35">
        <f>Z28+X28+AB28+AD28+AF28+AH28+AJ28+AL28+AN28+AP28+AR28+AT28</f>
      </c>
      <c r="AW28" s="36">
        <f>AV28/SUM(AY28,BA28,BC28,BE28,BG28,BI28,BK28,BM28,BO28,BQ28,BS28,BU28)-1</f>
      </c>
      <c r="AX28" s="37"/>
      <c r="AY28" s="35" t="n">
        <v>58.9</v>
      </c>
      <c r="AZ28" s="36"/>
      <c r="BA28" s="35" t="n">
        <v>63.4000000000001</v>
      </c>
      <c r="BB28" s="36"/>
      <c r="BC28" s="35" t="n">
        <v>46.87</v>
      </c>
      <c r="BD28" s="36"/>
      <c r="BE28" s="35" t="n">
        <v>43.46</v>
      </c>
      <c r="BF28" s="36"/>
      <c r="BG28" s="35" t="n">
        <v>45.49</v>
      </c>
      <c r="BH28" s="36"/>
      <c r="BI28" s="35" t="n">
        <v>38.3100000000001</v>
      </c>
      <c r="BJ28" s="36"/>
      <c r="BK28" s="35" t="n">
        <v>42.0699999999999</v>
      </c>
      <c r="BL28" s="36"/>
      <c r="BM28" s="35" t="n">
        <v>37.7199999999999</v>
      </c>
      <c r="BN28" s="36"/>
      <c r="BO28" s="35" t="n">
        <v>36.05</v>
      </c>
      <c r="BP28" s="36"/>
      <c r="BQ28" s="35" t="n">
        <v>35.8199999999999</v>
      </c>
      <c r="BR28" s="36"/>
      <c r="BS28" s="35" t="n">
        <v>32.88</v>
      </c>
      <c r="BT28" s="36"/>
      <c r="BU28" s="35" t="n">
        <v>35.21</v>
      </c>
      <c r="BV28" s="36"/>
      <c r="BW28" s="35">
        <f>AY28+BA28+BC28+BE28+BG28+BI28+BK28+BM28+BO28+BQ28+BS28+BU28</f>
      </c>
      <c r="BX28" s="36"/>
      <c r="BY28" s="40"/>
      <c r="BZ28" s="49"/>
      <c r="CA28" s="49"/>
      <c r="CB28" s="49"/>
      <c r="CC28" s="49"/>
      <c r="CD28" s="49"/>
      <c r="CE28" s="49"/>
      <c r="CF28" s="50"/>
      <c r="CG28" s="49"/>
      <c r="CH28" s="50"/>
      <c r="CI28" s="50"/>
      <c r="CJ28" s="50"/>
      <c r="CK28" s="50"/>
      <c r="CL28" s="47"/>
    </row>
    <row r="29" ht="27" customHeight="1" spans="1:88">
      <c r="A29" s="29"/>
      <c r="B29" s="34" t="s">
        <v>297</v>
      </c>
      <c r="C29" s="35" t="n">
        <f>网约车!C21-网约车!C23</f>
        <v>19.60449094165199</v>
      </c>
      <c r="D29" s="36" t="n">
        <f t="shared" si="0">C29/Z29-1</f>
        <v>-0.2527079121868976</v>
      </c>
      <c r="E29" s="35" t="n">
        <f>网约车!E21-网约车!E23</f>
        <v>18.902708548761012</v>
      </c>
      <c r="F29" s="36" t="n">
        <f t="shared" si="1">E29/AB29-1</f>
        <v>-0.44738693565576326</v>
      </c>
      <c r="G29" s="35" t="n">
        <f>网约车!G21-网约车!G23</f>
        <v>33.578425789487994</v>
      </c>
      <c r="H29" s="36" t="n">
        <f t="shared" si="2">G29/AD29-1</f>
        <v>0.1411298227872655</v>
      </c>
      <c r="I29" s="35" t="n">
        <f>网约车!I21-网约车!I23</f>
        <v>37.620848082940995</v>
      </c>
      <c r="J29" s="36" t="n">
        <f t="shared" si="3">I29/AF29-1</f>
        <v>-0.021035471021018215</v>
      </c>
      <c r="K29" s="35" t="n">
        <f>网约车!K21-网约车!K23</f>
        <v>42.36441562906498</v>
      </c>
      <c r="L29" s="36" t="n">
        <f t="shared" si="4">K29/AH29-1</f>
        <v>-0.22010098428806546</v>
      </c>
      <c r="M29" s="35" t="n">
        <f>网约车!M21-网约车!M23</f>
        <v>43.96370093797799</v>
      </c>
      <c r="N29" s="36" t="n">
        <f t="shared" si="5">M29/AJ29-1</f>
        <v>0.01326532363803179</v>
      </c>
      <c r="O29" s="35" t="n">
        <f>网约车!O21-网约车!O23</f>
        <v>48.910698468006956</v>
      </c>
      <c r="P29" s="36" t="n">
        <f t="shared" si="6">O29/AL29-1</f>
        <v>-0.097200486724218</v>
      </c>
      <c r="Q29" s="35" t="n">
        <f>网约车!Q21-网约车!Q23</f>
        <v>51.90047587595842</v>
      </c>
      <c r="R29" s="36" t="n">
        <f>Q29/AL29-1</f>
        <v>0.008462733784894372</v>
      </c>
      <c r="S29" s="35">
        <f>网约车!S21-网约车!S23</f>
      </c>
      <c r="T29" s="36">
        <f>S29/AN29-1</f>
      </c>
      <c r="U29" s="134">
        <f>E29+C29+G29+I29+K29+M29+O29+Q29+S29</f>
      </c>
      <c r="V29" s="135">
        <f>U29/SUM(X29,Z29,AB29,AD29,AF29,AH29,AJ29,AL29,AN29)-1</f>
      </c>
      <c r="W29" s="36"/>
      <c r="X29" s="35">
        <f>网约车!X21-网约车!X23</f>
      </c>
      <c r="Y29" s="36">
        <f>X29/AY29-1</f>
      </c>
      <c r="Z29" s="35">
        <f>网约车!Z21-网约车!Z23</f>
      </c>
      <c r="AA29" s="36">
        <f>Z29/BA29-1</f>
      </c>
      <c r="AB29" s="35">
        <f>网约车!AB21-网约车!AB23</f>
      </c>
      <c r="AC29" s="36">
        <f>AB29/BC29-1</f>
      </c>
      <c r="AD29" s="35">
        <f>网约车!AD21-网约车!AD23</f>
      </c>
      <c r="AE29" s="36">
        <f>AD29/BE29-1</f>
      </c>
      <c r="AF29" s="35">
        <f>网约车!AF21-网约车!AF23</f>
      </c>
      <c r="AG29" s="36">
        <f>AF29/BG29-1</f>
      </c>
      <c r="AH29" s="35">
        <f>网约车!AH21-网约车!AH23</f>
      </c>
      <c r="AI29" s="36">
        <f>AH29/BI29-1</f>
      </c>
      <c r="AJ29" s="35">
        <f>网约车!AJ21-网约车!AJ23</f>
      </c>
      <c r="AK29" s="36">
        <f>AJ29/BK29-1</f>
      </c>
      <c r="AL29" s="35">
        <f>网约车!AL21-网约车!AL23</f>
      </c>
      <c r="AM29" s="36">
        <f>AL29/BM29-1</f>
      </c>
      <c r="AN29" s="35">
        <f>网约车!AN21-网约车!AN23</f>
      </c>
      <c r="AO29" s="36">
        <f>AN29/BO29-1</f>
      </c>
      <c r="AP29" s="35">
        <f>网约车!AP21-网约车!AP23</f>
      </c>
      <c r="AQ29" s="36">
        <f>AP29/BQ29-1</f>
      </c>
      <c r="AR29" s="35">
        <f>网约车!AR21-网约车!AR23</f>
      </c>
      <c r="AS29" s="36">
        <f>AR29/BS29-1</f>
      </c>
      <c r="AT29" s="35">
        <f>网约车!AT21-网约车!AT23</f>
      </c>
      <c r="AU29" s="36">
        <f>AT29/BU29-1</f>
      </c>
      <c r="AV29" s="35">
        <f>Z29+X29+AB29+AD29+AF29+AH29+AJ29+AL29+AN29+AP29+AR29+AT29</f>
      </c>
      <c r="AW29" s="36">
        <f>AV29/SUM(AY29,BA29,BC29,BE29,BG29,BI29,BK29,BM29,BO29,BQ29,BS29,BU29)-1</f>
      </c>
      <c r="AX29" s="37"/>
      <c r="AY29" s="35" t="n">
        <v>29.4868748177369</v>
      </c>
      <c r="AZ29" s="36"/>
      <c r="BA29" s="35" t="n">
        <v>20.1827410606504</v>
      </c>
      <c r="BB29" s="36"/>
      <c r="BC29" s="35" t="n">
        <v>24.4919752219986</v>
      </c>
      <c r="BD29" s="36"/>
      <c r="BE29" s="35" t="n">
        <v>24.2594841545107</v>
      </c>
      <c r="BF29" s="36"/>
      <c r="BG29" s="35" t="n">
        <v>27.1196348984292</v>
      </c>
      <c r="BH29" s="36"/>
      <c r="BI29" s="35" t="n">
        <v>21.6717454753839</v>
      </c>
      <c r="BJ29" s="36"/>
      <c r="BK29" s="35" t="n">
        <v>27.3383704472378</v>
      </c>
      <c r="BL29" s="36"/>
      <c r="BM29" s="35" t="n">
        <v>21.2453972236053</v>
      </c>
      <c r="BN29" s="36"/>
      <c r="BO29" s="35" t="n">
        <v>24.0698304251696</v>
      </c>
      <c r="BP29" s="36"/>
      <c r="BQ29" s="35" t="n">
        <v>23.1089452801683</v>
      </c>
      <c r="BR29" s="36"/>
      <c r="BS29" s="35" t="n">
        <v>22.1014459225305</v>
      </c>
      <c r="BT29" s="36"/>
      <c r="BU29" s="35" t="n">
        <v>22.6666742813221</v>
      </c>
      <c r="BV29" s="36"/>
      <c r="BW29" s="35">
        <f>AY29+BA29+BC29+BE29+BG29+BI29+BK29+BM29+BO29+BQ29+BS29+BU29</f>
      </c>
      <c r="BX29" s="36"/>
      <c r="BY29" s="40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9"/>
      <c r="CK29" s="49"/>
      <c r="CL29" s="47"/>
    </row>
    <row r="30" s="15" customFormat="1" ht="27" customHeight="1" spans="1:88">
      <c r="A30" s="48" t="s">
        <v>97</v>
      </c>
      <c r="B30" s="34" t="s">
        <v>293</v>
      </c>
      <c r="C30" s="35" t="n">
        <f>C31+C32+C33+C34</f>
        <v>394.4617821041026</v>
      </c>
      <c r="D30" s="36" t="n">
        <f t="shared" si="0">C30/Z30-1</f>
        <v>0.3063334815627472</v>
      </c>
      <c r="E30" s="35" t="n">
        <f>E31+E32+E33+E34</f>
        <v>423.8178048605528</v>
      </c>
      <c r="F30" s="36" t="n">
        <f t="shared" si="1">E30/AB30-1</f>
        <v>0.3833098747680945</v>
      </c>
      <c r="G30" s="35" t="n">
        <f>G31+G32+G33+G34</f>
        <v>414.6527845155154</v>
      </c>
      <c r="H30" s="36" t="n">
        <f t="shared" si="2">G30/AD30-1</f>
        <v>0.08471811874607815</v>
      </c>
      <c r="I30" s="35" t="n">
        <f>I31+I32+I33+I34</f>
        <v>413.64226331416796</v>
      </c>
      <c r="J30" s="36" t="n">
        <f t="shared" si="3">I30/AF30-1</f>
        <v>0.05871404900842947</v>
      </c>
      <c r="K30" s="35" t="n">
        <f>K31+K32+K33+K34</f>
        <v>424.4736136065625</v>
      </c>
      <c r="L30" s="36" t="n">
        <f t="shared" si="4">K30/AH30-1</f>
        <v>-0.07612102284856803</v>
      </c>
      <c r="M30" s="35" t="n">
        <f>M31+M32+M33+M34</f>
        <v>421.20567726406466</v>
      </c>
      <c r="N30" s="36" t="n">
        <f t="shared" si="5">M30/AJ30-1</f>
        <v>9.355293834110157E-4</v>
      </c>
      <c r="O30" s="35" t="n">
        <f>O31+O32+O33+O34</f>
        <v>400.85741044807304</v>
      </c>
      <c r="P30" s="36" t="n">
        <f t="shared" si="6">O30/AL30-1</f>
        <v>-0.06290498284359458</v>
      </c>
      <c r="Q30" s="35" t="n">
        <f>Q31+Q32+Q33+Q34</f>
        <v>398.3623336014885</v>
      </c>
      <c r="R30" s="36" t="n">
        <f>Q30/AL30-1</f>
        <v>-0.06626711954835163</v>
      </c>
      <c r="S30" s="35">
        <f>S31+S32+S33+S34</f>
      </c>
      <c r="T30" s="36">
        <f>S30/AN30-1</f>
      </c>
      <c r="U30" s="134">
        <f>E30+C30+G30+I30+K30+M30+O30+Q30+S30</f>
      </c>
      <c r="V30" s="135">
        <f>U30/SUM(X30,Z30,AB30,AD30,AF30,AH30,AJ30,AL30,AN30)-1</f>
      </c>
      <c r="W30" s="36"/>
      <c r="X30" s="35">
        <f>X31+X32+X33+X34</f>
      </c>
      <c r="Y30" s="36">
        <f>X30/AY30-1</f>
      </c>
      <c r="Z30" s="35">
        <f>Z31+Z32+Z33+Z34</f>
      </c>
      <c r="AA30" s="36">
        <f>Z30/BA30-1</f>
      </c>
      <c r="AB30" s="35">
        <f>AB31+AB32+AB33+AB34</f>
      </c>
      <c r="AC30" s="36">
        <f>AB30/BC30-1</f>
      </c>
      <c r="AD30" s="35">
        <f>AD31+AD32+AD33+AD34</f>
      </c>
      <c r="AE30" s="36">
        <f>AD30/BE30-1</f>
      </c>
      <c r="AF30" s="35">
        <f>AF31+AF32+AF33+AF34</f>
      </c>
      <c r="AG30" s="36">
        <f>AF30/BG30-1</f>
      </c>
      <c r="AH30" s="35">
        <f>AH31+AH32+AH33+AH34</f>
      </c>
      <c r="AI30" s="36">
        <f>AH30/BI30-1</f>
      </c>
      <c r="AJ30" s="35">
        <f>AJ31+AJ32+AJ33+AJ34</f>
      </c>
      <c r="AK30" s="36">
        <f>AJ30/BK30-1</f>
      </c>
      <c r="AL30" s="35">
        <f>AL31+AL32+AL33+AL34</f>
      </c>
      <c r="AM30" s="36">
        <f>AL30/BM30-1</f>
      </c>
      <c r="AN30" s="35">
        <f>AN31+AN32+AN33+AN34</f>
      </c>
      <c r="AO30" s="36">
        <f>AN30/BO30-1</f>
      </c>
      <c r="AP30" s="35">
        <f>AP31+AP32+AP33+AP34</f>
      </c>
      <c r="AQ30" s="36">
        <f>AP30/BQ30-1</f>
      </c>
      <c r="AR30" s="35">
        <f>AR31+AR32+AR33+AR34</f>
      </c>
      <c r="AS30" s="36">
        <f>AR30/BS30-1</f>
      </c>
      <c r="AT30" s="35">
        <f>AT31+AT32+AT33+AT34</f>
      </c>
      <c r="AU30" s="36">
        <f>AT30/BU30-1</f>
      </c>
      <c r="AV30" s="35">
        <f>Z30+X30+AB30+AD30+AF30+AH30+AJ30+AL30+AN30+AP30+AR30+AT30</f>
      </c>
      <c r="AW30" s="36">
        <f>AV30/SUM(AY30,BA30,BC30,BE30,BG30,BI30,BK30,BM30,BO30,BQ30,BS30,BU30)-1</f>
      </c>
      <c r="AX30" s="37"/>
      <c r="AY30" s="38">
        <f>AY31+AY32+AY33+AY34</f>
      </c>
      <c r="AZ30" s="37"/>
      <c r="BA30" s="38">
        <f>BA31+BA32+BA33+BA34</f>
      </c>
      <c r="BB30" s="37"/>
      <c r="BC30" s="38">
        <f>BC31+BC32+BC33+BC34</f>
      </c>
      <c r="BD30" s="37"/>
      <c r="BE30" s="38">
        <f>BE31+BE32+BE33+BE34</f>
      </c>
      <c r="BF30" s="37"/>
      <c r="BG30" s="38">
        <f>BG31+BG32+BG33+BG34</f>
      </c>
      <c r="BH30" s="37"/>
      <c r="BI30" s="38">
        <f>BI31+BI32+BI33+BI34</f>
      </c>
      <c r="BJ30" s="37"/>
      <c r="BK30" s="38">
        <f>BK31+BK32+BK33+BK34</f>
      </c>
      <c r="BL30" s="37"/>
      <c r="BM30" s="38">
        <f>BM31+BM32+BM33+BM34</f>
      </c>
      <c r="BN30" s="37"/>
      <c r="BO30" s="38">
        <f>BO31+BO32+BO33+BO34</f>
      </c>
      <c r="BP30" s="37"/>
      <c r="BQ30" s="38">
        <f>BQ31+BQ32+BQ33+BQ34</f>
      </c>
      <c r="BR30" s="37"/>
      <c r="BS30" s="38">
        <f>BS31+BS32+BS33+BS34</f>
      </c>
      <c r="BT30" s="37"/>
      <c r="BU30" s="38">
        <f>BU31+BU32+BU33+BU34</f>
      </c>
      <c r="BV30" s="37"/>
      <c r="BW30" s="38">
        <f>AY30+BA30+BC30+BE30+BG30+BI30+BK30+BM30+BO30+BQ30+BS30+BU30</f>
      </c>
      <c r="BX30" s="37"/>
      <c r="BY30" s="39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  <c r="CL30" s="44"/>
    </row>
    <row r="31" ht="27" customHeight="1" spans="1:88">
      <c r="A31" s="45"/>
      <c r="B31" s="34" t="s">
        <v>294</v>
      </c>
      <c r="C31" s="35" t="n">
        <f>班线包车!C22</f>
        <v>103.00890000000003</v>
      </c>
      <c r="D31" s="36" t="n">
        <f t="shared" si="0">C31/Z31-1</f>
        <v>-0.28079318167060796</v>
      </c>
      <c r="E31" s="35" t="n">
        <f>班线包车!E22</f>
        <v>126.68639999999999</v>
      </c>
      <c r="F31" s="36" t="n">
        <f t="shared" si="1">E31/AB31-1</f>
        <v>-0.13609086544756255</v>
      </c>
      <c r="G31" s="35" t="n">
        <f>班线包车!G22</f>
        <v>116.56179999999999</v>
      </c>
      <c r="H31" s="36" t="n">
        <f t="shared" si="2">G31/AD31-1</f>
        <v>-0.18958631718000418</v>
      </c>
      <c r="I31" s="35" t="n">
        <f>班线包车!I22</f>
        <v>121.93599999999999</v>
      </c>
      <c r="J31" s="36" t="n">
        <f t="shared" si="3">I31/AF31-1</f>
        <v>-0.17372363082923759</v>
      </c>
      <c r="K31" s="35" t="n">
        <f>班线包车!K22</f>
        <v>120.28890000000003</v>
      </c>
      <c r="L31" s="36" t="n">
        <f t="shared" si="4">K31/AH31-1</f>
        <v>-0.16465229523064806</v>
      </c>
      <c r="M31" s="35" t="n">
        <f>班线包车!M22</f>
        <v>113.30730000000001</v>
      </c>
      <c r="N31" s="36" t="n">
        <f t="shared" si="5">M31/AJ31-1</f>
        <v>-0.10440551928881892</v>
      </c>
      <c r="O31" s="35" t="n">
        <f>班线包车!O22</f>
        <v>108.05789999999999</v>
      </c>
      <c r="P31" s="36" t="n">
        <f t="shared" si="6">O31/AL31-1</f>
        <v>-0.13397796032859144</v>
      </c>
      <c r="Q31" s="35" t="n">
        <f>班线包车!Q22</f>
        <v>108.17540000000001</v>
      </c>
      <c r="R31" s="36" t="n">
        <f>Q31/AL31-1</f>
        <v>-0.12814788427037105</v>
      </c>
      <c r="S31" s="35">
        <f>班线包车!S22</f>
      </c>
      <c r="T31" s="36">
        <f>S31/AN31-1</f>
      </c>
      <c r="U31" s="134">
        <f>E31+C31+G31+I31+K31+M31+O31+Q31+S31</f>
      </c>
      <c r="V31" s="135">
        <f>U31/SUM(X31,Z31,AB31,AD31,AF31,AH31,AJ31,AL31,AN31)-1</f>
      </c>
      <c r="W31" s="36"/>
      <c r="X31" s="35">
        <f>班线包车!X22</f>
      </c>
      <c r="Y31" s="36">
        <f>X31/AY31-1</f>
      </c>
      <c r="Z31" s="35">
        <f>班线包车!Z22</f>
      </c>
      <c r="AA31" s="36">
        <f>Z31/BA31-1</f>
      </c>
      <c r="AB31" s="35">
        <f>班线包车!AB22</f>
      </c>
      <c r="AC31" s="36">
        <f>AB31/BC31-1</f>
      </c>
      <c r="AD31" s="35">
        <f>班线包车!AD22</f>
      </c>
      <c r="AE31" s="36">
        <f>AD31/BE31-1</f>
      </c>
      <c r="AF31" s="35">
        <f>班线包车!AF22</f>
      </c>
      <c r="AG31" s="36">
        <f>AF31/BG31-1</f>
      </c>
      <c r="AH31" s="35">
        <f>班线包车!AH22</f>
      </c>
      <c r="AI31" s="36">
        <f>AH31/BI31-1</f>
      </c>
      <c r="AJ31" s="35">
        <f>班线包车!AJ22</f>
      </c>
      <c r="AK31" s="36">
        <f>AJ31/BK31-1</f>
      </c>
      <c r="AL31" s="35">
        <f>班线包车!AL22</f>
      </c>
      <c r="AM31" s="36">
        <f>AL31/BM31-1</f>
      </c>
      <c r="AN31" s="35">
        <f>班线包车!AN22</f>
      </c>
      <c r="AO31" s="36">
        <f>AN31/BO31-1</f>
      </c>
      <c r="AP31" s="35">
        <f>班线包车!AP22</f>
      </c>
      <c r="AQ31" s="36">
        <f>AP31/BQ31-1</f>
      </c>
      <c r="AR31" s="35">
        <f>班线包车!AR22</f>
      </c>
      <c r="AS31" s="36">
        <f>AR31/BS31-1</f>
      </c>
      <c r="AT31" s="35">
        <f>班线包车!AT22</f>
      </c>
      <c r="AU31" s="36">
        <f>AT31/BU31-1</f>
      </c>
      <c r="AV31" s="35">
        <f>Z31+X31+AB31+AD31+AF31+AH31+AJ31+AL31+AN31+AP31+AR31+AT31</f>
      </c>
      <c r="AW31" s="36">
        <f>AV31/SUM(AY31,BA31,BC31,BE31,BG31,BI31,BK31,BM31,BO31,BQ31,BS31,BU31)-1</f>
      </c>
      <c r="AX31" s="37"/>
      <c r="AY31" s="35" t="n">
        <v>142.7323</v>
      </c>
      <c r="AZ31" s="36"/>
      <c r="BA31" s="35" t="n">
        <v>153.5841</v>
      </c>
      <c r="BB31" s="36"/>
      <c r="BC31" s="35" t="n">
        <v>140.4058</v>
      </c>
      <c r="BD31" s="36"/>
      <c r="BE31" s="35" t="n">
        <v>146.6711</v>
      </c>
      <c r="BF31" s="36"/>
      <c r="BG31" s="35" t="n">
        <v>148.1191</v>
      </c>
      <c r="BH31" s="36"/>
      <c r="BI31" s="35" t="n">
        <v>130.1714</v>
      </c>
      <c r="BJ31" s="36"/>
      <c r="BK31" s="35" t="n">
        <v>125.4615</v>
      </c>
      <c r="BL31" s="36"/>
      <c r="BM31" s="35" t="n">
        <v>127.5704</v>
      </c>
      <c r="BN31" s="36"/>
      <c r="BO31" s="35" t="n">
        <v>117.6073</v>
      </c>
      <c r="BP31" s="36"/>
      <c r="BQ31" s="35" t="n">
        <v>124.5727</v>
      </c>
      <c r="BR31" s="36"/>
      <c r="BS31" s="35" t="n">
        <v>126.3287</v>
      </c>
      <c r="BT31" s="36"/>
      <c r="BU31" s="35" t="n">
        <v>125.508</v>
      </c>
      <c r="BV31" s="36"/>
      <c r="BW31" s="35">
        <f>AY31+BA31+BC31+BE31+BG31+BI31+BK31+BM31+BO31+BQ31+BS31+BU31</f>
      </c>
      <c r="BX31" s="36"/>
      <c r="BY31" s="40"/>
      <c r="BZ31" s="46"/>
      <c r="CA31" s="46"/>
      <c r="CB31" s="46"/>
      <c r="CC31" s="46"/>
      <c r="CD31" s="46"/>
      <c r="CE31" s="46"/>
      <c r="CF31" s="46"/>
      <c r="CG31" s="46"/>
      <c r="CH31" s="46"/>
      <c r="CI31" s="46"/>
      <c r="CJ31" s="46"/>
      <c r="CK31" s="46"/>
      <c r="CL31" s="47"/>
    </row>
    <row r="32" ht="27" customHeight="1" spans="1:88">
      <c r="A32" s="45"/>
      <c r="B32" s="34" t="s">
        <v>295</v>
      </c>
      <c r="C32" s="35" t="n">
        <f>公交!C25-公交!C27</f>
        <v>175.90000000000055</v>
      </c>
      <c r="D32" s="36" t="n">
        <f t="shared" si="0">C32/Z32-1</f>
        <v>1.8713679399281915</v>
      </c>
      <c r="E32" s="35" t="n">
        <f>公交!E25-公交!E27</f>
        <v>190.49999999999977</v>
      </c>
      <c r="F32" s="36" t="n">
        <f t="shared" si="1">E32/AB32-1</f>
        <v>2.0622086481273105</v>
      </c>
      <c r="G32" s="35" t="n">
        <f>公交!G25-公交!G27</f>
        <v>182.0600000000004</v>
      </c>
      <c r="H32" s="36" t="n">
        <f t="shared" si="2">G32/AD32-1</f>
        <v>0.300614373481926</v>
      </c>
      <c r="I32" s="35" t="n">
        <f>公交!I25-公交!I27</f>
        <v>184.46000000000004</v>
      </c>
      <c r="J32" s="36" t="n">
        <f t="shared" si="3">I32/AF32-1</f>
        <v>0.30443391556467003</v>
      </c>
      <c r="K32" s="35" t="n">
        <f>公交!K25-公交!K27</f>
        <v>192.52000000000044</v>
      </c>
      <c r="L32" s="36" t="n">
        <f t="shared" si="4">K32/AH32-1</f>
        <v>-0.04763789265396978</v>
      </c>
      <c r="M32" s="35" t="n">
        <f>公交!M25-公交!M27</f>
        <v>194.1999999999996</v>
      </c>
      <c r="N32" s="36" t="n">
        <f t="shared" si="5">M32/AJ32-1</f>
        <v>0.0445914689903717</v>
      </c>
      <c r="O32" s="35" t="n">
        <f>公交!O25-公交!O27</f>
        <v>173.01</v>
      </c>
      <c r="P32" s="36" t="n">
        <f t="shared" si="6">O32/AL32-1</f>
        <v>-0.07441686282901772</v>
      </c>
      <c r="Q32" s="35" t="n">
        <f>公交!Q25-公交!Q27</f>
        <v>168.1400000000001</v>
      </c>
      <c r="R32" s="36" t="n">
        <f>Q32/AL32-1</f>
        <v>-0.10597118094326585</v>
      </c>
      <c r="S32" s="35">
        <f>公交!S25-公交!S27</f>
      </c>
      <c r="T32" s="36">
        <f>S32/AN32-1</f>
      </c>
      <c r="U32" s="134">
        <f>E32+C32+G32+I32+K32+M32+O32+Q32+S32</f>
      </c>
      <c r="V32" s="135">
        <f>U32/SUM(X32,Z32,AB32,AD32,AF32,AH32,AJ32,AL32,AN32)-1</f>
      </c>
      <c r="W32" s="36"/>
      <c r="X32" s="35">
        <f>公交!X25-公交!X27</f>
      </c>
      <c r="Y32" s="36">
        <f>X32/AY32-1</f>
      </c>
      <c r="Z32" s="35">
        <f>公交!Z25-公交!Z27</f>
      </c>
      <c r="AA32" s="36">
        <f>Z32/BA32-1</f>
      </c>
      <c r="AB32" s="35">
        <f>公交!AB25-公交!AB27</f>
      </c>
      <c r="AC32" s="36">
        <f>AB32/BC32-1</f>
      </c>
      <c r="AD32" s="35">
        <f>公交!AD25-公交!AD27</f>
      </c>
      <c r="AE32" s="36">
        <f>AD32/BE32-1</f>
      </c>
      <c r="AF32" s="35">
        <f>公交!AF25-公交!AF27</f>
      </c>
      <c r="AG32" s="36">
        <f>AF32/BG32-1</f>
      </c>
      <c r="AH32" s="35">
        <f>公交!AH25-公交!AH27</f>
      </c>
      <c r="AI32" s="36">
        <f>AH32/BI32-1</f>
      </c>
      <c r="AJ32" s="35">
        <f>公交!AJ25-公交!AJ27</f>
      </c>
      <c r="AK32" s="36">
        <f>AJ32/BK32-1</f>
      </c>
      <c r="AL32" s="35">
        <f>公交!AL25-公交!AL27</f>
      </c>
      <c r="AM32" s="36">
        <f>AL32/BM32-1</f>
      </c>
      <c r="AN32" s="35">
        <f>公交!AN25-公交!AN27</f>
      </c>
      <c r="AO32" s="36">
        <f>AN32/BO32-1</f>
      </c>
      <c r="AP32" s="35">
        <f>公交!AP25-公交!AP27</f>
      </c>
      <c r="AQ32" s="36">
        <f>AP32/BQ32-1</f>
      </c>
      <c r="AR32" s="35">
        <f>公交!AR25-公交!AR27</f>
      </c>
      <c r="AS32" s="36">
        <f>AR32/BS32-1</f>
      </c>
      <c r="AT32" s="35">
        <f>公交!AT25-公交!AT27</f>
      </c>
      <c r="AU32" s="36">
        <f>AT32/BU32-1</f>
      </c>
      <c r="AV32" s="35">
        <f>Z32+X32+AB32+AD32+AF32+AH32+AJ32+AL32+AN32+AP32+AR32+AT32</f>
      </c>
      <c r="AW32" s="36">
        <f>AV32/SUM(AY32,BA32,BC32,BE32,BG32,BI32,BK32,BM32,BO32,BQ32,BS32,BU32)-1</f>
      </c>
      <c r="AX32" s="37"/>
      <c r="AY32" s="35" t="n">
        <v>77.45</v>
      </c>
      <c r="AZ32" s="36"/>
      <c r="BA32" s="35" t="n">
        <v>74.5999999999999</v>
      </c>
      <c r="BB32" s="36"/>
      <c r="BC32" s="35" t="n">
        <v>67.1399999999999</v>
      </c>
      <c r="BD32" s="36"/>
      <c r="BE32" s="35" t="n">
        <v>66.1600000000001</v>
      </c>
      <c r="BF32" s="36"/>
      <c r="BG32" s="35" t="n">
        <v>64.7700000000002</v>
      </c>
      <c r="BH32" s="36"/>
      <c r="BI32" s="35" t="n">
        <v>64.5800000000002</v>
      </c>
      <c r="BJ32" s="36"/>
      <c r="BK32" s="35" t="n">
        <v>65.2800000000002</v>
      </c>
      <c r="BL32" s="36"/>
      <c r="BM32" s="35" t="n">
        <v>61.98</v>
      </c>
      <c r="BN32" s="36"/>
      <c r="BO32" s="35" t="n">
        <v>60.4400000000001</v>
      </c>
      <c r="BP32" s="36"/>
      <c r="BQ32" s="35" t="n">
        <v>63.71</v>
      </c>
      <c r="BR32" s="36"/>
      <c r="BS32" s="35" t="n">
        <v>58.24</v>
      </c>
      <c r="BT32" s="36"/>
      <c r="BU32" s="35" t="n">
        <v>57.9899999999998</v>
      </c>
      <c r="BV32" s="36"/>
      <c r="BW32" s="35">
        <f>AY32+BA32+BC32+BE32+BG32+BI32+BK32+BM32+BO32+BQ32+BS32+BU32</f>
      </c>
      <c r="BX32" s="36"/>
      <c r="BY32" s="40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6"/>
      <c r="CK32" s="46"/>
      <c r="CL32" s="47"/>
    </row>
    <row r="33" ht="27" customHeight="1" spans="1:88">
      <c r="A33" s="45"/>
      <c r="B33" s="34" t="s">
        <v>296</v>
      </c>
      <c r="C33" s="35" t="n">
        <f>出租!C25-出租!C27</f>
        <v>50.97000000000003</v>
      </c>
      <c r="D33" s="36" t="n">
        <f t="shared" si="0">C33/Z33-1</f>
        <v>-0.0817870653936228</v>
      </c>
      <c r="E33" s="35" t="n">
        <f>出租!E25-出租!E27</f>
        <v>50.04000000000002</v>
      </c>
      <c r="F33" s="36" t="n">
        <f t="shared" si="1">E33/AB33-1</f>
        <v>-0.09479015918958034</v>
      </c>
      <c r="G33" s="35" t="n">
        <f>出租!G25-出租!G27</f>
        <v>53.0</v>
      </c>
      <c r="H33" s="36" t="n">
        <f t="shared" si="2">G33/AD33-1</f>
        <v>-0.06558533145275036</v>
      </c>
      <c r="I33" s="35" t="n">
        <f>出租!I25-出租!I27</f>
        <v>49.21999999999997</v>
      </c>
      <c r="J33" s="36" t="n">
        <f t="shared" si="3">I33/AF33-1</f>
        <v>-0.08851851851851855</v>
      </c>
      <c r="K33" s="35" t="n">
        <f>出租!K25-出租!K27</f>
        <v>49.410000000000025</v>
      </c>
      <c r="L33" s="36" t="n">
        <f t="shared" si="4">K33/AH33-1</f>
        <v>-0.14913035991045287</v>
      </c>
      <c r="M33" s="35" t="n">
        <f>出租!M25-出租!M27</f>
        <v>51.14000000000004</v>
      </c>
      <c r="N33" s="36" t="n">
        <f t="shared" si="5">M33/AJ33-1</f>
        <v>-0.11461218836565101</v>
      </c>
      <c r="O33" s="35" t="n">
        <f>出租!O25-出租!O27</f>
        <v>51.04000000000002</v>
      </c>
      <c r="P33" s="36" t="n">
        <f t="shared" si="6">O33/AL33-1</f>
        <v>-0.09775499381297503</v>
      </c>
      <c r="Q33" s="35" t="n">
        <f>出租!Q25-出租!Q27</f>
        <v>49.839999999999975</v>
      </c>
      <c r="R33" s="36" t="n">
        <f>Q33/AL33-1</f>
        <v>-0.08095150285819652</v>
      </c>
      <c r="S33" s="35">
        <f>出租!S25-出租!S27</f>
      </c>
      <c r="T33" s="36">
        <f>S33/AN33-1</f>
      </c>
      <c r="U33" s="134">
        <f>E33+C33+G33+I33+K33+M33+O33+Q33+S33</f>
      </c>
      <c r="V33" s="135">
        <f>U33/SUM(X33,Z33,AB33,AD33,AF33,AH33,AJ33,AL33,AN33)-1</f>
      </c>
      <c r="W33" s="36"/>
      <c r="X33" s="35">
        <f>出租!X25-出租!X27</f>
      </c>
      <c r="Y33" s="36">
        <f>X33/AY33-1</f>
      </c>
      <c r="Z33" s="35">
        <f>出租!Z25-出租!Z27</f>
      </c>
      <c r="AA33" s="36">
        <f>Z33/BA33-1</f>
      </c>
      <c r="AB33" s="35">
        <f>出租!AB25-出租!AB27</f>
      </c>
      <c r="AC33" s="36">
        <f>AB33/BC33-1</f>
      </c>
      <c r="AD33" s="35">
        <f>出租!AD25-出租!AD27</f>
      </c>
      <c r="AE33" s="36">
        <f>AD33/BE33-1</f>
      </c>
      <c r="AF33" s="35">
        <f>出租!AF25-出租!AF27</f>
      </c>
      <c r="AG33" s="36">
        <f>AF33/BG33-1</f>
      </c>
      <c r="AH33" s="35">
        <f>出租!AH25-出租!AH27</f>
      </c>
      <c r="AI33" s="36">
        <f>AH33/BI33-1</f>
      </c>
      <c r="AJ33" s="35">
        <f>出租!AJ25-出租!AJ27</f>
      </c>
      <c r="AK33" s="36">
        <f>AJ33/BK33-1</f>
      </c>
      <c r="AL33" s="35">
        <f>出租!AL25-出租!AL27</f>
      </c>
      <c r="AM33" s="36">
        <f>AL33/BM33-1</f>
      </c>
      <c r="AN33" s="35">
        <f>出租!AN25-出租!AN27</f>
      </c>
      <c r="AO33" s="36">
        <f>AN33/BO33-1</f>
      </c>
      <c r="AP33" s="35">
        <f>出租!AP25-出租!AP27</f>
      </c>
      <c r="AQ33" s="36">
        <f>AP33/BQ33-1</f>
      </c>
      <c r="AR33" s="35">
        <f>出租!AR25-出租!AR27</f>
      </c>
      <c r="AS33" s="36">
        <f>AR33/BS33-1</f>
      </c>
      <c r="AT33" s="35">
        <f>出租!AT25-出租!AT27</f>
      </c>
      <c r="AU33" s="36">
        <f>AT33/BU33-1</f>
      </c>
      <c r="AV33" s="35">
        <f>Z33+X33+AB33+AD33+AF33+AH33+AJ33+AL33+AN33+AP33+AR33+AT33</f>
      </c>
      <c r="AW33" s="36">
        <f>AV33/SUM(AY33,BA33,BC33,BE33,BG33,BI33,BK33,BM33,BO33,BQ33,BS33,BU33)-1</f>
      </c>
      <c r="AX33" s="37"/>
      <c r="AY33" s="35" t="n">
        <v>56.73</v>
      </c>
      <c r="AZ33" s="36"/>
      <c r="BA33" s="35" t="n">
        <v>58.63</v>
      </c>
      <c r="BB33" s="36"/>
      <c r="BC33" s="35" t="n">
        <v>54.05</v>
      </c>
      <c r="BD33" s="36"/>
      <c r="BE33" s="35" t="n">
        <v>53.56</v>
      </c>
      <c r="BF33" s="36"/>
      <c r="BG33" s="35" t="n">
        <v>52.48</v>
      </c>
      <c r="BH33" s="36"/>
      <c r="BI33" s="35" t="n">
        <v>56.26</v>
      </c>
      <c r="BJ33" s="36"/>
      <c r="BK33" s="35" t="n">
        <v>58.5</v>
      </c>
      <c r="BL33" s="36"/>
      <c r="BM33" s="35" t="n">
        <v>57.17</v>
      </c>
      <c r="BN33" s="36"/>
      <c r="BO33" s="35" t="n">
        <v>54.98</v>
      </c>
      <c r="BP33" s="36"/>
      <c r="BQ33" s="35" t="n">
        <v>56.08</v>
      </c>
      <c r="BR33" s="36"/>
      <c r="BS33" s="35" t="n">
        <v>53.03</v>
      </c>
      <c r="BT33" s="36"/>
      <c r="BU33" s="35" t="n">
        <v>52.59</v>
      </c>
      <c r="BV33" s="36"/>
      <c r="BW33" s="35">
        <f>AY33+BA33+BC33+BE33+BG33+BI33+BK33+BM33+BO33+BQ33+BS33+BU33</f>
      </c>
      <c r="BX33" s="36"/>
      <c r="BY33" s="40"/>
      <c r="BZ33" s="49"/>
      <c r="CA33" s="49"/>
      <c r="CB33" s="49"/>
      <c r="CC33" s="49"/>
      <c r="CD33" s="49"/>
      <c r="CE33" s="49"/>
      <c r="CF33" s="50"/>
      <c r="CG33" s="49"/>
      <c r="CH33" s="50"/>
      <c r="CI33" s="50"/>
      <c r="CJ33" s="50"/>
      <c r="CK33" s="50"/>
      <c r="CL33" s="47"/>
    </row>
    <row r="34" ht="27" customHeight="1" spans="1:88">
      <c r="A34" s="29"/>
      <c r="B34" s="34" t="s">
        <v>297</v>
      </c>
      <c r="C34" s="35" t="n">
        <f>网约车!C25-网约车!C27</f>
        <v>64.582882104102</v>
      </c>
      <c r="D34" s="36" t="n">
        <f t="shared" si="0">C34/Z34-1</f>
        <v>0.5389586462666016</v>
      </c>
      <c r="E34" s="35" t="n">
        <f>网约车!E25-网约车!E27</f>
        <v>56.59140486055304</v>
      </c>
      <c r="F34" s="36" t="n">
        <f t="shared" si="1">E34/AB34-1</f>
        <v>0.33955845403850016</v>
      </c>
      <c r="G34" s="35" t="n">
        <f>网约车!G25-网约车!G27</f>
        <v>63.030984515515</v>
      </c>
      <c r="H34" s="36" t="n">
        <f t="shared" si="2">G34/AD34-1</f>
        <v>0.5101662863585206</v>
      </c>
      <c r="I34" s="35" t="n">
        <f>网约车!I25-网约车!I27</f>
        <v>58.02626331416798</v>
      </c>
      <c r="J34" s="36" t="n">
        <f t="shared" si="3">I34/AF34-1</f>
        <v>0.21598295354739094</v>
      </c>
      <c r="K34" s="35" t="n">
        <f>网约车!K25-网约车!K27</f>
        <v>62.25471360656201</v>
      </c>
      <c r="L34" s="36" t="n">
        <f t="shared" si="4">K34/AH34-1</f>
        <v>0.12721865517635678</v>
      </c>
      <c r="M34" s="35" t="n">
        <f>网约车!M25-网约车!M27</f>
        <v>62.55837726406503</v>
      </c>
      <c r="N34" s="36" t="n">
        <f t="shared" si="5">M34/AJ34-1</f>
        <v>0.23570406136734867</v>
      </c>
      <c r="O34" s="35" t="n">
        <f>网约车!O25-网约车!O27</f>
        <v>68.74951044807301</v>
      </c>
      <c r="P34" s="36" t="n">
        <f t="shared" si="6">O34/AL34-1</f>
        <v>0.1554340544025825</v>
      </c>
      <c r="Q34" s="35" t="n">
        <f>网约车!Q25-网约车!Q27</f>
        <v>72.2069336014884</v>
      </c>
      <c r="R34" s="36" t="n">
        <f>Q34/AL34-1</f>
        <v>0.19828130899998597</v>
      </c>
      <c r="S34" s="35">
        <f>网约车!S25-网约车!S27</f>
      </c>
      <c r="T34" s="36">
        <f>S34/AN34-1</f>
      </c>
      <c r="U34" s="134">
        <f>E34+C34+G34+I34+K34+M34+O34+Q34+S34</f>
      </c>
      <c r="V34" s="135">
        <f>U34/SUM(X34,Z34,AB34,AD34,AF34,AH34,AJ34,AL34,AN34)-1</f>
      </c>
      <c r="W34" s="36"/>
      <c r="X34" s="35">
        <f>网约车!X25-网约车!X27</f>
      </c>
      <c r="Y34" s="36">
        <f>X34/AY34-1</f>
      </c>
      <c r="Z34" s="35">
        <f>网约车!Z25-网约车!Z27</f>
      </c>
      <c r="AA34" s="36">
        <f>Z34/BA34-1</f>
      </c>
      <c r="AB34" s="35">
        <f>网约车!AB25-网约车!AB27</f>
      </c>
      <c r="AC34" s="36">
        <f>AB34/BC34-1</f>
      </c>
      <c r="AD34" s="35">
        <f>网约车!AD25-网约车!AD27</f>
      </c>
      <c r="AE34" s="36">
        <f>AD34/BE34-1</f>
      </c>
      <c r="AF34" s="35">
        <f>网约车!AF25-网约车!AF27</f>
      </c>
      <c r="AG34" s="36">
        <f>AF34/BG34-1</f>
      </c>
      <c r="AH34" s="35">
        <f>网约车!AH25-网约车!AH27</f>
      </c>
      <c r="AI34" s="36">
        <f>AH34/BI34-1</f>
      </c>
      <c r="AJ34" s="35">
        <f>网约车!AJ25-网约车!AJ27</f>
      </c>
      <c r="AK34" s="36">
        <f>AJ34/BK34-1</f>
      </c>
      <c r="AL34" s="35">
        <f>网约车!AL25-网约车!AL27</f>
      </c>
      <c r="AM34" s="36">
        <f>AL34/BM34-1</f>
      </c>
      <c r="AN34" s="35">
        <f>网约车!AN25-网约车!AN27</f>
      </c>
      <c r="AO34" s="36">
        <f>AN34/BO34-1</f>
      </c>
      <c r="AP34" s="35">
        <f>网约车!AP25-网约车!AP27</f>
      </c>
      <c r="AQ34" s="36">
        <f>AP34/BQ34-1</f>
      </c>
      <c r="AR34" s="35">
        <f>网约车!AR25-网约车!AR27</f>
      </c>
      <c r="AS34" s="36">
        <f>AR34/BS34-1</f>
      </c>
      <c r="AT34" s="35">
        <f>网约车!AT25-网约车!AT27</f>
      </c>
      <c r="AU34" s="36">
        <f>AT34/BU34-1</f>
      </c>
      <c r="AV34" s="35">
        <f>Z34+X34+AB34+AD34+AF34+AH34+AJ34+AL34+AN34+AP34+AR34+AT34</f>
      </c>
      <c r="AW34" s="36">
        <f>AV34/SUM(AY34,BA34,BC34,BE34,BG34,BI34,BK34,BM34,BO34,BQ34,BS34,BU34)-1</f>
      </c>
      <c r="AX34" s="37"/>
      <c r="AY34" s="35" t="n">
        <v>30.7374264885837</v>
      </c>
      <c r="AZ34" s="36"/>
      <c r="BA34" s="35" t="n">
        <v>22.3165885305374</v>
      </c>
      <c r="BB34" s="36"/>
      <c r="BC34" s="35" t="n">
        <v>24.8717087250144</v>
      </c>
      <c r="BD34" s="36"/>
      <c r="BE34" s="35" t="n">
        <v>27.7518025810857</v>
      </c>
      <c r="BF34" s="36"/>
      <c r="BG34" s="35" t="n">
        <v>28.249809304858</v>
      </c>
      <c r="BH34" s="36"/>
      <c r="BI34" s="35" t="n">
        <v>30.1752239883068</v>
      </c>
      <c r="BJ34" s="36"/>
      <c r="BK34" s="35" t="n">
        <v>35.8483916314495</v>
      </c>
      <c r="BL34" s="36"/>
      <c r="BM34" s="35" t="n">
        <v>36.0374649597719</v>
      </c>
      <c r="BN34" s="36"/>
      <c r="BO34" s="35" t="n">
        <v>34.307066679918</v>
      </c>
      <c r="BP34" s="36"/>
      <c r="BQ34" s="35" t="n">
        <v>37.0707192764921</v>
      </c>
      <c r="BR34" s="36"/>
      <c r="BS34" s="35" t="n">
        <v>37.190964690354</v>
      </c>
      <c r="BT34" s="36"/>
      <c r="BU34" s="35" t="n">
        <v>40.6847338289356</v>
      </c>
      <c r="BV34" s="36"/>
      <c r="BW34" s="35">
        <f>AY34+BA34+BC34+BE34+BG34+BI34+BK34+BM34+BO34+BQ34+BS34+BU34</f>
      </c>
      <c r="BX34" s="36"/>
      <c r="BY34" s="40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9"/>
      <c r="CK34" s="49"/>
      <c r="CL34" s="47"/>
    </row>
    <row r="35" s="15" customFormat="1" ht="27" customHeight="1" spans="1:88">
      <c r="A35" s="48" t="s">
        <v>98</v>
      </c>
      <c r="B35" s="34" t="s">
        <v>293</v>
      </c>
      <c r="C35" s="35" t="n">
        <f>C36+C37+C38+C39</f>
        <v>88.73852855690012</v>
      </c>
      <c r="D35" s="36" t="n">
        <f t="shared" si="0">C35/Z35-1</f>
        <v>0.19870110613925718</v>
      </c>
      <c r="E35" s="35" t="n">
        <f>E36+E37+E38+E39</f>
        <v>77.30797105908327</v>
      </c>
      <c r="F35" s="36" t="n">
        <f t="shared" si="1">E35/AB35-1</f>
        <v>0.11031889466118372</v>
      </c>
      <c r="G35" s="35" t="n">
        <f>G36+G37+G38+G39</f>
        <v>76.9493552675114</v>
      </c>
      <c r="H35" s="36" t="n">
        <f t="shared" si="2">G35/AD35-1</f>
        <v>0.07761907598337903</v>
      </c>
      <c r="I35" s="35" t="n">
        <f>I36+I37+I38+I39</f>
        <v>77.63217245264269</v>
      </c>
      <c r="J35" s="36" t="n">
        <f t="shared" si="3">I35/AF35-1</f>
        <v>0.059576881912637214</v>
      </c>
      <c r="K35" s="35" t="n">
        <f>K36+K37+K38+K39</f>
        <v>68.3056473741138</v>
      </c>
      <c r="L35" s="36" t="n">
        <f t="shared" si="4">K35/AH35-1</f>
        <v>-0.06602222363717214</v>
      </c>
      <c r="M35" s="35" t="n">
        <f>M36+M37+M38+M39</f>
        <v>66.46845473507116</v>
      </c>
      <c r="N35" s="36" t="n">
        <f t="shared" si="5">M35/AJ35-1</f>
        <v>-0.09563317848229358</v>
      </c>
      <c r="O35" s="35" t="n">
        <f>O36+O37+O38+O39</f>
        <v>65.52941002912661</v>
      </c>
      <c r="P35" s="36" t="n">
        <f t="shared" si="6">O35/AL35-1</f>
        <v>-0.13318304166362782</v>
      </c>
      <c r="Q35" s="35" t="n">
        <f>Q36+Q37+Q38+Q39</f>
        <v>63.98158120196713</v>
      </c>
      <c r="R35" s="36" t="n">
        <f>Q35/AL35-1</f>
        <v>-0.13482373469568276</v>
      </c>
      <c r="S35" s="35">
        <f>S36+S37+S38+S39</f>
      </c>
      <c r="T35" s="36">
        <f>S35/AN35-1</f>
      </c>
      <c r="U35" s="134">
        <f>E35+C35+G35+I35+K35+M35+O35+Q35+S35</f>
      </c>
      <c r="V35" s="135">
        <f>U35/SUM(X35,Z35,AB35,AD35,AF35,AH35,AJ35,AL35,AN35)-1</f>
      </c>
      <c r="W35" s="36"/>
      <c r="X35" s="35">
        <f>X36+X37+X38+X39</f>
      </c>
      <c r="Y35" s="36">
        <f>X35/AY35-1</f>
      </c>
      <c r="Z35" s="35">
        <f>Z36+Z37+Z38+Z39</f>
      </c>
      <c r="AA35" s="36">
        <f>Z35/BA35-1</f>
      </c>
      <c r="AB35" s="35">
        <f>AB36+AB37+AB38+AB39</f>
      </c>
      <c r="AC35" s="36">
        <f>AB35/BC35-1</f>
      </c>
      <c r="AD35" s="35">
        <f>AD36+AD37+AD38+AD39</f>
      </c>
      <c r="AE35" s="36">
        <f>AD35/BE35-1</f>
      </c>
      <c r="AF35" s="35">
        <f>AF36+AF37+AF38+AF39</f>
      </c>
      <c r="AG35" s="36">
        <f>AF35/BG35-1</f>
      </c>
      <c r="AH35" s="35">
        <f>AH36+AH37+AH38+AH39</f>
      </c>
      <c r="AI35" s="36">
        <f>AH35/BI35-1</f>
      </c>
      <c r="AJ35" s="35">
        <f>AJ36+AJ37+AJ38+AJ39</f>
      </c>
      <c r="AK35" s="36">
        <f>AJ35/BK35-1</f>
      </c>
      <c r="AL35" s="35">
        <f>AL36+AL37+AL38+AL39</f>
      </c>
      <c r="AM35" s="36">
        <f>AL35/BM35-1</f>
      </c>
      <c r="AN35" s="35">
        <f>AN36+AN37+AN38+AN39</f>
      </c>
      <c r="AO35" s="36">
        <f>AN35/BO35-1</f>
      </c>
      <c r="AP35" s="35">
        <f>AP36+AP37+AP38+AP39</f>
      </c>
      <c r="AQ35" s="36">
        <f>AP35/BQ35-1</f>
      </c>
      <c r="AR35" s="35">
        <f>AR36+AR37+AR38+AR39</f>
      </c>
      <c r="AS35" s="36">
        <f>AR35/BS35-1</f>
      </c>
      <c r="AT35" s="35">
        <f>AT36+AT37+AT38+AT39</f>
      </c>
      <c r="AU35" s="36">
        <f>AT35/BU35-1</f>
      </c>
      <c r="AV35" s="35">
        <f>Z35+X35+AB35+AD35+AF35+AH35+AJ35+AL35+AN35+AP35+AR35+AT35</f>
      </c>
      <c r="AW35" s="36">
        <f>AV35/SUM(AY35,BA35,BC35,BE35,BG35,BI35,BK35,BM35,BO35,BQ35,BS35,BU35)-1</f>
      </c>
      <c r="AX35" s="37"/>
      <c r="AY35" s="38">
        <f>AY36+AY37+AY38+AY39</f>
      </c>
      <c r="AZ35" s="37"/>
      <c r="BA35" s="38">
        <f>BA36+BA37+BA38+BA39</f>
      </c>
      <c r="BB35" s="37"/>
      <c r="BC35" s="38">
        <f>BC36+BC37+BC38+BC39</f>
      </c>
      <c r="BD35" s="37"/>
      <c r="BE35" s="38">
        <f>BE36+BE37+BE38+BE39</f>
      </c>
      <c r="BF35" s="37"/>
      <c r="BG35" s="38">
        <f>BG36+BG37+BG38+BG39</f>
      </c>
      <c r="BH35" s="37"/>
      <c r="BI35" s="38">
        <f>BI36+BI37+BI38+BI39</f>
      </c>
      <c r="BJ35" s="37"/>
      <c r="BK35" s="38">
        <f>BK36+BK37+BK38+BK39</f>
      </c>
      <c r="BL35" s="37"/>
      <c r="BM35" s="38">
        <f>BM36+BM37+BM38+BM39</f>
      </c>
      <c r="BN35" s="37"/>
      <c r="BO35" s="38">
        <f>BO36+BO37+BO38+BO39</f>
      </c>
      <c r="BP35" s="37"/>
      <c r="BQ35" s="38">
        <f>BQ36+BQ37+BQ38+BQ39</f>
      </c>
      <c r="BR35" s="37"/>
      <c r="BS35" s="38">
        <f>BS36+BS37+BS38+BS39</f>
      </c>
      <c r="BT35" s="37"/>
      <c r="BU35" s="38">
        <f>BU36+BU37+BU38+BU39</f>
      </c>
      <c r="BV35" s="37"/>
      <c r="BW35" s="38">
        <f>AY35+BA35+BC35+BE35+BG35+BI35+BK35+BM35+BO35+BQ35+BS35+BU35</f>
      </c>
      <c r="BX35" s="37"/>
      <c r="BY35" s="39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</row>
    <row r="36" ht="27" customHeight="1" spans="1:88">
      <c r="A36" s="45"/>
      <c r="B36" s="34" t="s">
        <v>294</v>
      </c>
      <c r="C36" s="35" t="n">
        <f>班线包车!C26</f>
        <v>58.618100000000005</v>
      </c>
      <c r="D36" s="36" t="n">
        <f t="shared" si="0">C36/Z36-1</f>
        <v>0.06129340046747678</v>
      </c>
      <c r="E36" s="35" t="n">
        <f>班线包车!E26</f>
        <v>51.26089999999999</v>
      </c>
      <c r="F36" s="36" t="n">
        <f t="shared" si="1">E36/AB36-1</f>
        <v>-0.004596330702790086</v>
      </c>
      <c r="G36" s="35" t="n">
        <f>班线包车!G26</f>
        <v>51.401700000000005</v>
      </c>
      <c r="H36" s="36" t="n">
        <f t="shared" si="2">G36/AD36-1</f>
        <v>-0.020201481086129847</v>
      </c>
      <c r="I36" s="35" t="n">
        <f>班线包车!I26</f>
        <v>51.54429999999999</v>
      </c>
      <c r="J36" s="36" t="n">
        <f t="shared" si="3">I36/AF36-1</f>
        <v>-0.02447504140052048</v>
      </c>
      <c r="K36" s="35" t="n">
        <f>班线包车!K26</f>
        <v>51.6972</v>
      </c>
      <c r="L36" s="36" t="n">
        <f t="shared" si="4">K36/AH36-1</f>
        <v>-0.024803771214496284</v>
      </c>
      <c r="M36" s="35" t="n">
        <f>班线包车!M26</f>
        <v>50.2205</v>
      </c>
      <c r="N36" s="36" t="n">
        <f t="shared" si="5">M36/AJ36-1</f>
        <v>-0.07462276788593392</v>
      </c>
      <c r="O36" s="35" t="n">
        <f>班线包车!O26</f>
        <v>49.335499999999996</v>
      </c>
      <c r="P36" s="36" t="n">
        <f t="shared" si="6">O36/AL36-1</f>
        <v>-0.020244305916603977</v>
      </c>
      <c r="Q36" s="35" t="n">
        <f>班线包车!Q26</f>
        <v>47.7686</v>
      </c>
      <c r="R36" s="36" t="n">
        <f>Q36/AL36-1</f>
        <v>-0.024184668811603083</v>
      </c>
      <c r="S36" s="35">
        <f>班线包车!S26</f>
      </c>
      <c r="T36" s="36">
        <f>S36/AN36-1</f>
      </c>
      <c r="U36" s="134">
        <f>E36+C36+G36+I36+K36+M36+O36+Q36+S36</f>
      </c>
      <c r="V36" s="135">
        <f>U36/SUM(X36,Z36,AB36,AD36,AF36,AH36,AJ36,AL36,AN36)-1</f>
      </c>
      <c r="W36" s="36"/>
      <c r="X36" s="35">
        <f>班线包车!X26</f>
      </c>
      <c r="Y36" s="36">
        <f>X36/AY36-1</f>
      </c>
      <c r="Z36" s="35">
        <f>班线包车!Z26</f>
      </c>
      <c r="AA36" s="36">
        <f>Z36/BA36-1</f>
      </c>
      <c r="AB36" s="35">
        <f>班线包车!AB26</f>
      </c>
      <c r="AC36" s="36">
        <f>AB36/BC36-1</f>
      </c>
      <c r="AD36" s="35">
        <f>班线包车!AD26</f>
      </c>
      <c r="AE36" s="36">
        <f>AD36/BE36-1</f>
      </c>
      <c r="AF36" s="35">
        <f>班线包车!AF26</f>
      </c>
      <c r="AG36" s="36">
        <f>AF36/BG36-1</f>
      </c>
      <c r="AH36" s="35">
        <f>班线包车!AH26</f>
      </c>
      <c r="AI36" s="36">
        <f>AH36/BI36-1</f>
      </c>
      <c r="AJ36" s="35">
        <f>班线包车!AJ26</f>
      </c>
      <c r="AK36" s="36">
        <f>AJ36/BK36-1</f>
      </c>
      <c r="AL36" s="35">
        <f>班线包车!AL26</f>
      </c>
      <c r="AM36" s="36">
        <f>AL36/BM36-1</f>
      </c>
      <c r="AN36" s="35">
        <f>班线包车!AN26</f>
      </c>
      <c r="AO36" s="36">
        <f>AN36/BO36-1</f>
      </c>
      <c r="AP36" s="35">
        <f>班线包车!AP26</f>
      </c>
      <c r="AQ36" s="36">
        <f>AP36/BQ36-1</f>
      </c>
      <c r="AR36" s="35">
        <f>班线包车!AR26</f>
      </c>
      <c r="AS36" s="36">
        <f>AR36/BS36-1</f>
      </c>
      <c r="AT36" s="35">
        <f>班线包车!AT26</f>
      </c>
      <c r="AU36" s="36">
        <f>AT36/BU36-1</f>
      </c>
      <c r="AV36" s="35">
        <f>Z36+X36+AB36+AD36+AF36+AH36+AJ36+AL36+AN36+AP36+AR36+AT36</f>
      </c>
      <c r="AW36" s="36">
        <f>AV36/SUM(AY36,BA36,BC36,BE36,BG36,BI36,BK36,BM36,BO36,BQ36,BS36,BU36)-1</f>
      </c>
      <c r="AX36" s="37"/>
      <c r="AY36" s="35" t="n">
        <v>46.8736</v>
      </c>
      <c r="AZ36" s="36"/>
      <c r="BA36" s="35" t="n">
        <v>46.7568</v>
      </c>
      <c r="BB36" s="36"/>
      <c r="BC36" s="35" t="n">
        <v>49.9574</v>
      </c>
      <c r="BD36" s="36"/>
      <c r="BE36" s="35" t="n">
        <v>50.507</v>
      </c>
      <c r="BF36" s="36"/>
      <c r="BG36" s="35" t="n">
        <v>52.0614</v>
      </c>
      <c r="BH36" s="36"/>
      <c r="BI36" s="35" t="n">
        <v>56.8209</v>
      </c>
      <c r="BJ36" s="36"/>
      <c r="BK36" s="35" t="n">
        <v>54.1276</v>
      </c>
      <c r="BL36" s="36"/>
      <c r="BM36" s="35" t="n">
        <v>53.8583</v>
      </c>
      <c r="BN36" s="36"/>
      <c r="BO36" s="35" t="n">
        <v>52.6862</v>
      </c>
      <c r="BP36" s="36"/>
      <c r="BQ36" s="35" t="n">
        <v>56.0179</v>
      </c>
      <c r="BR36" s="36"/>
      <c r="BS36" s="35" t="n">
        <v>61.1577</v>
      </c>
      <c r="BT36" s="36"/>
      <c r="BU36" s="35" t="n">
        <v>58.2269</v>
      </c>
      <c r="BV36" s="36"/>
      <c r="BW36" s="35">
        <f>AY36+BA36+BC36+BE36+BG36+BI36+BK36+BM36+BO36+BQ36+BS36+BU36</f>
      </c>
      <c r="BX36" s="36"/>
      <c r="BY36" s="40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6"/>
      <c r="CL36" s="47"/>
    </row>
    <row r="37" ht="27" customHeight="1" spans="1:88">
      <c r="A37" s="45"/>
      <c r="B37" s="34" t="s">
        <v>295</v>
      </c>
      <c r="C37" s="35" t="n">
        <f>公交!C29-公交!C31</f>
        <v>15.76000000000002</v>
      </c>
      <c r="D37" s="36" t="n">
        <f t="shared" ref="D37:D68" si="37">C37/X37-1</f>
        <v>-0.018679950186799466</v>
      </c>
      <c r="E37" s="35" t="n">
        <f>公交!E29-公交!E31</f>
        <v>15.71999999999997</v>
      </c>
      <c r="F37" s="36" t="n">
        <f t="shared" ref="F37:F68" si="38">E37/Z37-1</f>
        <v>-6.357279084552303E-4</v>
      </c>
      <c r="G37" s="35" t="n">
        <f>公交!G29-公交!G31</f>
        <v>16.139999999999986</v>
      </c>
      <c r="H37" s="36" t="n">
        <f t="shared" ref="H37:H68" si="39">G37/AB37-1</f>
        <v>0.028680688336520044</v>
      </c>
      <c r="I37" s="35" t="n">
        <f>公交!I29-公交!I31</f>
        <v>16.810000000000002</v>
      </c>
      <c r="J37" s="36" t="n">
        <f t="shared" ref="J37:J68" si="40">I37/AD37-1</f>
        <v>5.952380952380931E-4</v>
      </c>
      <c r="K37" s="35" t="n">
        <f>公交!K29-公交!K31</f>
        <v>11.819999999999993</v>
      </c>
      <c r="L37" s="36" t="n">
        <f t="shared" ref="L37:L68" si="41">K37/AF37-1</f>
        <v>-0.29600952948183445</v>
      </c>
      <c r="M37" s="35" t="n">
        <f>公交!M29-公交!M31</f>
        <v>11.379999999999967</v>
      </c>
      <c r="N37" s="36" t="n">
        <f t="shared" ref="N37:N68" si="42">M37/AH37-1</f>
        <v>-0.2896379525593009</v>
      </c>
      <c r="O37" s="35" t="n">
        <f>公交!O29-公交!O31</f>
        <v>11.230000000000018</v>
      </c>
      <c r="P37" s="36" t="n">
        <f t="shared" ref="P37:P68" si="43">O37/AJ37-1</f>
        <v>-0.31104294478527605</v>
      </c>
      <c r="Q37" s="35" t="n">
        <f>公交!Q29-公交!Q31</f>
        <v>11.219999999999999</v>
      </c>
      <c r="R37" s="36" t="n">
        <f>Q37/AL37-1</f>
        <v>-0.295668549905838</v>
      </c>
      <c r="S37" s="35">
        <f>公交!S29-公交!S31</f>
      </c>
      <c r="T37" s="36">
        <f>S37/AN37-1</f>
      </c>
      <c r="U37" s="134">
        <f>E37+C37+G37+I37+K37+M37+O37+Q37+S37</f>
      </c>
      <c r="V37" s="135">
        <f>U37/SUM(X37,Z37,AB37,AD37,AF37,AH37,AJ37,AL37,AN37)-1</f>
      </c>
      <c r="W37" s="36"/>
      <c r="X37" s="35">
        <f>公交!X29-公交!X31</f>
      </c>
      <c r="Y37" s="36">
        <f>X37/AY37-1</f>
      </c>
      <c r="Z37" s="35">
        <f>公交!Z29-公交!Z31</f>
      </c>
      <c r="AA37" s="36">
        <f>Z37/BA37-1</f>
      </c>
      <c r="AB37" s="35">
        <f>公交!AB29-公交!AB31</f>
      </c>
      <c r="AC37" s="36">
        <f>AB37/BC37-1</f>
      </c>
      <c r="AD37" s="35">
        <f>公交!AD29-公交!AD31</f>
      </c>
      <c r="AE37" s="36">
        <f>AD37/BE37-1</f>
      </c>
      <c r="AF37" s="35">
        <f>公交!AF29-公交!AF31</f>
      </c>
      <c r="AG37" s="36">
        <f>AF37/BG37-1</f>
      </c>
      <c r="AH37" s="35">
        <f>公交!AH29-公交!AH31</f>
      </c>
      <c r="AI37" s="36">
        <f>AH37/BI37-1</f>
      </c>
      <c r="AJ37" s="35">
        <f>公交!AJ29-公交!AJ31</f>
      </c>
      <c r="AK37" s="36">
        <f>AJ37/BK37-1</f>
      </c>
      <c r="AL37" s="35">
        <f>公交!AL29-公交!AL31</f>
      </c>
      <c r="AM37" s="36">
        <f>AL37/BM37-1</f>
      </c>
      <c r="AN37" s="35">
        <f>公交!AN29-公交!AN31</f>
      </c>
      <c r="AO37" s="36">
        <f>AN37/BO37-1</f>
      </c>
      <c r="AP37" s="35">
        <f>公交!AP29-公交!AP31</f>
      </c>
      <c r="AQ37" s="36">
        <f>AP37/BQ37-1</f>
      </c>
      <c r="AR37" s="35">
        <f>公交!AR29-公交!AR31</f>
      </c>
      <c r="AS37" s="36">
        <f>AR37/BS37-1</f>
      </c>
      <c r="AT37" s="35">
        <f>公交!AT29-公交!AT31</f>
      </c>
      <c r="AU37" s="36">
        <f>AT37/BU37-1</f>
      </c>
      <c r="AV37" s="35">
        <f>Z37+X37+AB37+AD37+AF37+AH37+AJ37+AL37+AN37+AP37+AR37+AT37</f>
      </c>
      <c r="AW37" s="36">
        <f>AV37/SUM(AY37,BA37,BC37,BE37,BG37,BI37,BK37,BM37,BO37,BQ37,BS37,BU37)-1</f>
      </c>
      <c r="AX37" s="37"/>
      <c r="AY37" s="35" t="n">
        <v>16.47</v>
      </c>
      <c r="AZ37" s="36"/>
      <c r="BA37" s="35" t="n">
        <v>17.73</v>
      </c>
      <c r="BB37" s="36"/>
      <c r="BC37" s="35" t="n">
        <v>17.18</v>
      </c>
      <c r="BD37" s="36"/>
      <c r="BE37" s="35" t="n">
        <v>19.21</v>
      </c>
      <c r="BF37" s="36"/>
      <c r="BG37" s="35" t="n">
        <v>17.71</v>
      </c>
      <c r="BH37" s="36"/>
      <c r="BI37" s="35" t="n">
        <v>16.5</v>
      </c>
      <c r="BJ37" s="36"/>
      <c r="BK37" s="35" t="n">
        <v>16.17</v>
      </c>
      <c r="BL37" s="36"/>
      <c r="BM37" s="35" t="n">
        <v>15.74</v>
      </c>
      <c r="BN37" s="36"/>
      <c r="BO37" s="35" t="n">
        <v>15.6</v>
      </c>
      <c r="BP37" s="36"/>
      <c r="BQ37" s="35" t="n">
        <v>16.46</v>
      </c>
      <c r="BR37" s="36"/>
      <c r="BS37" s="35" t="n">
        <v>15.1</v>
      </c>
      <c r="BT37" s="36"/>
      <c r="BU37" s="35" t="n">
        <v>15.34</v>
      </c>
      <c r="BV37" s="36"/>
      <c r="BW37" s="35">
        <f>AY37+BA37+BC37+BE37+BG37+BI37+BK37+BM37+BO37+BQ37+BS37+BU37</f>
      </c>
      <c r="BX37" s="36"/>
      <c r="BY37" s="40"/>
      <c r="BZ37" s="46"/>
      <c r="CA37" s="46"/>
      <c r="CB37" s="46"/>
      <c r="CC37" s="46"/>
      <c r="CD37" s="46"/>
      <c r="CE37" s="46"/>
      <c r="CF37" s="46"/>
      <c r="CG37" s="46"/>
      <c r="CH37" s="46"/>
      <c r="CI37" s="46"/>
      <c r="CJ37" s="46"/>
      <c r="CK37" s="46"/>
      <c r="CL37" s="47"/>
    </row>
    <row r="38" ht="27" customHeight="1" spans="1:88">
      <c r="A38" s="45"/>
      <c r="B38" s="34" t="s">
        <v>296</v>
      </c>
      <c r="C38" s="35" t="n">
        <f>出租!C29-出租!C31</f>
        <v>8.079999999999998</v>
      </c>
      <c r="D38" s="36" t="n">
        <f t="shared" si="37">C38/Z38-1</f>
        <v>3.3208556149732624</v>
      </c>
      <c r="E38" s="35" t="n">
        <f>出租!E29-出租!E31</f>
        <v>5.119999999999997</v>
      </c>
      <c r="F38" s="36" t="n">
        <f t="shared" si="38">E38/AB38-1</f>
        <v>6.757575757575628</v>
      </c>
      <c r="G38" s="35" t="n">
        <f>出租!G29-出租!G31</f>
        <v>3.3399999999999963</v>
      </c>
      <c r="H38" s="36" t="n">
        <f t="shared" si="39">G38/AD38-1</f>
        <v>3.2278481012658657</v>
      </c>
      <c r="I38" s="35" t="n">
        <f>出租!I29-出租!I31</f>
        <v>3.259999999999998</v>
      </c>
      <c r="J38" s="36" t="n">
        <f t="shared" si="40">I38/AF38-1</f>
        <v>2.790697674418609</v>
      </c>
      <c r="K38" s="35" t="n">
        <f>出租!K29-出租!K31</f>
        <v>1.1900000000000048</v>
      </c>
      <c r="L38" s="36" t="n">
        <f t="shared" si="41">K38/AH38-1</f>
        <v>0.3222222222222133</v>
      </c>
      <c r="M38" s="35" t="n">
        <f>出租!M29-出租!M31</f>
        <v>1.1499999999999986</v>
      </c>
      <c r="N38" s="36" t="n">
        <f t="shared" si="42">M38/AJ38-1</f>
        <v>0.3372093023255829</v>
      </c>
      <c r="O38" s="35" t="n">
        <f>出租!O29-出租!O31</f>
        <v>1.1199999999999974</v>
      </c>
      <c r="P38" s="36" t="n">
        <f t="shared" si="43">O38/AL38-1</f>
        <v>-0.7488789237668156</v>
      </c>
      <c r="Q38" s="35" t="n">
        <f>出租!Q29-出租!Q31</f>
        <v>1.0300000000000011</v>
      </c>
      <c r="R38" s="36" t="n">
        <f>Q38/AL38-1</f>
        <v>-0.7626728110599073</v>
      </c>
      <c r="S38" s="35">
        <f>出租!S29-出租!S31</f>
      </c>
      <c r="T38" s="36">
        <f>S38/AN38-1</f>
      </c>
      <c r="U38" s="134">
        <f>E38+C38+G38+I38+K38+M38+O38+Q38+S38</f>
      </c>
      <c r="V38" s="135">
        <f>U38/SUM(X38,Z38,AB38,AD38,AF38,AH38,AJ38,AL38,AN38)-1</f>
      </c>
      <c r="W38" s="36"/>
      <c r="X38" s="35">
        <f>出租!X29-出租!X31</f>
      </c>
      <c r="Y38" s="36">
        <f>X38/AY38-1</f>
      </c>
      <c r="Z38" s="35">
        <f>出租!Z29-出租!Z31</f>
      </c>
      <c r="AA38" s="36">
        <f>Z38/BA38-1</f>
      </c>
      <c r="AB38" s="35">
        <f>出租!AB29-出租!AB31</f>
      </c>
      <c r="AC38" s="36">
        <f>AB38/BC38-1</f>
      </c>
      <c r="AD38" s="35">
        <f>出租!AD29-出租!AD31</f>
      </c>
      <c r="AE38" s="36">
        <f>AD38/BE38-1</f>
      </c>
      <c r="AF38" s="35">
        <f>出租!AF29-出租!AF31</f>
      </c>
      <c r="AG38" s="36">
        <f>AF38/BG38-1</f>
      </c>
      <c r="AH38" s="35">
        <f>出租!AH29-出租!AH31</f>
      </c>
      <c r="AI38" s="36">
        <f>AH38/BI38-1</f>
      </c>
      <c r="AJ38" s="35">
        <f>出租!AJ29-出租!AJ31</f>
      </c>
      <c r="AK38" s="36">
        <f>AJ38/BK38-1</f>
      </c>
      <c r="AL38" s="35">
        <f>出租!AL29-出租!AL31</f>
      </c>
      <c r="AM38" s="36">
        <f>AL38/BM38-1</f>
      </c>
      <c r="AN38" s="35">
        <f>出租!AN29-出租!AN31</f>
      </c>
      <c r="AO38" s="36">
        <f>AN38/BO38-1</f>
      </c>
      <c r="AP38" s="35">
        <f>出租!AP29-出租!AP31</f>
      </c>
      <c r="AQ38" s="36">
        <f>AP38/BQ38-1</f>
      </c>
      <c r="AR38" s="35">
        <f>出租!AR29-出租!AR31</f>
      </c>
      <c r="AS38" s="36">
        <f>AR38/BS38-1</f>
      </c>
      <c r="AT38" s="35">
        <f>出租!AT29-出租!AT31</f>
      </c>
      <c r="AU38" s="36">
        <f>AT38/BU38-1</f>
      </c>
      <c r="AV38" s="35">
        <f>Z38+X38+AB38+AD38+AF38+AH38+AJ38+AL38+AN38+AP38+AR38+AT38</f>
      </c>
      <c r="AW38" s="36">
        <f>AV38/SUM(AY38,BA38,BC38,BE38,BG38,BI38,BK38,BM38,BO38,BQ38,BS38,BU38)-1</f>
      </c>
      <c r="AX38" s="37"/>
      <c r="AY38" s="35" t="n">
        <v>1.69</v>
      </c>
      <c r="AZ38" s="36"/>
      <c r="BA38" s="35" t="n">
        <v>1.46000000000001</v>
      </c>
      <c r="BB38" s="36"/>
      <c r="BC38" s="35" t="n">
        <v>1.45</v>
      </c>
      <c r="BD38" s="36"/>
      <c r="BE38" s="35" t="n">
        <v>1.08</v>
      </c>
      <c r="BF38" s="36"/>
      <c r="BG38" s="35" t="n">
        <v>1.46000000000001</v>
      </c>
      <c r="BH38" s="36"/>
      <c r="BI38" s="35" t="n">
        <v>1.06</v>
      </c>
      <c r="BJ38" s="36"/>
      <c r="BK38" s="35" t="n">
        <v>0.839999999999989</v>
      </c>
      <c r="BL38" s="36"/>
      <c r="BM38" s="35" t="n">
        <v>0.760000000000005</v>
      </c>
      <c r="BN38" s="36"/>
      <c r="BO38" s="35" t="n">
        <v>0.859999999999999</v>
      </c>
      <c r="BP38" s="36"/>
      <c r="BQ38" s="35" t="n">
        <v>1.36999999999999</v>
      </c>
      <c r="BR38" s="36"/>
      <c r="BS38" s="35" t="n">
        <v>0.560000000000002</v>
      </c>
      <c r="BT38" s="36"/>
      <c r="BU38" s="35" t="n">
        <v>1.08999999999999</v>
      </c>
      <c r="BV38" s="36"/>
      <c r="BW38" s="35">
        <f>AY38+BA38+BC38+BE38+BG38+BI38+BK38+BM38+BO38+BQ38+BS38+BU38</f>
      </c>
      <c r="BX38" s="36"/>
      <c r="BY38" s="40"/>
      <c r="BZ38" s="49"/>
      <c r="CA38" s="49"/>
      <c r="CB38" s="49"/>
      <c r="CC38" s="49"/>
      <c r="CD38" s="49"/>
      <c r="CE38" s="49"/>
      <c r="CF38" s="50"/>
      <c r="CG38" s="49"/>
      <c r="CH38" s="50"/>
      <c r="CI38" s="50"/>
      <c r="CJ38" s="50"/>
      <c r="CK38" s="50"/>
      <c r="CL38" s="47"/>
    </row>
    <row r="39" ht="27" customHeight="1" spans="1:88">
      <c r="A39" s="29"/>
      <c r="B39" s="34" t="s">
        <v>297</v>
      </c>
      <c r="C39" s="35" t="n">
        <f>网约车!C29-网约车!C31</f>
        <v>6.280428556900098</v>
      </c>
      <c r="D39" s="36" t="n">
        <f t="shared" si="37">C39/Z39-1</f>
        <v>6.250522866346991</v>
      </c>
      <c r="E39" s="35" t="n">
        <f>网约车!E29-网约车!E31</f>
        <v>5.2070710590833045</v>
      </c>
      <c r="F39" s="36" t="n">
        <f t="shared" si="38">E39/AB39-1</f>
        <v>1.9939159548027834</v>
      </c>
      <c r="G39" s="35" t="n">
        <f>网约车!G29-网约车!G31</f>
        <v>6.067655267511398</v>
      </c>
      <c r="H39" s="36" t="n">
        <f t="shared" si="39">G39/AD39-1</f>
        <v>1.4612003331935486</v>
      </c>
      <c r="I39" s="35" t="n">
        <f>网约车!I29-网约车!I31</f>
        <v>6.017872452642699</v>
      </c>
      <c r="J39" s="36" t="n">
        <f t="shared" si="40">I39/AF39-1</f>
        <v>1.1727960330171245</v>
      </c>
      <c r="K39" s="35" t="n">
        <f>网约车!K29-网约车!K31</f>
        <v>3.598447374113803</v>
      </c>
      <c r="L39" s="36" t="n">
        <f t="shared" si="41">K39/AH39-1</f>
        <v>0.4796095781982135</v>
      </c>
      <c r="M39" s="35" t="n">
        <f>网约车!M29-网约车!M31</f>
        <v>3.7179547350712028</v>
      </c>
      <c r="N39" s="36" t="n">
        <f t="shared" si="42">M39/AJ39-1</f>
        <v>0.5841790981748447</v>
      </c>
      <c r="O39" s="35" t="n">
        <f>网约车!O29-网约车!O31</f>
        <v>3.8439100291266044</v>
      </c>
      <c r="P39" s="36" t="n">
        <f t="shared" si="43">O39/AL39-1</f>
        <v>-0.14252948594596615</v>
      </c>
      <c r="Q39" s="35" t="n">
        <f>网约车!Q29-网约车!Q31</f>
        <v>3.962981201967132</v>
      </c>
      <c r="R39" s="36" t="n">
        <f>Q39/AL39-1</f>
        <v>-0.16208536792672956</v>
      </c>
      <c r="S39" s="35">
        <f>网约车!S29-网约车!S31</f>
      </c>
      <c r="T39" s="36">
        <f>S39/AN39-1</f>
      </c>
      <c r="U39" s="134">
        <f>E39+C39+G39+I39+K39+M39+O39+Q39+S39</f>
      </c>
      <c r="V39" s="135">
        <f>U39/SUM(X39,Z39,AB39,AD39,AF39,AH39,AJ39,AL39,AN39)-1</f>
      </c>
      <c r="W39" s="36"/>
      <c r="X39" s="35">
        <f>网约车!X29-网约车!X31</f>
      </c>
      <c r="Y39" s="36">
        <f>X39/AY39-1</f>
      </c>
      <c r="Z39" s="35">
        <f>网约车!Z29-网约车!Z31</f>
      </c>
      <c r="AA39" s="36">
        <f>Z39/BA39-1</f>
      </c>
      <c r="AB39" s="35">
        <f>网约车!AB29-网约车!AB31</f>
      </c>
      <c r="AC39" s="36">
        <f>AB39/BC39-1</f>
      </c>
      <c r="AD39" s="35">
        <f>网约车!AD29-网约车!AD31</f>
      </c>
      <c r="AE39" s="36">
        <f>AD39/BE39-1</f>
      </c>
      <c r="AF39" s="35">
        <f>网约车!AF29-网约车!AF31</f>
      </c>
      <c r="AG39" s="36">
        <f>AF39/BG39-1</f>
      </c>
      <c r="AH39" s="35">
        <f>网约车!AH29-网约车!AH31</f>
      </c>
      <c r="AI39" s="36">
        <f>AH39/BI39-1</f>
      </c>
      <c r="AJ39" s="35">
        <f>网约车!AJ29-网约车!AJ31</f>
      </c>
      <c r="AK39" s="36">
        <f>AJ39/BK39-1</f>
      </c>
      <c r="AL39" s="35">
        <f>网约车!AL29-网约车!AL31</f>
      </c>
      <c r="AM39" s="36">
        <f>AL39/BM39-1</f>
      </c>
      <c r="AN39" s="35">
        <f>网约车!AN29-网约车!AN31</f>
      </c>
      <c r="AO39" s="36">
        <f>AN39/BO39-1</f>
      </c>
      <c r="AP39" s="35">
        <f>网约车!AP29-网约车!AP31</f>
      </c>
      <c r="AQ39" s="36">
        <f>AP39/BQ39-1</f>
      </c>
      <c r="AR39" s="35">
        <f>网约车!AR29-网约车!AR31</f>
      </c>
      <c r="AS39" s="36">
        <f>AR39/BS39-1</f>
      </c>
      <c r="AT39" s="35">
        <f>网约车!AT29-网约车!AT31</f>
      </c>
      <c r="AU39" s="36">
        <f>AT39/BU39-1</f>
      </c>
      <c r="AV39" s="35">
        <f>Z39+X39+AB39+AD39+AF39+AH39+AJ39+AL39+AN39+AP39+AR39+AT39</f>
      </c>
      <c r="AW39" s="36">
        <f>AV39/SUM(AY39,BA39,BC39,BE39,BG39,BI39,BK39,BM39,BO39,BQ39,BS39,BU39)-1</f>
      </c>
      <c r="AX39" s="37"/>
      <c r="AY39" s="35" t="n">
        <v>1.88011877265439</v>
      </c>
      <c r="AZ39" s="36"/>
      <c r="BA39" s="35" t="n">
        <v>1.07254197905804</v>
      </c>
      <c r="BB39" s="36"/>
      <c r="BC39" s="35" t="n">
        <v>1.79514311895708</v>
      </c>
      <c r="BD39" s="36"/>
      <c r="BE39" s="35" t="n">
        <v>1.83529248021684</v>
      </c>
      <c r="BF39" s="36"/>
      <c r="BG39" s="35" t="n">
        <v>2.10887670041698</v>
      </c>
      <c r="BH39" s="36"/>
      <c r="BI39" s="35" t="n">
        <v>1.26768420248953</v>
      </c>
      <c r="BJ39" s="36"/>
      <c r="BK39" s="35" t="n">
        <v>1.25146874313464</v>
      </c>
      <c r="BL39" s="36"/>
      <c r="BM39" s="35" t="n">
        <v>0.741235870589207</v>
      </c>
      <c r="BN39" s="36"/>
      <c r="BO39" s="35" t="n">
        <v>1.40450393733531</v>
      </c>
      <c r="BP39" s="36"/>
      <c r="BQ39" s="35" t="n">
        <v>1.60064496517388</v>
      </c>
      <c r="BR39" s="36"/>
      <c r="BS39" s="35" t="n">
        <v>1.12062176861951</v>
      </c>
      <c r="BT39" s="36"/>
      <c r="BU39" s="35" t="n">
        <v>1.35530883862886</v>
      </c>
      <c r="BV39" s="36"/>
      <c r="BW39" s="35">
        <f>AY39+BA39+BC39+BE39+BG39+BI39+BK39+BM39+BO39+BQ39+BS39+BU39</f>
      </c>
      <c r="BX39" s="36"/>
      <c r="BY39" s="40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9"/>
      <c r="CK39" s="49"/>
      <c r="CL39" s="47"/>
    </row>
    <row r="40" s="15" customFormat="1" ht="27" customHeight="1" spans="1:88">
      <c r="A40" s="48" t="s">
        <v>99</v>
      </c>
      <c r="B40" s="34" t="s">
        <v>293</v>
      </c>
      <c r="C40" s="35" t="n">
        <f>C41+C42+C43+C44</f>
        <v>100.62831387753903</v>
      </c>
      <c r="D40" s="36" t="n">
        <f t="shared" si="37">C40/Z40-1</f>
        <v>0.02513551002992087</v>
      </c>
      <c r="E40" s="35" t="n">
        <f>E41+E42+E43+E44</f>
        <v>102.00197212127095</v>
      </c>
      <c r="F40" s="36" t="n">
        <f t="shared" si="38">E40/AB40-1</f>
        <v>0.13020060041001447</v>
      </c>
      <c r="G40" s="35" t="n">
        <f>G41+G42+G43+G44</f>
        <v>98.87500149921809</v>
      </c>
      <c r="H40" s="36" t="n">
        <f t="shared" si="39">G40/AD40-1</f>
        <v>-0.03054276209997675</v>
      </c>
      <c r="I40" s="35" t="n">
        <f>I41+I42+I43+I44</f>
        <v>99.04538928146908</v>
      </c>
      <c r="J40" s="36" t="n">
        <f t="shared" si="40">I40/AF40-1</f>
        <v>-0.026638941604123834</v>
      </c>
      <c r="K40" s="35" t="n">
        <f>K41+K42+K43+K44</f>
        <v>98.94656009616502</v>
      </c>
      <c r="L40" s="36" t="n">
        <f t="shared" si="41">K40/AH40-1</f>
        <v>0.07629588205343918</v>
      </c>
      <c r="M40" s="35" t="n">
        <f>M41+M42+M43+M44</f>
        <v>90.00974892110096</v>
      </c>
      <c r="N40" s="36" t="n">
        <f t="shared" si="42">M40/AJ40-1</f>
        <v>-0.002432212810671297</v>
      </c>
      <c r="O40" s="35" t="n">
        <f>O41+O42+O43+O44</f>
        <v>90.59512051894887</v>
      </c>
      <c r="P40" s="36" t="n">
        <f t="shared" si="43">O40/AL40-1</f>
        <v>-0.042747536024681954</v>
      </c>
      <c r="Q40" s="35" t="n">
        <f>Q41+Q42+Q43+Q44</f>
        <v>90.98164021871463</v>
      </c>
      <c r="R40" s="36" t="n">
        <f>Q40/AL40-1</f>
        <v>-0.06466795718148888</v>
      </c>
      <c r="S40" s="35">
        <f>S41+S42+S43+S44</f>
      </c>
      <c r="T40" s="36">
        <f>S40/AN40-1</f>
      </c>
      <c r="U40" s="134">
        <f>E40+C40+G40+I40+K40+M40+O40+Q40+S40</f>
      </c>
      <c r="V40" s="135">
        <f>U40/SUM(X40,Z40,AB40,AD40,AF40,AH40,AJ40,AL40,AN40)-1</f>
      </c>
      <c r="W40" s="36"/>
      <c r="X40" s="35">
        <f>X41+X42+X43+X44</f>
      </c>
      <c r="Y40" s="36">
        <f>X40/AY40-1</f>
      </c>
      <c r="Z40" s="35">
        <f>Z41+Z42+Z43+Z44</f>
      </c>
      <c r="AA40" s="36">
        <f>Z40/BA40-1</f>
      </c>
      <c r="AB40" s="35">
        <f>AB41+AB42+AB43+AB44</f>
      </c>
      <c r="AC40" s="36">
        <f>AB40/BC40-1</f>
      </c>
      <c r="AD40" s="35">
        <f>AD41+AD42+AD43+AD44</f>
      </c>
      <c r="AE40" s="36">
        <f>AD40/BE40-1</f>
      </c>
      <c r="AF40" s="35">
        <f>AF41+AF42+AF43+AF44</f>
      </c>
      <c r="AG40" s="36">
        <f>AF40/BG40-1</f>
      </c>
      <c r="AH40" s="35">
        <f>AH41+AH42+AH43+AH44</f>
      </c>
      <c r="AI40" s="36">
        <f>AH40/BI40-1</f>
      </c>
      <c r="AJ40" s="35">
        <f>AJ41+AJ42+AJ43+AJ44</f>
      </c>
      <c r="AK40" s="36">
        <f>AJ40/BK40-1</f>
      </c>
      <c r="AL40" s="35">
        <f>AL41+AL42+AL43+AL44</f>
      </c>
      <c r="AM40" s="36">
        <f>AL40/BM40-1</f>
      </c>
      <c r="AN40" s="35">
        <f>AN41+AN42+AN43+AN44</f>
      </c>
      <c r="AO40" s="36">
        <f>AN40/BO40-1</f>
      </c>
      <c r="AP40" s="35">
        <f>AP41+AP42+AP43+AP44</f>
      </c>
      <c r="AQ40" s="36">
        <f>AP40/BQ40-1</f>
      </c>
      <c r="AR40" s="35">
        <f>AR41+AR42+AR43+AR44</f>
      </c>
      <c r="AS40" s="36">
        <f>AR40/BS40-1</f>
      </c>
      <c r="AT40" s="35">
        <f>AT41+AT42+AT43+AT44</f>
      </c>
      <c r="AU40" s="36">
        <f>AT40/BU40-1</f>
      </c>
      <c r="AV40" s="35">
        <f>Z40+X40+AB40+AD40+AF40+AH40+AJ40+AL40+AN40+AP40+AR40+AT40</f>
      </c>
      <c r="AW40" s="36">
        <f>AV40/SUM(AY40,BA40,BC40,BE40,BG40,BI40,BK40,BM40,BO40,BQ40,BS40,BU40)-1</f>
      </c>
      <c r="AX40" s="37"/>
      <c r="AY40" s="38">
        <f>AY41+AY42+AY43+AY44</f>
      </c>
      <c r="AZ40" s="37"/>
      <c r="BA40" s="38">
        <f>BA41+BA42+BA43+BA44</f>
      </c>
      <c r="BB40" s="37"/>
      <c r="BC40" s="38">
        <f>BC41+BC42+BC43+BC44</f>
      </c>
      <c r="BD40" s="37"/>
      <c r="BE40" s="38">
        <f>BE41+BE42+BE43+BE44</f>
      </c>
      <c r="BF40" s="37"/>
      <c r="BG40" s="38">
        <f>BG41+BG42+BG43+BG44</f>
      </c>
      <c r="BH40" s="37"/>
      <c r="BI40" s="38">
        <f>BI41+BI42+BI43+BI44</f>
      </c>
      <c r="BJ40" s="37"/>
      <c r="BK40" s="38">
        <f>BK41+BK42+BK43+BK44</f>
      </c>
      <c r="BL40" s="37"/>
      <c r="BM40" s="38">
        <f>BM41+BM42+BM43+BM44</f>
      </c>
      <c r="BN40" s="37"/>
      <c r="BO40" s="38">
        <f>BO41+BO42+BO43+BO44</f>
      </c>
      <c r="BP40" s="37"/>
      <c r="BQ40" s="38">
        <f>BQ41+BQ42+BQ43+BQ44</f>
      </c>
      <c r="BR40" s="37"/>
      <c r="BS40" s="38">
        <f>BS41+BS42+BS43+BS44</f>
      </c>
      <c r="BT40" s="37"/>
      <c r="BU40" s="38">
        <f>BU41+BU42+BU43+BU44</f>
      </c>
      <c r="BV40" s="37"/>
      <c r="BW40" s="38">
        <f>AY40+BA40+BC40+BE40+BG40+BI40+BK40+BM40+BO40+BQ40+BS40+BU40</f>
      </c>
      <c r="BX40" s="37"/>
      <c r="BY40" s="39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  <c r="CK40" s="44"/>
      <c r="CL40" s="44"/>
    </row>
    <row r="41" ht="27" customHeight="1" spans="1:88">
      <c r="A41" s="45"/>
      <c r="B41" s="34" t="s">
        <v>294</v>
      </c>
      <c r="C41" s="35" t="n">
        <f>班线包车!C28</f>
        <v>39.055</v>
      </c>
      <c r="D41" s="36" t="n">
        <f t="shared" si="37">C41/Z41-1</f>
        <v>-0.3391865505724061</v>
      </c>
      <c r="E41" s="35" t="n">
        <f>班线包车!E28</f>
        <v>40.8426</v>
      </c>
      <c r="F41" s="36" t="n">
        <f t="shared" si="38">E41/AB41-1</f>
        <v>-0.2730602677260373</v>
      </c>
      <c r="G41" s="35" t="n">
        <f>班线包车!G28</f>
        <v>40.7877</v>
      </c>
      <c r="H41" s="36" t="n">
        <f t="shared" si="39">G41/AD41-1</f>
        <v>-0.2607026530290425</v>
      </c>
      <c r="I41" s="35" t="n">
        <f>班线包车!I28</f>
        <v>41.548700000000004</v>
      </c>
      <c r="J41" s="36" t="n">
        <f t="shared" si="40">I41/AF41-1</f>
        <v>-0.2553382536911645</v>
      </c>
      <c r="K41" s="35" t="n">
        <f>班线包车!K28</f>
        <v>41.3523</v>
      </c>
      <c r="L41" s="36" t="n">
        <f t="shared" si="41">K41/AH41-1</f>
        <v>-0.14079748673868187</v>
      </c>
      <c r="M41" s="35" t="n">
        <f>班线包车!M28</f>
        <v>35.26650000000001</v>
      </c>
      <c r="N41" s="36" t="n">
        <f t="shared" si="42">M41/AJ41-1</f>
        <v>-0.29458535024202903</v>
      </c>
      <c r="O41" s="35" t="n">
        <f>班线包车!O28</f>
        <v>34.562400000000004</v>
      </c>
      <c r="P41" s="36" t="n">
        <f t="shared" si="43">O41/AL41-1</f>
        <v>-0.2922805372233359</v>
      </c>
      <c r="Q41" s="35" t="n">
        <f>班线包车!Q28</f>
        <v>33.6141</v>
      </c>
      <c r="R41" s="36" t="n">
        <f>Q41/AL41-1</f>
        <v>-0.29103172778601516</v>
      </c>
      <c r="S41" s="35">
        <f>班线包车!S28</f>
      </c>
      <c r="T41" s="36">
        <f>S41/AN41-1</f>
      </c>
      <c r="U41" s="134">
        <f>E41+C41+G41+I41+K41+M41+O41+Q41+S41</f>
      </c>
      <c r="V41" s="135">
        <f>U41/SUM(X41,Z41,AB41,AD41,AF41,AH41,AJ41,AL41,AN41)-1</f>
      </c>
      <c r="W41" s="36"/>
      <c r="X41" s="35">
        <f>班线包车!X28</f>
      </c>
      <c r="Y41" s="36">
        <f>X41/AY41-1</f>
      </c>
      <c r="Z41" s="35">
        <f>班线包车!Z28</f>
      </c>
      <c r="AA41" s="36">
        <f>Z41/BA41-1</f>
      </c>
      <c r="AB41" s="35">
        <f>班线包车!AB28</f>
      </c>
      <c r="AC41" s="36">
        <f>AB41/BC41-1</f>
      </c>
      <c r="AD41" s="35">
        <f>班线包车!AD28</f>
      </c>
      <c r="AE41" s="36">
        <f>AD41/BE41-1</f>
      </c>
      <c r="AF41" s="35">
        <f>班线包车!AF28</f>
      </c>
      <c r="AG41" s="36">
        <f>AF41/BG41-1</f>
      </c>
      <c r="AH41" s="35">
        <f>班线包车!AH28</f>
      </c>
      <c r="AI41" s="36">
        <f>AH41/BI41-1</f>
      </c>
      <c r="AJ41" s="35">
        <f>班线包车!AJ28</f>
      </c>
      <c r="AK41" s="36">
        <f>AJ41/BK41-1</f>
      </c>
      <c r="AL41" s="35">
        <f>班线包车!AL28</f>
      </c>
      <c r="AM41" s="36">
        <f>AL41/BM41-1</f>
      </c>
      <c r="AN41" s="35">
        <f>班线包车!AN28</f>
      </c>
      <c r="AO41" s="36">
        <f>AN41/BO41-1</f>
      </c>
      <c r="AP41" s="35">
        <f>班线包车!AP28</f>
      </c>
      <c r="AQ41" s="36">
        <f>AP41/BQ41-1</f>
      </c>
      <c r="AR41" s="35">
        <f>班线包车!AR28</f>
      </c>
      <c r="AS41" s="36">
        <f>AR41/BS41-1</f>
      </c>
      <c r="AT41" s="35">
        <f>班线包车!AT28</f>
      </c>
      <c r="AU41" s="36">
        <f>AT41/BU41-1</f>
      </c>
      <c r="AV41" s="35">
        <f>Z41+X41+AB41+AD41+AF41+AH41+AJ41+AL41+AN41+AP41+AR41+AT41</f>
      </c>
      <c r="AW41" s="36">
        <f>AV41/SUM(AY41,BA41,BC41,BE41,BG41,BI41,BK41,BM41,BO41,BQ41,BS41,BU41)-1</f>
      </c>
      <c r="AX41" s="37"/>
      <c r="AY41" s="35" t="n">
        <v>67.4864</v>
      </c>
      <c r="AZ41" s="36"/>
      <c r="BA41" s="35" t="n">
        <v>62.8993</v>
      </c>
      <c r="BB41" s="36"/>
      <c r="BC41" s="35" t="n">
        <v>62.1523</v>
      </c>
      <c r="BD41" s="36"/>
      <c r="BE41" s="35" t="n">
        <v>63.1304</v>
      </c>
      <c r="BF41" s="36"/>
      <c r="BG41" s="35" t="n">
        <v>64.1069</v>
      </c>
      <c r="BH41" s="36"/>
      <c r="BI41" s="35" t="n">
        <v>61.7424</v>
      </c>
      <c r="BJ41" s="36"/>
      <c r="BK41" s="35" t="n">
        <v>62.9213</v>
      </c>
      <c r="BL41" s="36"/>
      <c r="BM41" s="35" t="n">
        <v>62.6736</v>
      </c>
      <c r="BN41" s="36"/>
      <c r="BO41" s="35" t="n">
        <v>61.647</v>
      </c>
      <c r="BP41" s="36"/>
      <c r="BQ41" s="35" t="n">
        <v>66.9201</v>
      </c>
      <c r="BR41" s="36"/>
      <c r="BS41" s="35" t="n">
        <v>61.007</v>
      </c>
      <c r="BT41" s="36"/>
      <c r="BU41" s="35" t="n">
        <v>56.6278</v>
      </c>
      <c r="BV41" s="36"/>
      <c r="BW41" s="35">
        <f>AY41+BA41+BC41+BE41+BG41+BI41+BK41+BM41+BO41+BQ41+BS41+BU41</f>
      </c>
      <c r="BX41" s="36"/>
      <c r="BY41" s="40"/>
      <c r="BZ41" s="46"/>
      <c r="CA41" s="46"/>
      <c r="CB41" s="46"/>
      <c r="CC41" s="46"/>
      <c r="CD41" s="46"/>
      <c r="CE41" s="46"/>
      <c r="CF41" s="46"/>
      <c r="CG41" s="46"/>
      <c r="CH41" s="46"/>
      <c r="CI41" s="46"/>
      <c r="CJ41" s="46"/>
      <c r="CK41" s="46"/>
      <c r="CL41" s="47"/>
    </row>
    <row r="42" ht="27" customHeight="1" spans="1:88">
      <c r="A42" s="45"/>
      <c r="B42" s="34" t="s">
        <v>295</v>
      </c>
      <c r="C42" s="35" t="n">
        <f>公交!C33-公交!C35</f>
        <v>12.360000000000014</v>
      </c>
      <c r="D42" s="36" t="n">
        <f t="shared" si="37">C42/Z42-1</f>
        <v>41.620689655177706</v>
      </c>
      <c r="E42" s="35" t="n">
        <f>公交!E33-公交!E35</f>
        <v>12.13999999999993</v>
      </c>
      <c r="F42" s="36" t="n">
        <f t="shared" si="38">E42/AB42-1</f>
        <v>43.96296296296559</v>
      </c>
      <c r="G42" s="35" t="n">
        <f>公交!G33-公交!G35</f>
        <v>12.270000000000095</v>
      </c>
      <c r="H42" s="36" t="n">
        <f t="shared" si="39">G42/AD42-1</f>
        <v>0.1499531396438598</v>
      </c>
      <c r="I42" s="35" t="n">
        <f>公交!I33-公交!I35</f>
        <v>12.240000000000123</v>
      </c>
      <c r="J42" s="36" t="n">
        <f t="shared" si="40">I42/AF42-1</f>
        <v>0.16460513796385356</v>
      </c>
      <c r="K42" s="35" t="n">
        <f>公交!K33-公交!K35</f>
        <v>11.850000000000023</v>
      </c>
      <c r="L42" s="36" t="n">
        <f t="shared" si="41">K42/AH42-1</f>
        <v>0.12964728312678742</v>
      </c>
      <c r="M42" s="35" t="n">
        <f>公交!M33-公交!M35</f>
        <v>11.819999999999936</v>
      </c>
      <c r="N42" s="36" t="n">
        <f t="shared" si="42">M42/AJ42-1</f>
        <v>0.10881801125702628</v>
      </c>
      <c r="O42" s="35" t="n">
        <f>公交!O33-公交!O35</f>
        <v>11.839999999999918</v>
      </c>
      <c r="P42" s="36" t="n">
        <f t="shared" si="43">O42/AL42-1</f>
        <v>0.17693836978129052</v>
      </c>
      <c r="Q42" s="35" t="n">
        <f>公交!Q33-公交!Q35</f>
        <v>11.660000000000025</v>
      </c>
      <c r="R42" s="36" t="n">
        <f>Q42/AL42-1</f>
        <v>0.08870214752567684</v>
      </c>
      <c r="S42" s="35">
        <f>公交!S33-公交!S35</f>
      </c>
      <c r="T42" s="36">
        <f>S42/AN42-1</f>
      </c>
      <c r="U42" s="134">
        <f>E42+C42+G42+I42+K42+M42+O42+Q42+S42</f>
      </c>
      <c r="V42" s="135">
        <f>U42/SUM(X42,Z42,AB42,AD42,AF42,AH42,AJ42,AL42,AN42)-1</f>
      </c>
      <c r="W42" s="36"/>
      <c r="X42" s="35">
        <f>公交!X33-公交!X35</f>
      </c>
      <c r="Y42" s="36">
        <f>X42/AY42-1</f>
      </c>
      <c r="Z42" s="35">
        <f>公交!Z33-公交!Z35</f>
      </c>
      <c r="AA42" s="36">
        <f>Z42/BA42-1</f>
      </c>
      <c r="AB42" s="35">
        <f>公交!AB33-公交!AB35</f>
      </c>
      <c r="AC42" s="36">
        <f>AB42/BC42-1</f>
      </c>
      <c r="AD42" s="35">
        <f>公交!AD33-公交!AD35</f>
      </c>
      <c r="AE42" s="36">
        <f>AD42/BE42-1</f>
      </c>
      <c r="AF42" s="35">
        <f>公交!AF33-公交!AF35</f>
      </c>
      <c r="AG42" s="36">
        <f>AF42/BG42-1</f>
      </c>
      <c r="AH42" s="35">
        <f>公交!AH33-公交!AH35</f>
      </c>
      <c r="AI42" s="36">
        <f>AH42/BI42-1</f>
      </c>
      <c r="AJ42" s="35">
        <f>公交!AJ33-公交!AJ35</f>
      </c>
      <c r="AK42" s="36">
        <f>AJ42/BK42-1</f>
      </c>
      <c r="AL42" s="35">
        <f>公交!AL33-公交!AL35</f>
      </c>
      <c r="AM42" s="36">
        <f>AL42/BM42-1</f>
      </c>
      <c r="AN42" s="35">
        <f>公交!AN33-公交!AN35</f>
      </c>
      <c r="AO42" s="36">
        <f>AN42/BO42-1</f>
      </c>
      <c r="AP42" s="35">
        <f>公交!AP33-公交!AP35</f>
      </c>
      <c r="AQ42" s="36">
        <f>AP42/BQ42-1</f>
      </c>
      <c r="AR42" s="35">
        <f>公交!AR33-公交!AR35</f>
      </c>
      <c r="AS42" s="36">
        <f>AR42/BS42-1</f>
      </c>
      <c r="AT42" s="35">
        <f>公交!AT33-公交!AT35</f>
      </c>
      <c r="AU42" s="36">
        <f>AT42/BU42-1</f>
      </c>
      <c r="AV42" s="35">
        <f>Z42+X42+AB42+AD42+AF42+AH42+AJ42+AL42+AN42+AP42+AR42+AT42</f>
      </c>
      <c r="AW42" s="36">
        <f>AV42/SUM(AY42,BA42,BC42,BE42,BG42,BI42,BK42,BM42,BO42,BQ42,BS42,BU42)-1</f>
      </c>
      <c r="AX42" s="37"/>
      <c r="AY42" s="35" t="n">
        <v>0.269999999999982</v>
      </c>
      <c r="AZ42" s="36"/>
      <c r="BA42" s="35" t="n">
        <v>0.100000000000023</v>
      </c>
      <c r="BB42" s="36"/>
      <c r="BC42" s="35" t="n">
        <v>0.17999999999995</v>
      </c>
      <c r="BD42" s="36"/>
      <c r="BE42" s="35" t="n">
        <v>0.259999999999991</v>
      </c>
      <c r="BF42" s="36"/>
      <c r="BG42" s="35" t="n">
        <v>0.330000000000041</v>
      </c>
      <c r="BH42" s="36"/>
      <c r="BI42" s="35" t="n">
        <v>0.309999999999945</v>
      </c>
      <c r="BJ42" s="36"/>
      <c r="BK42" s="35" t="n">
        <v>0.220000000000027</v>
      </c>
      <c r="BL42" s="36"/>
      <c r="BM42" s="35" t="n">
        <v>0.270000000000095</v>
      </c>
      <c r="BN42" s="36"/>
      <c r="BO42" s="35" t="n">
        <v>0.25</v>
      </c>
      <c r="BP42" s="36"/>
      <c r="BQ42" s="35" t="n">
        <v>0.269999999999982</v>
      </c>
      <c r="BR42" s="36"/>
      <c r="BS42" s="35" t="n">
        <v>0.269999999999982</v>
      </c>
      <c r="BT42" s="36"/>
      <c r="BU42" s="35" t="n">
        <v>0.289999999999964</v>
      </c>
      <c r="BV42" s="36"/>
      <c r="BW42" s="35">
        <f>AY42+BA42+BC42+BE42+BG42+BI42+BK42+BM42+BO42+BQ42+BS42+BU42</f>
      </c>
      <c r="BX42" s="36"/>
      <c r="BY42" s="40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6"/>
      <c r="CK42" s="46"/>
      <c r="CL42" s="47"/>
    </row>
    <row r="43" ht="27" customHeight="1" spans="1:88">
      <c r="A43" s="45"/>
      <c r="B43" s="34" t="s">
        <v>296</v>
      </c>
      <c r="C43" s="35" t="n">
        <f>出租!C33-出租!C35</f>
        <v>29.99000000000001</v>
      </c>
      <c r="D43" s="36" t="n">
        <f t="shared" si="37">C43/Z43-1</f>
        <v>-0.11690223792697296</v>
      </c>
      <c r="E43" s="35" t="n">
        <f>出租!E33-出租!E35</f>
        <v>32.360000000000014</v>
      </c>
      <c r="F43" s="36" t="n">
        <f t="shared" si="38">E43/AB43-1</f>
        <v>0.13186428821266172</v>
      </c>
      <c r="G43" s="35" t="n">
        <f>出租!G33-出租!G35</f>
        <v>28.50999999999999</v>
      </c>
      <c r="H43" s="36" t="n">
        <f t="shared" si="39">G43/AD43-1</f>
        <v>-0.030601836110166647</v>
      </c>
      <c r="I43" s="35" t="n">
        <f>出租!I33-出租!I35</f>
        <v>27.529999999999973</v>
      </c>
      <c r="J43" s="36" t="n">
        <f t="shared" si="40">I43/AF43-1</f>
        <v>-0.002536231884057938</v>
      </c>
      <c r="K43" s="35" t="n">
        <f>出租!K33-出租!K35</f>
        <v>27.689999999999998</v>
      </c>
      <c r="L43" s="36" t="n">
        <f t="shared" si="41">K43/AH43-1</f>
        <v>0.07701283547257876</v>
      </c>
      <c r="M43" s="35" t="n">
        <f>出租!M33-出租!M35</f>
        <v>25.100000000000023</v>
      </c>
      <c r="N43" s="36" t="n">
        <f t="shared" si="42">M43/AJ43-1</f>
        <v>0.09846827133479219</v>
      </c>
      <c r="O43" s="35" t="n">
        <f>出租!O33-出租!O35</f>
        <v>25.20999999999998</v>
      </c>
      <c r="P43" s="36" t="n">
        <f t="shared" si="43">O43/AL43-1</f>
        <v>-0.04867924528301881</v>
      </c>
      <c r="Q43" s="35" t="n">
        <f>出租!Q33-出租!Q35</f>
        <v>25.50999999999999</v>
      </c>
      <c r="R43" s="36" t="n">
        <f>Q43/AL43-1</f>
        <v>-0.09794908062234797</v>
      </c>
      <c r="S43" s="35">
        <f>出租!S33-出租!S35</f>
      </c>
      <c r="T43" s="36">
        <f>S43/AN43-1</f>
      </c>
      <c r="U43" s="134">
        <f>E43+C43+G43+I43+K43+M43+O43+Q43+S43</f>
      </c>
      <c r="V43" s="135">
        <f>U43/SUM(X43,Z43,AB43,AD43,AF43,AH43,AJ43,AL43,AN43)-1</f>
      </c>
      <c r="W43" s="36"/>
      <c r="X43" s="35">
        <f>出租!X33-出租!X35</f>
      </c>
      <c r="Y43" s="36">
        <f>X43/AY43-1</f>
      </c>
      <c r="Z43" s="35">
        <f>出租!Z33-出租!Z35</f>
      </c>
      <c r="AA43" s="36">
        <f>Z43/BA43-1</f>
      </c>
      <c r="AB43" s="35">
        <f>出租!AB33-出租!AB35</f>
      </c>
      <c r="AC43" s="36">
        <f>AB43/BC43-1</f>
      </c>
      <c r="AD43" s="35">
        <f>出租!AD33-出租!AD35</f>
      </c>
      <c r="AE43" s="36">
        <f>AD43/BE43-1</f>
      </c>
      <c r="AF43" s="35">
        <f>出租!AF33-出租!AF35</f>
      </c>
      <c r="AG43" s="36">
        <f>AF43/BG43-1</f>
      </c>
      <c r="AH43" s="35">
        <f>出租!AH33-出租!AH35</f>
      </c>
      <c r="AI43" s="36">
        <f>AH43/BI43-1</f>
      </c>
      <c r="AJ43" s="35">
        <f>出租!AJ33-出租!AJ35</f>
      </c>
      <c r="AK43" s="36">
        <f>AJ43/BK43-1</f>
      </c>
      <c r="AL43" s="35">
        <f>出租!AL33-出租!AL35</f>
      </c>
      <c r="AM43" s="36">
        <f>AL43/BM43-1</f>
      </c>
      <c r="AN43" s="35">
        <f>出租!AN33-出租!AN35</f>
      </c>
      <c r="AO43" s="36">
        <f>AN43/BO43-1</f>
      </c>
      <c r="AP43" s="35">
        <f>出租!AP33-出租!AP35</f>
      </c>
      <c r="AQ43" s="36">
        <f>AP43/BQ43-1</f>
      </c>
      <c r="AR43" s="35">
        <f>出租!AR33-出租!AR35</f>
      </c>
      <c r="AS43" s="36">
        <f>AR43/BS43-1</f>
      </c>
      <c r="AT43" s="35">
        <f>出租!AT33-出租!AT35</f>
      </c>
      <c r="AU43" s="36">
        <f>AT43/BU43-1</f>
      </c>
      <c r="AV43" s="35">
        <f>Z43+X43+AB43+AD43+AF43+AH43+AJ43+AL43+AN43+AP43+AR43+AT43</f>
      </c>
      <c r="AW43" s="36">
        <f>AV43/SUM(AY43,BA43,BC43,BE43,BG43,BI43,BK43,BM43,BO43,BQ43,BS43,BU43)-1</f>
      </c>
      <c r="AX43" s="37"/>
      <c r="AY43" s="35" t="n">
        <v>24.17</v>
      </c>
      <c r="AZ43" s="36"/>
      <c r="BA43" s="35" t="n">
        <v>24.47</v>
      </c>
      <c r="BB43" s="36"/>
      <c r="BC43" s="35" t="n">
        <v>28.92</v>
      </c>
      <c r="BD43" s="36"/>
      <c r="BE43" s="35" t="n">
        <v>20.75</v>
      </c>
      <c r="BF43" s="36"/>
      <c r="BG43" s="35" t="n">
        <v>21.84</v>
      </c>
      <c r="BH43" s="36"/>
      <c r="BI43" s="35" t="n">
        <v>26.81</v>
      </c>
      <c r="BJ43" s="36"/>
      <c r="BK43" s="35" t="n">
        <v>28.77</v>
      </c>
      <c r="BL43" s="36"/>
      <c r="BM43" s="35" t="n">
        <v>25.43</v>
      </c>
      <c r="BN43" s="36"/>
      <c r="BO43" s="35" t="n">
        <v>26.07</v>
      </c>
      <c r="BP43" s="36"/>
      <c r="BQ43" s="35" t="n">
        <v>28.3</v>
      </c>
      <c r="BR43" s="36"/>
      <c r="BS43" s="35" t="n">
        <v>25.43</v>
      </c>
      <c r="BT43" s="36"/>
      <c r="BU43" s="35" t="n">
        <v>28.82</v>
      </c>
      <c r="BV43" s="36"/>
      <c r="BW43" s="35">
        <f>AY43+BA43+BC43+BE43+BG43+BI43+BK43+BM43+BO43+BQ43+BS43+BU43</f>
      </c>
      <c r="BX43" s="36"/>
      <c r="BY43" s="40"/>
      <c r="BZ43" s="49"/>
      <c r="CA43" s="49"/>
      <c r="CB43" s="49"/>
      <c r="CC43" s="49"/>
      <c r="CD43" s="49"/>
      <c r="CE43" s="49"/>
      <c r="CF43" s="50"/>
      <c r="CG43" s="49"/>
      <c r="CH43" s="50"/>
      <c r="CI43" s="50"/>
      <c r="CJ43" s="50"/>
      <c r="CK43" s="50"/>
      <c r="CL43" s="47"/>
    </row>
    <row r="44" ht="27" customHeight="1" spans="1:88">
      <c r="A44" s="29"/>
      <c r="B44" s="34" t="s">
        <v>297</v>
      </c>
      <c r="C44" s="35" t="n">
        <f>网约车!C33-网约车!C35</f>
        <v>19.223313877539</v>
      </c>
      <c r="D44" s="36" t="n">
        <f t="shared" si="37">C44/Z44-1</f>
        <v>2.9968738067125074</v>
      </c>
      <c r="E44" s="35" t="n">
        <f>网约车!E33-网约车!E35</f>
        <v>16.659372121271005</v>
      </c>
      <c r="F44" s="36" t="n">
        <f t="shared" si="38">E44/AB44-1</f>
        <v>2.199473586611316</v>
      </c>
      <c r="G44" s="35" t="n">
        <f>网约车!G33-网约车!G35</f>
        <v>17.307301499218</v>
      </c>
      <c r="H44" s="36" t="n">
        <f t="shared" si="39">G44/AD44-1</f>
        <v>1.5681690978149492</v>
      </c>
      <c r="I44" s="35" t="n">
        <f>网约车!I33-网约车!I35</f>
        <v>17.726689281468992</v>
      </c>
      <c r="J44" s="36" t="n">
        <f t="shared" si="40">I44/AF44-1</f>
        <v>1.2579862421554604</v>
      </c>
      <c r="K44" s="35" t="n">
        <f>网约车!K33-网约车!K35</f>
        <v>18.054260096164995</v>
      </c>
      <c r="L44" s="36" t="n">
        <f t="shared" si="41">K44/AH44-1</f>
        <v>1.3743765671001298</v>
      </c>
      <c r="M44" s="35" t="n">
        <f>网约车!M33-网约车!M35</f>
        <v>17.823248921100998</v>
      </c>
      <c r="N44" s="36" t="n">
        <f t="shared" si="42">M44/AJ44-1</f>
        <v>1.6502162330405419</v>
      </c>
      <c r="O44" s="35" t="n">
        <f>网约车!O33-网约车!O35</f>
        <v>18.98272051894898</v>
      </c>
      <c r="P44" s="36" t="n">
        <f t="shared" si="43">O44/AL44-1</f>
        <v>1.0534112333756518</v>
      </c>
      <c r="Q44" s="35" t="n">
        <f>网约车!Q33-网约车!Q35</f>
        <v>20.197540218714607</v>
      </c>
      <c r="R44" s="36" t="n">
        <f>Q44/AL44-1</f>
        <v>0.8582150652620097</v>
      </c>
      <c r="S44" s="35">
        <f>网约车!S33-网约车!S35</f>
      </c>
      <c r="T44" s="36">
        <f>S44/AN44-1</f>
      </c>
      <c r="U44" s="134">
        <f>E44+C44+G44+I44+K44+M44+O44+Q44+S44</f>
      </c>
      <c r="V44" s="135">
        <f>U44/SUM(X44,Z44,AB44,AD44,AF44,AH44,AJ44,AL44,AN44)-1</f>
      </c>
      <c r="W44" s="36"/>
      <c r="X44" s="35">
        <f>网约车!X33-网约车!X35</f>
      </c>
      <c r="Y44" s="36">
        <f>X44/AY44-1</f>
      </c>
      <c r="Z44" s="35">
        <f>网约车!Z33-网约车!Z35</f>
      </c>
      <c r="AA44" s="36">
        <f>Z44/BA44-1</f>
      </c>
      <c r="AB44" s="35">
        <f>网约车!AB33-网约车!AB35</f>
      </c>
      <c r="AC44" s="36">
        <f>AB44/BC44-1</f>
      </c>
      <c r="AD44" s="35">
        <f>网约车!AD33-网约车!AD35</f>
      </c>
      <c r="AE44" s="36">
        <f>AD44/BE44-1</f>
      </c>
      <c r="AF44" s="35">
        <f>网约车!AF33-网约车!AF35</f>
      </c>
      <c r="AG44" s="36">
        <f>AF44/BG44-1</f>
      </c>
      <c r="AH44" s="35">
        <f>网约车!AH33-网约车!AH35</f>
      </c>
      <c r="AI44" s="36">
        <f>AH44/BI44-1</f>
      </c>
      <c r="AJ44" s="35">
        <f>网约车!AJ33-网约车!AJ35</f>
      </c>
      <c r="AK44" s="36">
        <f>AJ44/BK44-1</f>
      </c>
      <c r="AL44" s="35">
        <f>网约车!AL33-网约车!AL35</f>
      </c>
      <c r="AM44" s="36">
        <f>AL44/BM44-1</f>
      </c>
      <c r="AN44" s="35">
        <f>网约车!AN33-网约车!AN35</f>
      </c>
      <c r="AO44" s="36">
        <f>AN44/BO44-1</f>
      </c>
      <c r="AP44" s="35">
        <f>网约车!AP33-网约车!AP35</f>
      </c>
      <c r="AQ44" s="36">
        <f>AP44/BQ44-1</f>
      </c>
      <c r="AR44" s="35">
        <f>网约车!AR33-网约车!AR35</f>
      </c>
      <c r="AS44" s="36">
        <f>AR44/BS44-1</f>
      </c>
      <c r="AT44" s="35">
        <f>网约车!AT33-网约车!AT35</f>
      </c>
      <c r="AU44" s="36">
        <f>AT44/BU44-1</f>
      </c>
      <c r="AV44" s="35">
        <f>Z44+X44+AB44+AD44+AF44+AH44+AJ44+AL44+AN44+AP44+AR44+AT44</f>
      </c>
      <c r="AW44" s="36">
        <f>AV44/SUM(AY44,BA44,BC44,BE44,BG44,BI44,BK44,BM44,BO44,BQ44,BS44,BU44)-1</f>
      </c>
      <c r="AX44" s="37"/>
      <c r="AY44" s="35" t="n">
        <v>7.2565865584266</v>
      </c>
      <c r="AZ44" s="36"/>
      <c r="BA44" s="35" t="n">
        <v>3.84245655668139</v>
      </c>
      <c r="BB44" s="36"/>
      <c r="BC44" s="35" t="n">
        <v>6.81061288272804</v>
      </c>
      <c r="BD44" s="36"/>
      <c r="BE44" s="35" t="n">
        <v>6.71574711665237</v>
      </c>
      <c r="BF44" s="36"/>
      <c r="BG44" s="35" t="n">
        <v>6.74200428762853</v>
      </c>
      <c r="BH44" s="36"/>
      <c r="BI44" s="35" t="n">
        <v>6.32380259731437</v>
      </c>
      <c r="BJ44" s="36"/>
      <c r="BK44" s="35" t="n">
        <v>8.03834023311666</v>
      </c>
      <c r="BL44" s="36"/>
      <c r="BM44" s="35" t="n">
        <v>7.2967008083572</v>
      </c>
      <c r="BN44" s="36"/>
      <c r="BO44" s="35" t="n">
        <v>7.91093898153316</v>
      </c>
      <c r="BP44" s="36"/>
      <c r="BQ44" s="35" t="n">
        <v>8.73208726672331</v>
      </c>
      <c r="BR44" s="36"/>
      <c r="BS44" s="35" t="n">
        <v>8.89049062769278</v>
      </c>
      <c r="BT44" s="36"/>
      <c r="BU44" s="35" t="n">
        <v>11.2206145527142</v>
      </c>
      <c r="BV44" s="36"/>
      <c r="BW44" s="35">
        <f>AY44+BA44+BC44+BE44+BG44+BI44+BK44+BM44+BO44+BQ44+BS44+BU44</f>
      </c>
      <c r="BX44" s="36"/>
      <c r="BY44" s="40"/>
      <c r="BZ44" s="49"/>
      <c r="CA44" s="49"/>
      <c r="CB44" s="49"/>
      <c r="CC44" s="49"/>
      <c r="CD44" s="49"/>
      <c r="CE44" s="49"/>
      <c r="CF44" s="49"/>
      <c r="CG44" s="49"/>
      <c r="CH44" s="49"/>
      <c r="CI44" s="49"/>
      <c r="CJ44" s="49"/>
      <c r="CK44" s="49"/>
      <c r="CL44" s="47"/>
    </row>
    <row r="45" s="15" customFormat="1" ht="27" customHeight="1" spans="1:88">
      <c r="A45" s="48" t="s">
        <v>100</v>
      </c>
      <c r="B45" s="34" t="s">
        <v>293</v>
      </c>
      <c r="C45" s="35" t="n">
        <f>C46+C47+C48+C49</f>
        <v>324.791951951275</v>
      </c>
      <c r="D45" s="36" t="n">
        <f t="shared" si="37">C45/Z45-1</f>
        <v>0.16277701335842099</v>
      </c>
      <c r="E45" s="35" t="n">
        <f>E46+E47+E48+E49</f>
        <v>325.14963465565904</v>
      </c>
      <c r="F45" s="36" t="n">
        <f t="shared" si="38">E45/AB45-1</f>
        <v>0.152183671641563</v>
      </c>
      <c r="G45" s="35" t="n">
        <f>G46+G47+G48+G49</f>
        <v>321.92264637190493</v>
      </c>
      <c r="H45" s="36" t="n">
        <f t="shared" si="39">G45/AD45-1</f>
        <v>0.13244332532996395</v>
      </c>
      <c r="I45" s="35" t="n">
        <f>I46+I47+I48+I49</f>
        <v>322.867200968946</v>
      </c>
      <c r="J45" s="36" t="n">
        <f t="shared" si="40">I45/AF45-1</f>
        <v>0.12598825000014147</v>
      </c>
      <c r="K45" s="35" t="n">
        <f>K46+K47+K48+K49</f>
        <v>344.33181114515804</v>
      </c>
      <c r="L45" s="36" t="n">
        <f t="shared" si="41">K45/AH45-1</f>
        <v>-0.12978049199331299</v>
      </c>
      <c r="M45" s="35" t="n">
        <f>M46+M47+M48+M49</f>
        <v>360.01600467787705</v>
      </c>
      <c r="N45" s="36" t="n">
        <f t="shared" si="42">M45/AJ45-1</f>
        <v>0.034207869649186984</v>
      </c>
      <c r="O45" s="35" t="n">
        <f>O46+O47+O48+O49</f>
        <v>348.33638646587303</v>
      </c>
      <c r="P45" s="36" t="n">
        <f t="shared" si="43">O45/AL45-1</f>
        <v>0.06347278290283298</v>
      </c>
      <c r="Q45" s="35" t="n">
        <f>Q46+Q47+Q48+Q49</f>
        <v>341.8781083602373</v>
      </c>
      <c r="R45" s="36" t="n">
        <f>Q45/AL45-1</f>
        <v>0.06420612512649626</v>
      </c>
      <c r="S45" s="35">
        <f>S46+S47+S48+S49</f>
      </c>
      <c r="T45" s="36">
        <f>S45/AN45-1</f>
      </c>
      <c r="U45" s="134">
        <f>E45+C45+G45+I45+K45+M45+O45+Q45+S45</f>
      </c>
      <c r="V45" s="135">
        <f>U45/SUM(X45,Z45,AB45,AD45,AF45,AH45,AJ45,AL45,AN45)-1</f>
      </c>
      <c r="W45" s="36"/>
      <c r="X45" s="35">
        <f>X46+X47+X48+X49</f>
      </c>
      <c r="Y45" s="36">
        <f>X45/AY45-1</f>
      </c>
      <c r="Z45" s="35">
        <f>Z46+Z47+Z48+Z49</f>
      </c>
      <c r="AA45" s="36">
        <f>Z45/BA45-1</f>
      </c>
      <c r="AB45" s="35">
        <f>AB46+AB47+AB48+AB49</f>
      </c>
      <c r="AC45" s="36">
        <f>AB45/BC45-1</f>
      </c>
      <c r="AD45" s="35">
        <f>AD46+AD47+AD48+AD49</f>
      </c>
      <c r="AE45" s="36">
        <f>AD45/BE45-1</f>
      </c>
      <c r="AF45" s="35">
        <f>AF46+AF47+AF48+AF49</f>
      </c>
      <c r="AG45" s="36">
        <f>AF45/BG45-1</f>
      </c>
      <c r="AH45" s="35">
        <f>AH46+AH47+AH48+AH49</f>
      </c>
      <c r="AI45" s="36">
        <f>AH45/BI45-1</f>
      </c>
      <c r="AJ45" s="35">
        <f>AJ46+AJ47+AJ48+AJ49</f>
      </c>
      <c r="AK45" s="36">
        <f>AJ45/BK45-1</f>
      </c>
      <c r="AL45" s="35">
        <f>AL46+AL47+AL48+AL49</f>
      </c>
      <c r="AM45" s="36">
        <f>AL45/BM45-1</f>
      </c>
      <c r="AN45" s="35">
        <f>AN46+AN47+AN48+AN49</f>
      </c>
      <c r="AO45" s="36">
        <f>AN45/BO45-1</f>
      </c>
      <c r="AP45" s="35">
        <f>AP46+AP47+AP48+AP49</f>
      </c>
      <c r="AQ45" s="36">
        <f>AP45/BQ45-1</f>
      </c>
      <c r="AR45" s="35">
        <f>AR46+AR47+AR48+AR49</f>
      </c>
      <c r="AS45" s="36">
        <f>AR45/BS45-1</f>
      </c>
      <c r="AT45" s="35">
        <f>AT46+AT47+AT48+AT49</f>
      </c>
      <c r="AU45" s="36">
        <f>AT45/BU45-1</f>
      </c>
      <c r="AV45" s="35">
        <f>Z45+X45+AB45+AD45+AF45+AH45+AJ45+AL45+AN45+AP45+AR45+AT45</f>
      </c>
      <c r="AW45" s="36">
        <f>AV45/SUM(AY45,BA45,BC45,BE45,BG45,BI45,BK45,BM45,BO45,BQ45,BS45,BU45)-1</f>
      </c>
      <c r="AX45" s="37"/>
      <c r="AY45" s="38">
        <f>AY46+AY47+AY48+AY49</f>
      </c>
      <c r="AZ45" s="37"/>
      <c r="BA45" s="38">
        <f>BA46+BA47+BA48+BA49</f>
      </c>
      <c r="BB45" s="37"/>
      <c r="BC45" s="38">
        <f>BC46+BC47+BC48+BC49</f>
      </c>
      <c r="BD45" s="37"/>
      <c r="BE45" s="38">
        <f>BE46+BE47+BE48+BE49</f>
      </c>
      <c r="BF45" s="37"/>
      <c r="BG45" s="38">
        <f>BG46+BG47+BG48+BG49</f>
      </c>
      <c r="BH45" s="37"/>
      <c r="BI45" s="38">
        <f>BI46+BI47+BI48+BI49</f>
      </c>
      <c r="BJ45" s="37"/>
      <c r="BK45" s="38">
        <f>BK46+BK47+BK48+BK49</f>
      </c>
      <c r="BL45" s="37"/>
      <c r="BM45" s="38">
        <f>BM46+BM47+BM48+BM49</f>
      </c>
      <c r="BN45" s="37"/>
      <c r="BO45" s="38">
        <f>BO46+BO47+BO48+BO49</f>
      </c>
      <c r="BP45" s="37"/>
      <c r="BQ45" s="38">
        <f>BQ46+BQ47+BQ48+BQ49</f>
      </c>
      <c r="BR45" s="37"/>
      <c r="BS45" s="38">
        <f>BS46+BS47+BS48+BS49</f>
      </c>
      <c r="BT45" s="37"/>
      <c r="BU45" s="38">
        <f>BU46+BU47+BU48+BU49</f>
      </c>
      <c r="BV45" s="37"/>
      <c r="BW45" s="38">
        <f>AY45+BA45+BC45+BE45+BG45+BI45+BK45+BM45+BO45+BQ45+BS45+BU45</f>
      </c>
      <c r="BX45" s="37"/>
      <c r="BY45" s="39"/>
      <c r="BZ45" s="44"/>
      <c r="CA45" s="44"/>
      <c r="CB45" s="44"/>
      <c r="CC45" s="44"/>
      <c r="CD45" s="44"/>
      <c r="CE45" s="44"/>
      <c r="CF45" s="44"/>
      <c r="CG45" s="44"/>
      <c r="CH45" s="44"/>
      <c r="CI45" s="44"/>
      <c r="CJ45" s="44"/>
      <c r="CK45" s="44"/>
      <c r="CL45" s="44"/>
    </row>
    <row r="46" ht="27" customHeight="1" spans="1:88">
      <c r="A46" s="45"/>
      <c r="B46" s="34" t="s">
        <v>294</v>
      </c>
      <c r="C46" s="35" t="n">
        <f>班线包车!C32</f>
        <v>59.325499999999984</v>
      </c>
      <c r="D46" s="36" t="n">
        <f t="shared" si="37">C46/Z46-1</f>
        <v>-0.19461998465955754</v>
      </c>
      <c r="E46" s="35" t="n">
        <f>班线包车!E32</f>
        <v>60.7363</v>
      </c>
      <c r="F46" s="36" t="n">
        <f t="shared" si="38">E46/AB46-1</f>
        <v>-0.15956971333133152</v>
      </c>
      <c r="G46" s="35" t="n">
        <f>班线包车!G32</f>
        <v>56.79310000000001</v>
      </c>
      <c r="H46" s="36" t="n">
        <f t="shared" si="39">G46/AD46-1</f>
        <v>-0.23838598674523326</v>
      </c>
      <c r="I46" s="35" t="n">
        <f>班线包车!I32</f>
        <v>61.84969999999999</v>
      </c>
      <c r="J46" s="36" t="n">
        <f t="shared" si="40">I46/AF46-1</f>
        <v>-0.21285076672652503</v>
      </c>
      <c r="K46" s="35" t="n">
        <f>班线包车!K32</f>
        <v>62.099799999999995</v>
      </c>
      <c r="L46" s="36" t="n">
        <f t="shared" si="41">K46/AH46-1</f>
        <v>-0.29433488860455126</v>
      </c>
      <c r="M46" s="35" t="n">
        <f>班线包车!M32</f>
        <v>62.888400000000004</v>
      </c>
      <c r="N46" s="36" t="n">
        <f t="shared" si="42">M46/AJ46-1</f>
        <v>-0.1350231688748963</v>
      </c>
      <c r="O46" s="35" t="n">
        <f>班线包车!O32</f>
        <v>56.953399999999995</v>
      </c>
      <c r="P46" s="36" t="n">
        <f t="shared" si="43">O46/AL46-1</f>
        <v>-0.13795655681503427</v>
      </c>
      <c r="Q46" s="35" t="n">
        <f>班线包车!Q32</f>
        <v>55.73960000000001</v>
      </c>
      <c r="R46" s="36" t="n">
        <f>Q46/AL46-1</f>
        <v>-0.1363744821153554</v>
      </c>
      <c r="S46" s="35">
        <f>班线包车!S32</f>
      </c>
      <c r="T46" s="36">
        <f>S46/AN46-1</f>
      </c>
      <c r="U46" s="134">
        <f>E46+C46+G46+I46+K46+M46+O46+Q46+S46</f>
      </c>
      <c r="V46" s="135">
        <f>U46/SUM(X46,Z46,AB46,AD46,AF46,AH46,AJ46,AL46,AN46)-1</f>
      </c>
      <c r="W46" s="36"/>
      <c r="X46" s="35">
        <f>班线包车!X32</f>
      </c>
      <c r="Y46" s="36">
        <f>X46/AY46-1</f>
      </c>
      <c r="Z46" s="35">
        <f>班线包车!Z32</f>
      </c>
      <c r="AA46" s="36">
        <f>Z46/BA46-1</f>
      </c>
      <c r="AB46" s="35">
        <f>班线包车!AB32</f>
      </c>
      <c r="AC46" s="36">
        <f>AB46/BC46-1</f>
      </c>
      <c r="AD46" s="35">
        <f>班线包车!AD32</f>
      </c>
      <c r="AE46" s="36">
        <f>AD46/BE46-1</f>
      </c>
      <c r="AF46" s="35">
        <f>班线包车!AF32</f>
      </c>
      <c r="AG46" s="36">
        <f>AF46/BG46-1</f>
      </c>
      <c r="AH46" s="35">
        <f>班线包车!AH32</f>
      </c>
      <c r="AI46" s="36">
        <f>AH46/BI46-1</f>
      </c>
      <c r="AJ46" s="35">
        <f>班线包车!AJ32</f>
      </c>
      <c r="AK46" s="36">
        <f>AJ46/BK46-1</f>
      </c>
      <c r="AL46" s="35">
        <f>班线包车!AL32</f>
      </c>
      <c r="AM46" s="36">
        <f>AL46/BM46-1</f>
      </c>
      <c r="AN46" s="35">
        <f>班线包车!AN32</f>
      </c>
      <c r="AO46" s="36">
        <f>AN46/BO46-1</f>
      </c>
      <c r="AP46" s="35">
        <f>班线包车!AP32</f>
      </c>
      <c r="AQ46" s="36">
        <f>AP46/BQ46-1</f>
      </c>
      <c r="AR46" s="35">
        <f>班线包车!AR32</f>
      </c>
      <c r="AS46" s="36">
        <f>AR46/BS46-1</f>
      </c>
      <c r="AT46" s="35">
        <f>班线包车!AT32</f>
      </c>
      <c r="AU46" s="36">
        <f>AT46/BU46-1</f>
      </c>
      <c r="AV46" s="35">
        <f>Z46+X46+AB46+AD46+AF46+AH46+AJ46+AL46+AN46+AP46+AR46+AT46</f>
      </c>
      <c r="AW46" s="36">
        <f>AV46/SUM(AY46,BA46,BC46,BE46,BG46,BI46,BK46,BM46,BO46,BQ46,BS46,BU46)-1</f>
      </c>
      <c r="AX46" s="37"/>
      <c r="AY46" s="35" t="n">
        <v>89.4042</v>
      </c>
      <c r="AZ46" s="36"/>
      <c r="BA46" s="35" t="n">
        <v>85.1356</v>
      </c>
      <c r="BB46" s="36"/>
      <c r="BC46" s="35" t="n">
        <v>88.6011</v>
      </c>
      <c r="BD46" s="36"/>
      <c r="BE46" s="35" t="n">
        <v>93.6312</v>
      </c>
      <c r="BF46" s="36"/>
      <c r="BG46" s="35" t="n">
        <v>92.7521</v>
      </c>
      <c r="BH46" s="36"/>
      <c r="BI46" s="35" t="n">
        <v>85.8</v>
      </c>
      <c r="BJ46" s="36"/>
      <c r="BK46" s="35" t="n">
        <v>81.7736</v>
      </c>
      <c r="BL46" s="36"/>
      <c r="BM46" s="35" t="n">
        <v>79.0122</v>
      </c>
      <c r="BN46" s="36"/>
      <c r="BO46" s="35" t="n">
        <v>77.403</v>
      </c>
      <c r="BP46" s="36"/>
      <c r="BQ46" s="35" t="n">
        <v>86.1588</v>
      </c>
      <c r="BR46" s="36"/>
      <c r="BS46" s="35" t="n">
        <v>84.4975</v>
      </c>
      <c r="BT46" s="36"/>
      <c r="BU46" s="35" t="n">
        <v>74.8516</v>
      </c>
      <c r="BV46" s="36"/>
      <c r="BW46" s="35">
        <f>AY46+BA46+BC46+BE46+BG46+BI46+BK46+BM46+BO46+BQ46+BS46+BU46</f>
      </c>
      <c r="BX46" s="36"/>
      <c r="BY46" s="40"/>
      <c r="BZ46" s="50"/>
      <c r="CA46" s="50"/>
      <c r="CB46" s="50"/>
      <c r="CC46" s="50"/>
      <c r="CD46" s="50"/>
      <c r="CE46" s="50"/>
      <c r="CF46" s="50"/>
      <c r="CG46" s="50"/>
      <c r="CH46" s="50"/>
      <c r="CI46" s="50"/>
      <c r="CJ46" s="50"/>
      <c r="CK46" s="50"/>
      <c r="CL46" s="47"/>
    </row>
    <row r="47" ht="27" customHeight="1" spans="1:88">
      <c r="A47" s="45"/>
      <c r="B47" s="34" t="s">
        <v>295</v>
      </c>
      <c r="C47" s="35" t="n">
        <f>公交!C37-公交!C39</f>
        <v>155.57000000000005</v>
      </c>
      <c r="D47" s="36" t="n">
        <f t="shared" si="37">C47/Z47-1</f>
        <v>0.2947981689554724</v>
      </c>
      <c r="E47" s="35" t="n">
        <f>公交!E37-公交!E39</f>
        <v>161.0</v>
      </c>
      <c r="F47" s="36" t="n">
        <f t="shared" si="38">E47/AB47-1</f>
        <v>0.29901565273519437</v>
      </c>
      <c r="G47" s="35" t="n">
        <f>公交!G37-公交!G39</f>
        <v>159.76999999999992</v>
      </c>
      <c r="H47" s="36" t="n">
        <f t="shared" si="39">G47/AD47-1</f>
        <v>0.2597177323976978</v>
      </c>
      <c r="I47" s="35" t="n">
        <f>公交!I37-公交!I39</f>
        <v>160.12000000000006</v>
      </c>
      <c r="J47" s="36" t="n">
        <f t="shared" si="40">I47/AF47-1</f>
        <v>0.2841446788034325</v>
      </c>
      <c r="K47" s="35" t="n">
        <f>公交!K37-公交!K39</f>
        <v>166.94000000000005</v>
      </c>
      <c r="L47" s="36" t="n">
        <f t="shared" si="41">K47/AH47-1</f>
        <v>0.0028835756337859397</v>
      </c>
      <c r="M47" s="35" t="n">
        <f>公交!M37-公交!M39</f>
        <v>172.51000000000005</v>
      </c>
      <c r="N47" s="36" t="n">
        <f t="shared" si="42">M47/AJ47-1</f>
        <v>0.09802049519444966</v>
      </c>
      <c r="O47" s="35" t="n">
        <f>公交!O37-公交!O39</f>
        <v>173.77000000000004</v>
      </c>
      <c r="P47" s="36" t="n">
        <f t="shared" si="43">O47/AL47-1</f>
        <v>0.1759491101035393</v>
      </c>
      <c r="Q47" s="35" t="n">
        <f>公交!Q37-公交!Q39</f>
        <v>171.41999999999996</v>
      </c>
      <c r="R47" s="36" t="n">
        <f>Q47/AL47-1</f>
        <v>0.16874616485988958</v>
      </c>
      <c r="S47" s="35">
        <f>公交!S37-公交!S39</f>
      </c>
      <c r="T47" s="36">
        <f>S47/AN47-1</f>
      </c>
      <c r="U47" s="134">
        <f>E47+C47+G47+I47+K47+M47+O47+Q47+S47</f>
      </c>
      <c r="V47" s="135">
        <f>U47/SUM(X47,Z47,AB47,AD47,AF47,AH47,AJ47,AL47,AN47)-1</f>
      </c>
      <c r="W47" s="36"/>
      <c r="X47" s="35">
        <f>公交!X37-公交!X39</f>
      </c>
      <c r="Y47" s="36">
        <f>X47/AY47-1</f>
      </c>
      <c r="Z47" s="35">
        <f>公交!Z37-公交!Z39</f>
      </c>
      <c r="AA47" s="36">
        <f>Z47/BA47-1</f>
      </c>
      <c r="AB47" s="35">
        <f>公交!AB37-公交!AB39</f>
      </c>
      <c r="AC47" s="36">
        <f>AB47/BC47-1</f>
      </c>
      <c r="AD47" s="35">
        <f>公交!AD37-公交!AD39</f>
      </c>
      <c r="AE47" s="36">
        <f>AD47/BE47-1</f>
      </c>
      <c r="AF47" s="35">
        <f>公交!AF37-公交!AF39</f>
      </c>
      <c r="AG47" s="36">
        <f>AF47/BG47-1</f>
      </c>
      <c r="AH47" s="35">
        <f>公交!AH37-公交!AH39</f>
      </c>
      <c r="AI47" s="36">
        <f>AH47/BI47-1</f>
      </c>
      <c r="AJ47" s="35">
        <f>公交!AJ37-公交!AJ39</f>
      </c>
      <c r="AK47" s="36">
        <f>AJ47/BK47-1</f>
      </c>
      <c r="AL47" s="35">
        <f>公交!AL37-公交!AL39</f>
      </c>
      <c r="AM47" s="36">
        <f>AL47/BM47-1</f>
      </c>
      <c r="AN47" s="35">
        <f>公交!AN37-公交!AN39</f>
      </c>
      <c r="AO47" s="36">
        <f>AN47/BO47-1</f>
      </c>
      <c r="AP47" s="35">
        <f>公交!AP37-公交!AP39</f>
      </c>
      <c r="AQ47" s="36">
        <f>AP47/BQ47-1</f>
      </c>
      <c r="AR47" s="35">
        <f>公交!AR37-公交!AR39</f>
      </c>
      <c r="AS47" s="36">
        <f>AR47/BS47-1</f>
      </c>
      <c r="AT47" s="35">
        <f>公交!AT37-公交!AT39</f>
      </c>
      <c r="AU47" s="36">
        <f>AT47/BU47-1</f>
      </c>
      <c r="AV47" s="35">
        <f>Z47+X47+AB47+AD47+AF47+AH47+AJ47+AL47+AN47+AP47+AR47+AT47</f>
      </c>
      <c r="AW47" s="36">
        <f>AV47/SUM(AY47,BA47,BC47,BE47,BG47,BI47,BK47,BM47,BO47,BQ47,BS47,BU47)-1</f>
      </c>
      <c r="AX47" s="37"/>
      <c r="AY47" s="35" t="n">
        <v>104.78</v>
      </c>
      <c r="AZ47" s="36"/>
      <c r="BA47" s="35" t="n">
        <v>98.05</v>
      </c>
      <c r="BB47" s="36"/>
      <c r="BC47" s="35" t="n">
        <v>106.39</v>
      </c>
      <c r="BD47" s="36"/>
      <c r="BE47" s="35" t="n">
        <v>105.86</v>
      </c>
      <c r="BF47" s="36"/>
      <c r="BG47" s="35" t="n">
        <v>109.12</v>
      </c>
      <c r="BH47" s="36"/>
      <c r="BI47" s="35" t="n">
        <v>106.11</v>
      </c>
      <c r="BJ47" s="36"/>
      <c r="BK47" s="35" t="n">
        <v>105.18</v>
      </c>
      <c r="BL47" s="36"/>
      <c r="BM47" s="35" t="n">
        <v>97.55</v>
      </c>
      <c r="BN47" s="36"/>
      <c r="BO47" s="35" t="n">
        <v>103.02</v>
      </c>
      <c r="BP47" s="36"/>
      <c r="BQ47" s="35" t="n">
        <v>118.23</v>
      </c>
      <c r="BR47" s="36"/>
      <c r="BS47" s="35" t="n">
        <v>111.58</v>
      </c>
      <c r="BT47" s="36"/>
      <c r="BU47" s="35" t="n">
        <v>109.87</v>
      </c>
      <c r="BV47" s="36"/>
      <c r="BW47" s="35">
        <f>AY47+BA47+BC47+BE47+BG47+BI47+BK47+BM47+BO47+BQ47+BS47+BU47</f>
      </c>
      <c r="BX47" s="36"/>
      <c r="BY47" s="40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7"/>
    </row>
    <row r="48" ht="27" customHeight="1" spans="1:88">
      <c r="A48" s="45"/>
      <c r="B48" s="34" t="s">
        <v>296</v>
      </c>
      <c r="C48" s="35" t="n">
        <f>出租!C37-出租!C39</f>
        <v>77.77999999999997</v>
      </c>
      <c r="D48" s="36" t="n">
        <f t="shared" si="37">C48/Z48-1</f>
        <v>0.03238651446774621</v>
      </c>
      <c r="E48" s="35" t="n">
        <f>出租!E37-出租!E39</f>
        <v>78.39999999999998</v>
      </c>
      <c r="F48" s="36" t="n">
        <f t="shared" si="38">E48/AB48-1</f>
        <v>0.04380242311276783</v>
      </c>
      <c r="G48" s="35" t="n">
        <f>出租!G37-出租!G39</f>
        <v>72.68</v>
      </c>
      <c r="H48" s="36" t="n">
        <f t="shared" si="39">G48/AD48-1</f>
        <v>0.03843406200885835</v>
      </c>
      <c r="I48" s="35" t="n">
        <f>出租!I37-出租!I39</f>
        <v>68.88</v>
      </c>
      <c r="J48" s="36" t="n">
        <f t="shared" si="40">I48/AF48-1</f>
        <v>0.005400671434827142</v>
      </c>
      <c r="K48" s="35" t="n">
        <f>出租!K37-出租!K39</f>
        <v>77.60000000000002</v>
      </c>
      <c r="L48" s="36" t="n">
        <f t="shared" si="41">K48/AH48-1</f>
        <v>-0.36063277580950814</v>
      </c>
      <c r="M48" s="35" t="n">
        <f>出租!M37-出租!M39</f>
        <v>85.80000000000001</v>
      </c>
      <c r="N48" s="36" t="n">
        <f t="shared" si="42">M48/AJ48-1</f>
        <v>-0.14165666266506605</v>
      </c>
      <c r="O48" s="35" t="n">
        <f>出租!O37-出租!O39</f>
        <v>77.29000000000002</v>
      </c>
      <c r="P48" s="36" t="n">
        <f t="shared" si="43">O48/AL48-1</f>
        <v>-0.16981740064446826</v>
      </c>
      <c r="Q48" s="35" t="n">
        <f>出租!Q37-出租!Q39</f>
        <v>73.89999999999998</v>
      </c>
      <c r="R48" s="36" t="n">
        <f>Q48/AL48-1</f>
        <v>-0.16070414537194777</v>
      </c>
      <c r="S48" s="35">
        <f>出租!S37-出租!S39</f>
      </c>
      <c r="T48" s="36">
        <f>S48/AN48-1</f>
      </c>
      <c r="U48" s="134">
        <f>E48+C48+G48+I48+K48+M48+O48+Q48+S48</f>
      </c>
      <c r="V48" s="135">
        <f>U48/SUM(X48,Z48,AB48,AD48,AF48,AH48,AJ48,AL48,AN48)-1</f>
      </c>
      <c r="W48" s="36"/>
      <c r="X48" s="35">
        <f>出租!X37-出租!X39</f>
      </c>
      <c r="Y48" s="36">
        <f>X48/AY48-1</f>
      </c>
      <c r="Z48" s="35">
        <f>出租!Z37-出租!Z39</f>
      </c>
      <c r="AA48" s="36">
        <f>Z48/BA48-1</f>
      </c>
      <c r="AB48" s="35">
        <f>出租!AB37-出租!AB39</f>
      </c>
      <c r="AC48" s="36">
        <f>AB48/BC48-1</f>
      </c>
      <c r="AD48" s="35">
        <f>出租!AD37-出租!AD39</f>
      </c>
      <c r="AE48" s="36">
        <f>AD48/BE48-1</f>
      </c>
      <c r="AF48" s="35">
        <f>出租!AF37-出租!AF39</f>
      </c>
      <c r="AG48" s="36">
        <f>AF48/BG48-1</f>
      </c>
      <c r="AH48" s="35">
        <f>出租!AH37-出租!AH39</f>
      </c>
      <c r="AI48" s="36">
        <f>AH48/BI48-1</f>
      </c>
      <c r="AJ48" s="35">
        <f>出租!AJ37-出租!AJ39</f>
      </c>
      <c r="AK48" s="36">
        <f>AJ48/BK48-1</f>
      </c>
      <c r="AL48" s="35">
        <f>出租!AL37-出租!AL39</f>
      </c>
      <c r="AM48" s="36">
        <f>AL48/BM48-1</f>
      </c>
      <c r="AN48" s="35">
        <f>出租!AN37-出租!AN39</f>
      </c>
      <c r="AO48" s="36">
        <f>AN48/BO48-1</f>
      </c>
      <c r="AP48" s="35">
        <f>出租!AP37-出租!AP39</f>
      </c>
      <c r="AQ48" s="36">
        <f>AP48/BQ48-1</f>
      </c>
      <c r="AR48" s="35">
        <f>出租!AR37-出租!AR39</f>
      </c>
      <c r="AS48" s="36">
        <f>AR48/BS48-1</f>
      </c>
      <c r="AT48" s="35">
        <f>出租!AT37-出租!AT39</f>
      </c>
      <c r="AU48" s="36">
        <f>AT48/BU48-1</f>
      </c>
      <c r="AV48" s="35">
        <f>Z48+X48+AB48+AD48+AF48+AH48+AJ48+AL48+AN48+AP48+AR48+AT48</f>
      </c>
      <c r="AW48" s="36">
        <f>AV48/SUM(AY48,BA48,BC48,BE48,BG48,BI48,BK48,BM48,BO48,BQ48,BS48,BU48)-1</f>
      </c>
      <c r="AX48" s="37"/>
      <c r="AY48" s="35" t="n">
        <v>100.75</v>
      </c>
      <c r="AZ48" s="36"/>
      <c r="BA48" s="35" t="n">
        <v>79.35</v>
      </c>
      <c r="BB48" s="36"/>
      <c r="BC48" s="35" t="n">
        <v>75.27</v>
      </c>
      <c r="BD48" s="36"/>
      <c r="BE48" s="35" t="n">
        <v>70.75</v>
      </c>
      <c r="BF48" s="36"/>
      <c r="BG48" s="35" t="n">
        <v>75.53</v>
      </c>
      <c r="BH48" s="36"/>
      <c r="BI48" s="35" t="n">
        <v>72.55</v>
      </c>
      <c r="BJ48" s="36"/>
      <c r="BK48" s="35" t="n">
        <v>70.2</v>
      </c>
      <c r="BL48" s="36"/>
      <c r="BM48" s="35" t="n">
        <v>68.7</v>
      </c>
      <c r="BN48" s="36"/>
      <c r="BO48" s="35" t="n">
        <v>68.2</v>
      </c>
      <c r="BP48" s="36"/>
      <c r="BQ48" s="35" t="n">
        <v>67.74</v>
      </c>
      <c r="BR48" s="36"/>
      <c r="BS48" s="35" t="n">
        <v>64.2</v>
      </c>
      <c r="BT48" s="36"/>
      <c r="BU48" s="35" t="n">
        <v>64.52</v>
      </c>
      <c r="BV48" s="36"/>
      <c r="BW48" s="35">
        <f>AY48+BA48+BC48+BE48+BG48+BI48+BK48+BM48+BO48+BQ48+BS48+BU48</f>
      </c>
      <c r="BX48" s="36"/>
      <c r="BY48" s="40"/>
      <c r="BZ48" s="49"/>
      <c r="CA48" s="49"/>
      <c r="CB48" s="49"/>
      <c r="CC48" s="49"/>
      <c r="CD48" s="49"/>
      <c r="CE48" s="49"/>
      <c r="CF48" s="50"/>
      <c r="CG48" s="49"/>
      <c r="CH48" s="50"/>
      <c r="CI48" s="50"/>
      <c r="CJ48" s="50"/>
      <c r="CK48" s="50"/>
      <c r="CL48" s="47"/>
    </row>
    <row r="49" ht="27" customHeight="1" spans="1:88">
      <c r="A49" s="29"/>
      <c r="B49" s="34" t="s">
        <v>297</v>
      </c>
      <c r="C49" s="35" t="n">
        <f>网约车!C37-网约车!C39</f>
        <v>32.116451951274996</v>
      </c>
      <c r="D49" s="36" t="n">
        <f t="shared" si="37">C49/Z49-1</f>
        <v>2.1570702135307678</v>
      </c>
      <c r="E49" s="35" t="n">
        <f>网约车!E37-网约车!E39</f>
        <v>25.01333465565901</v>
      </c>
      <c r="F49" s="36" t="n">
        <f t="shared" si="38">E49/AB49-1</f>
        <v>1.297994691914366</v>
      </c>
      <c r="G49" s="35" t="n">
        <f>网约车!G37-网约车!G39</f>
        <v>32.67954637190502</v>
      </c>
      <c r="H49" s="36" t="n">
        <f t="shared" si="39">G49/AD49-1</f>
        <v>1.5365950553003356</v>
      </c>
      <c r="I49" s="35" t="n">
        <f>网约车!I37-网约车!I39</f>
        <v>32.017500968945996</v>
      </c>
      <c r="J49" s="36" t="n">
        <f t="shared" si="40">I49/AF49-1</f>
        <v>1.1392232798944968</v>
      </c>
      <c r="K49" s="35" t="n">
        <f>网约车!K37-网约车!K39</f>
        <v>37.692011145158006</v>
      </c>
      <c r="L49" s="36" t="n">
        <f t="shared" si="41">K49/AH49-1</f>
        <v>0.8986451441387555</v>
      </c>
      <c r="M49" s="35" t="n">
        <f>网约车!M37-网约车!M39</f>
        <v>38.817604677877</v>
      </c>
      <c r="N49" s="36" t="n">
        <f t="shared" si="42">M49/AJ49-1</f>
        <v>1.1174002107391297</v>
      </c>
      <c r="O49" s="35" t="n">
        <f>网约车!O37-网约车!O39</f>
        <v>40.32298646587299</v>
      </c>
      <c r="P49" s="36" t="n">
        <f t="shared" si="43">O49/AL49-1</f>
        <v>0.9566455277271027</v>
      </c>
      <c r="Q49" s="35" t="n">
        <f>网约车!Q37-网约车!Q39</f>
        <v>40.81850836023739</v>
      </c>
      <c r="R49" s="36" t="n">
        <f>Q49/AL49-1</f>
        <v>0.8561986959967973</v>
      </c>
      <c r="S49" s="35">
        <f>网约车!S37-网约车!S39</f>
      </c>
      <c r="T49" s="36">
        <f>S49/AN49-1</f>
      </c>
      <c r="U49" s="134">
        <f>E49+C49+G49+I49+K49+M49+O49+Q49+S49</f>
      </c>
      <c r="V49" s="135">
        <f>U49/SUM(X49,Z49,AB49,AD49,AF49,AH49,AJ49,AL49,AN49)-1</f>
      </c>
      <c r="W49" s="36"/>
      <c r="X49" s="35">
        <f>网约车!X37-网约车!X39</f>
      </c>
      <c r="Y49" s="36">
        <f>X49/AY49-1</f>
      </c>
      <c r="Z49" s="35">
        <f>网约车!Z37-网约车!Z39</f>
      </c>
      <c r="AA49" s="36">
        <f>Z49/BA49-1</f>
      </c>
      <c r="AB49" s="35">
        <f>网约车!AB37-网约车!AB39</f>
      </c>
      <c r="AC49" s="36">
        <f>AB49/BC49-1</f>
      </c>
      <c r="AD49" s="35">
        <f>网约车!AD37-网约车!AD39</f>
      </c>
      <c r="AE49" s="36">
        <f>AD49/BE49-1</f>
      </c>
      <c r="AF49" s="35">
        <f>网约车!AF37-网约车!AF39</f>
      </c>
      <c r="AG49" s="36">
        <f>AF49/BG49-1</f>
      </c>
      <c r="AH49" s="35">
        <f>网约车!AH37-网约车!AH39</f>
      </c>
      <c r="AI49" s="36">
        <f>AH49/BI49-1</f>
      </c>
      <c r="AJ49" s="35">
        <f>网约车!AJ37-网约车!AJ39</f>
      </c>
      <c r="AK49" s="36">
        <f>AJ49/BK49-1</f>
      </c>
      <c r="AL49" s="35">
        <f>网约车!AL37-网约车!AL39</f>
      </c>
      <c r="AM49" s="36">
        <f>AL49/BM49-1</f>
      </c>
      <c r="AN49" s="35">
        <f>网约车!AN37-网约车!AN39</f>
      </c>
      <c r="AO49" s="36">
        <f>AN49/BO49-1</f>
      </c>
      <c r="AP49" s="35">
        <f>网约车!AP37-网约车!AP39</f>
      </c>
      <c r="AQ49" s="36">
        <f>AP49/BQ49-1</f>
      </c>
      <c r="AR49" s="35">
        <f>网约车!AR37-网约车!AR39</f>
      </c>
      <c r="AS49" s="36">
        <f>AR49/BS49-1</f>
      </c>
      <c r="AT49" s="35">
        <f>网约车!AT37-网约车!AT39</f>
      </c>
      <c r="AU49" s="36">
        <f>AT49/BU49-1</f>
      </c>
      <c r="AV49" s="35">
        <f>Z49+X49+AB49+AD49+AF49+AH49+AJ49+AL49+AN49+AP49+AR49+AT49</f>
      </c>
      <c r="AW49" s="36">
        <f>AV49/SUM(AY49,BA49,BC49,BE49,BG49,BI49,BK49,BM49,BO49,BQ49,BS49,BU49)-1</f>
      </c>
      <c r="AX49" s="37"/>
      <c r="AY49" s="35" t="n">
        <v>15.7833427600569</v>
      </c>
      <c r="AZ49" s="36"/>
      <c r="BA49" s="35" t="n">
        <v>9.64523379771285</v>
      </c>
      <c r="BB49" s="36"/>
      <c r="BC49" s="35" t="n">
        <v>12.4859451124374</v>
      </c>
      <c r="BD49" s="36"/>
      <c r="BE49" s="35" t="n">
        <v>13.2204151712449</v>
      </c>
      <c r="BF49" s="36"/>
      <c r="BG49" s="35" t="n">
        <v>14.4535863141448</v>
      </c>
      <c r="BH49" s="36"/>
      <c r="BI49" s="35" t="n">
        <v>11.9707484097627</v>
      </c>
      <c r="BJ49" s="36"/>
      <c r="BK49" s="35" t="n">
        <v>14.3239787142642</v>
      </c>
      <c r="BL49" s="36"/>
      <c r="BM49" s="35" t="n">
        <v>13.861900935001</v>
      </c>
      <c r="BN49" s="36"/>
      <c r="BO49" s="35" t="n">
        <v>16.7394821308413</v>
      </c>
      <c r="BP49" s="36"/>
      <c r="BQ49" s="35" t="n">
        <v>17.0738136524756</v>
      </c>
      <c r="BR49" s="36"/>
      <c r="BS49" s="35" t="n">
        <v>17.3771240030284</v>
      </c>
      <c r="BT49" s="36"/>
      <c r="BU49" s="35" t="n">
        <v>20.0740011789895</v>
      </c>
      <c r="BV49" s="36"/>
      <c r="BW49" s="35">
        <f>AY49+BA49+BC49+BE49+BG49+BI49+BK49+BM49+BO49+BQ49+BS49+BU49</f>
      </c>
      <c r="BX49" s="36"/>
      <c r="BY49" s="40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9"/>
      <c r="CK49" s="49"/>
      <c r="CL49" s="47"/>
    </row>
    <row r="50" s="13" customFormat="1" ht="27" customHeight="1" spans="1:88">
      <c r="A50" s="48" t="s">
        <v>101</v>
      </c>
      <c r="B50" s="34" t="s">
        <v>293</v>
      </c>
      <c r="C50" s="35" t="n">
        <f>C51+C52+C53+C54</f>
        <v>300.581697540454</v>
      </c>
      <c r="D50" s="36" t="n">
        <f t="shared" si="37">C50/Z50-1</f>
        <v>0.6806162891634215</v>
      </c>
      <c r="E50" s="35" t="n">
        <f>E51+E52+E53+E54</f>
        <v>314.286571078882</v>
      </c>
      <c r="F50" s="36" t="n">
        <f t="shared" si="38">E50/AB50-1</f>
        <v>0.6566163342487965</v>
      </c>
      <c r="G50" s="35" t="n">
        <f>G51+G52+G53+G54</f>
        <v>289.87743581915606</v>
      </c>
      <c r="H50" s="36" t="n">
        <f t="shared" si="39">G50/AD50-1</f>
        <v>0.6442817862840113</v>
      </c>
      <c r="I50" s="35" t="n">
        <f>I51+I52+I53+I54</f>
        <v>283.65048010719386</v>
      </c>
      <c r="J50" s="36" t="n">
        <f t="shared" si="40">I50/AF50-1</f>
        <v>0.547561554667233</v>
      </c>
      <c r="K50" s="35" t="n">
        <f>K51+K52+K53+K54</f>
        <v>290.055032192114</v>
      </c>
      <c r="L50" s="36" t="n">
        <f t="shared" si="41">K50/AH50-1</f>
        <v>0.5781351496349731</v>
      </c>
      <c r="M50" s="35" t="n">
        <f>M51+M52+M53+M54</f>
        <v>285.2280087761661</v>
      </c>
      <c r="N50" s="36" t="n">
        <f t="shared" si="42">M50/AJ50-1</f>
        <v>0.6161071817779049</v>
      </c>
      <c r="O50" s="35" t="n">
        <f>O51+O52+O53+O54</f>
        <v>287.421598697666</v>
      </c>
      <c r="P50" s="36" t="n">
        <f t="shared" si="43">O50/AL50-1</f>
        <v>-0.0047958739375718595</v>
      </c>
      <c r="Q50" s="35" t="n">
        <f>Q51+Q52+Q53+Q54</f>
        <v>293.30241096241116</v>
      </c>
      <c r="R50" s="36" t="n">
        <f>Q50/AL50-1</f>
        <v>-0.14441345571621944</v>
      </c>
      <c r="S50" s="35">
        <f>S51+S52+S53+S54</f>
      </c>
      <c r="T50" s="36">
        <f>S50/AN50-1</f>
      </c>
      <c r="U50" s="134">
        <f>E50+C50+G50+I50+K50+M50+O50+Q50+S50</f>
      </c>
      <c r="V50" s="135">
        <f>U50/SUM(X50,Z50,AB50,AD50,AF50,AH50,AJ50,AL50,AN50)-1</f>
      </c>
      <c r="W50" s="36"/>
      <c r="X50" s="35">
        <f>X51+X52+X53+X54</f>
      </c>
      <c r="Y50" s="36">
        <f>X50/AY50-1</f>
      </c>
      <c r="Z50" s="35">
        <f>Z51+Z52+Z53+Z54</f>
      </c>
      <c r="AA50" s="36">
        <f>Z50/BA50-1</f>
      </c>
      <c r="AB50" s="35">
        <f>AB51+AB52+AB53+AB54</f>
      </c>
      <c r="AC50" s="36">
        <f>AB50/BC50-1</f>
      </c>
      <c r="AD50" s="35">
        <f>AD51+AD52+AD53+AD54</f>
      </c>
      <c r="AE50" s="36">
        <f>AD50/BE50-1</f>
      </c>
      <c r="AF50" s="35">
        <f>AF51+AF52+AF53+AF54</f>
      </c>
      <c r="AG50" s="36">
        <f>AF50/BG50-1</f>
      </c>
      <c r="AH50" s="35">
        <f>AH51+AH52+AH53+AH54</f>
      </c>
      <c r="AI50" s="36">
        <f>AH50/BI50-1</f>
      </c>
      <c r="AJ50" s="35">
        <f>AJ51+AJ52+AJ53+AJ54</f>
      </c>
      <c r="AK50" s="36">
        <f>AJ50/BK50-1</f>
      </c>
      <c r="AL50" s="35">
        <f>AL51+AL52+AL53+AL54</f>
      </c>
      <c r="AM50" s="36">
        <f>AL50/BM50-1</f>
      </c>
      <c r="AN50" s="35">
        <f>AN51+AN52+AN53+AN54</f>
      </c>
      <c r="AO50" s="36">
        <f>AN50/BO50-1</f>
      </c>
      <c r="AP50" s="35">
        <f>AP51+AP52+AP53+AP54</f>
      </c>
      <c r="AQ50" s="36">
        <f>AP50/BQ50-1</f>
      </c>
      <c r="AR50" s="35">
        <f>AR51+AR52+AR53+AR54</f>
      </c>
      <c r="AS50" s="36">
        <f>AR50/BS50-1</f>
      </c>
      <c r="AT50" s="35">
        <f>AT51+AT52+AT53+AT54</f>
      </c>
      <c r="AU50" s="36">
        <f>AT50/BU50-1</f>
      </c>
      <c r="AV50" s="35">
        <f>Z50+X50+AB50+AD50+AF50+AH50+AJ50+AL50+AN50+AP50+AR50+AT50</f>
      </c>
      <c r="AW50" s="36">
        <f>AV50/SUM(AY50,BA50,BC50,BE50,BG50,BI50,BK50,BM50,BO50,BQ50,BS50,BU50)-1</f>
      </c>
      <c r="AX50" s="37"/>
      <c r="AY50" s="38">
        <f>AY51+AY52+AY53+AY54</f>
      </c>
      <c r="AZ50" s="37"/>
      <c r="BA50" s="38">
        <f>BA51+BA52+BA53+BA54</f>
      </c>
      <c r="BB50" s="37"/>
      <c r="BC50" s="38">
        <f>BC51+BC52+BC53+BC54</f>
      </c>
      <c r="BD50" s="37"/>
      <c r="BE50" s="38">
        <f>BE51+BE52+BE53+BE54</f>
      </c>
      <c r="BF50" s="37"/>
      <c r="BG50" s="38">
        <f>BG51+BG52+BG53+BG54</f>
      </c>
      <c r="BH50" s="37"/>
      <c r="BI50" s="38">
        <f>BI51+BI52+BI53+BI54</f>
      </c>
      <c r="BJ50" s="37"/>
      <c r="BK50" s="38">
        <f>BK51+BK52+BK53+BK54</f>
      </c>
      <c r="BL50" s="37"/>
      <c r="BM50" s="38">
        <f>BM51+BM52+BM53+BM54</f>
      </c>
      <c r="BN50" s="37"/>
      <c r="BO50" s="38">
        <f>BO51+BO52+BO53+BO54</f>
      </c>
      <c r="BP50" s="37"/>
      <c r="BQ50" s="38">
        <f>BQ51+BQ52+BQ53+BQ54</f>
      </c>
      <c r="BR50" s="37"/>
      <c r="BS50" s="38">
        <f>BS51+BS52+BS53+BS54</f>
      </c>
      <c r="BT50" s="37"/>
      <c r="BU50" s="38">
        <f>BU51+BU52+BU53+BU54</f>
      </c>
      <c r="BV50" s="37"/>
      <c r="BW50" s="38">
        <f>AY50+BA50+BC50+BE50+BG50+BI50+BK50+BM50+BO50+BQ50+BS50+BU50</f>
      </c>
      <c r="BX50" s="37"/>
      <c r="BY50" s="39"/>
      <c r="BZ50" s="44"/>
      <c r="CA50" s="44"/>
      <c r="CB50" s="44"/>
      <c r="CC50" s="44"/>
      <c r="CD50" s="44"/>
      <c r="CE50" s="44"/>
      <c r="CF50" s="44"/>
      <c r="CG50" s="44"/>
      <c r="CH50" s="44"/>
      <c r="CI50" s="44"/>
      <c r="CJ50" s="44"/>
      <c r="CK50" s="44"/>
      <c r="CL50" s="44"/>
    </row>
    <row r="51" s="14" customFormat="1" ht="27" customHeight="1" spans="1:88">
      <c r="A51" s="45"/>
      <c r="B51" s="34" t="s">
        <v>294</v>
      </c>
      <c r="C51" s="35" t="n">
        <f>班线包车!C36</f>
        <v>133.6683</v>
      </c>
      <c r="D51" s="36" t="n">
        <f t="shared" si="37">C51/Z51-1</f>
        <v>-0.1874035306783841</v>
      </c>
      <c r="E51" s="35" t="n">
        <f>班线包车!E36</f>
        <v>143.6103</v>
      </c>
      <c r="F51" s="36" t="n">
        <f t="shared" si="38">E51/AB51-1</f>
        <v>-0.16830147025182562</v>
      </c>
      <c r="G51" s="35" t="n">
        <f>班线包车!G36</f>
        <v>139.53820000000002</v>
      </c>
      <c r="H51" s="36" t="n">
        <f t="shared" si="39">G51/AD51-1</f>
        <v>-0.11687813596480123</v>
      </c>
      <c r="I51" s="35" t="n">
        <f>班线包车!I36</f>
        <v>141.171</v>
      </c>
      <c r="J51" s="36" t="n">
        <f t="shared" si="40">I51/AF51-1</f>
        <v>-0.12899505979517312</v>
      </c>
      <c r="K51" s="35" t="n">
        <f>班线包车!K36</f>
        <v>140.9257</v>
      </c>
      <c r="L51" s="36" t="n">
        <f t="shared" si="41">K51/AH51-1</f>
        <v>-0.13831997534662688</v>
      </c>
      <c r="M51" s="35" t="n">
        <f>班线包车!M36</f>
        <v>134.7257</v>
      </c>
      <c r="N51" s="36" t="n">
        <f t="shared" si="42">M51/AJ51-1</f>
        <v>-0.16378184021038633</v>
      </c>
      <c r="O51" s="35" t="n">
        <f>班线包车!O36</f>
        <v>137.6465</v>
      </c>
      <c r="P51" s="36" t="n">
        <f t="shared" si="43">O51/AL51-1</f>
        <v>-0.17634601886463908</v>
      </c>
      <c r="Q51" s="35" t="n">
        <f>班线包车!Q36</f>
        <v>136.48069999999998</v>
      </c>
      <c r="R51" s="36" t="n">
        <f>Q51/AL51-1</f>
        <v>-0.1620941644651901</v>
      </c>
      <c r="S51" s="35">
        <f>班线包车!S36</f>
      </c>
      <c r="T51" s="36">
        <f>S51/AN51-1</f>
      </c>
      <c r="U51" s="134">
        <f>E51+C51+G51+I51+K51+M51+O51+Q51+S51</f>
      </c>
      <c r="V51" s="135">
        <f>U51/SUM(X51,Z51,AB51,AD51,AF51,AH51,AJ51,AL51,AN51)-1</f>
      </c>
      <c r="W51" s="36"/>
      <c r="X51" s="35">
        <f>班线包车!X36</f>
      </c>
      <c r="Y51" s="36">
        <f>X51/AY51-1</f>
      </c>
      <c r="Z51" s="35">
        <f>班线包车!Z36</f>
      </c>
      <c r="AA51" s="36">
        <f>Z51/BA51-1</f>
      </c>
      <c r="AB51" s="35">
        <f>班线包车!AB36</f>
      </c>
      <c r="AC51" s="36">
        <f>AB51/BC51-1</f>
      </c>
      <c r="AD51" s="35">
        <f>班线包车!AD36</f>
      </c>
      <c r="AE51" s="36">
        <f>AD51/BE51-1</f>
      </c>
      <c r="AF51" s="35">
        <f>班线包车!AF36</f>
      </c>
      <c r="AG51" s="36">
        <f>AF51/BG51-1</f>
      </c>
      <c r="AH51" s="35">
        <f>班线包车!AH36</f>
      </c>
      <c r="AI51" s="36">
        <f>AH51/BI51-1</f>
      </c>
      <c r="AJ51" s="35">
        <f>班线包车!AJ36</f>
      </c>
      <c r="AK51" s="36">
        <f>AJ51/BK51-1</f>
      </c>
      <c r="AL51" s="35">
        <f>班线包车!AL36</f>
      </c>
      <c r="AM51" s="36">
        <f>AL51/BM51-1</f>
      </c>
      <c r="AN51" s="35">
        <f>班线包车!AN36</f>
      </c>
      <c r="AO51" s="36">
        <f>AN51/BO51-1</f>
      </c>
      <c r="AP51" s="35">
        <f>班线包车!AP36</f>
      </c>
      <c r="AQ51" s="36">
        <f>AP51/BQ51-1</f>
      </c>
      <c r="AR51" s="35">
        <f>班线包车!AR36</f>
      </c>
      <c r="AS51" s="36">
        <f>AR51/BS51-1</f>
      </c>
      <c r="AT51" s="35">
        <f>班线包车!AT36</f>
      </c>
      <c r="AU51" s="36">
        <f>AT51/BU51-1</f>
      </c>
      <c r="AV51" s="35">
        <f>Z51+X51+AB51+AD51+AF51+AH51+AJ51+AL51+AN51+AP51+AR51+AT51</f>
      </c>
      <c r="AW51" s="36">
        <f>AV51/SUM(AY51,BA51,BC51,BE51,BG51,BI51,BK51,BM51,BO51,BQ51,BS51,BU51)-1</f>
      </c>
      <c r="AX51" s="37"/>
      <c r="AY51" s="35" t="n">
        <v>157.2721</v>
      </c>
      <c r="AZ51" s="36"/>
      <c r="BA51" s="35" t="n">
        <v>166.3319</v>
      </c>
      <c r="BB51" s="36"/>
      <c r="BC51" s="35" t="n">
        <v>156.2658</v>
      </c>
      <c r="BD51" s="36"/>
      <c r="BE51" s="35" t="n">
        <v>159.9114</v>
      </c>
      <c r="BF51" s="36"/>
      <c r="BG51" s="35" t="n">
        <v>169.6945</v>
      </c>
      <c r="BH51" s="36"/>
      <c r="BI51" s="35" t="n">
        <v>160.4583</v>
      </c>
      <c r="BJ51" s="36"/>
      <c r="BK51" s="35" t="n">
        <v>165.7418</v>
      </c>
      <c r="BL51" s="36"/>
      <c r="BM51" s="35" t="n">
        <v>155.1431</v>
      </c>
      <c r="BN51" s="36"/>
      <c r="BO51" s="35" t="n">
        <v>147.4553</v>
      </c>
      <c r="BP51" s="36"/>
      <c r="BQ51" s="35" t="n">
        <v>156.2083</v>
      </c>
      <c r="BR51" s="36"/>
      <c r="BS51" s="35" t="n">
        <v>142.782</v>
      </c>
      <c r="BT51" s="36"/>
      <c r="BU51" s="35" t="n">
        <v>144.3512</v>
      </c>
      <c r="BV51" s="36"/>
      <c r="BW51" s="35">
        <f>AY51+BA51+BC51+BE51+BG51+BI51+BK51+BM51+BO51+BQ51+BS51+BU51</f>
      </c>
      <c r="BX51" s="36"/>
      <c r="BY51" s="40"/>
      <c r="BZ51" s="46"/>
      <c r="CA51" s="46"/>
      <c r="CB51" s="46"/>
      <c r="CC51" s="46"/>
      <c r="CD51" s="46"/>
      <c r="CE51" s="46"/>
      <c r="CF51" s="46"/>
      <c r="CG51" s="46"/>
      <c r="CH51" s="46"/>
      <c r="CI51" s="46"/>
      <c r="CJ51" s="46"/>
      <c r="CK51" s="46"/>
      <c r="CL51" s="47"/>
    </row>
    <row r="52" s="14" customFormat="1" ht="27" customHeight="1" spans="1:88">
      <c r="A52" s="45"/>
      <c r="B52" s="34" t="s">
        <v>295</v>
      </c>
      <c r="C52" s="35" t="n">
        <f>公交!C41-公交!C43</f>
        <v>8.200000000000045</v>
      </c>
      <c r="D52" s="36" t="n">
        <f t="shared" si="37">C52/Z52-1</f>
        <v>-0.17670682730922527</v>
      </c>
      <c r="E52" s="35" t="n">
        <f>公交!E41-公交!E43</f>
        <v>8.230000000000018</v>
      </c>
      <c r="F52" s="36" t="n">
        <f t="shared" si="38">E52/AB52-1</f>
        <v>-0.1753507014028053</v>
      </c>
      <c r="G52" s="35" t="n">
        <f>公交!G41-公交!G43</f>
        <v>8.269999999999982</v>
      </c>
      <c r="H52" s="36" t="n">
        <f t="shared" si="39">G52/AD52-1</f>
        <v>-0.17051153460381596</v>
      </c>
      <c r="I52" s="35" t="n">
        <f>公交!I41-公交!I43</f>
        <v>8.279999999999973</v>
      </c>
      <c r="J52" s="36" t="n">
        <f t="shared" si="40">I52/AF52-1</f>
        <v>-0.17034068136272018</v>
      </c>
      <c r="K52" s="35" t="n">
        <f>公交!K41-公交!K43</f>
        <v>8.290000000000077</v>
      </c>
      <c r="L52" s="36" t="n">
        <f t="shared" si="41">K52/AH52-1</f>
        <v>-0.17099999999999205</v>
      </c>
      <c r="M52" s="35" t="n">
        <f>公交!M41-公交!M43</f>
        <v>8.300000000000068</v>
      </c>
      <c r="N52" s="36" t="n">
        <f t="shared" si="42">M52/AJ52-1</f>
        <v>0.20289855072465124</v>
      </c>
      <c r="O52" s="35" t="n">
        <f>公交!O41-公交!O43</f>
        <v>8.319999999999936</v>
      </c>
      <c r="P52" s="36" t="n">
        <f t="shared" si="43">O52/AL52-1</f>
        <v>0.12432432432430263</v>
      </c>
      <c r="Q52" s="35" t="n">
        <f>公交!Q41-公交!Q43</f>
        <v>8.330000000000041</v>
      </c>
      <c r="R52" s="36" t="n">
        <f>Q52/AL52-1</f>
        <v>0.015853658536584048</v>
      </c>
      <c r="S52" s="35">
        <f>公交!S41-公交!S43</f>
      </c>
      <c r="T52" s="36">
        <f>S52/AN52-1</f>
      </c>
      <c r="U52" s="134">
        <f>E52+C52+G52+I52+K52+M52+O52+Q52+S52</f>
      </c>
      <c r="V52" s="135">
        <f>U52/SUM(X52,Z52,AB52,AD52,AF52,AH52,AJ52,AL52,AN52)-1</f>
      </c>
      <c r="W52" s="36"/>
      <c r="X52" s="35">
        <f>公交!X41-公交!X43</f>
      </c>
      <c r="Y52" s="36">
        <f>X52/AY52-1</f>
      </c>
      <c r="Z52" s="35">
        <f>公交!Z41-公交!Z43</f>
      </c>
      <c r="AA52" s="36">
        <f>Z52/BA52-1</f>
      </c>
      <c r="AB52" s="35">
        <f>公交!AB41-公交!AB43</f>
      </c>
      <c r="AC52" s="36">
        <f>AB52/BC52-1</f>
      </c>
      <c r="AD52" s="35">
        <f>公交!AD41-公交!AD43</f>
      </c>
      <c r="AE52" s="36">
        <f>AD52/BE52-1</f>
      </c>
      <c r="AF52" s="35">
        <f>公交!AF41-公交!AF43</f>
      </c>
      <c r="AG52" s="36">
        <f>AF52/BG52-1</f>
      </c>
      <c r="AH52" s="35">
        <f>公交!AH41-公交!AH43</f>
      </c>
      <c r="AI52" s="36">
        <f>AH52/BI52-1</f>
      </c>
      <c r="AJ52" s="35">
        <f>公交!AJ41-公交!AJ43</f>
      </c>
      <c r="AK52" s="36">
        <f>AJ52/BK52-1</f>
      </c>
      <c r="AL52" s="35">
        <f>公交!AL41-公交!AL43</f>
      </c>
      <c r="AM52" s="36">
        <f>AL52/BM52-1</f>
      </c>
      <c r="AN52" s="35">
        <f>公交!AN41-公交!AN43</f>
      </c>
      <c r="AO52" s="36">
        <f>AN52/BO52-1</f>
      </c>
      <c r="AP52" s="35">
        <f>公交!AP41-公交!AP43</f>
      </c>
      <c r="AQ52" s="36">
        <f>AP52/BQ52-1</f>
      </c>
      <c r="AR52" s="35">
        <f>公交!AR41-公交!AR43</f>
      </c>
      <c r="AS52" s="36">
        <f>AR52/BS52-1</f>
      </c>
      <c r="AT52" s="35">
        <f>公交!AT41-公交!AT43</f>
      </c>
      <c r="AU52" s="36">
        <f>AT52/BU52-1</f>
      </c>
      <c r="AV52" s="35">
        <f>Z52+X52+AB52+AD52+AF52+AH52+AJ52+AL52+AN52+AP52+AR52+AT52</f>
      </c>
      <c r="AW52" s="36">
        <f>AV52/SUM(AY52,BA52,BC52,BE52,BG52,BI52,BK52,BM52,BO52,BQ52,BS52,BU52)-1</f>
      </c>
      <c r="AX52" s="37"/>
      <c r="AY52" s="35" t="n">
        <v>10.1799999999999</v>
      </c>
      <c r="AZ52" s="36"/>
      <c r="BA52" s="35" t="n">
        <v>10.15</v>
      </c>
      <c r="BB52" s="36"/>
      <c r="BC52" s="35" t="n">
        <v>10.15</v>
      </c>
      <c r="BD52" s="36"/>
      <c r="BE52" s="35" t="n">
        <v>10.16</v>
      </c>
      <c r="BF52" s="36"/>
      <c r="BG52" s="35" t="n">
        <v>10.16</v>
      </c>
      <c r="BH52" s="36"/>
      <c r="BI52" s="35" t="n">
        <v>10.16</v>
      </c>
      <c r="BJ52" s="36"/>
      <c r="BK52" s="35" t="n">
        <v>10.24</v>
      </c>
      <c r="BL52" s="36"/>
      <c r="BM52" s="35" t="n">
        <v>10.25</v>
      </c>
      <c r="BN52" s="36"/>
      <c r="BO52" s="35" t="n">
        <v>10.0</v>
      </c>
      <c r="BP52" s="36"/>
      <c r="BQ52" s="35" t="n">
        <v>10.02</v>
      </c>
      <c r="BR52" s="36"/>
      <c r="BS52" s="35" t="n">
        <v>9.93000000000006</v>
      </c>
      <c r="BT52" s="36"/>
      <c r="BU52" s="35" t="n">
        <v>9.93000000000006</v>
      </c>
      <c r="BV52" s="36"/>
      <c r="BW52" s="35">
        <f>AY52+BA52+BC52+BE52+BG52+BI52+BK52+BM52+BO52+BQ52+BS52+BU52</f>
      </c>
      <c r="BX52" s="36"/>
      <c r="BY52" s="40"/>
      <c r="BZ52" s="46"/>
      <c r="CA52" s="46"/>
      <c r="CB52" s="46"/>
      <c r="CC52" s="46"/>
      <c r="CD52" s="46"/>
      <c r="CE52" s="46"/>
      <c r="CF52" s="46"/>
      <c r="CG52" s="46"/>
      <c r="CH52" s="46"/>
      <c r="CI52" s="46"/>
      <c r="CJ52" s="46"/>
      <c r="CK52" s="46"/>
      <c r="CL52" s="47"/>
    </row>
    <row r="53" s="14" customFormat="1" ht="27" customHeight="1" spans="1:88">
      <c r="A53" s="45"/>
      <c r="B53" s="34" t="s">
        <v>296</v>
      </c>
      <c r="C53" s="35" t="n">
        <f>出租!C41-出租!C43</f>
        <v>125.29999999999995</v>
      </c>
      <c r="D53" s="36" t="n">
        <f t="shared" si="37">C53/Z53-1</f>
        <v>47.94531250000096</v>
      </c>
      <c r="E53" s="35" t="n">
        <f>出租!E41-出租!E43</f>
        <v>128.78999999999996</v>
      </c>
      <c r="F53" s="36" t="n">
        <f t="shared" si="38">E53/AB53-1</f>
        <v>54.5129310344842</v>
      </c>
      <c r="G53" s="35" t="n">
        <f>出租!G41-出租!G43</f>
        <v>105.59000000000003</v>
      </c>
      <c r="H53" s="36" t="n">
        <f t="shared" si="39">G53/AD53-1</f>
        <v>43.931914893616636</v>
      </c>
      <c r="I53" s="35" t="n">
        <f>出租!I41-出租!I43</f>
        <v>98.84999999999991</v>
      </c>
      <c r="J53" s="36" t="n">
        <f t="shared" si="40">I53/AF53-1</f>
        <v>44.763888888889475</v>
      </c>
      <c r="K53" s="35" t="n">
        <f>出租!K41-出租!K43</f>
        <v>102.39999999999998</v>
      </c>
      <c r="L53" s="36" t="n">
        <f t="shared" si="41">K53/AH53-1</f>
        <v>43.91228070175498</v>
      </c>
      <c r="M53" s="35" t="n">
        <f>出租!M41-出租!M43</f>
        <v>100.78000000000009</v>
      </c>
      <c r="N53" s="36" t="n">
        <f t="shared" si="42">M53/AJ53-1</f>
        <v>45.65740740740806</v>
      </c>
      <c r="O53" s="35" t="n">
        <f>出租!O41-出租!O43</f>
        <v>96.82000000000005</v>
      </c>
      <c r="P53" s="36" t="n">
        <f t="shared" si="43">O53/AL53-1</f>
        <v>0.08372509514215465</v>
      </c>
      <c r="Q53" s="35" t="n">
        <f>出租!Q41-出租!Q43</f>
        <v>100.93999999999994</v>
      </c>
      <c r="R53" s="36" t="n">
        <f>Q53/AL53-1</f>
        <v>-0.2704538884070541</v>
      </c>
      <c r="S53" s="35">
        <f>出租!S41-出租!S43</f>
      </c>
      <c r="T53" s="36">
        <f>S53/AN53-1</f>
      </c>
      <c r="U53" s="134">
        <f>E53+C53+G53+I53+K53+M53+O53+Q53+S53</f>
      </c>
      <c r="V53" s="135">
        <f>U53/SUM(X53,Z53,AB53,AD53,AF53,AH53,AJ53,AL53,AN53)-1</f>
      </c>
      <c r="W53" s="36"/>
      <c r="X53" s="35">
        <f>出租!X41-出租!X43</f>
      </c>
      <c r="Y53" s="36">
        <f>X53/AY53-1</f>
      </c>
      <c r="Z53" s="35">
        <f>出租!Z41-出租!Z43</f>
      </c>
      <c r="AA53" s="36">
        <f>Z53/BA53-1</f>
      </c>
      <c r="AB53" s="35">
        <f>出租!AB41-出租!AB43</f>
      </c>
      <c r="AC53" s="36">
        <f>AB53/BC53-1</f>
      </c>
      <c r="AD53" s="35">
        <f>出租!AD41-出租!AD43</f>
      </c>
      <c r="AE53" s="36">
        <f>AD53/BE53-1</f>
      </c>
      <c r="AF53" s="35">
        <f>出租!AF41-出租!AF43</f>
      </c>
      <c r="AG53" s="36">
        <f>AF53/BG53-1</f>
      </c>
      <c r="AH53" s="35">
        <f>出租!AH41-出租!AH43</f>
      </c>
      <c r="AI53" s="36">
        <f>AH53/BI53-1</f>
      </c>
      <c r="AJ53" s="35">
        <f>出租!AJ41-出租!AJ43</f>
      </c>
      <c r="AK53" s="36">
        <f>AJ53/BK53-1</f>
      </c>
      <c r="AL53" s="35">
        <f>出租!AL41-出租!AL43</f>
      </c>
      <c r="AM53" s="36">
        <f>AL53/BM53-1</f>
      </c>
      <c r="AN53" s="35">
        <f>出租!AN41-出租!AN43</f>
      </c>
      <c r="AO53" s="36">
        <f>AN53/BO53-1</f>
      </c>
      <c r="AP53" s="35">
        <f>出租!AP41-出租!AP43</f>
      </c>
      <c r="AQ53" s="36">
        <f>AP53/BQ53-1</f>
      </c>
      <c r="AR53" s="35">
        <f>出租!AR41-出租!AR43</f>
      </c>
      <c r="AS53" s="36">
        <f>AR53/BS53-1</f>
      </c>
      <c r="AT53" s="35">
        <f>出租!AT41-出租!AT43</f>
      </c>
      <c r="AU53" s="36">
        <f>AT53/BU53-1</f>
      </c>
      <c r="AV53" s="35">
        <f>Z53+X53+AB53+AD53+AF53+AH53+AJ53+AL53+AN53+AP53+AR53+AT53</f>
      </c>
      <c r="AW53" s="36">
        <f>AV53/SUM(AY53,BA53,BC53,BE53,BG53,BI53,BK53,BM53,BO53,BQ53,BS53,BU53)-1</f>
      </c>
      <c r="AX53" s="37"/>
      <c r="AY53" s="35" t="n">
        <v>2.78999999999996</v>
      </c>
      <c r="AZ53" s="36"/>
      <c r="BA53" s="35" t="n">
        <v>5.93999999999994</v>
      </c>
      <c r="BB53" s="36"/>
      <c r="BC53" s="35" t="n">
        <v>2.56999999999994</v>
      </c>
      <c r="BD53" s="36"/>
      <c r="BE53" s="35" t="n">
        <v>2.42000000000007</v>
      </c>
      <c r="BF53" s="36"/>
      <c r="BG53" s="35" t="n">
        <v>2.32999999999993</v>
      </c>
      <c r="BH53" s="36"/>
      <c r="BI53" s="35" t="n">
        <v>2.37</v>
      </c>
      <c r="BJ53" s="36"/>
      <c r="BK53" s="35" t="n">
        <v>2.42999999999995</v>
      </c>
      <c r="BL53" s="36"/>
      <c r="BM53" s="35" t="n">
        <v>2.27999999999997</v>
      </c>
      <c r="BN53" s="36"/>
      <c r="BO53" s="35" t="n">
        <v>2.06999999999994</v>
      </c>
      <c r="BP53" s="36"/>
      <c r="BQ53" s="35" t="n">
        <v>2.11000000000001</v>
      </c>
      <c r="BR53" s="36"/>
      <c r="BS53" s="35" t="n">
        <v>2.06000000000006</v>
      </c>
      <c r="BT53" s="36"/>
      <c r="BU53" s="35" t="n">
        <v>2.16999999999996</v>
      </c>
      <c r="BV53" s="36"/>
      <c r="BW53" s="35">
        <f>AY53+BA53+BC53+BE53+BG53+BI53+BK53+BM53+BO53+BQ53+BS53+BU53</f>
      </c>
      <c r="BX53" s="36"/>
      <c r="BY53" s="40"/>
      <c r="BZ53" s="46"/>
      <c r="CA53" s="46"/>
      <c r="CB53" s="46"/>
      <c r="CC53" s="46"/>
      <c r="CD53" s="46"/>
      <c r="CE53" s="46"/>
      <c r="CF53" s="41"/>
      <c r="CG53" s="46"/>
      <c r="CH53" s="41"/>
      <c r="CI53" s="41"/>
      <c r="CJ53" s="41"/>
      <c r="CK53" s="41"/>
      <c r="CL53" s="47"/>
    </row>
    <row r="54" s="14" customFormat="1" ht="29.1" customHeight="1" spans="1:88">
      <c r="A54" s="29"/>
      <c r="B54" s="34" t="s">
        <v>297</v>
      </c>
      <c r="C54" s="35" t="n">
        <f>网约车!C41-网约车!C43</f>
        <v>33.413397540454014</v>
      </c>
      <c r="D54" s="36" t="n">
        <f t="shared" si="37">C54/Z54-1</f>
        <v>17.19141639748792</v>
      </c>
      <c r="E54" s="35" t="n">
        <f>网约车!E41-网约车!E43</f>
        <v>33.656271078882014</v>
      </c>
      <c r="F54" s="36" t="n">
        <f t="shared" si="38">E54/AB54-1</f>
        <v>6.093194730868641</v>
      </c>
      <c r="G54" s="35" t="n">
        <f>网约车!G41-网约车!G43</f>
        <v>36.479235819156</v>
      </c>
      <c r="H54" s="36" t="n">
        <f t="shared" si="39">G54/AD54-1</f>
        <v>5.1117996545906745</v>
      </c>
      <c r="I54" s="35" t="n">
        <f>网约车!I41-网约车!I43</f>
        <v>35.34948010719401</v>
      </c>
      <c r="J54" s="36" t="n">
        <f t="shared" si="40">I54/AF54-1</f>
        <v>2.8972531365666714</v>
      </c>
      <c r="K54" s="35" t="n">
        <f>网约车!K41-网约车!K43</f>
        <v>38.439332192113994</v>
      </c>
      <c r="L54" s="36" t="n">
        <f t="shared" si="41">K54/AH54-1</f>
        <v>3.823931227080032</v>
      </c>
      <c r="M54" s="35" t="n">
        <f>网约车!M41-网约车!M43</f>
        <v>41.422308776166005</v>
      </c>
      <c r="N54" s="36" t="n">
        <f t="shared" si="42">M54/AJ54-1</f>
        <v>5.556574952680461</v>
      </c>
      <c r="O54" s="35" t="n">
        <f>网约车!O41-网约车!O43</f>
        <v>44.635098697665995</v>
      </c>
      <c r="P54" s="36" t="n">
        <f t="shared" si="43">O54/AL54-1</f>
        <v>0.7889977493386149</v>
      </c>
      <c r="Q54" s="35" t="n">
        <f>网约车!Q41-网约车!Q43</f>
        <v>47.551710962411164</v>
      </c>
      <c r="R54" s="36" t="n">
        <f>Q54/AL54-1</f>
        <v>0.4251767560141766</v>
      </c>
      <c r="S54" s="35">
        <f>网约车!S41-网约车!S43</f>
      </c>
      <c r="T54" s="36">
        <f>S54/AN54-1</f>
      </c>
      <c r="U54" s="134">
        <f>E54+C54+G54+I54+K54+M54+O54+Q54+S54</f>
      </c>
      <c r="V54" s="135">
        <f>U54/SUM(X54,Z54,AB54,AD54,AF54,AH54,AJ54,AL54,AN54)-1</f>
      </c>
      <c r="W54" s="36"/>
      <c r="X54" s="35">
        <f>网约车!X41-网约车!X43</f>
      </c>
      <c r="Y54" s="36">
        <f>X54/AY54-1</f>
      </c>
      <c r="Z54" s="35">
        <f>网约车!Z41-网约车!Z43</f>
      </c>
      <c r="AA54" s="36">
        <f>Z54/BA54-1</f>
      </c>
      <c r="AB54" s="35">
        <f>网约车!AB41-网约车!AB43</f>
      </c>
      <c r="AC54" s="36">
        <f>AB54/BC54-1</f>
      </c>
      <c r="AD54" s="35">
        <f>网约车!AD41-网约车!AD43</f>
      </c>
      <c r="AE54" s="36">
        <f>AD54/BE54-1</f>
      </c>
      <c r="AF54" s="35">
        <f>网约车!AF41-网约车!AF43</f>
      </c>
      <c r="AG54" s="36">
        <f>AF54/BG54-1</f>
      </c>
      <c r="AH54" s="35">
        <f>网约车!AH41-网约车!AH43</f>
      </c>
      <c r="AI54" s="36">
        <f>AH54/BI54-1</f>
      </c>
      <c r="AJ54" s="35">
        <f>网约车!AJ41-网约车!AJ43</f>
      </c>
      <c r="AK54" s="36">
        <f>AJ54/BK54-1</f>
      </c>
      <c r="AL54" s="35">
        <f>网约车!AL41-网约车!AL43</f>
      </c>
      <c r="AM54" s="36">
        <f>AL54/BM54-1</f>
      </c>
      <c r="AN54" s="35">
        <f>网约车!AN41-网约车!AN43</f>
      </c>
      <c r="AO54" s="36">
        <f>AN54/BO54-1</f>
      </c>
      <c r="AP54" s="35">
        <f>网约车!AP41-网约车!AP43</f>
      </c>
      <c r="AQ54" s="36">
        <f>AP54/BQ54-1</f>
      </c>
      <c r="AR54" s="35">
        <f>网约车!AR41-网约车!AR43</f>
      </c>
      <c r="AS54" s="36">
        <f>AR54/BS54-1</f>
      </c>
      <c r="AT54" s="35">
        <f>网约车!AT41-网约车!AT43</f>
      </c>
      <c r="AU54" s="36">
        <f>AT54/BU54-1</f>
      </c>
      <c r="AV54" s="35">
        <f>Z54+X54+AB54+AD54+AF54+AH54+AJ54+AL54+AN54+AP54+AR54+AT54</f>
      </c>
      <c r="AW54" s="36">
        <f>AV54/SUM(AY54,BA54,BC54,BE54,BG54,BI54,BK54,BM54,BO54,BQ54,BS54,BU54)-1</f>
      </c>
      <c r="AX54" s="37"/>
      <c r="AY54" s="35" t="n">
        <v>5.10831041535803</v>
      </c>
      <c r="AZ54" s="36"/>
      <c r="BA54" s="35" t="n">
        <v>2.09617015686639</v>
      </c>
      <c r="BB54" s="36"/>
      <c r="BC54" s="35" t="n">
        <v>4.35332786827951</v>
      </c>
      <c r="BD54" s="36"/>
      <c r="BE54" s="35" t="n">
        <v>4.78241717457368</v>
      </c>
      <c r="BF54" s="36"/>
      <c r="BG54" s="35" t="n">
        <v>5.39219977159733</v>
      </c>
      <c r="BH54" s="36"/>
      <c r="BI54" s="35" t="n">
        <v>3.24684522812272</v>
      </c>
      <c r="BJ54" s="36"/>
      <c r="BK54" s="35" t="n">
        <v>3.71885181994139</v>
      </c>
      <c r="BL54" s="36"/>
      <c r="BM54" s="35" t="n">
        <v>1.9385700146594</v>
      </c>
      <c r="BN54" s="36"/>
      <c r="BO54" s="35" t="n">
        <v>3.47797022538042</v>
      </c>
      <c r="BP54" s="36"/>
      <c r="BQ54" s="35" t="n">
        <v>3.7427972566617</v>
      </c>
      <c r="BR54" s="36"/>
      <c r="BS54" s="35" t="n">
        <v>3.33859710212263</v>
      </c>
      <c r="BT54" s="36"/>
      <c r="BU54" s="35" t="n">
        <v>3.2596545241567</v>
      </c>
      <c r="BV54" s="36"/>
      <c r="BW54" s="35">
        <f>AY54+BA54+BC54+BE54+BG54+BI54+BK54+BM54+BO54+BQ54+BS54+BU54</f>
      </c>
      <c r="BX54" s="36"/>
      <c r="BY54" s="40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6"/>
      <c r="CK54" s="46"/>
      <c r="CL54" s="47"/>
    </row>
    <row r="55" s="15" customFormat="1" ht="27" customHeight="1" spans="1:88">
      <c r="A55" s="48" t="s">
        <v>102</v>
      </c>
      <c r="B55" s="34" t="s">
        <v>293</v>
      </c>
      <c r="C55" s="35" t="n">
        <f>C56+C57+C58+C59</f>
        <v>419.825340055154</v>
      </c>
      <c r="D55" s="36" t="n">
        <f t="shared" si="37">C55/Z55-1</f>
        <v>0.052287896974387404</v>
      </c>
      <c r="E55" s="35" t="n">
        <f>E56+E57+E58+E59</f>
        <v>428.9434624918551</v>
      </c>
      <c r="F55" s="36" t="n">
        <f t="shared" si="38">E55/AB55-1</f>
        <v>0.04736678529859106</v>
      </c>
      <c r="G55" s="35" t="n">
        <f>G56+G57+G58+G59</f>
        <v>437.6594700835261</v>
      </c>
      <c r="H55" s="36" t="n">
        <f t="shared" si="39">G55/AD55-1</f>
        <v>0.08926227420193267</v>
      </c>
      <c r="I55" s="35" t="n">
        <f>I56+I57+I58+I59</f>
        <v>445.04645462841324</v>
      </c>
      <c r="J55" s="36" t="n">
        <f t="shared" si="40">I55/AF55-1</f>
        <v>0.11233963326529861</v>
      </c>
      <c r="K55" s="35" t="n">
        <f>K56+K57+K58+K59</f>
        <v>456.7080585130673</v>
      </c>
      <c r="L55" s="36" t="n">
        <f t="shared" si="41">K55/AH55-1</f>
        <v>0.1516341037422071</v>
      </c>
      <c r="M55" s="35" t="n">
        <f>M56+M57+M58+M59</f>
        <v>441.79828390538205</v>
      </c>
      <c r="N55" s="36" t="n">
        <f t="shared" si="42">M55/AJ55-1</f>
        <v>0.11775780901860267</v>
      </c>
      <c r="O55" s="35" t="n">
        <f>O56+O57+O58+O59</f>
        <v>424.5281349819119</v>
      </c>
      <c r="P55" s="36" t="n">
        <f t="shared" si="43">O55/AL55-1</f>
        <v>0.03355487945392577</v>
      </c>
      <c r="Q55" s="35" t="n">
        <f>Q56+Q57+Q58+Q59</f>
        <v>426.4208613626887</v>
      </c>
      <c r="R55" s="36" t="n">
        <f>Q55/AL55-1</f>
        <v>0.013274535235635376</v>
      </c>
      <c r="S55" s="35">
        <f>S56+S57+S58+S59</f>
      </c>
      <c r="T55" s="36">
        <f>S55/AN55-1</f>
      </c>
      <c r="U55" s="134">
        <f>E55+C55+G55+I55+K55+M55+O55+Q55+S55</f>
      </c>
      <c r="V55" s="135">
        <f>U55/SUM(X55,Z55,AB55,AD55,AF55,AH55,AJ55,AL55,AN55)-1</f>
      </c>
      <c r="W55" s="36"/>
      <c r="X55" s="35">
        <f>X56+X57+X58+X59</f>
      </c>
      <c r="Y55" s="36">
        <f>X55/AY55-1</f>
      </c>
      <c r="Z55" s="35">
        <f>Z56+Z57+Z58+Z59</f>
      </c>
      <c r="AA55" s="36">
        <f>Z55/BA55-1</f>
      </c>
      <c r="AB55" s="35">
        <f>AB56+AB57+AB58+AB59</f>
      </c>
      <c r="AC55" s="36">
        <f>AB55/BC55-1</f>
      </c>
      <c r="AD55" s="35">
        <f>AD56+AD57+AD58+AD59</f>
      </c>
      <c r="AE55" s="36">
        <f>AD55/BE55-1</f>
      </c>
      <c r="AF55" s="35">
        <f>AF56+AF57+AF58+AF59</f>
      </c>
      <c r="AG55" s="36">
        <f>AF55/BG55-1</f>
      </c>
      <c r="AH55" s="35">
        <f>AH56+AH57+AH58+AH59</f>
      </c>
      <c r="AI55" s="36">
        <f>AH55/BI55-1</f>
      </c>
      <c r="AJ55" s="35">
        <f>AJ56+AJ57+AJ58+AJ59</f>
      </c>
      <c r="AK55" s="36">
        <f>AJ55/BK55-1</f>
      </c>
      <c r="AL55" s="35">
        <f>AL56+AL57+AL58+AL59</f>
      </c>
      <c r="AM55" s="36">
        <f>AL55/BM55-1</f>
      </c>
      <c r="AN55" s="35">
        <f>AN56+AN57+AN58+AN59</f>
      </c>
      <c r="AO55" s="36">
        <f>AN55/BO55-1</f>
      </c>
      <c r="AP55" s="35">
        <f>AP56+AP57+AP58+AP59</f>
      </c>
      <c r="AQ55" s="36">
        <f>AP55/BQ55-1</f>
      </c>
      <c r="AR55" s="35">
        <f>AR56+AR57+AR58+AR59</f>
      </c>
      <c r="AS55" s="36">
        <f>AR55/BS55-1</f>
      </c>
      <c r="AT55" s="35">
        <f>AT56+AT57+AT58+AT59</f>
      </c>
      <c r="AU55" s="36">
        <f>AT55/BU55-1</f>
      </c>
      <c r="AV55" s="35">
        <f>Z55+X55+AB55+AD55+AF55+AH55+AJ55+AL55+AN55+AP55+AR55+AT55</f>
      </c>
      <c r="AW55" s="36">
        <f>AV55/SUM(AY55,BA55,BC55,BE55,BG55,BI55,BK55,BM55,BO55,BQ55,BS55,BU55)-1</f>
      </c>
      <c r="AX55" s="37"/>
      <c r="AY55" s="38">
        <f>AY56+AY57+AY58+AY59</f>
      </c>
      <c r="AZ55" s="37"/>
      <c r="BA55" s="38">
        <f>BA56+BA57+BA58+BA59</f>
      </c>
      <c r="BB55" s="37"/>
      <c r="BC55" s="38">
        <f>BC56+BC57+BC58+BC59</f>
      </c>
      <c r="BD55" s="37"/>
      <c r="BE55" s="38">
        <f>BE56+BE57+BE58+BE59</f>
      </c>
      <c r="BF55" s="37"/>
      <c r="BG55" s="38">
        <f>BG56+BG57+BG58+BG59</f>
      </c>
      <c r="BH55" s="37"/>
      <c r="BI55" s="38">
        <f>BI56+BI57+BI58+BI59</f>
      </c>
      <c r="BJ55" s="37"/>
      <c r="BK55" s="38">
        <f>BK56+BK57+BK58+BK59</f>
      </c>
      <c r="BL55" s="37"/>
      <c r="BM55" s="38">
        <f>BM56+BM57+BM58+BM59</f>
      </c>
      <c r="BN55" s="37"/>
      <c r="BO55" s="38">
        <f>BO56+BO57+BO58+BO59</f>
      </c>
      <c r="BP55" s="37"/>
      <c r="BQ55" s="38">
        <f>BQ56+BQ57+BQ58+BQ59</f>
      </c>
      <c r="BR55" s="37"/>
      <c r="BS55" s="38">
        <f>BS56+BS57+BS58+BS59</f>
      </c>
      <c r="BT55" s="37"/>
      <c r="BU55" s="38">
        <f>BU56+BU57+BU58+BU59</f>
      </c>
      <c r="BV55" s="37"/>
      <c r="BW55" s="38">
        <f>AY55+BA55+BC55+BE55+BG55+BI55+BK55+BM55+BO55+BQ55+BS55+BU55</f>
      </c>
      <c r="BX55" s="37"/>
      <c r="BY55" s="39"/>
      <c r="BZ55" s="44"/>
      <c r="CA55" s="44"/>
      <c r="CB55" s="44"/>
      <c r="CC55" s="44"/>
      <c r="CD55" s="44"/>
      <c r="CE55" s="44"/>
      <c r="CF55" s="44"/>
      <c r="CG55" s="44"/>
      <c r="CH55" s="44"/>
      <c r="CI55" s="44"/>
      <c r="CJ55" s="44"/>
      <c r="CK55" s="44"/>
      <c r="CL55" s="44"/>
    </row>
    <row r="56" ht="27" customHeight="1" spans="1:88">
      <c r="A56" s="45"/>
      <c r="B56" s="34" t="s">
        <v>294</v>
      </c>
      <c r="C56" s="35" t="n">
        <f>班线包车!C38</f>
        <v>136.70240000000004</v>
      </c>
      <c r="D56" s="36" t="n">
        <f t="shared" si="37">C56/Z56-1</f>
        <v>-0.17945590538278278</v>
      </c>
      <c r="E56" s="35" t="n">
        <f>班线包车!E38</f>
        <v>146.64210000000003</v>
      </c>
      <c r="F56" s="36" t="n">
        <f t="shared" si="38">E56/AB56-1</f>
        <v>-0.09793291556529404</v>
      </c>
      <c r="G56" s="35" t="n">
        <f>班线包车!G38</f>
        <v>136.5708</v>
      </c>
      <c r="H56" s="36" t="n">
        <f t="shared" si="39">G56/AD56-1</f>
        <v>-0.12673658956732248</v>
      </c>
      <c r="I56" s="35" t="n">
        <f>班线包车!I38</f>
        <v>136.3122</v>
      </c>
      <c r="J56" s="36" t="n">
        <f t="shared" si="40">I56/AF56-1</f>
        <v>-0.1401711051439406</v>
      </c>
      <c r="K56" s="35" t="n">
        <f>班线包车!K38</f>
        <v>142.73340000000002</v>
      </c>
      <c r="L56" s="36" t="n">
        <f t="shared" si="41">K56/AH56-1</f>
        <v>-0.07279246974450915</v>
      </c>
      <c r="M56" s="35" t="n">
        <f>班线包车!M38</f>
        <v>133.58379999999997</v>
      </c>
      <c r="N56" s="36" t="n">
        <f t="shared" si="42">M56/AJ56-1</f>
        <v>-0.11236756160524142</v>
      </c>
      <c r="O56" s="35" t="n">
        <f>班线包车!O38</f>
        <v>129.1751</v>
      </c>
      <c r="P56" s="36" t="n">
        <f t="shared" si="43">O56/AL56-1</f>
        <v>-0.11385337483201474</v>
      </c>
      <c r="Q56" s="35" t="n">
        <f>班线包车!Q38</f>
        <v>125.14400000000005</v>
      </c>
      <c r="R56" s="36" t="n">
        <f>Q56/AL56-1</f>
        <v>-0.1474687498084012</v>
      </c>
      <c r="S56" s="35">
        <f>班线包车!S38</f>
      </c>
      <c r="T56" s="36">
        <f>S56/AN56-1</f>
      </c>
      <c r="U56" s="134">
        <f>E56+C56+G56+I56+K56+M56+O56+Q56+S56</f>
      </c>
      <c r="V56" s="135">
        <f>U56/SUM(X56,Z56,AB56,AD56,AF56,AH56,AJ56,AL56,AN56)-1</f>
      </c>
      <c r="W56" s="36"/>
      <c r="X56" s="35">
        <f>班线包车!X38</f>
      </c>
      <c r="Y56" s="36">
        <f>X56/AY56-1</f>
      </c>
      <c r="Z56" s="35">
        <f>班线包车!Z38</f>
      </c>
      <c r="AA56" s="36">
        <f>Z56/BA56-1</f>
      </c>
      <c r="AB56" s="35">
        <f>班线包车!AB38</f>
      </c>
      <c r="AC56" s="36">
        <f>AB56/BC56-1</f>
      </c>
      <c r="AD56" s="35">
        <f>班线包车!AD38</f>
      </c>
      <c r="AE56" s="36">
        <f>AD56/BE56-1</f>
      </c>
      <c r="AF56" s="35">
        <f>班线包车!AF38</f>
      </c>
      <c r="AG56" s="36">
        <f>AF56/BG56-1</f>
      </c>
      <c r="AH56" s="35">
        <f>班线包车!AH38</f>
      </c>
      <c r="AI56" s="36">
        <f>AH56/BI56-1</f>
      </c>
      <c r="AJ56" s="35">
        <f>班线包车!AJ38</f>
      </c>
      <c r="AK56" s="36">
        <f>AJ56/BK56-1</f>
      </c>
      <c r="AL56" s="35">
        <f>班线包车!AL38</f>
      </c>
      <c r="AM56" s="36">
        <f>AL56/BM56-1</f>
      </c>
      <c r="AN56" s="35">
        <f>班线包车!AN38</f>
      </c>
      <c r="AO56" s="36">
        <f>AN56/BO56-1</f>
      </c>
      <c r="AP56" s="35">
        <f>班线包车!AP38</f>
      </c>
      <c r="AQ56" s="36">
        <f>AP56/BQ56-1</f>
      </c>
      <c r="AR56" s="35">
        <f>班线包车!AR38</f>
      </c>
      <c r="AS56" s="36">
        <f>AR56/BS56-1</f>
      </c>
      <c r="AT56" s="35">
        <f>班线包车!AT38</f>
      </c>
      <c r="AU56" s="36">
        <f>AT56/BU56-1</f>
      </c>
      <c r="AV56" s="35">
        <f>Z56+X56+AB56+AD56+AF56+AH56+AJ56+AL56+AN56+AP56+AR56+AT56</f>
      </c>
      <c r="AW56" s="36">
        <f>AV56/SUM(AY56,BA56,BC56,BE56,BG56,BI56,BK56,BM56,BO56,BQ56,BS56,BU56)-1</f>
      </c>
      <c r="AX56" s="37"/>
      <c r="AY56" s="35" t="n">
        <v>151.0043</v>
      </c>
      <c r="AZ56" s="36"/>
      <c r="BA56" s="35" t="n">
        <v>151.6764</v>
      </c>
      <c r="BB56" s="36"/>
      <c r="BC56" s="35" t="n">
        <v>138.6749</v>
      </c>
      <c r="BD56" s="36"/>
      <c r="BE56" s="35" t="n">
        <v>140.9847</v>
      </c>
      <c r="BF56" s="36"/>
      <c r="BG56" s="35" t="n">
        <v>139.5153</v>
      </c>
      <c r="BH56" s="36"/>
      <c r="BI56" s="35" t="n">
        <v>135.2042</v>
      </c>
      <c r="BJ56" s="36"/>
      <c r="BK56" s="35" t="n">
        <v>130.9534</v>
      </c>
      <c r="BL56" s="36"/>
      <c r="BM56" s="35" t="n">
        <v>156.3685</v>
      </c>
      <c r="BN56" s="36"/>
      <c r="BO56" s="35" t="n">
        <v>186.4798</v>
      </c>
      <c r="BP56" s="36"/>
      <c r="BQ56" s="35" t="n">
        <v>202.7982</v>
      </c>
      <c r="BR56" s="36"/>
      <c r="BS56" s="35" t="n">
        <v>173.6238</v>
      </c>
      <c r="BT56" s="36"/>
      <c r="BU56" s="35" t="n">
        <v>163.3938</v>
      </c>
      <c r="BV56" s="36"/>
      <c r="BW56" s="35">
        <f>AY56+BA56+BC56+BE56+BG56+BI56+BK56+BM56+BO56+BQ56+BS56+BU56</f>
      </c>
      <c r="BX56" s="36"/>
      <c r="BY56" s="40"/>
      <c r="BZ56" s="46"/>
      <c r="CA56" s="46"/>
      <c r="CB56" s="46"/>
      <c r="CC56" s="46"/>
      <c r="CD56" s="46"/>
      <c r="CE56" s="46"/>
      <c r="CF56" s="46"/>
      <c r="CG56" s="46"/>
      <c r="CH56" s="46"/>
      <c r="CI56" s="46"/>
      <c r="CJ56" s="46"/>
      <c r="CK56" s="46"/>
      <c r="CL56" s="47"/>
    </row>
    <row r="57" ht="27" customHeight="1" spans="1:88">
      <c r="A57" s="45"/>
      <c r="B57" s="34" t="s">
        <v>295</v>
      </c>
      <c r="C57" s="35" t="n">
        <f>公交!C45-公交!C47</f>
        <v>239.63999999999993</v>
      </c>
      <c r="D57" s="36" t="n">
        <f t="shared" si="37">C57/Z57-1</f>
        <v>0.13594994311717867</v>
      </c>
      <c r="E57" s="35" t="n">
        <f>公交!E45-公交!E47</f>
        <v>237.26000000000005</v>
      </c>
      <c r="F57" s="36" t="n">
        <f t="shared" si="38">E57/AB57-1</f>
        <v>0.05702575069054627</v>
      </c>
      <c r="G57" s="35" t="n">
        <f>公交!G45-公交!G47</f>
        <v>256.38000000000005</v>
      </c>
      <c r="H57" s="36" t="n">
        <f t="shared" si="39">G57/AD57-1</f>
        <v>0.12595520421607387</v>
      </c>
      <c r="I57" s="35" t="n">
        <f>公交!I45-公交!I47</f>
        <v>262.6900000000002</v>
      </c>
      <c r="J57" s="36" t="n">
        <f t="shared" si="40">I57/AF57-1</f>
        <v>0.17978083176143</v>
      </c>
      <c r="K57" s="35" t="n">
        <f>公交!K45-公交!K47</f>
        <v>263.6900000000003</v>
      </c>
      <c r="L57" s="36" t="n">
        <f t="shared" si="41">K57/AH57-1</f>
        <v>0.16972009049372305</v>
      </c>
      <c r="M57" s="35" t="n">
        <f>公交!M45-公交!M47</f>
        <v>256.9800000000001</v>
      </c>
      <c r="N57" s="36" t="n">
        <f t="shared" si="42">M57/AJ57-1</f>
        <v>0.13316870976276562</v>
      </c>
      <c r="O57" s="35" t="n">
        <f>公交!O45-公交!O47</f>
        <v>242.45999999999992</v>
      </c>
      <c r="P57" s="36" t="n">
        <f t="shared" si="43">O57/AL57-1</f>
        <v>0.08086661911554915</v>
      </c>
      <c r="Q57" s="35" t="n">
        <f>公交!Q45-公交!Q47</f>
        <v>246.55999999999995</v>
      </c>
      <c r="R57" s="36" t="n">
        <f>Q57/AL57-1</f>
        <v>0.06312521559158335</v>
      </c>
      <c r="S57" s="35">
        <f>公交!S45-公交!S47</f>
      </c>
      <c r="T57" s="36">
        <f>S57/AN57-1</f>
      </c>
      <c r="U57" s="134">
        <f>E57+C57+G57+I57+K57+M57+O57+Q57+S57</f>
      </c>
      <c r="V57" s="135">
        <f>U57/SUM(X57,Z57,AB57,AD57,AF57,AH57,AJ57,AL57,AN57)-1</f>
      </c>
      <c r="W57" s="36"/>
      <c r="X57" s="35">
        <f>公交!X45-公交!X47</f>
      </c>
      <c r="Y57" s="36">
        <f>X57/AY57-1</f>
      </c>
      <c r="Z57" s="35">
        <f>公交!Z45-公交!Z47</f>
      </c>
      <c r="AA57" s="36">
        <f>Z57/BA57-1</f>
      </c>
      <c r="AB57" s="35">
        <f>公交!AB45-公交!AB47</f>
      </c>
      <c r="AC57" s="36">
        <f>AB57/BC57-1</f>
      </c>
      <c r="AD57" s="35">
        <f>公交!AD45-公交!AD47</f>
      </c>
      <c r="AE57" s="36">
        <f>AD57/BE57-1</f>
      </c>
      <c r="AF57" s="35">
        <f>公交!AF45-公交!AF47</f>
      </c>
      <c r="AG57" s="36">
        <f>AF57/BG57-1</f>
      </c>
      <c r="AH57" s="35">
        <f>公交!AH45-公交!AH47</f>
      </c>
      <c r="AI57" s="36">
        <f>AH57/BI57-1</f>
      </c>
      <c r="AJ57" s="35">
        <f>公交!AJ45-公交!AJ47</f>
      </c>
      <c r="AK57" s="36">
        <f>AJ57/BK57-1</f>
      </c>
      <c r="AL57" s="35">
        <f>公交!AL45-公交!AL47</f>
      </c>
      <c r="AM57" s="36">
        <f>AL57/BM57-1</f>
      </c>
      <c r="AN57" s="35">
        <f>公交!AN45-公交!AN47</f>
      </c>
      <c r="AO57" s="36">
        <f>AN57/BO57-1</f>
      </c>
      <c r="AP57" s="35">
        <f>公交!AP45-公交!AP47</f>
      </c>
      <c r="AQ57" s="36">
        <f>AP57/BQ57-1</f>
      </c>
      <c r="AR57" s="35">
        <f>公交!AR45-公交!AR47</f>
      </c>
      <c r="AS57" s="36">
        <f>AR57/BS57-1</f>
      </c>
      <c r="AT57" s="35">
        <f>公交!AT45-公交!AT47</f>
      </c>
      <c r="AU57" s="36">
        <f>AT57/BU57-1</f>
      </c>
      <c r="AV57" s="35">
        <f>Z57+X57+AB57+AD57+AF57+AH57+AJ57+AL57+AN57+AP57+AR57+AT57</f>
      </c>
      <c r="AW57" s="36">
        <f>AV57/SUM(AY57,BA57,BC57,BE57,BG57,BI57,BK57,BM57,BO57,BQ57,BS57,BU57)-1</f>
      </c>
      <c r="AX57" s="37"/>
      <c r="AY57" s="35" t="n">
        <v>180.53</v>
      </c>
      <c r="AZ57" s="36"/>
      <c r="BA57" s="35" t="n">
        <v>165.4</v>
      </c>
      <c r="BB57" s="36"/>
      <c r="BC57" s="35" t="n">
        <v>173.15</v>
      </c>
      <c r="BD57" s="36"/>
      <c r="BE57" s="35" t="n">
        <v>185.91</v>
      </c>
      <c r="BF57" s="36"/>
      <c r="BG57" s="35" t="n">
        <v>184.99</v>
      </c>
      <c r="BH57" s="36"/>
      <c r="BI57" s="35" t="n">
        <v>184.5</v>
      </c>
      <c r="BJ57" s="36"/>
      <c r="BK57" s="35" t="n">
        <v>183.33</v>
      </c>
      <c r="BL57" s="36"/>
      <c r="BM57" s="35" t="n">
        <v>201.26</v>
      </c>
      <c r="BN57" s="36"/>
      <c r="BO57" s="35" t="n">
        <v>217.14</v>
      </c>
      <c r="BP57" s="36"/>
      <c r="BQ57" s="35" t="n">
        <v>220.05</v>
      </c>
      <c r="BR57" s="36"/>
      <c r="BS57" s="35" t="n">
        <v>211.58</v>
      </c>
      <c r="BT57" s="36"/>
      <c r="BU57" s="35" t="n">
        <v>209.87</v>
      </c>
      <c r="BV57" s="36"/>
      <c r="BW57" s="35">
        <f>AY57+BA57+BC57+BE57+BG57+BI57+BK57+BM57+BO57+BQ57+BS57+BU57</f>
      </c>
      <c r="BX57" s="36"/>
      <c r="BY57" s="40"/>
      <c r="BZ57" s="46"/>
      <c r="CA57" s="46"/>
      <c r="CB57" s="46"/>
      <c r="CC57" s="46"/>
      <c r="CD57" s="46"/>
      <c r="CE57" s="46"/>
      <c r="CF57" s="46"/>
      <c r="CG57" s="46"/>
      <c r="CH57" s="46"/>
      <c r="CI57" s="46"/>
      <c r="CJ57" s="46"/>
      <c r="CK57" s="46"/>
      <c r="CL57" s="47"/>
    </row>
    <row r="58" ht="27" customHeight="1" spans="1:88">
      <c r="A58" s="45"/>
      <c r="B58" s="34" t="s">
        <v>296</v>
      </c>
      <c r="C58" s="35" t="n">
        <f>出租!C45-出租!C47</f>
        <v>26.180000000000007</v>
      </c>
      <c r="D58" s="36" t="n">
        <f t="shared" si="37">C58/Z58-1</f>
        <v>0.4536368684064409</v>
      </c>
      <c r="E58" s="35" t="n">
        <f>出租!E45-出租!E47</f>
        <v>27.180000000000007</v>
      </c>
      <c r="F58" s="36" t="n">
        <f t="shared" si="38">E58/AB58-1</f>
        <v>0.5252525252525253</v>
      </c>
      <c r="G58" s="35" t="n">
        <f>出租!G45-出租!G47</f>
        <v>26.0</v>
      </c>
      <c r="H58" s="36" t="n">
        <f t="shared" si="39">G58/AD58-1</f>
        <v>1.08</v>
      </c>
      <c r="I58" s="35" t="n">
        <f>出租!I45-出租!I47</f>
        <v>27.75999999999999</v>
      </c>
      <c r="J58" s="36" t="n">
        <f t="shared" si="40">I58/AF58-1</f>
        <v>1.2532467532467533</v>
      </c>
      <c r="K58" s="35" t="n">
        <f>出租!K45-出租!K47</f>
        <v>29.870000000000005</v>
      </c>
      <c r="L58" s="36" t="n">
        <f t="shared" si="41">K58/AH58-1</f>
        <v>1.6789237668161436</v>
      </c>
      <c r="M58" s="35" t="n">
        <f>出租!M45-出租!M47</f>
        <v>29.900000000000034</v>
      </c>
      <c r="N58" s="36" t="n">
        <f t="shared" si="42">M58/AJ58-1</f>
        <v>1.4854530340814631</v>
      </c>
      <c r="O58" s="35" t="n">
        <f>出租!O45-出租!O47</f>
        <v>29.75</v>
      </c>
      <c r="P58" s="36" t="n">
        <f t="shared" si="43">O58/AL58-1</f>
        <v>0.024449035812672104</v>
      </c>
      <c r="Q58" s="35" t="n">
        <f>出租!Q45-出租!Q47</f>
        <v>29.609999999999957</v>
      </c>
      <c r="R58" s="36" t="n">
        <f>Q58/AL58-1</f>
        <v>0.010235414534288667</v>
      </c>
      <c r="S58" s="35">
        <f>出租!S45-出租!S47</f>
      </c>
      <c r="T58" s="36">
        <f>S58/AN58-1</f>
      </c>
      <c r="U58" s="134">
        <f>E58+C58+G58+I58+K58+M58+O58+Q58+S58</f>
      </c>
      <c r="V58" s="135">
        <f>U58/SUM(X58,Z58,AB58,AD58,AF58,AH58,AJ58,AL58,AN58)-1</f>
      </c>
      <c r="W58" s="36"/>
      <c r="X58" s="35">
        <f>出租!X45-出租!X47</f>
      </c>
      <c r="Y58" s="36">
        <f>X58/AY58-1</f>
      </c>
      <c r="Z58" s="35">
        <f>出租!Z45-出租!Z47</f>
      </c>
      <c r="AA58" s="36">
        <f>Z58/BA58-1</f>
      </c>
      <c r="AB58" s="35">
        <f>出租!AB45-出租!AB47</f>
      </c>
      <c r="AC58" s="36">
        <f>AB58/BC58-1</f>
      </c>
      <c r="AD58" s="35">
        <f>出租!AD45-出租!AD47</f>
      </c>
      <c r="AE58" s="36">
        <f>AD58/BE58-1</f>
      </c>
      <c r="AF58" s="35">
        <f>出租!AF45-出租!AF47</f>
      </c>
      <c r="AG58" s="36">
        <f>AF58/BG58-1</f>
      </c>
      <c r="AH58" s="35">
        <f>出租!AH45-出租!AH47</f>
      </c>
      <c r="AI58" s="36">
        <f>AH58/BI58-1</f>
      </c>
      <c r="AJ58" s="35">
        <f>出租!AJ45-出租!AJ47</f>
      </c>
      <c r="AK58" s="36">
        <f>AJ58/BK58-1</f>
      </c>
      <c r="AL58" s="35">
        <f>出租!AL45-出租!AL47</f>
      </c>
      <c r="AM58" s="36">
        <f>AL58/BM58-1</f>
      </c>
      <c r="AN58" s="35">
        <f>出租!AN45-出租!AN47</f>
      </c>
      <c r="AO58" s="36">
        <f>AN58/BO58-1</f>
      </c>
      <c r="AP58" s="35">
        <f>出租!AP45-出租!AP47</f>
      </c>
      <c r="AQ58" s="36">
        <f>AP58/BQ58-1</f>
      </c>
      <c r="AR58" s="35">
        <f>出租!AR45-出租!AR47</f>
      </c>
      <c r="AS58" s="36">
        <f>AR58/BS58-1</f>
      </c>
      <c r="AT58" s="35">
        <f>出租!AT45-出租!AT47</f>
      </c>
      <c r="AU58" s="36">
        <f>AT58/BU58-1</f>
      </c>
      <c r="AV58" s="35">
        <f>Z58+X58+AB58+AD58+AF58+AH58+AJ58+AL58+AN58+AP58+AR58+AT58</f>
      </c>
      <c r="AW58" s="36">
        <f>AV58/SUM(AY58,BA58,BC58,BE58,BG58,BI58,BK58,BM58,BO58,BQ58,BS58,BU58)-1</f>
      </c>
      <c r="AX58" s="37"/>
      <c r="AY58" s="35" t="n">
        <v>16.3000000000001</v>
      </c>
      <c r="AZ58" s="36"/>
      <c r="BA58" s="35" t="n">
        <v>11.29</v>
      </c>
      <c r="BB58" s="36"/>
      <c r="BC58" s="35" t="n">
        <v>16.0899999999999</v>
      </c>
      <c r="BD58" s="36"/>
      <c r="BE58" s="35" t="n">
        <v>15.32</v>
      </c>
      <c r="BF58" s="36"/>
      <c r="BG58" s="35" t="n">
        <v>11.75</v>
      </c>
      <c r="BH58" s="36"/>
      <c r="BI58" s="35" t="n">
        <v>13.04</v>
      </c>
      <c r="BJ58" s="36"/>
      <c r="BK58" s="35" t="n">
        <v>13.09</v>
      </c>
      <c r="BL58" s="36"/>
      <c r="BM58" s="35" t="n">
        <v>13.42</v>
      </c>
      <c r="BN58" s="36"/>
      <c r="BO58" s="35" t="n">
        <v>13.52</v>
      </c>
      <c r="BP58" s="36"/>
      <c r="BQ58" s="35" t="n">
        <v>14.21</v>
      </c>
      <c r="BR58" s="36"/>
      <c r="BS58" s="35" t="n">
        <v>12.97</v>
      </c>
      <c r="BT58" s="36"/>
      <c r="BU58" s="35" t="n">
        <v>12.99</v>
      </c>
      <c r="BV58" s="36"/>
      <c r="BW58" s="35">
        <f>AY58+BA58+BC58+BE58+BG58+BI58+BK58+BM58+BO58+BQ58+BS58+BU58</f>
      </c>
      <c r="BX58" s="36"/>
      <c r="BY58" s="40"/>
      <c r="BZ58" s="49"/>
      <c r="CA58" s="49"/>
      <c r="CB58" s="49"/>
      <c r="CC58" s="49"/>
      <c r="CD58" s="49"/>
      <c r="CE58" s="49"/>
      <c r="CF58" s="50"/>
      <c r="CG58" s="49"/>
      <c r="CH58" s="50"/>
      <c r="CI58" s="50"/>
      <c r="CJ58" s="50"/>
      <c r="CK58" s="50"/>
      <c r="CL58" s="47"/>
    </row>
    <row r="59" ht="27" customHeight="1" spans="1:88">
      <c r="A59" s="29"/>
      <c r="B59" s="34" t="s">
        <v>297</v>
      </c>
      <c r="C59" s="35" t="n">
        <f>网约车!C45-网约车!C47</f>
        <v>17.30294005515401</v>
      </c>
      <c r="D59" s="36" t="n">
        <f t="shared" si="37">C59/Z59-1</f>
        <v>4.097144420393785</v>
      </c>
      <c r="E59" s="35" t="n">
        <f>网约车!E45-网约车!E47</f>
        <v>17.861362491855004</v>
      </c>
      <c r="F59" s="36" t="n">
        <f t="shared" si="38">E59/AB59-1</f>
        <v>2.7983914792464257</v>
      </c>
      <c r="G59" s="35" t="n">
        <f>网约车!G45-网约车!G47</f>
        <v>18.708670083526016</v>
      </c>
      <c r="H59" s="36" t="n">
        <f t="shared" si="39">G59/AD59-1</f>
        <v>2.595685093218405</v>
      </c>
      <c r="I59" s="35" t="n">
        <f>网约车!I45-网约车!I47</f>
        <v>18.28425462841301</v>
      </c>
      <c r="J59" s="36" t="n">
        <f t="shared" si="40">I59/AF59-1</f>
        <v>1.7765125137917335</v>
      </c>
      <c r="K59" s="35" t="n">
        <f>网约车!K45-网约车!K47</f>
        <v>20.414658513066996</v>
      </c>
      <c r="L59" s="36" t="n">
        <f t="shared" si="41">K59/AH59-1</f>
        <v>2.3715782046602474</v>
      </c>
      <c r="M59" s="35" t="n">
        <f>网约车!M45-网约车!M47</f>
        <v>21.334483905382</v>
      </c>
      <c r="N59" s="36" t="n">
        <f t="shared" si="42">M59/AJ59-1</f>
        <v>2.5859079316023297</v>
      </c>
      <c r="O59" s="35" t="n">
        <f>网约车!O45-网约车!O47</f>
        <v>23.143034981911995</v>
      </c>
      <c r="P59" s="36" t="n">
        <f t="shared" si="43">O59/AL59-1</f>
        <v>0.9926987790824178</v>
      </c>
      <c r="Q59" s="35" t="n">
        <f>网约车!Q45-网约车!Q47</f>
        <v>25.10686136268876</v>
      </c>
      <c r="R59" s="36" t="n">
        <f>Q59/AL59-1</f>
        <v>0.9594254484401936</v>
      </c>
      <c r="S59" s="35">
        <f>网约车!S45-网约车!S47</f>
      </c>
      <c r="T59" s="36">
        <f>S59/AN59-1</f>
      </c>
      <c r="U59" s="134">
        <f>E59+C59+G59+I59+K59+M59+O59+Q59+S59</f>
      </c>
      <c r="V59" s="135">
        <f>U59/SUM(X59,Z59,AB59,AD59,AF59,AH59,AJ59,AL59,AN59)-1</f>
      </c>
      <c r="W59" s="36"/>
      <c r="X59" s="35">
        <f>网约车!X45-网约车!X47</f>
      </c>
      <c r="Y59" s="36">
        <f>X59/AY59-1</f>
      </c>
      <c r="Z59" s="35">
        <f>网约车!Z45-网约车!Z47</f>
      </c>
      <c r="AA59" s="36">
        <f>Z59/BA59-1</f>
      </c>
      <c r="AB59" s="35">
        <f>网约车!AB45-网约车!AB47</f>
      </c>
      <c r="AC59" s="36">
        <f>AB59/BC59-1</f>
      </c>
      <c r="AD59" s="35">
        <f>网约车!AD45-网约车!AD47</f>
      </c>
      <c r="AE59" s="36">
        <f>AD59/BE59-1</f>
      </c>
      <c r="AF59" s="35">
        <f>网约车!AF45-网约车!AF47</f>
      </c>
      <c r="AG59" s="36">
        <f>AF59/BG59-1</f>
      </c>
      <c r="AH59" s="35">
        <f>网约车!AH45-网约车!AH47</f>
      </c>
      <c r="AI59" s="36">
        <f>AH59/BI59-1</f>
      </c>
      <c r="AJ59" s="35">
        <f>网约车!AJ45-网约车!AJ47</f>
      </c>
      <c r="AK59" s="36">
        <f>AJ59/BK59-1</f>
      </c>
      <c r="AL59" s="35">
        <f>网约车!AL45-网约车!AL47</f>
      </c>
      <c r="AM59" s="36">
        <f>AL59/BM59-1</f>
      </c>
      <c r="AN59" s="35">
        <f>网约车!AN45-网约车!AN47</f>
      </c>
      <c r="AO59" s="36">
        <f>AN59/BO59-1</f>
      </c>
      <c r="AP59" s="35">
        <f>网约车!AP45-网约车!AP47</f>
      </c>
      <c r="AQ59" s="36">
        <f>AP59/BQ59-1</f>
      </c>
      <c r="AR59" s="35">
        <f>网约车!AR45-网约车!AR47</f>
      </c>
      <c r="AS59" s="36">
        <f>AR59/BS59-1</f>
      </c>
      <c r="AT59" s="35">
        <f>网约车!AT45-网约车!AT47</f>
      </c>
      <c r="AU59" s="36">
        <f>AT59/BU59-1</f>
      </c>
      <c r="AV59" s="35">
        <f>Z59+X59+AB59+AD59+AF59+AH59+AJ59+AL59+AN59+AP59+AR59+AT59</f>
      </c>
      <c r="AW59" s="36">
        <f>AV59/SUM(AY59,BA59,BC59,BE59,BG59,BI59,BK59,BM59,BO59,BQ59,BS59,BU59)-1</f>
      </c>
      <c r="AX59" s="37"/>
      <c r="AY59" s="35" t="n">
        <v>6.33226808817524</v>
      </c>
      <c r="AZ59" s="36"/>
      <c r="BA59" s="35" t="n">
        <v>3.83038989967038</v>
      </c>
      <c r="BB59" s="36"/>
      <c r="BC59" s="35" t="n">
        <v>5.95802558092498</v>
      </c>
      <c r="BD59" s="36"/>
      <c r="BE59" s="35" t="n">
        <v>6.59802969779294</v>
      </c>
      <c r="BF59" s="36"/>
      <c r="BG59" s="35" t="n">
        <v>7.01361129063673</v>
      </c>
      <c r="BH59" s="36"/>
      <c r="BI59" s="35" t="n">
        <v>5.39962025681267</v>
      </c>
      <c r="BJ59" s="36"/>
      <c r="BK59" s="35" t="n">
        <v>5.91648762295044</v>
      </c>
      <c r="BL59" s="36"/>
      <c r="BM59" s="35" t="n">
        <v>4.89420216526707</v>
      </c>
      <c r="BN59" s="36"/>
      <c r="BO59" s="35" t="n">
        <v>5.86626445300337</v>
      </c>
      <c r="BP59" s="36"/>
      <c r="BQ59" s="35" t="n">
        <v>6.21712317594161</v>
      </c>
      <c r="BR59" s="36"/>
      <c r="BS59" s="35" t="n">
        <v>6.11889134621929</v>
      </c>
      <c r="BT59" s="36"/>
      <c r="BU59" s="35" t="n">
        <v>7.07445189151017</v>
      </c>
      <c r="BV59" s="36"/>
      <c r="BW59" s="35">
        <f>AY59+BA59+BC59+BE59+BG59+BI59+BK59+BM59+BO59+BQ59+BS59+BU59</f>
      </c>
      <c r="BX59" s="36"/>
      <c r="BY59" s="40"/>
      <c r="BZ59" s="49"/>
      <c r="CA59" s="49"/>
      <c r="CB59" s="49"/>
      <c r="CC59" s="49"/>
      <c r="CD59" s="49"/>
      <c r="CE59" s="49"/>
      <c r="CF59" s="49"/>
      <c r="CG59" s="49"/>
      <c r="CH59" s="49"/>
      <c r="CI59" s="49"/>
      <c r="CJ59" s="49"/>
      <c r="CK59" s="49"/>
      <c r="CL59" s="47"/>
    </row>
    <row r="60" s="15" customFormat="1" ht="27" customHeight="1" spans="1:88">
      <c r="A60" s="48" t="s">
        <v>103</v>
      </c>
      <c r="B60" s="34" t="s">
        <v>293</v>
      </c>
      <c r="C60" s="35" t="n">
        <f>C61+C62+C63+C64</f>
        <v>278.57100818414193</v>
      </c>
      <c r="D60" s="36" t="n">
        <f t="shared" si="37">C60/Z60-1</f>
        <v>-0.009913368257411848</v>
      </c>
      <c r="E60" s="35" t="n">
        <f>E61+E62+E63+E64</f>
        <v>296.6070668143513</v>
      </c>
      <c r="F60" s="36" t="n">
        <f t="shared" si="38">E60/AB60-1</f>
        <v>0.14925639867094787</v>
      </c>
      <c r="G60" s="35" t="n">
        <f>G61+G62+G63+G64</f>
        <v>325.9394157131441</v>
      </c>
      <c r="H60" s="36" t="n">
        <f t="shared" si="39">G60/AD60-1</f>
        <v>0.23311860313842292</v>
      </c>
      <c r="I60" s="35" t="n">
        <f>I61+I62+I63+I64</f>
        <v>329.5652080763299</v>
      </c>
      <c r="J60" s="36" t="n">
        <f t="shared" si="40">I60/AF60-1</f>
        <v>0.22106358766811285</v>
      </c>
      <c r="K60" s="35" t="n">
        <f>K61+K62+K63+K64</f>
        <v>341.04619647676304</v>
      </c>
      <c r="L60" s="36" t="n">
        <f t="shared" si="41">K60/AH60-1</f>
        <v>0.2314153094861513</v>
      </c>
      <c r="M60" s="35" t="n">
        <f>M61+M62+M63+M64</f>
        <v>317.9168664094689</v>
      </c>
      <c r="N60" s="36" t="n">
        <f t="shared" si="42">M60/AJ60-1</f>
        <v>0.20872430728586266</v>
      </c>
      <c r="O60" s="35" t="n">
        <f>O61+O62+O63+O64</f>
        <v>303.72576914923206</v>
      </c>
      <c r="P60" s="36" t="n">
        <f t="shared" si="43">O60/AL60-1</f>
        <v>0.21331425317230668</v>
      </c>
      <c r="Q60" s="35" t="n">
        <f>Q61+Q62+Q63+Q64</f>
        <v>287.8073686307323</v>
      </c>
      <c r="R60" s="36" t="n">
        <f>Q60/AL60-1</f>
        <v>0.12144984048750218</v>
      </c>
      <c r="S60" s="35">
        <f>S61+S62+S63+S64</f>
      </c>
      <c r="T60" s="36">
        <f>S60/AN60-1</f>
      </c>
      <c r="U60" s="134">
        <f>E60+C60+G60+I60+K60+M60+O60+Q60+S60</f>
      </c>
      <c r="V60" s="135">
        <f>U60/SUM(X60,Z60,AB60,AD60,AF60,AH60,AJ60,AL60,AN60)-1</f>
      </c>
      <c r="W60" s="36"/>
      <c r="X60" s="35">
        <f>X61+X62+X63+X64</f>
      </c>
      <c r="Y60" s="36">
        <f>X60/AY60-1</f>
      </c>
      <c r="Z60" s="35">
        <f>Z61+Z62+Z63+Z64</f>
      </c>
      <c r="AA60" s="36">
        <f>Z60/BA60-1</f>
      </c>
      <c r="AB60" s="35">
        <f>AB61+AB62+AB63+AB64</f>
      </c>
      <c r="AC60" s="36">
        <f>AB60/BC60-1</f>
      </c>
      <c r="AD60" s="35">
        <f>AD61+AD62+AD63+AD64</f>
      </c>
      <c r="AE60" s="36">
        <f>AD60/BE60-1</f>
      </c>
      <c r="AF60" s="35">
        <f>AF61+AF62+AF63+AF64</f>
      </c>
      <c r="AG60" s="36">
        <f>AF60/BG60-1</f>
      </c>
      <c r="AH60" s="35">
        <f>AH61+AH62+AH63+AH64</f>
      </c>
      <c r="AI60" s="36">
        <f>AH60/BI60-1</f>
      </c>
      <c r="AJ60" s="35">
        <f>AJ61+AJ62+AJ63+AJ64</f>
      </c>
      <c r="AK60" s="36">
        <f>AJ60/BK60-1</f>
      </c>
      <c r="AL60" s="35">
        <f>AL61+AL62+AL63+AL64</f>
      </c>
      <c r="AM60" s="36">
        <f>AL60/BM60-1</f>
      </c>
      <c r="AN60" s="35">
        <f>AN61+AN62+AN63+AN64</f>
      </c>
      <c r="AO60" s="36">
        <f>AN60/BO60-1</f>
      </c>
      <c r="AP60" s="35">
        <f>AP61+AP62+AP63+AP64</f>
      </c>
      <c r="AQ60" s="36">
        <f>AP60/BQ60-1</f>
      </c>
      <c r="AR60" s="35">
        <f>AR61+AR62+AR63+AR64</f>
      </c>
      <c r="AS60" s="36">
        <f>AR60/BS60-1</f>
      </c>
      <c r="AT60" s="35">
        <f>AT61+AT62+AT63+AT64</f>
      </c>
      <c r="AU60" s="36">
        <f>AT60/BU60-1</f>
      </c>
      <c r="AV60" s="35">
        <f>Z60+X60+AB60+AD60+AF60+AH60+AJ60+AL60+AN60+AP60+AR60+AT60</f>
      </c>
      <c r="AW60" s="36">
        <f>AV60/SUM(AY60,BA60,BC60,BE60,BG60,BI60,BK60,BM60,BO60,BQ60,BS60,BU60)-1</f>
      </c>
      <c r="AX60" s="37"/>
      <c r="AY60" s="38">
        <f>AY61+AY62+AY63+AY64</f>
      </c>
      <c r="AZ60" s="37"/>
      <c r="BA60" s="38">
        <f>BA61+BA62+BA63+BA64</f>
      </c>
      <c r="BB60" s="37"/>
      <c r="BC60" s="38">
        <f>BC61+BC62+BC63+BC64</f>
      </c>
      <c r="BD60" s="37"/>
      <c r="BE60" s="38">
        <f>BE61+BE62+BE63+BE64</f>
      </c>
      <c r="BF60" s="37"/>
      <c r="BG60" s="38">
        <f>BG61+BG62+BG63+BG64</f>
      </c>
      <c r="BH60" s="37"/>
      <c r="BI60" s="38">
        <f>BI61+BI62+BI63+BI64</f>
      </c>
      <c r="BJ60" s="37"/>
      <c r="BK60" s="38">
        <f>BK61+BK62+BK63+BK64</f>
      </c>
      <c r="BL60" s="37"/>
      <c r="BM60" s="38">
        <f>BM61+BM62+BM63+BM64</f>
      </c>
      <c r="BN60" s="37"/>
      <c r="BO60" s="38">
        <f>BO61+BO62+BO63+BO64</f>
      </c>
      <c r="BP60" s="37"/>
      <c r="BQ60" s="38">
        <f>BQ61+BQ62+BQ63+BQ64</f>
      </c>
      <c r="BR60" s="37"/>
      <c r="BS60" s="38">
        <f>BS61+BS62+BS63+BS64</f>
      </c>
      <c r="BT60" s="37"/>
      <c r="BU60" s="38">
        <f>BU61+BU62+BU63+BU64</f>
      </c>
      <c r="BV60" s="37"/>
      <c r="BW60" s="38">
        <f>AY60+BA60+BC60+BE60+BG60+BI60+BK60+BM60+BO60+BQ60+BS60+BU60</f>
      </c>
      <c r="BX60" s="37"/>
      <c r="BY60" s="39"/>
      <c r="BZ60" s="44"/>
      <c r="CA60" s="44"/>
      <c r="CB60" s="44"/>
      <c r="CC60" s="44"/>
      <c r="CD60" s="44"/>
      <c r="CE60" s="44"/>
      <c r="CF60" s="44"/>
      <c r="CG60" s="44"/>
      <c r="CH60" s="44"/>
      <c r="CI60" s="44"/>
      <c r="CJ60" s="44"/>
      <c r="CK60" s="44"/>
      <c r="CL60" s="44"/>
    </row>
    <row r="61" ht="27" customHeight="1" spans="1:88">
      <c r="A61" s="45"/>
      <c r="B61" s="34" t="s">
        <v>294</v>
      </c>
      <c r="C61" s="35" t="n">
        <f>班线包车!C42</f>
        <v>39.3094</v>
      </c>
      <c r="D61" s="36" t="n">
        <f t="shared" si="37">C61/Z61-1</f>
        <v>-0.33474363292045406</v>
      </c>
      <c r="E61" s="35" t="n">
        <f>班线包车!E42</f>
        <v>56.433499999999995</v>
      </c>
      <c r="F61" s="36" t="n">
        <f t="shared" si="38">E61/AB61-1</f>
        <v>-0.13221418510385718</v>
      </c>
      <c r="G61" s="35" t="n">
        <f>班线包车!G42</f>
        <v>56.8116</v>
      </c>
      <c r="H61" s="36" t="n">
        <f t="shared" si="39">G61/AD61-1</f>
        <v>-0.13023988536207853</v>
      </c>
      <c r="I61" s="35" t="n">
        <f>班线包车!I42</f>
        <v>58.692400000000006</v>
      </c>
      <c r="J61" s="36" t="n">
        <f t="shared" si="40">I61/AF61-1</f>
        <v>-0.02485204741128655</v>
      </c>
      <c r="K61" s="35" t="n">
        <f>班线包车!K42</f>
        <v>58.0517</v>
      </c>
      <c r="L61" s="36" t="n">
        <f t="shared" si="41">K61/AH61-1</f>
        <v>0.015651598838989367</v>
      </c>
      <c r="M61" s="35" t="n">
        <f>班线包车!M42</f>
        <v>52.66579999999999</v>
      </c>
      <c r="N61" s="36" t="n">
        <f t="shared" si="42">M61/AJ61-1</f>
        <v>-0.10805171578672823</v>
      </c>
      <c r="O61" s="35" t="n">
        <f>班线包车!O42</f>
        <v>49.24380000000001</v>
      </c>
      <c r="P61" s="36" t="n">
        <f t="shared" si="43">O61/AL61-1</f>
        <v>-0.07959814961917666</v>
      </c>
      <c r="Q61" s="35" t="n">
        <f>班线包车!Q42</f>
        <v>47.291999999999994</v>
      </c>
      <c r="R61" s="36" t="n">
        <f>Q61/AL61-1</f>
        <v>-0.11815052528333969</v>
      </c>
      <c r="S61" s="35">
        <f>班线包车!S42</f>
      </c>
      <c r="T61" s="36">
        <f>S61/AN61-1</f>
      </c>
      <c r="U61" s="134">
        <f>E61+C61+G61+I61+K61+M61+O61+Q61+S61</f>
      </c>
      <c r="V61" s="135">
        <f>U61/SUM(X61,Z61,AB61,AD61,AF61,AH61,AJ61,AL61,AN61)-1</f>
      </c>
      <c r="W61" s="36"/>
      <c r="X61" s="35">
        <f>班线包车!X42</f>
      </c>
      <c r="Y61" s="36">
        <f>X61/AY61-1</f>
      </c>
      <c r="Z61" s="35">
        <f>班线包车!Z42</f>
      </c>
      <c r="AA61" s="36">
        <f>Z61/BA61-1</f>
      </c>
      <c r="AB61" s="35">
        <f>班线包车!AB42</f>
      </c>
      <c r="AC61" s="36">
        <f>AB61/BC61-1</f>
      </c>
      <c r="AD61" s="35">
        <f>班线包车!AD42</f>
      </c>
      <c r="AE61" s="36">
        <f>AD61/BE61-1</f>
      </c>
      <c r="AF61" s="35">
        <f>班线包车!AF42</f>
      </c>
      <c r="AG61" s="36">
        <f>AF61/BG61-1</f>
      </c>
      <c r="AH61" s="35">
        <f>班线包车!AH42</f>
      </c>
      <c r="AI61" s="36">
        <f>AH61/BI61-1</f>
      </c>
      <c r="AJ61" s="35">
        <f>班线包车!AJ42</f>
      </c>
      <c r="AK61" s="36">
        <f>AJ61/BK61-1</f>
      </c>
      <c r="AL61" s="35">
        <f>班线包车!AL42</f>
      </c>
      <c r="AM61" s="36">
        <f>AL61/BM61-1</f>
      </c>
      <c r="AN61" s="35">
        <f>班线包车!AN42</f>
      </c>
      <c r="AO61" s="36">
        <f>AN61/BO61-1</f>
      </c>
      <c r="AP61" s="35">
        <f>班线包车!AP42</f>
      </c>
      <c r="AQ61" s="36">
        <f>AP61/BQ61-1</f>
      </c>
      <c r="AR61" s="35">
        <f>班线包车!AR42</f>
      </c>
      <c r="AS61" s="36">
        <f>AR61/BS61-1</f>
      </c>
      <c r="AT61" s="35">
        <f>班线包车!AT42</f>
      </c>
      <c r="AU61" s="36">
        <f>AT61/BU61-1</f>
      </c>
      <c r="AV61" s="35">
        <f>Z61+X61+AB61+AD61+AF61+AH61+AJ61+AL61+AN61+AP61+AR61+AT61</f>
      </c>
      <c r="AW61" s="36">
        <f>AV61/SUM(AY61,BA61,BC61,BE61,BG61,BI61,BK61,BM61,BO61,BQ61,BS61,BU61)-1</f>
      </c>
      <c r="AX61" s="37"/>
      <c r="AY61" s="35" t="n">
        <v>52.9411</v>
      </c>
      <c r="AZ61" s="36"/>
      <c r="BA61" s="35" t="n">
        <v>49.4533</v>
      </c>
      <c r="BB61" s="36"/>
      <c r="BC61" s="35" t="n">
        <v>52.3527</v>
      </c>
      <c r="BD61" s="36"/>
      <c r="BE61" s="35" t="n">
        <v>48.6641</v>
      </c>
      <c r="BF61" s="36"/>
      <c r="BG61" s="35" t="n">
        <v>52.5698</v>
      </c>
      <c r="BH61" s="36"/>
      <c r="BI61" s="35" t="n">
        <v>51.9064</v>
      </c>
      <c r="BJ61" s="36"/>
      <c r="BK61" s="35" t="n">
        <v>48.5124</v>
      </c>
      <c r="BL61" s="36"/>
      <c r="BM61" s="35" t="n">
        <v>52.8242</v>
      </c>
      <c r="BN61" s="36"/>
      <c r="BO61" s="35" t="n">
        <v>55.7192</v>
      </c>
      <c r="BP61" s="36"/>
      <c r="BQ61" s="35" t="n">
        <v>60.6628</v>
      </c>
      <c r="BR61" s="36"/>
      <c r="BS61" s="35" t="n">
        <v>60.0222</v>
      </c>
      <c r="BT61" s="36"/>
      <c r="BU61" s="35" t="n">
        <v>57.4314</v>
      </c>
      <c r="BV61" s="36"/>
      <c r="BW61" s="35">
        <f>AY61+BA61+BC61+BE61+BG61+BI61+BK61+BM61+BO61+BQ61+BS61+BU61</f>
      </c>
      <c r="BX61" s="36"/>
      <c r="BY61" s="40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6"/>
      <c r="CL61" s="47"/>
    </row>
    <row r="62" ht="27" customHeight="1" spans="1:88">
      <c r="A62" s="45"/>
      <c r="B62" s="34" t="s">
        <v>295</v>
      </c>
      <c r="C62" s="35" t="n">
        <f>公交!C49-公交!C51</f>
        <v>154.95999999999992</v>
      </c>
      <c r="D62" s="36" t="n">
        <f t="shared" si="37">C62/Z62-1</f>
        <v>0.07090532135452654</v>
      </c>
      <c r="E62" s="35" t="n">
        <f>公交!E49-公交!E51</f>
        <v>163.37000000000006</v>
      </c>
      <c r="F62" s="36" t="n">
        <f t="shared" si="38">E62/AB62-1</f>
        <v>0.25659564648873157</v>
      </c>
      <c r="G62" s="35" t="n">
        <f>公交!G49-公交!G51</f>
        <v>186.1300000000001</v>
      </c>
      <c r="H62" s="36" t="n">
        <f t="shared" si="39">G62/AD62-1</f>
        <v>0.396114611461146</v>
      </c>
      <c r="I62" s="35" t="n">
        <f>公交!I49-公交!I51</f>
        <v>195.02999999999986</v>
      </c>
      <c r="J62" s="36" t="n">
        <f t="shared" si="40">I62/AF62-1</f>
        <v>0.3871266002844951</v>
      </c>
      <c r="K62" s="35" t="n">
        <f>公交!K49-公交!K51</f>
        <v>200.33000000000004</v>
      </c>
      <c r="L62" s="36" t="n">
        <f t="shared" si="41">K62/AH62-1</f>
        <v>0.3903116107988063</v>
      </c>
      <c r="M62" s="35" t="n">
        <f>公交!M49-公交!M51</f>
        <v>184.32999999999998</v>
      </c>
      <c r="N62" s="36" t="n">
        <f t="shared" si="42">M62/AJ62-1</f>
        <v>0.38907309721175576</v>
      </c>
      <c r="O62" s="35" t="n">
        <f>公交!O49-公交!O51</f>
        <v>174.79000000000002</v>
      </c>
      <c r="P62" s="36" t="n">
        <f t="shared" si="43">O62/AL62-1</f>
        <v>0.36171704580866315</v>
      </c>
      <c r="Q62" s="35" t="n">
        <f>公交!Q49-公交!Q51</f>
        <v>171.47000000000008</v>
      </c>
      <c r="R62" s="36" t="n">
        <f>Q62/AL62-1</f>
        <v>0.28403474614347757</v>
      </c>
      <c r="S62" s="35">
        <f>公交!S49-公交!S51</f>
      </c>
      <c r="T62" s="36">
        <f>S62/AN62-1</f>
      </c>
      <c r="U62" s="134">
        <f>E62+C62+G62+I62+K62+M62+O62+Q62+S62</f>
      </c>
      <c r="V62" s="135">
        <f>U62/SUM(X62,Z62,AB62,AD62,AF62,AH62,AJ62,AL62,AN62)-1</f>
      </c>
      <c r="W62" s="36"/>
      <c r="X62" s="35">
        <f>公交!X49-公交!X51</f>
      </c>
      <c r="Y62" s="36">
        <f>X62/AY62-1</f>
      </c>
      <c r="Z62" s="35">
        <f>公交!Z49-公交!Z51</f>
      </c>
      <c r="AA62" s="36">
        <f>Z62/BA62-1</f>
      </c>
      <c r="AB62" s="35">
        <f>公交!AB49-公交!AB51</f>
      </c>
      <c r="AC62" s="36">
        <f>AB62/BC62-1</f>
      </c>
      <c r="AD62" s="35">
        <f>公交!AD49-公交!AD51</f>
      </c>
      <c r="AE62" s="36">
        <f>AD62/BE62-1</f>
      </c>
      <c r="AF62" s="35">
        <f>公交!AF49-公交!AF51</f>
      </c>
      <c r="AG62" s="36">
        <f>AF62/BG62-1</f>
      </c>
      <c r="AH62" s="35">
        <f>公交!AH49-公交!AH51</f>
      </c>
      <c r="AI62" s="36">
        <f>AH62/BI62-1</f>
      </c>
      <c r="AJ62" s="35">
        <f>公交!AJ49-公交!AJ51</f>
      </c>
      <c r="AK62" s="36">
        <f>AJ62/BK62-1</f>
      </c>
      <c r="AL62" s="35">
        <f>公交!AL49-公交!AL51</f>
      </c>
      <c r="AM62" s="36">
        <f>AL62/BM62-1</f>
      </c>
      <c r="AN62" s="35">
        <f>公交!AN49-公交!AN51</f>
      </c>
      <c r="AO62" s="36">
        <f>AN62/BO62-1</f>
      </c>
      <c r="AP62" s="35">
        <f>公交!AP49-公交!AP51</f>
      </c>
      <c r="AQ62" s="36">
        <f>AP62/BQ62-1</f>
      </c>
      <c r="AR62" s="35">
        <f>公交!AR49-公交!AR51</f>
      </c>
      <c r="AS62" s="36">
        <f>AR62/BS62-1</f>
      </c>
      <c r="AT62" s="35">
        <f>公交!AT49-公交!AT51</f>
      </c>
      <c r="AU62" s="36">
        <f>AT62/BU62-1</f>
      </c>
      <c r="AV62" s="35">
        <f>Z62+X62+AB62+AD62+AF62+AH62+AJ62+AL62+AN62+AP62+AR62+AT62</f>
      </c>
      <c r="AW62" s="36">
        <f>AV62/SUM(AY62,BA62,BC62,BE62,BG62,BI62,BK62,BM62,BO62,BQ62,BS62,BU62)-1</f>
      </c>
      <c r="AX62" s="37"/>
      <c r="AY62" s="35" t="n">
        <v>159.37</v>
      </c>
      <c r="AZ62" s="36"/>
      <c r="BA62" s="35" t="n">
        <v>123.79</v>
      </c>
      <c r="BB62" s="36"/>
      <c r="BC62" s="35" t="n">
        <v>120.81</v>
      </c>
      <c r="BD62" s="36"/>
      <c r="BE62" s="35" t="n">
        <v>134.76</v>
      </c>
      <c r="BF62" s="36"/>
      <c r="BG62" s="35" t="n">
        <v>138.12</v>
      </c>
      <c r="BH62" s="36"/>
      <c r="BI62" s="35" t="n">
        <v>129.84</v>
      </c>
      <c r="BJ62" s="36"/>
      <c r="BK62" s="35" t="n">
        <v>126.44</v>
      </c>
      <c r="BL62" s="36"/>
      <c r="BM62" s="35" t="n">
        <v>136.57</v>
      </c>
      <c r="BN62" s="36"/>
      <c r="BO62" s="35" t="n">
        <v>132.28</v>
      </c>
      <c r="BP62" s="36"/>
      <c r="BQ62" s="35" t="n">
        <v>138.02</v>
      </c>
      <c r="BR62" s="36"/>
      <c r="BS62" s="35" t="n">
        <v>129.81</v>
      </c>
      <c r="BT62" s="36"/>
      <c r="BU62" s="35" t="n">
        <v>120.17</v>
      </c>
      <c r="BV62" s="36"/>
      <c r="BW62" s="35">
        <f>AY62+BA62+BC62+BE62+BG62+BI62+BK62+BM62+BO62+BQ62+BS62+BU62</f>
      </c>
      <c r="BX62" s="36"/>
      <c r="BY62" s="40"/>
      <c r="BZ62" s="49"/>
      <c r="CA62" s="49"/>
      <c r="CB62" s="49"/>
      <c r="CC62" s="49"/>
      <c r="CD62" s="49"/>
      <c r="CE62" s="49"/>
      <c r="CF62" s="50"/>
      <c r="CG62" s="49"/>
      <c r="CH62" s="50"/>
      <c r="CI62" s="50"/>
      <c r="CJ62" s="50"/>
      <c r="CK62" s="50"/>
      <c r="CL62" s="47"/>
    </row>
    <row r="63" ht="27" customHeight="1" spans="1:88">
      <c r="A63" s="45"/>
      <c r="B63" s="34" t="s">
        <v>296</v>
      </c>
      <c r="C63" s="35" t="n">
        <f>出租!C49-出租!C51</f>
        <v>47.70000000000002</v>
      </c>
      <c r="D63" s="36" t="n">
        <f t="shared" si="37">C63/Z63-1</f>
        <v>0.06806986117330949</v>
      </c>
      <c r="E63" s="35" t="n">
        <f>出租!E49-出租!E51</f>
        <v>47.98999999999998</v>
      </c>
      <c r="F63" s="36" t="n">
        <f t="shared" si="38">E63/AB63-1</f>
        <v>0.13397920604914937</v>
      </c>
      <c r="G63" s="35" t="n">
        <f>出租!G49-出租!G51</f>
        <v>49.53</v>
      </c>
      <c r="H63" s="36" t="n">
        <f t="shared" si="39">G63/AD63-1</f>
        <v>0.1734186211798152</v>
      </c>
      <c r="I63" s="35" t="n">
        <f>出租!I49-出租!I51</f>
        <v>46.84</v>
      </c>
      <c r="J63" s="36" t="n">
        <f t="shared" si="40">I63/AF63-1</f>
        <v>0.05447996398018917</v>
      </c>
      <c r="K63" s="35" t="n">
        <f>出租!K49-出租!K51</f>
        <v>47.849999999999994</v>
      </c>
      <c r="L63" s="36" t="n">
        <f t="shared" si="41">K63/AH63-1</f>
        <v>0.010559662090813049</v>
      </c>
      <c r="M63" s="35" t="n">
        <f>出租!M49-出租!M51</f>
        <v>45.37999999999997</v>
      </c>
      <c r="N63" s="36" t="n">
        <f t="shared" si="42">M63/AJ63-1</f>
        <v>0.0039823008849557695</v>
      </c>
      <c r="O63" s="35" t="n">
        <f>出租!O49-出租!O51</f>
        <v>45.06</v>
      </c>
      <c r="P63" s="36" t="n">
        <f t="shared" si="43">O63/AL63-1</f>
        <v>0.04281416338810451</v>
      </c>
      <c r="Q63" s="35" t="n">
        <f>出租!Q49-出租!Q51</f>
        <v>39.51999999999998</v>
      </c>
      <c r="R63" s="36" t="n">
        <f>Q63/AL63-1</f>
        <v>-0.09544518196383611</v>
      </c>
      <c r="S63" s="35">
        <f>出租!S49-出租!S51</f>
      </c>
      <c r="T63" s="36">
        <f>S63/AN63-1</f>
      </c>
      <c r="U63" s="134">
        <f>E63+C63+G63+I63+K63+M63+O63+Q63+S63</f>
      </c>
      <c r="V63" s="135">
        <f>U63/SUM(X63,Z63,AB63,AD63,AF63,AH63,AJ63,AL63,AN63)-1</f>
      </c>
      <c r="W63" s="36"/>
      <c r="X63" s="35">
        <f>出租!X49-出租!X51</f>
      </c>
      <c r="Y63" s="36">
        <f>X63/AY63-1</f>
      </c>
      <c r="Z63" s="35">
        <f>出租!Z49-出租!Z51</f>
      </c>
      <c r="AA63" s="36">
        <f>Z63/BA63-1</f>
      </c>
      <c r="AB63" s="35">
        <f>出租!AB49-出租!AB51</f>
      </c>
      <c r="AC63" s="36">
        <f>AB63/BC63-1</f>
      </c>
      <c r="AD63" s="35">
        <f>出租!AD49-出租!AD51</f>
      </c>
      <c r="AE63" s="36">
        <f>AD63/BE63-1</f>
      </c>
      <c r="AF63" s="35">
        <f>出租!AF49-出租!AF51</f>
      </c>
      <c r="AG63" s="36">
        <f>AF63/BG63-1</f>
      </c>
      <c r="AH63" s="35">
        <f>出租!AH49-出租!AH51</f>
      </c>
      <c r="AI63" s="36">
        <f>AH63/BI63-1</f>
      </c>
      <c r="AJ63" s="35">
        <f>出租!AJ49-出租!AJ51</f>
      </c>
      <c r="AK63" s="36">
        <f>AJ63/BK63-1</f>
      </c>
      <c r="AL63" s="35">
        <f>出租!AL49-出租!AL51</f>
      </c>
      <c r="AM63" s="36">
        <f>AL63/BM63-1</f>
      </c>
      <c r="AN63" s="35">
        <f>出租!AN49-出租!AN51</f>
      </c>
      <c r="AO63" s="36">
        <f>AN63/BO63-1</f>
      </c>
      <c r="AP63" s="35">
        <f>出租!AP49-出租!AP51</f>
      </c>
      <c r="AQ63" s="36">
        <f>AP63/BQ63-1</f>
      </c>
      <c r="AR63" s="35">
        <f>出租!AR49-出租!AR51</f>
      </c>
      <c r="AS63" s="36">
        <f>AR63/BS63-1</f>
      </c>
      <c r="AT63" s="35">
        <f>出租!AT49-出租!AT51</f>
      </c>
      <c r="AU63" s="36">
        <f>AT63/BU63-1</f>
      </c>
      <c r="AV63" s="35">
        <f>Z63+X63+AB63+AD63+AF63+AH63+AJ63+AL63+AN63+AP63+AR63+AT63</f>
      </c>
      <c r="AW63" s="36">
        <f>AV63/SUM(AY63,BA63,BC63,BE63,BG63,BI63,BK63,BM63,BO63,BQ63,BS63,BU63)-1</f>
      </c>
      <c r="AX63" s="37"/>
      <c r="AY63" s="35" t="n">
        <v>66.75</v>
      </c>
      <c r="AZ63" s="36"/>
      <c r="BA63" s="35" t="n">
        <v>36.68</v>
      </c>
      <c r="BB63" s="36"/>
      <c r="BC63" s="35" t="n">
        <v>33.65</v>
      </c>
      <c r="BD63" s="36"/>
      <c r="BE63" s="35" t="n">
        <v>35.33</v>
      </c>
      <c r="BF63" s="36"/>
      <c r="BG63" s="35" t="n">
        <v>35.44</v>
      </c>
      <c r="BH63" s="36"/>
      <c r="BI63" s="35" t="n">
        <v>38.0</v>
      </c>
      <c r="BJ63" s="36"/>
      <c r="BK63" s="35" t="n">
        <v>36.65</v>
      </c>
      <c r="BL63" s="36"/>
      <c r="BM63" s="35" t="n">
        <v>37.55</v>
      </c>
      <c r="BN63" s="36"/>
      <c r="BO63" s="35" t="n">
        <v>38.74</v>
      </c>
      <c r="BP63" s="36"/>
      <c r="BQ63" s="35" t="n">
        <v>42.35</v>
      </c>
      <c r="BR63" s="36"/>
      <c r="BS63" s="35" t="n">
        <v>40.4</v>
      </c>
      <c r="BT63" s="36"/>
      <c r="BU63" s="35" t="n">
        <v>9.21000000000001</v>
      </c>
      <c r="BV63" s="36"/>
      <c r="BW63" s="35">
        <f>AY63+BA63+BC63+BE63+BG63+BI63+BK63+BM63+BO63+BQ63+BS63+BU63</f>
      </c>
      <c r="BX63" s="36"/>
      <c r="BY63" s="40"/>
      <c r="BZ63" s="49"/>
      <c r="CA63" s="49"/>
      <c r="CB63" s="49"/>
      <c r="CC63" s="49"/>
      <c r="CD63" s="49"/>
      <c r="CE63" s="49"/>
      <c r="CF63" s="50"/>
      <c r="CG63" s="49"/>
      <c r="CH63" s="50"/>
      <c r="CI63" s="50"/>
      <c r="CJ63" s="50"/>
      <c r="CK63" s="50"/>
      <c r="CL63" s="47"/>
    </row>
    <row r="64" ht="27" customHeight="1" spans="1:88">
      <c r="A64" s="29"/>
      <c r="B64" s="34" t="s">
        <v>297</v>
      </c>
      <c r="C64" s="35" t="n">
        <f>网约车!C49-网约车!C51</f>
        <v>36.60160818414201</v>
      </c>
      <c r="D64" s="36" t="n">
        <f t="shared" si="37">C64/Z64-1</f>
        <v>0.11213445777584563</v>
      </c>
      <c r="E64" s="35" t="n">
        <f>网约车!E49-网约车!E51</f>
        <v>28.81356681435132</v>
      </c>
      <c r="F64" s="36" t="n">
        <f t="shared" si="38">E64/AB64-1</f>
        <v>0.39031625266227854</v>
      </c>
      <c r="G64" s="35" t="n">
        <f>网约车!G49-网约车!G51</f>
        <v>33.46781571314402</v>
      </c>
      <c r="H64" s="36" t="n">
        <f t="shared" si="39">G64/AD64-1</f>
        <v>0.425829576622093</v>
      </c>
      <c r="I64" s="35" t="n">
        <f>网约车!I49-网约车!I51</f>
        <v>29.002808076330012</v>
      </c>
      <c r="J64" s="36" t="n">
        <f t="shared" si="40">I64/AF64-1</f>
        <v>0.1745870232130935</v>
      </c>
      <c r="K64" s="35" t="n">
        <f>网约车!K49-网约车!K51</f>
        <v>34.814496476763</v>
      </c>
      <c r="L64" s="36" t="n">
        <f t="shared" si="41">K64/AH64-1</f>
        <v>0.22769759886472896</v>
      </c>
      <c r="M64" s="35" t="n">
        <f>网约车!M49-网约车!M51</f>
        <v>35.54106640946901</v>
      </c>
      <c r="N64" s="36" t="n">
        <f t="shared" si="42">M64/AJ64-1</f>
        <v>0.36315198111441327</v>
      </c>
      <c r="O64" s="35" t="n">
        <f>网约车!O49-网约车!O51</f>
        <v>34.63196914923199</v>
      </c>
      <c r="P64" s="36" t="n">
        <f t="shared" si="43">O64/AL64-1</f>
        <v>0.3712985086636178</v>
      </c>
      <c r="Q64" s="35" t="n">
        <f>网约车!Q49-网约车!Q51</f>
        <v>29.52536863073226</v>
      </c>
      <c r="R64" s="36" t="n">
        <f>Q64/AL64-1</f>
        <v>0.14526213469671112</v>
      </c>
      <c r="S64" s="35">
        <f>网约车!S49-网约车!S51</f>
      </c>
      <c r="T64" s="36">
        <f>S64/AN64-1</f>
      </c>
      <c r="U64" s="134">
        <f>E64+C64+G64+I64+K64+M64+O64+Q64+S64</f>
      </c>
      <c r="V64" s="135">
        <f>U64/SUM(X64,Z64,AB64,AD64,AF64,AH64,AJ64,AL64,AN64)-1</f>
      </c>
      <c r="W64" s="36"/>
      <c r="X64" s="35">
        <f>网约车!X49-网约车!X51</f>
      </c>
      <c r="Y64" s="36">
        <f>X64/AY64-1</f>
      </c>
      <c r="Z64" s="35">
        <f>网约车!Z49-网约车!Z51</f>
      </c>
      <c r="AA64" s="36">
        <f>Z64/BA64-1</f>
      </c>
      <c r="AB64" s="35">
        <f>网约车!AB49-网约车!AB51</f>
      </c>
      <c r="AC64" s="36">
        <f>AB64/BC64-1</f>
      </c>
      <c r="AD64" s="35">
        <f>网约车!AD49-网约车!AD51</f>
      </c>
      <c r="AE64" s="36">
        <f>AD64/BE64-1</f>
      </c>
      <c r="AF64" s="35">
        <f>网约车!AF49-网约车!AF51</f>
      </c>
      <c r="AG64" s="36">
        <f>AF64/BG64-1</f>
      </c>
      <c r="AH64" s="35">
        <f>网约车!AH49-网约车!AH51</f>
      </c>
      <c r="AI64" s="36">
        <f>AH64/BI64-1</f>
      </c>
      <c r="AJ64" s="35">
        <f>网约车!AJ49-网约车!AJ51</f>
      </c>
      <c r="AK64" s="36">
        <f>AJ64/BK64-1</f>
      </c>
      <c r="AL64" s="35">
        <f>网约车!AL49-网约车!AL51</f>
      </c>
      <c r="AM64" s="36">
        <f>AL64/BM64-1</f>
      </c>
      <c r="AN64" s="35">
        <f>网约车!AN49-网约车!AN51</f>
      </c>
      <c r="AO64" s="36">
        <f>AN64/BO64-1</f>
      </c>
      <c r="AP64" s="35">
        <f>网约车!AP49-网约车!AP51</f>
      </c>
      <c r="AQ64" s="36">
        <f>AP64/BQ64-1</f>
      </c>
      <c r="AR64" s="35">
        <f>网约车!AR49-网约车!AR51</f>
      </c>
      <c r="AS64" s="36">
        <f>AR64/BS64-1</f>
      </c>
      <c r="AT64" s="35">
        <f>网约车!AT49-网约车!AT51</f>
      </c>
      <c r="AU64" s="36">
        <f>AT64/BU64-1</f>
      </c>
      <c r="AV64" s="35">
        <f>Z64+X64+AB64+AD64+AF64+AH64+AJ64+AL64+AN64+AP64+AR64+AT64</f>
      </c>
      <c r="AW64" s="36">
        <f>AV64/SUM(AY64,BA64,BC64,BE64,BG64,BI64,BK64,BM64,BO64,BQ64,BS64,BU64)-1</f>
      </c>
      <c r="AX64" s="37"/>
      <c r="AY64" s="35" t="n">
        <v>23.360056695969</v>
      </c>
      <c r="AZ64" s="36"/>
      <c r="BA64" s="35" t="n">
        <v>16.0830617181654</v>
      </c>
      <c r="BB64" s="36"/>
      <c r="BC64" s="35" t="n">
        <v>19.5138334219297</v>
      </c>
      <c r="BD64" s="36"/>
      <c r="BE64" s="35" t="n">
        <v>23.0491807525068</v>
      </c>
      <c r="BF64" s="36"/>
      <c r="BG64" s="35" t="n">
        <v>23.4135808582636</v>
      </c>
      <c r="BH64" s="36"/>
      <c r="BI64" s="35" t="n">
        <v>28.8866087140699</v>
      </c>
      <c r="BJ64" s="36"/>
      <c r="BK64" s="35" t="n">
        <v>29.5028493614378</v>
      </c>
      <c r="BL64" s="36"/>
      <c r="BM64" s="35" t="n">
        <v>29.4929308683354</v>
      </c>
      <c r="BN64" s="36"/>
      <c r="BO64" s="35" t="n">
        <v>31.3034316355335</v>
      </c>
      <c r="BP64" s="36"/>
      <c r="BQ64" s="35" t="n">
        <v>32.7802269281286</v>
      </c>
      <c r="BR64" s="36"/>
      <c r="BS64" s="35" t="n">
        <v>34.4356279701609</v>
      </c>
      <c r="BT64" s="36"/>
      <c r="BU64" s="35" t="n">
        <v>11.3392228794551</v>
      </c>
      <c r="BV64" s="36"/>
      <c r="BW64" s="35">
        <f>AY64+BA64+BC64+BE64+BG64+BI64+BK64+BM64+BO64+BQ64+BS64+BU64</f>
      </c>
      <c r="BX64" s="36"/>
      <c r="BY64" s="40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9"/>
      <c r="CK64" s="49"/>
      <c r="CL64" s="47"/>
    </row>
    <row r="65" s="15" customFormat="1" ht="27" customHeight="1" spans="1:88">
      <c r="A65" s="48" t="s">
        <v>104</v>
      </c>
      <c r="B65" s="34" t="s">
        <v>293</v>
      </c>
      <c r="C65" s="35" t="n">
        <f>C66+C67+C68+C69</f>
        <v>170.61318689503264</v>
      </c>
      <c r="D65" s="36" t="n">
        <f t="shared" si="37">C65/Z65-1</f>
        <v>-0.04817995774568995</v>
      </c>
      <c r="E65" s="35" t="n">
        <f>E66+E67+E68+E69</f>
        <v>175.4290788823352</v>
      </c>
      <c r="F65" s="36" t="n">
        <f t="shared" si="38">E65/AB65-1</f>
        <v>-0.039860035791505544</v>
      </c>
      <c r="G65" s="35" t="n">
        <f>G66+G67+G68+G69</f>
        <v>172.98960720694635</v>
      </c>
      <c r="H65" s="36" t="n">
        <f t="shared" si="39">G65/AD65-1</f>
        <v>-0.013893067893717914</v>
      </c>
      <c r="I65" s="35" t="n">
        <f>I66+I67+I68+I69</f>
        <v>172.17465746765964</v>
      </c>
      <c r="J65" s="36" t="n">
        <f t="shared" si="40">I65/AF65-1</f>
        <v>-0.024858459826747614</v>
      </c>
      <c r="K65" s="35" t="n">
        <f>K66+K67+K68+K69</f>
        <v>174.6690278705699</v>
      </c>
      <c r="L65" s="36" t="n">
        <f t="shared" si="41">K65/AH65-1</f>
        <v>-0.020088409576701993</v>
      </c>
      <c r="M65" s="35" t="n">
        <f>M66+M67+M68+M69</f>
        <v>170.8537796471015</v>
      </c>
      <c r="N65" s="36" t="n">
        <f t="shared" si="42">M65/AJ65-1</f>
        <v>-0.011644725987095428</v>
      </c>
      <c r="O65" s="35" t="n">
        <f>O66+O67+O68+O69</f>
        <v>167.47454737686922</v>
      </c>
      <c r="P65" s="36" t="n">
        <f t="shared" si="43">O65/AL65-1</f>
        <v>-0.00947220510440927</v>
      </c>
      <c r="Q65" s="35" t="n">
        <f>Q66+Q67+Q68+Q69</f>
        <v>165.5384213892042</v>
      </c>
      <c r="R65" s="36" t="n">
        <f>Q65/AL65-1</f>
        <v>0.021786748518519028</v>
      </c>
      <c r="S65" s="35">
        <f>S66+S67+S68+S69</f>
      </c>
      <c r="T65" s="36">
        <f>S65/AN65-1</f>
      </c>
      <c r="U65" s="134">
        <f>E65+C65+G65+I65+K65+M65+O65+Q65+S65</f>
      </c>
      <c r="V65" s="135">
        <f>U65/SUM(X65,Z65,AB65,AD65,AF65,AH65,AJ65,AL65,AN65)-1</f>
      </c>
      <c r="W65" s="36"/>
      <c r="X65" s="35">
        <f>X66+X67+X68+X69</f>
      </c>
      <c r="Y65" s="36">
        <f>X65/AY65-1</f>
      </c>
      <c r="Z65" s="35">
        <f>Z66+Z67+Z68+Z69</f>
      </c>
      <c r="AA65" s="36">
        <f>Z65/BA65-1</f>
      </c>
      <c r="AB65" s="35">
        <f>AB66+AB67+AB68+AB69</f>
      </c>
      <c r="AC65" s="36">
        <f>AB65/BC65-1</f>
      </c>
      <c r="AD65" s="35">
        <f>AD66+AD67+AD68+AD69</f>
      </c>
      <c r="AE65" s="36">
        <f>AD65/BE65-1</f>
      </c>
      <c r="AF65" s="35">
        <f>AF66+AF67+AF68+AF69</f>
      </c>
      <c r="AG65" s="36">
        <f>AF65/BG65-1</f>
      </c>
      <c r="AH65" s="35">
        <f>AH66+AH67+AH68+AH69</f>
      </c>
      <c r="AI65" s="36">
        <f>AH65/BI65-1</f>
      </c>
      <c r="AJ65" s="35">
        <f>AJ66+AJ67+AJ68+AJ69</f>
      </c>
      <c r="AK65" s="36">
        <f>AJ65/BK65-1</f>
      </c>
      <c r="AL65" s="35">
        <f>AL66+AL67+AL68+AL69</f>
      </c>
      <c r="AM65" s="36">
        <f>AL65/BM65-1</f>
      </c>
      <c r="AN65" s="35">
        <f>AN66+AN67+AN68+AN69</f>
      </c>
      <c r="AO65" s="36">
        <f>AN65/BO65-1</f>
      </c>
      <c r="AP65" s="35">
        <f>AP66+AP67+AP68+AP69</f>
      </c>
      <c r="AQ65" s="36">
        <f>AP65/BQ65-1</f>
      </c>
      <c r="AR65" s="35">
        <f>AR66+AR67+AR68+AR69</f>
      </c>
      <c r="AS65" s="36">
        <f>AR65/BS65-1</f>
      </c>
      <c r="AT65" s="35">
        <f>AT66+AT67+AT68+AT69</f>
      </c>
      <c r="AU65" s="36">
        <f>AT65/BU65-1</f>
      </c>
      <c r="AV65" s="35">
        <f>Z65+X65+AB65+AD65+AF65+AH65+AJ65+AL65+AN65+AP65+AR65+AT65</f>
      </c>
      <c r="AW65" s="36">
        <f>AV65/SUM(AY65,BA65,BC65,BE65,BG65,BI65,BK65,BM65,BO65,BQ65,BS65,BU65)-1</f>
      </c>
      <c r="AX65" s="37"/>
      <c r="AY65" s="38">
        <f>AY66+AY67+AY68+AY69</f>
      </c>
      <c r="AZ65" s="37"/>
      <c r="BA65" s="38">
        <f>BA66+BA67+BA68+BA69</f>
      </c>
      <c r="BB65" s="37"/>
      <c r="BC65" s="38">
        <f>BC66+BC67+BC68+BC69</f>
      </c>
      <c r="BD65" s="37"/>
      <c r="BE65" s="38">
        <f>BE66+BE67+BE68+BE69</f>
      </c>
      <c r="BF65" s="37"/>
      <c r="BG65" s="38">
        <f>BG66+BG67+BG68+BG69</f>
      </c>
      <c r="BH65" s="37"/>
      <c r="BI65" s="38">
        <f>BI66+BI67+BI68+BI69</f>
      </c>
      <c r="BJ65" s="37"/>
      <c r="BK65" s="38">
        <f>BK66+BK67+BK68+BK69</f>
      </c>
      <c r="BL65" s="37"/>
      <c r="BM65" s="38">
        <f>BM66+BM67+BM68+BM69</f>
      </c>
      <c r="BN65" s="37"/>
      <c r="BO65" s="38">
        <f>BO66+BO67+BO68+BO69</f>
      </c>
      <c r="BP65" s="37"/>
      <c r="BQ65" s="38">
        <f>BQ66+BQ67+BQ68+BQ69</f>
      </c>
      <c r="BR65" s="37"/>
      <c r="BS65" s="38">
        <f>BS66+BS67+BS68+BS69</f>
      </c>
      <c r="BT65" s="37"/>
      <c r="BU65" s="38">
        <f>BU66+BU67+BU68+BU69</f>
      </c>
      <c r="BV65" s="37"/>
      <c r="BW65" s="38">
        <f>AY65+BA65+BC65+BE65+BG65+BI65+BK65+BM65+BO65+BQ65+BS65+BU65</f>
      </c>
      <c r="BX65" s="37"/>
      <c r="BY65" s="39"/>
      <c r="BZ65" s="44"/>
      <c r="CA65" s="44"/>
      <c r="CB65" s="44"/>
      <c r="CC65" s="44"/>
      <c r="CD65" s="44"/>
      <c r="CE65" s="44"/>
      <c r="CF65" s="44"/>
      <c r="CG65" s="44"/>
      <c r="CH65" s="44"/>
      <c r="CI65" s="44"/>
      <c r="CJ65" s="44"/>
      <c r="CK65" s="44"/>
      <c r="CL65" s="44"/>
    </row>
    <row r="66" ht="27" customHeight="1" spans="1:88">
      <c r="A66" s="45"/>
      <c r="B66" s="34" t="s">
        <v>294</v>
      </c>
      <c r="C66" s="35" t="n">
        <f>班线包车!C44</f>
        <v>114.39159999999998</v>
      </c>
      <c r="D66" s="36" t="n">
        <f t="shared" si="37">C66/Z66-1</f>
        <v>-0.12224347715325112</v>
      </c>
      <c r="E66" s="35" t="n">
        <f>班线包车!E44</f>
        <v>120.98299999999998</v>
      </c>
      <c r="F66" s="36" t="n">
        <f t="shared" si="38">E66/AB66-1</f>
        <v>-0.09217517628158234</v>
      </c>
      <c r="G66" s="35" t="n">
        <f>班线包车!G44</f>
        <v>119.51149999999998</v>
      </c>
      <c r="H66" s="36" t="n">
        <f t="shared" si="39">G66/AD66-1</f>
        <v>-0.067645739473017</v>
      </c>
      <c r="I66" s="35" t="n">
        <f>班线包车!I44</f>
        <v>120.3786</v>
      </c>
      <c r="J66" s="36" t="n">
        <f t="shared" si="40">I66/AF66-1</f>
        <v>-0.07498132728429552</v>
      </c>
      <c r="K66" s="35" t="n">
        <f>班线包车!K44</f>
        <v>122.80149999999999</v>
      </c>
      <c r="L66" s="36" t="n">
        <f t="shared" si="41">K66/AH66-1</f>
        <v>-0.07759661268769891</v>
      </c>
      <c r="M66" s="35" t="n">
        <f>班线包车!M44</f>
        <v>121.1953</v>
      </c>
      <c r="N66" s="36" t="n">
        <f t="shared" si="42">M66/AJ66-1</f>
        <v>-0.07335675007798781</v>
      </c>
      <c r="O66" s="35" t="n">
        <f>班线包车!O44</f>
        <v>120.22730000000003</v>
      </c>
      <c r="P66" s="36" t="n">
        <f t="shared" si="43">O66/AL66-1</f>
        <v>-0.061486028138097226</v>
      </c>
      <c r="Q66" s="35" t="n">
        <f>班线包车!Q44</f>
        <v>116.3795</v>
      </c>
      <c r="R66" s="36" t="n">
        <f>Q66/AL66-1</f>
        <v>-0.0321734278156115</v>
      </c>
      <c r="S66" s="35">
        <f>班线包车!S44</f>
      </c>
      <c r="T66" s="36">
        <f>S66/AN66-1</f>
      </c>
      <c r="U66" s="134">
        <f>E66+C66+G66+I66+K66+M66+O66+Q66+S66</f>
      </c>
      <c r="V66" s="135">
        <f>U66/SUM(X66,Z66,AB66,AD66,AF66,AH66,AJ66,AL66,AN66)-1</f>
      </c>
      <c r="W66" s="36"/>
      <c r="X66" s="35">
        <f>班线包车!X44</f>
      </c>
      <c r="Y66" s="36">
        <f>X66/AY66-1</f>
      </c>
      <c r="Z66" s="35">
        <f>班线包车!Z44</f>
      </c>
      <c r="AA66" s="36">
        <f>Z66/BA66-1</f>
      </c>
      <c r="AB66" s="35">
        <f>班线包车!AB44</f>
      </c>
      <c r="AC66" s="36">
        <f>AB66/BC66-1</f>
      </c>
      <c r="AD66" s="35">
        <f>班线包车!AD44</f>
      </c>
      <c r="AE66" s="36">
        <f>AD66/BE66-1</f>
      </c>
      <c r="AF66" s="35">
        <f>班线包车!AF44</f>
      </c>
      <c r="AG66" s="36">
        <f>AF66/BG66-1</f>
      </c>
      <c r="AH66" s="35">
        <f>班线包车!AH44</f>
      </c>
      <c r="AI66" s="36">
        <f>AH66/BI66-1</f>
      </c>
      <c r="AJ66" s="35">
        <f>班线包车!AJ44</f>
      </c>
      <c r="AK66" s="36">
        <f>AJ66/BK66-1</f>
      </c>
      <c r="AL66" s="35">
        <f>班线包车!AL44</f>
      </c>
      <c r="AM66" s="36">
        <f>AL66/BM66-1</f>
      </c>
      <c r="AN66" s="35">
        <f>班线包车!AN44</f>
      </c>
      <c r="AO66" s="36">
        <f>AN66/BO66-1</f>
      </c>
      <c r="AP66" s="35">
        <f>班线包车!AP44</f>
      </c>
      <c r="AQ66" s="36">
        <f>AP66/BQ66-1</f>
      </c>
      <c r="AR66" s="35">
        <f>班线包车!AR44</f>
      </c>
      <c r="AS66" s="36">
        <f>AR66/BS66-1</f>
      </c>
      <c r="AT66" s="35">
        <f>班线包车!AT44</f>
      </c>
      <c r="AU66" s="36">
        <f>AT66/BU66-1</f>
      </c>
      <c r="AV66" s="35">
        <f>Z66+X66+AB66+AD66+AF66+AH66+AJ66+AL66+AN66+AP66+AR66+AT66</f>
      </c>
      <c r="AW66" s="36">
        <f>AV66/SUM(AY66,BA66,BC66,BE66,BG66,BI66,BK66,BM66,BO66,BQ66,BS66,BU66)-1</f>
      </c>
      <c r="AX66" s="37"/>
      <c r="AY66" s="35" t="n">
        <v>124.0379</v>
      </c>
      <c r="AZ66" s="36"/>
      <c r="BA66" s="35" t="n">
        <v>129.7884</v>
      </c>
      <c r="BB66" s="36"/>
      <c r="BC66" s="35" t="n">
        <v>124.522</v>
      </c>
      <c r="BD66" s="36"/>
      <c r="BE66" s="35" t="n">
        <v>125.8225</v>
      </c>
      <c r="BF66" s="36"/>
      <c r="BG66" s="35" t="n">
        <v>131.2904</v>
      </c>
      <c r="BH66" s="36"/>
      <c r="BI66" s="35" t="n">
        <v>128.2836</v>
      </c>
      <c r="BJ66" s="36"/>
      <c r="BK66" s="35" t="n">
        <v>126.3568</v>
      </c>
      <c r="BL66" s="36"/>
      <c r="BM66" s="35" t="n">
        <v>123.6802</v>
      </c>
      <c r="BN66" s="36"/>
      <c r="BO66" s="35" t="n">
        <v>123.7346</v>
      </c>
      <c r="BP66" s="36"/>
      <c r="BQ66" s="35" t="n">
        <v>129.9235</v>
      </c>
      <c r="BR66" s="36"/>
      <c r="BS66" s="35" t="n">
        <v>127.761</v>
      </c>
      <c r="BT66" s="36"/>
      <c r="BU66" s="35" t="n">
        <v>126.3934</v>
      </c>
      <c r="BV66" s="36"/>
      <c r="BW66" s="35">
        <f>AY66+BA66+BC66+BE66+BG66+BI66+BK66+BM66+BO66+BQ66+BS66+BU66</f>
      </c>
      <c r="BX66" s="36"/>
      <c r="BY66" s="40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6"/>
      <c r="CK66" s="46"/>
      <c r="CL66" s="47"/>
    </row>
    <row r="67" ht="27" customHeight="1" spans="1:88">
      <c r="A67" s="45"/>
      <c r="B67" s="34" t="s">
        <v>295</v>
      </c>
      <c r="C67" s="35" t="n">
        <f>公交!C53-公交!C55</f>
        <v>36.220000000000056</v>
      </c>
      <c r="D67" s="36" t="n">
        <f t="shared" si="37">C67/Z67-1</f>
        <v>-0.022929592662527698</v>
      </c>
      <c r="E67" s="35" t="n">
        <f>公交!E53-公交!E55</f>
        <v>34.03000000000003</v>
      </c>
      <c r="F67" s="36" t="n">
        <f t="shared" si="38">E67/AB67-1</f>
        <v>-0.09253333333333336</v>
      </c>
      <c r="G67" s="35" t="n">
        <f>公交!G53-公交!G55</f>
        <v>33.839999999999975</v>
      </c>
      <c r="H67" s="36" t="n">
        <f t="shared" si="39">G67/AD67-1</f>
        <v>-0.040272263187748125</v>
      </c>
      <c r="I67" s="35" t="n">
        <f>公交!I53-公交!I55</f>
        <v>32.50000000000003</v>
      </c>
      <c r="J67" s="36" t="n">
        <f t="shared" si="40">I67/AF67-1</f>
        <v>-0.049429657794676785</v>
      </c>
      <c r="K67" s="35" t="n">
        <f>公交!K53-公交!K55</f>
        <v>32.56</v>
      </c>
      <c r="L67" s="36" t="n">
        <f t="shared" si="41">K67/AH67-1</f>
        <v>0.01243781094527363</v>
      </c>
      <c r="M67" s="35" t="n">
        <f>公交!M53-公交!M55</f>
        <v>30.22</v>
      </c>
      <c r="N67" s="36" t="n">
        <f t="shared" si="42">M67/AJ67-1</f>
        <v>0.028590878148400334</v>
      </c>
      <c r="O67" s="35" t="n">
        <f>公交!O53-公交!O55</f>
        <v>27.47999999999999</v>
      </c>
      <c r="P67" s="36" t="n">
        <f t="shared" si="43">O67/AL67-1</f>
        <v>-0.0036258158085569203</v>
      </c>
      <c r="Q67" s="35" t="n">
        <f>公交!Q53-公交!Q55</f>
        <v>28.749999999999986</v>
      </c>
      <c r="R67" s="36" t="n">
        <f>Q67/AL67-1</f>
        <v>0.03342918763479519</v>
      </c>
      <c r="S67" s="35">
        <f>公交!S53-公交!S55</f>
      </c>
      <c r="T67" s="36">
        <f>S67/AN67-1</f>
      </c>
      <c r="U67" s="134">
        <f>E67+C67+G67+I67+K67+M67+O67+Q67+S67</f>
      </c>
      <c r="V67" s="135">
        <f>U67/SUM(X67,Z67,AB67,AD67,AF67,AH67,AJ67,AL67,AN67)-1</f>
      </c>
      <c r="W67" s="36"/>
      <c r="X67" s="35">
        <f>公交!X53-公交!X55</f>
      </c>
      <c r="Y67" s="36">
        <f>X67/AY67-1</f>
      </c>
      <c r="Z67" s="35">
        <f>公交!Z53-公交!Z55</f>
      </c>
      <c r="AA67" s="36">
        <f>Z67/BA67-1</f>
      </c>
      <c r="AB67" s="35">
        <f>公交!AB53-公交!AB55</f>
      </c>
      <c r="AC67" s="36">
        <f>AB67/BC67-1</f>
      </c>
      <c r="AD67" s="35">
        <f>公交!AD53-公交!AD55</f>
      </c>
      <c r="AE67" s="36">
        <f>AD67/BE67-1</f>
      </c>
      <c r="AF67" s="35">
        <f>公交!AF53-公交!AF55</f>
      </c>
      <c r="AG67" s="36">
        <f>AF67/BG67-1</f>
      </c>
      <c r="AH67" s="35">
        <f>公交!AH53-公交!AH55</f>
      </c>
      <c r="AI67" s="36">
        <f>AH67/BI67-1</f>
      </c>
      <c r="AJ67" s="35">
        <f>公交!AJ53-公交!AJ55</f>
      </c>
      <c r="AK67" s="36">
        <f>AJ67/BK67-1</f>
      </c>
      <c r="AL67" s="35">
        <f>公交!AL53-公交!AL55</f>
      </c>
      <c r="AM67" s="36">
        <f>AL67/BM67-1</f>
      </c>
      <c r="AN67" s="35">
        <f>公交!AN53-公交!AN55</f>
      </c>
      <c r="AO67" s="36">
        <f>AN67/BO67-1</f>
      </c>
      <c r="AP67" s="35">
        <f>公交!AP53-公交!AP55</f>
      </c>
      <c r="AQ67" s="36">
        <f>AP67/BQ67-1</f>
      </c>
      <c r="AR67" s="35">
        <f>公交!AR53-公交!AR55</f>
      </c>
      <c r="AS67" s="36">
        <f>AR67/BS67-1</f>
      </c>
      <c r="AT67" s="35">
        <f>公交!AT53-公交!AT55</f>
      </c>
      <c r="AU67" s="36">
        <f>AT67/BU67-1</f>
      </c>
      <c r="AV67" s="35">
        <f>Z67+X67+AB67+AD67+AF67+AH67+AJ67+AL67+AN67+AP67+AR67+AT67</f>
      </c>
      <c r="AW67" s="36">
        <f>AV67/SUM(AY67,BA67,BC67,BE67,BG67,BI67,BK67,BM67,BO67,BQ67,BS67,BU67)-1</f>
      </c>
      <c r="AX67" s="37"/>
      <c r="AY67" s="35" t="n">
        <v>33.38</v>
      </c>
      <c r="AZ67" s="36"/>
      <c r="BA67" s="35" t="n">
        <v>36.39</v>
      </c>
      <c r="BB67" s="36"/>
      <c r="BC67" s="35" t="n">
        <v>37.07</v>
      </c>
      <c r="BD67" s="36"/>
      <c r="BE67" s="35" t="n">
        <v>31.8</v>
      </c>
      <c r="BF67" s="36"/>
      <c r="BG67" s="35" t="n">
        <v>29.81</v>
      </c>
      <c r="BH67" s="36"/>
      <c r="BI67" s="35" t="n">
        <v>28.88</v>
      </c>
      <c r="BJ67" s="36"/>
      <c r="BK67" s="35" t="n">
        <v>27.51</v>
      </c>
      <c r="BL67" s="36"/>
      <c r="BM67" s="35" t="n">
        <v>24.74</v>
      </c>
      <c r="BN67" s="36"/>
      <c r="BO67" s="35" t="n">
        <v>24.38</v>
      </c>
      <c r="BP67" s="36"/>
      <c r="BQ67" s="35" t="n">
        <v>28.13</v>
      </c>
      <c r="BR67" s="36"/>
      <c r="BS67" s="35" t="n">
        <v>29.4</v>
      </c>
      <c r="BT67" s="36"/>
      <c r="BU67" s="35" t="n">
        <v>34.19</v>
      </c>
      <c r="BV67" s="36"/>
      <c r="BW67" s="35">
        <f>AY67+BA67+BC67+BE67+BG67+BI67+BK67+BM67+BO67+BQ67+BS67+BU67</f>
      </c>
      <c r="BX67" s="36"/>
      <c r="BY67" s="40"/>
      <c r="BZ67" s="49"/>
      <c r="CA67" s="49"/>
      <c r="CB67" s="49"/>
      <c r="CC67" s="49"/>
      <c r="CD67" s="49"/>
      <c r="CE67" s="49"/>
      <c r="CF67" s="50"/>
      <c r="CG67" s="49"/>
      <c r="CH67" s="50"/>
      <c r="CI67" s="50"/>
      <c r="CJ67" s="50"/>
      <c r="CK67" s="50"/>
      <c r="CL67" s="47"/>
    </row>
    <row r="68" ht="27" customHeight="1" spans="1:88">
      <c r="A68" s="45"/>
      <c r="B68" s="34" t="s">
        <v>296</v>
      </c>
      <c r="C68" s="35" t="n">
        <f>出租!C53-出租!C55</f>
        <v>10.219999999999999</v>
      </c>
      <c r="D68" s="36" t="n">
        <f t="shared" si="37">C68/Z68-1</f>
        <v>-0.028517110266159662</v>
      </c>
      <c r="E68" s="35" t="n">
        <f>出租!E53-出租!E55</f>
        <v>11.060000000000002</v>
      </c>
      <c r="F68" s="36" t="n">
        <f t="shared" si="38">E68/AB68-1</f>
        <v>0.07692307692307687</v>
      </c>
      <c r="G68" s="35" t="n">
        <f>出租!G53-出租!G55</f>
        <v>10.710000000000008</v>
      </c>
      <c r="H68" s="36" t="n">
        <f t="shared" si="39">G68/AD68-1</f>
        <v>0.05830039525691699</v>
      </c>
      <c r="I68" s="35" t="n">
        <f>出租!I53-出租!I55</f>
        <v>10.97999999999999</v>
      </c>
      <c r="J68" s="36" t="n">
        <f t="shared" si="40">I68/AF68-1</f>
        <v>0.10351758793969967</v>
      </c>
      <c r="K68" s="35" t="n">
        <f>出租!K53-出租!K55</f>
        <v>11.090000000000003</v>
      </c>
      <c r="L68" s="36" t="n">
        <f t="shared" si="41">K68/AH68-1</f>
        <v>0.0403377110694183</v>
      </c>
      <c r="M68" s="35" t="n">
        <f>出租!M53-出租!M55</f>
        <v>11.0</v>
      </c>
      <c r="N68" s="36" t="n">
        <f t="shared" si="42">M68/AJ68-1</f>
        <v>0.05162523900573612</v>
      </c>
      <c r="O68" s="35" t="n">
        <f>出租!O53-出租!O55</f>
        <v>10.869999999999976</v>
      </c>
      <c r="P68" s="36" t="n">
        <f t="shared" si="43">O68/AL68-1</f>
        <v>0.05329457364341095</v>
      </c>
      <c r="Q68" s="35" t="n">
        <f>出租!Q53-出租!Q55</f>
        <v>10.819999999999993</v>
      </c>
      <c r="R68" s="36" t="n">
        <f>Q68/AL68-1</f>
        <v>0.04844961240310086</v>
      </c>
      <c r="S68" s="35">
        <f>出租!S53-出租!S55</f>
      </c>
      <c r="T68" s="36">
        <f>S68/AN68-1</f>
      </c>
      <c r="U68" s="134">
        <f>E68+C68+G68+I68+K68+M68+O68+Q68+S68</f>
      </c>
      <c r="V68" s="135">
        <f>U68/SUM(X68,Z68,AB68,AD68,AF68,AH68,AJ68,AL68,AN68)-1</f>
      </c>
      <c r="W68" s="36"/>
      <c r="X68" s="35">
        <f>出租!X53-出租!X55</f>
      </c>
      <c r="Y68" s="36">
        <f>X68/AY68-1</f>
      </c>
      <c r="Z68" s="35">
        <f>出租!Z53-出租!Z55</f>
      </c>
      <c r="AA68" s="36">
        <f>Z68/BA68-1</f>
      </c>
      <c r="AB68" s="35">
        <f>出租!AB53-出租!AB55</f>
      </c>
      <c r="AC68" s="36">
        <f>AB68/BC68-1</f>
      </c>
      <c r="AD68" s="35">
        <f>出租!AD53-出租!AD55</f>
      </c>
      <c r="AE68" s="36">
        <f>AD68/BE68-1</f>
      </c>
      <c r="AF68" s="35">
        <f>出租!AF53-出租!AF55</f>
      </c>
      <c r="AG68" s="36">
        <f>AF68/BG68-1</f>
      </c>
      <c r="AH68" s="35">
        <f>出租!AH53-出租!AH55</f>
      </c>
      <c r="AI68" s="36">
        <f>AH68/BI68-1</f>
      </c>
      <c r="AJ68" s="35">
        <f>出租!AJ53-出租!AJ55</f>
      </c>
      <c r="AK68" s="36">
        <f>AJ68/BK68-1</f>
      </c>
      <c r="AL68" s="35">
        <f>出租!AL53-出租!AL55</f>
      </c>
      <c r="AM68" s="36">
        <f>AL68/BM68-1</f>
      </c>
      <c r="AN68" s="35">
        <f>出租!AN53-出租!AN55</f>
      </c>
      <c r="AO68" s="36">
        <f>AN68/BO68-1</f>
      </c>
      <c r="AP68" s="35">
        <f>出租!AP53-出租!AP55</f>
      </c>
      <c r="AQ68" s="36">
        <f>AP68/BQ68-1</f>
      </c>
      <c r="AR68" s="35">
        <f>出租!AR53-出租!AR55</f>
      </c>
      <c r="AS68" s="36">
        <f>AR68/BS68-1</f>
      </c>
      <c r="AT68" s="35">
        <f>出租!AT53-出租!AT55</f>
      </c>
      <c r="AU68" s="36">
        <f>AT68/BU68-1</f>
      </c>
      <c r="AV68" s="35">
        <f>Z68+X68+AB68+AD68+AF68+AH68+AJ68+AL68+AN68+AP68+AR68+AT68</f>
      </c>
      <c r="AW68" s="36">
        <f>AV68/SUM(AY68,BA68,BC68,BE68,BG68,BI68,BK68,BM68,BO68,BQ68,BS68,BU68)-1</f>
      </c>
      <c r="AX68" s="37"/>
      <c r="AY68" s="35" t="n">
        <v>7.81</v>
      </c>
      <c r="AZ68" s="36"/>
      <c r="BA68" s="35" t="n">
        <v>10.79</v>
      </c>
      <c r="BB68" s="36"/>
      <c r="BC68" s="35" t="n">
        <v>10.15</v>
      </c>
      <c r="BD68" s="36"/>
      <c r="BE68" s="35" t="n">
        <v>9.91999999999999</v>
      </c>
      <c r="BF68" s="36"/>
      <c r="BG68" s="35" t="n">
        <v>10.12</v>
      </c>
      <c r="BH68" s="36"/>
      <c r="BI68" s="35" t="n">
        <v>10.92</v>
      </c>
      <c r="BJ68" s="36"/>
      <c r="BK68" s="35" t="n">
        <v>9.90000000000001</v>
      </c>
      <c r="BL68" s="36"/>
      <c r="BM68" s="35" t="n">
        <v>9.94</v>
      </c>
      <c r="BN68" s="36"/>
      <c r="BO68" s="35" t="n">
        <v>9.94</v>
      </c>
      <c r="BP68" s="36"/>
      <c r="BQ68" s="35" t="n">
        <v>10.13</v>
      </c>
      <c r="BR68" s="36"/>
      <c r="BS68" s="35" t="n">
        <v>9.81999999999999</v>
      </c>
      <c r="BT68" s="36"/>
      <c r="BU68" s="35" t="n">
        <v>9.96000000000001</v>
      </c>
      <c r="BV68" s="36"/>
      <c r="BW68" s="35">
        <f>AY68+BA68+BC68+BE68+BG68+BI68+BK68+BM68+BO68+BQ68+BS68+BU68</f>
      </c>
      <c r="BX68" s="36"/>
      <c r="BY68" s="40"/>
      <c r="BZ68" s="49"/>
      <c r="CA68" s="49"/>
      <c r="CB68" s="49"/>
      <c r="CC68" s="49"/>
      <c r="CD68" s="49"/>
      <c r="CE68" s="49"/>
      <c r="CF68" s="50"/>
      <c r="CG68" s="49"/>
      <c r="CH68" s="50"/>
      <c r="CI68" s="50"/>
      <c r="CJ68" s="50"/>
      <c r="CK68" s="50"/>
      <c r="CL68" s="47"/>
    </row>
    <row r="69" ht="27" customHeight="1" spans="1:88">
      <c r="A69" s="29"/>
      <c r="B69" s="34" t="s">
        <v>297</v>
      </c>
      <c r="C69" s="35" t="n">
        <f>网约车!C53-网约车!C55</f>
        <v>9.781586895032603</v>
      </c>
      <c r="D69" s="36" t="n">
        <f t="shared" ref="D69:D94" si="61">C69/X69-1</f>
        <v>6.317624298330293</v>
      </c>
      <c r="E69" s="35" t="n">
        <f>网约车!E53-网约车!E55</f>
        <v>9.356078882335197</v>
      </c>
      <c r="F69" s="36" t="n">
        <f t="shared" ref="F69:F94" si="62">E69/Z69-1</f>
        <v>4.585434795728005</v>
      </c>
      <c r="G69" s="35" t="n">
        <f>网约车!G53-网约车!G55</f>
        <v>8.928107206946393</v>
      </c>
      <c r="H69" s="36" t="n">
        <f t="shared" ref="H69:H94" si="63">G69/AB69-1</f>
        <v>3.788924719490704</v>
      </c>
      <c r="I69" s="35" t="n">
        <f>网约车!I53-网约车!I55</f>
        <v>8.316057467659604</v>
      </c>
      <c r="J69" s="36" t="n">
        <f t="shared" ref="J69:J94" si="64">I69/AD69-1</f>
        <v>2.635656486698184</v>
      </c>
      <c r="K69" s="35" t="n">
        <f>网约车!K53-网约车!K55</f>
        <v>8.217527870569896</v>
      </c>
      <c r="L69" s="36" t="n">
        <f t="shared" ref="L69:L94" si="65">K69/AF69-1</f>
        <v>2.5764418451881976</v>
      </c>
      <c r="M69" s="35" t="n">
        <f>网约车!M53-网约车!M55</f>
        <v>8.438479647101502</v>
      </c>
      <c r="N69" s="36" t="n">
        <f t="shared" ref="N69:N94" si="66">M69/AH69-1</f>
        <v>2.771950998263985</v>
      </c>
      <c r="O69" s="35" t="n">
        <f>网约车!O53-网约车!O55</f>
        <v>8.897247376869203</v>
      </c>
      <c r="P69" s="36" t="n">
        <f t="shared" ref="P69:P94" si="67">O69/AJ69-1</f>
        <v>1.8960785540463059</v>
      </c>
      <c r="Q69" s="35" t="n">
        <f>网约车!Q53-网约车!Q55</f>
        <v>9.588921389204216</v>
      </c>
      <c r="R69" s="36" t="n">
        <f>Q69/AL69-1</f>
        <v>1.6485243879447382</v>
      </c>
      <c r="S69" s="35">
        <f>网约车!S53-网约车!S55</f>
      </c>
      <c r="T69" s="36">
        <f>S69/AN69-1</f>
      </c>
      <c r="U69" s="134">
        <f>E69+C69+G69+I69+K69+M69+O69+Q69+S69</f>
      </c>
      <c r="V69" s="135">
        <f>U69/SUM(X69,Z69,AB69,AD69,AF69,AH69,AJ69,AL69,AN69)-1</f>
      </c>
      <c r="W69" s="36"/>
      <c r="X69" s="35">
        <f>网约车!X53-网约车!X55</f>
      </c>
      <c r="Y69" s="36">
        <f>X69/AY69-1</f>
      </c>
      <c r="Z69" s="35">
        <f>网约车!Z53-网约车!Z55</f>
      </c>
      <c r="AA69" s="36">
        <f>Z69/BA69-1</f>
      </c>
      <c r="AB69" s="35">
        <f>网约车!AB53-网约车!AB55</f>
      </c>
      <c r="AC69" s="36">
        <f>AB69/BC69-1</f>
      </c>
      <c r="AD69" s="35">
        <f>网约车!AD53-网约车!AD55</f>
      </c>
      <c r="AE69" s="36">
        <f>AD69/BE69-1</f>
      </c>
      <c r="AF69" s="35">
        <f>网约车!AF53-网约车!AF55</f>
      </c>
      <c r="AG69" s="36">
        <f>AF69/BG69-1</f>
      </c>
      <c r="AH69" s="35">
        <f>网约车!AH53-网约车!AH55</f>
      </c>
      <c r="AI69" s="36">
        <f>AH69/BI69-1</f>
      </c>
      <c r="AJ69" s="35">
        <f>网约车!AJ53-网约车!AJ55</f>
      </c>
      <c r="AK69" s="36">
        <f>AJ69/BK69-1</f>
      </c>
      <c r="AL69" s="35">
        <f>网约车!AL53-网约车!AL55</f>
      </c>
      <c r="AM69" s="36">
        <f>AL69/BM69-1</f>
      </c>
      <c r="AN69" s="35">
        <f>网约车!AN53-网约车!AN55</f>
      </c>
      <c r="AO69" s="36">
        <f>AN69/BO69-1</f>
      </c>
      <c r="AP69" s="35">
        <f>网约车!AP53-网约车!AP55</f>
      </c>
      <c r="AQ69" s="36">
        <f>AP69/BQ69-1</f>
      </c>
      <c r="AR69" s="35">
        <f>网约车!AR53-网约车!AR55</f>
      </c>
      <c r="AS69" s="36">
        <f>AR69/BS69-1</f>
      </c>
      <c r="AT69" s="35">
        <f>网约车!AT53-网约车!AT55</f>
      </c>
      <c r="AU69" s="36">
        <f>AT69/BU69-1</f>
      </c>
      <c r="AV69" s="35">
        <f>Z69+X69+AB69+AD69+AF69+AH69+AJ69+AL69+AN69+AP69+AR69+AT69</f>
      </c>
      <c r="AW69" s="36">
        <f>AV69/SUM(AY69,BA69,BC69,BE69,BG69,BI69,BK69,BM69,BO69,BQ69,BS69,BU69)-1</f>
      </c>
      <c r="AX69" s="37"/>
      <c r="AY69" s="35" t="n">
        <v>5.29305206329895</v>
      </c>
      <c r="AZ69" s="36"/>
      <c r="BA69" s="35" t="n">
        <v>3.31636384592817</v>
      </c>
      <c r="BB69" s="36"/>
      <c r="BC69" s="35" t="n">
        <v>3.83815883737118</v>
      </c>
      <c r="BD69" s="36"/>
      <c r="BE69" s="35" t="n">
        <v>4.11555442405208</v>
      </c>
      <c r="BF69" s="36"/>
      <c r="BG69" s="35" t="n">
        <v>3.79482402838341</v>
      </c>
      <c r="BH69" s="36"/>
      <c r="BI69" s="35" t="n">
        <v>3.37553997868301</v>
      </c>
      <c r="BJ69" s="36"/>
      <c r="BK69" s="35" t="n">
        <v>4.26937166489274</v>
      </c>
      <c r="BL69" s="36"/>
      <c r="BM69" s="35" t="n">
        <v>3.77184417121737</v>
      </c>
      <c r="BN69" s="36"/>
      <c r="BO69" s="35" t="n">
        <v>3.59978506790154</v>
      </c>
      <c r="BP69" s="36"/>
      <c r="BQ69" s="35" t="n">
        <v>3.98036090688891</v>
      </c>
      <c r="BR69" s="36"/>
      <c r="BS69" s="35" t="n">
        <v>4.32669725864969</v>
      </c>
      <c r="BT69" s="36"/>
      <c r="BU69" s="35" t="n">
        <v>4.94774296265981</v>
      </c>
      <c r="BV69" s="36"/>
      <c r="BW69" s="35">
        <f>AY69+BA69+BC69+BE69+BG69+BI69+BK69+BM69+BO69+BQ69+BS69+BU69</f>
      </c>
      <c r="BX69" s="36"/>
      <c r="BY69" s="40"/>
      <c r="BZ69" s="49"/>
      <c r="CA69" s="49"/>
      <c r="CB69" s="49"/>
      <c r="CC69" s="49"/>
      <c r="CD69" s="49"/>
      <c r="CE69" s="49"/>
      <c r="CF69" s="49"/>
      <c r="CG69" s="49"/>
      <c r="CH69" s="49"/>
      <c r="CI69" s="49"/>
      <c r="CJ69" s="49"/>
      <c r="CK69" s="49"/>
      <c r="CL69" s="47"/>
    </row>
    <row r="70" s="15" customFormat="1" ht="27" customHeight="1" spans="1:88">
      <c r="A70" s="48" t="s">
        <v>105</v>
      </c>
      <c r="B70" s="34" t="s">
        <v>293</v>
      </c>
      <c r="C70" s="35" t="n">
        <f>C71+C72+C73+C74</f>
        <v>345.7421221579791</v>
      </c>
      <c r="D70" s="36" t="n">
        <f t="shared" si="61">C70/Z70-1</f>
        <v>0.19315780708756303</v>
      </c>
      <c r="E70" s="35" t="n">
        <f>E71+E72+E73+E74</f>
        <v>340.8923280189029</v>
      </c>
      <c r="F70" s="36" t="n">
        <f t="shared" si="62">E70/AB70-1</f>
        <v>0.19381214708240435</v>
      </c>
      <c r="G70" s="35" t="n">
        <f>G71+G72+G73+G74</f>
        <v>349.4003346567091</v>
      </c>
      <c r="H70" s="36" t="n">
        <f t="shared" si="63">G70/AD70-1</f>
        <v>0.20397026629463233</v>
      </c>
      <c r="I70" s="35" t="n">
        <f>I71+I72+I73+I74</f>
        <v>366.0888496429011</v>
      </c>
      <c r="J70" s="36" t="n">
        <f t="shared" si="64">I70/AF70-1</f>
        <v>0.09680629332193624</v>
      </c>
      <c r="K70" s="35" t="n">
        <f>K71+K72+K73+K74</f>
        <v>377.9467098087381</v>
      </c>
      <c r="L70" s="36" t="n">
        <f t="shared" si="65">K70/AH70-1</f>
        <v>0.07150079935610498</v>
      </c>
      <c r="M70" s="35" t="n">
        <f>M71+M72+M73+M74</f>
        <v>365.46670756281173</v>
      </c>
      <c r="N70" s="36" t="n">
        <f t="shared" si="66">M70/AJ70-1</f>
        <v>0.1548436814716594</v>
      </c>
      <c r="O70" s="35" t="n">
        <f>O71+O72+O73+O74</f>
        <v>422.436057885001</v>
      </c>
      <c r="P70" s="36" t="n">
        <f t="shared" si="67">O70/AL70-1</f>
        <v>0.12170469923352623</v>
      </c>
      <c r="Q70" s="35" t="n">
        <f>Q71+Q72+Q73+Q74</f>
        <v>427.8194650728408</v>
      </c>
      <c r="R70" s="36" t="n">
        <f>Q70/AL70-1</f>
        <v>0.10312447892276277</v>
      </c>
      <c r="S70" s="35">
        <f>S71+S72+S73+S74</f>
      </c>
      <c r="T70" s="36">
        <f>S70/AN70-1</f>
      </c>
      <c r="U70" s="134">
        <f>E70+C70+G70+I70+K70+M70+O70+Q70+S70</f>
      </c>
      <c r="V70" s="135">
        <f>U70/SUM(X70,Z70,AB70,AD70,AF70,AH70,AJ70,AL70,AN70)-1</f>
      </c>
      <c r="W70" s="36"/>
      <c r="X70" s="35">
        <f>X71+X72+X73+X74</f>
      </c>
      <c r="Y70" s="36">
        <f>X70/AY70-1</f>
      </c>
      <c r="Z70" s="35">
        <f>Z71+Z72+Z73+Z74</f>
      </c>
      <c r="AA70" s="36">
        <f>Z70/BA70-1</f>
      </c>
      <c r="AB70" s="35">
        <f>AB71+AB72+AB73+AB74</f>
      </c>
      <c r="AC70" s="36">
        <f>AB70/BC70-1</f>
      </c>
      <c r="AD70" s="35">
        <f>AD71+AD72+AD73+AD74</f>
      </c>
      <c r="AE70" s="36">
        <f>AD70/BE70-1</f>
      </c>
      <c r="AF70" s="35">
        <f>AF71+AF72+AF73+AF74</f>
      </c>
      <c r="AG70" s="36">
        <f>AF70/BG70-1</f>
      </c>
      <c r="AH70" s="35">
        <f>AH71+AH72+AH73+AH74</f>
      </c>
      <c r="AI70" s="36">
        <f>AH70/BI70-1</f>
      </c>
      <c r="AJ70" s="35">
        <f>AJ71+AJ72+AJ73+AJ74</f>
      </c>
      <c r="AK70" s="36">
        <f>AJ70/BK70-1</f>
      </c>
      <c r="AL70" s="35">
        <f>AL71+AL72+AL73+AL74</f>
      </c>
      <c r="AM70" s="36">
        <f>AL70/BM70-1</f>
      </c>
      <c r="AN70" s="35">
        <f>AN71+AN72+AN73+AN74</f>
      </c>
      <c r="AO70" s="36">
        <f>AN70/BO70-1</f>
      </c>
      <c r="AP70" s="35">
        <f>AP71+AP72+AP73+AP74</f>
      </c>
      <c r="AQ70" s="36">
        <f>AP70/BQ70-1</f>
      </c>
      <c r="AR70" s="35">
        <f>AR71+AR72+AR73+AR74</f>
      </c>
      <c r="AS70" s="36">
        <f>AR70/BS70-1</f>
      </c>
      <c r="AT70" s="35">
        <f>AT71+AT72+AT73+AT74</f>
      </c>
      <c r="AU70" s="36">
        <f>AT70/BU70-1</f>
      </c>
      <c r="AV70" s="35">
        <f>Z70+X70+AB70+AD70+AF70+AH70+AJ70+AL70+AN70+AP70+AR70+AT70</f>
      </c>
      <c r="AW70" s="36">
        <f>AV70/SUM(AY70,BA70,BC70,BE70,BG70,BI70,BK70,BM70,BO70,BQ70,BS70,BU70)-1</f>
      </c>
      <c r="AX70" s="37"/>
      <c r="AY70" s="38">
        <f>AY71+AY72+AY73+AY74</f>
      </c>
      <c r="AZ70" s="37"/>
      <c r="BA70" s="38">
        <f>BA71+BA72+BA73+BA74</f>
      </c>
      <c r="BB70" s="37"/>
      <c r="BC70" s="38">
        <f>BC71+BC72+BC73+BC74</f>
      </c>
      <c r="BD70" s="37"/>
      <c r="BE70" s="38">
        <f>BE71+BE72+BE73+BE74</f>
      </c>
      <c r="BF70" s="37"/>
      <c r="BG70" s="38">
        <f>BG71+BG72+BG73+BG74</f>
      </c>
      <c r="BH70" s="37"/>
      <c r="BI70" s="38">
        <f>BI71+BI72+BI73+BI74</f>
      </c>
      <c r="BJ70" s="37"/>
      <c r="BK70" s="38">
        <f>BK71+BK72+BK73+BK74</f>
      </c>
      <c r="BL70" s="37"/>
      <c r="BM70" s="38">
        <f>BM71+BM72+BM73+BM74</f>
      </c>
      <c r="BN70" s="37"/>
      <c r="BO70" s="38">
        <f>BO71+BO72+BO73+BO74</f>
      </c>
      <c r="BP70" s="37"/>
      <c r="BQ70" s="38">
        <f>BQ71+BQ72+BQ73+BQ74</f>
      </c>
      <c r="BR70" s="37"/>
      <c r="BS70" s="38">
        <f>BS71+BS72+BS73+BS74</f>
      </c>
      <c r="BT70" s="37"/>
      <c r="BU70" s="38">
        <f>BU71+BU72+BU73+BU74</f>
      </c>
      <c r="BV70" s="37"/>
      <c r="BW70" s="38">
        <f>AY70+BA70+BC70+BE70+BG70+BI70+BK70+BM70+BO70+BQ70+BS70+BU70</f>
      </c>
      <c r="BX70" s="37"/>
      <c r="BY70" s="39"/>
      <c r="BZ70" s="44"/>
      <c r="CA70" s="44"/>
      <c r="CB70" s="44"/>
      <c r="CC70" s="44"/>
      <c r="CD70" s="44"/>
      <c r="CE70" s="44"/>
      <c r="CF70" s="44"/>
      <c r="CG70" s="44"/>
      <c r="CH70" s="44"/>
      <c r="CI70" s="44"/>
      <c r="CJ70" s="44"/>
      <c r="CK70" s="44"/>
      <c r="CL70" s="44"/>
    </row>
    <row r="71" ht="27" customHeight="1" spans="1:88">
      <c r="A71" s="45"/>
      <c r="B71" s="34" t="s">
        <v>294</v>
      </c>
      <c r="C71" s="35" t="n">
        <f>班线包车!C48</f>
        <v>146.7156</v>
      </c>
      <c r="D71" s="36" t="n">
        <f t="shared" si="61">C71/Z71-1</f>
        <v>-0.07241535188516113</v>
      </c>
      <c r="E71" s="35" t="n">
        <f>班线包车!E48</f>
        <v>164.4126999999999</v>
      </c>
      <c r="F71" s="36" t="n">
        <f t="shared" si="62">E71/AB71-1</f>
        <v>5.933717635373537E-4</v>
      </c>
      <c r="G71" s="35" t="n">
        <f>班线包车!G48</f>
        <v>162.09820000000002</v>
      </c>
      <c r="H71" s="36" t="n">
        <f t="shared" si="63">G71/AD71-1</f>
        <v>-0.05417297565387369</v>
      </c>
      <c r="I71" s="35" t="n">
        <f>班线包车!I48</f>
        <v>182.7013</v>
      </c>
      <c r="J71" s="36" t="n">
        <f t="shared" si="64">I71/AF71-1</f>
        <v>-0.08152593300867739</v>
      </c>
      <c r="K71" s="35" t="n">
        <f>班线包车!K48</f>
        <v>190.22390000000001</v>
      </c>
      <c r="L71" s="36" t="n">
        <f t="shared" si="65">K71/AH71-1</f>
        <v>-0.10259003754778395</v>
      </c>
      <c r="M71" s="35" t="n">
        <f>班线包车!M48</f>
        <v>170.97109999999998</v>
      </c>
      <c r="N71" s="36" t="n">
        <f t="shared" si="66">M71/AJ71-1</f>
        <v>-0.08799799859069202</v>
      </c>
      <c r="O71" s="35" t="n">
        <f>班线包车!O48</f>
        <v>194.40050000000005</v>
      </c>
      <c r="P71" s="36" t="n">
        <f t="shared" si="67">O71/AL71-1</f>
        <v>-0.12894923498729494</v>
      </c>
      <c r="Q71" s="35" t="n">
        <f>班线包车!Q48</f>
        <v>207.99569999999994</v>
      </c>
      <c r="R71" s="36" t="n">
        <f>Q71/AL71-1</f>
        <v>-0.10197035231985718</v>
      </c>
      <c r="S71" s="35">
        <f>班线包车!S48</f>
      </c>
      <c r="T71" s="36">
        <f>S71/AN71-1</f>
      </c>
      <c r="U71" s="134">
        <f>E71+C71+G71+I71+K71+M71+O71+Q71+S71</f>
      </c>
      <c r="V71" s="135">
        <f>U71/SUM(X71,Z71,AB71,AD71,AF71,AH71,AJ71,AL71,AN71)-1</f>
      </c>
      <c r="W71" s="36"/>
      <c r="X71" s="35">
        <f>班线包车!X48</f>
      </c>
      <c r="Y71" s="36">
        <f>X71/AY71-1</f>
      </c>
      <c r="Z71" s="35">
        <f>班线包车!Z48</f>
      </c>
      <c r="AA71" s="36">
        <f>Z71/BA71-1</f>
      </c>
      <c r="AB71" s="35">
        <f>班线包车!AB48</f>
      </c>
      <c r="AC71" s="36">
        <f>AB71/BC71-1</f>
      </c>
      <c r="AD71" s="35">
        <f>班线包车!AD48</f>
      </c>
      <c r="AE71" s="36">
        <f>AD71/BE71-1</f>
      </c>
      <c r="AF71" s="35">
        <f>班线包车!AF48</f>
      </c>
      <c r="AG71" s="36">
        <f>AF71/BG71-1</f>
      </c>
      <c r="AH71" s="35">
        <f>班线包车!AH48</f>
      </c>
      <c r="AI71" s="36">
        <f>AH71/BI71-1</f>
      </c>
      <c r="AJ71" s="35">
        <f>班线包车!AJ48</f>
      </c>
      <c r="AK71" s="36">
        <f>AJ71/BK71-1</f>
      </c>
      <c r="AL71" s="35">
        <f>班线包车!AL48</f>
      </c>
      <c r="AM71" s="36">
        <f>AL71/BM71-1</f>
      </c>
      <c r="AN71" s="35">
        <f>班线包车!AN48</f>
      </c>
      <c r="AO71" s="36">
        <f>AN71/BO71-1</f>
      </c>
      <c r="AP71" s="35">
        <f>班线包车!AP48</f>
      </c>
      <c r="AQ71" s="36">
        <f>AP71/BQ71-1</f>
      </c>
      <c r="AR71" s="35">
        <f>班线包车!AR48</f>
      </c>
      <c r="AS71" s="36">
        <f>AR71/BS71-1</f>
      </c>
      <c r="AT71" s="35">
        <f>班线包车!AT48</f>
      </c>
      <c r="AU71" s="36">
        <f>AT71/BU71-1</f>
      </c>
      <c r="AV71" s="35">
        <f>Z71+X71+AB71+AD71+AF71+AH71+AJ71+AL71+AN71+AP71+AR71+AT71</f>
      </c>
      <c r="AW71" s="36">
        <f>AV71/SUM(AY71,BA71,BC71,BE71,BG71,BI71,BK71,BM71,BO71,BQ71,BS71,BU71)-1</f>
      </c>
      <c r="AX71" s="37"/>
      <c r="AY71" s="35" t="n">
        <v>158.9253</v>
      </c>
      <c r="AZ71" s="36"/>
      <c r="BA71" s="35" t="n">
        <v>168.6599</v>
      </c>
      <c r="BB71" s="36"/>
      <c r="BC71" s="35" t="n">
        <v>170.0416</v>
      </c>
      <c r="BD71" s="36"/>
      <c r="BE71" s="35" t="n">
        <v>199.8638</v>
      </c>
      <c r="BF71" s="36"/>
      <c r="BG71" s="35" t="n">
        <v>221.0412</v>
      </c>
      <c r="BH71" s="36"/>
      <c r="BI71" s="35" t="n">
        <v>208.0404</v>
      </c>
      <c r="BJ71" s="36"/>
      <c r="BK71" s="35" t="n">
        <v>234.585</v>
      </c>
      <c r="BL71" s="36"/>
      <c r="BM71" s="35" t="n">
        <v>247.6365</v>
      </c>
      <c r="BN71" s="36"/>
      <c r="BO71" s="35" t="n">
        <v>196.5308</v>
      </c>
      <c r="BP71" s="36"/>
      <c r="BQ71" s="35" t="n">
        <v>207.4029</v>
      </c>
      <c r="BR71" s="36"/>
      <c r="BS71" s="35" t="n">
        <v>175.5545</v>
      </c>
      <c r="BT71" s="36"/>
      <c r="BU71" s="35" t="n">
        <v>156.2867</v>
      </c>
      <c r="BV71" s="36"/>
      <c r="BW71" s="35">
        <f>AY71+BA71+BC71+BE71+BG71+BI71+BK71+BM71+BO71+BQ71+BS71+BU71</f>
      </c>
      <c r="BX71" s="36"/>
      <c r="BY71" s="40"/>
      <c r="BZ71" s="46"/>
      <c r="CA71" s="46"/>
      <c r="CB71" s="46"/>
      <c r="CC71" s="46"/>
      <c r="CD71" s="46"/>
      <c r="CE71" s="46"/>
      <c r="CF71" s="46"/>
      <c r="CG71" s="46"/>
      <c r="CH71" s="46"/>
      <c r="CI71" s="46"/>
      <c r="CJ71" s="46"/>
      <c r="CK71" s="46"/>
      <c r="CL71" s="47"/>
    </row>
    <row r="72" ht="27" customHeight="1" spans="1:88">
      <c r="A72" s="45"/>
      <c r="B72" s="34" t="s">
        <v>295</v>
      </c>
      <c r="C72" s="35" t="n">
        <f>公交!C57-公交!C59</f>
        <v>101.06000000000012</v>
      </c>
      <c r="D72" s="36" t="n">
        <f t="shared" si="61">C72/Z72-1</f>
        <v>0.27601010101010104</v>
      </c>
      <c r="E72" s="35" t="n">
        <f>公交!E57-公交!E59</f>
        <v>76.07999999999998</v>
      </c>
      <c r="F72" s="36" t="n">
        <f t="shared" si="62">E72/AB72-1</f>
        <v>0.1697416974169741</v>
      </c>
      <c r="G72" s="35" t="n">
        <f>公交!G57-公交!G59</f>
        <v>92.72000000000003</v>
      </c>
      <c r="H72" s="36" t="n">
        <f t="shared" si="63">G72/AD72-1</f>
        <v>0.24959568733153636</v>
      </c>
      <c r="I72" s="35" t="n">
        <f>公交!I57-公交!I59</f>
        <v>94.31000000000006</v>
      </c>
      <c r="J72" s="36" t="n">
        <f t="shared" si="64">I72/AF72-1</f>
        <v>0.21314638538718933</v>
      </c>
      <c r="K72" s="35" t="n">
        <f>公交!K57-公交!K59</f>
        <v>98.20999999999998</v>
      </c>
      <c r="L72" s="36" t="n">
        <f t="shared" si="65">K72/AH72-1</f>
        <v>0.2751233445858219</v>
      </c>
      <c r="M72" s="35" t="n">
        <f>公交!M57-公交!M59</f>
        <v>98.11999999999978</v>
      </c>
      <c r="N72" s="36" t="n">
        <f t="shared" si="66">M72/AJ72-1</f>
        <v>0.45773287772990345</v>
      </c>
      <c r="O72" s="35" t="n">
        <f>公交!O57-公交!O59</f>
        <v>114.47999999999996</v>
      </c>
      <c r="P72" s="36" t="n">
        <f t="shared" si="67">O72/AL72-1</f>
        <v>0.36107478302223117</v>
      </c>
      <c r="Q72" s="35" t="n">
        <f>公交!Q57-公交!Q59</f>
        <v>113.75999999999999</v>
      </c>
      <c r="R72" s="36" t="n">
        <f>Q72/AL72-1</f>
        <v>0.3488261797486365</v>
      </c>
      <c r="S72" s="35">
        <f>公交!S57-公交!S59</f>
      </c>
      <c r="T72" s="36">
        <f>S72/AN72-1</f>
      </c>
      <c r="U72" s="134">
        <f>E72+C72+G72+I72+K72+M72+O72+Q72+S72</f>
      </c>
      <c r="V72" s="135">
        <f>U72/SUM(X72,Z72,AB72,AD72,AF72,AH72,AJ72,AL72,AN72)-1</f>
      </c>
      <c r="W72" s="36"/>
      <c r="X72" s="35">
        <f>公交!X57-公交!X59</f>
      </c>
      <c r="Y72" s="36">
        <f>X72/AY72-1</f>
      </c>
      <c r="Z72" s="35">
        <f>公交!Z57-公交!Z59</f>
      </c>
      <c r="AA72" s="36">
        <f>Z72/BA72-1</f>
      </c>
      <c r="AB72" s="35">
        <f>公交!AB57-公交!AB59</f>
      </c>
      <c r="AC72" s="36">
        <f>AB72/BC72-1</f>
      </c>
      <c r="AD72" s="35">
        <f>公交!AD57-公交!AD59</f>
      </c>
      <c r="AE72" s="36">
        <f>AD72/BE72-1</f>
      </c>
      <c r="AF72" s="35">
        <f>公交!AF57-公交!AF59</f>
      </c>
      <c r="AG72" s="36">
        <f>AF72/BG72-1</f>
      </c>
      <c r="AH72" s="35">
        <f>公交!AH57-公交!AH59</f>
      </c>
      <c r="AI72" s="36">
        <f>AH72/BI72-1</f>
      </c>
      <c r="AJ72" s="35">
        <f>公交!AJ57-公交!AJ59</f>
      </c>
      <c r="AK72" s="36">
        <f>AJ72/BK72-1</f>
      </c>
      <c r="AL72" s="35">
        <f>公交!AL57-公交!AL59</f>
      </c>
      <c r="AM72" s="36">
        <f>AL72/BM72-1</f>
      </c>
      <c r="AN72" s="35">
        <f>公交!AN57-公交!AN59</f>
      </c>
      <c r="AO72" s="36">
        <f>AN72/BO72-1</f>
      </c>
      <c r="AP72" s="35">
        <f>公交!AP57-公交!AP59</f>
      </c>
      <c r="AQ72" s="36">
        <f>AP72/BQ72-1</f>
      </c>
      <c r="AR72" s="35">
        <f>公交!AR57-公交!AR59</f>
      </c>
      <c r="AS72" s="36">
        <f>AR72/BS72-1</f>
      </c>
      <c r="AT72" s="35">
        <f>公交!AT57-公交!AT59</f>
      </c>
      <c r="AU72" s="36">
        <f>AT72/BU72-1</f>
      </c>
      <c r="AV72" s="35">
        <f>Z72+X72+AB72+AD72+AF72+AH72+AJ72+AL72+AN72+AP72+AR72+AT72</f>
      </c>
      <c r="AW72" s="36">
        <f>AV72/SUM(AY72,BA72,BC72,BE72,BG72,BI72,BK72,BM72,BO72,BQ72,BS72,BU72)-1</f>
      </c>
      <c r="AX72" s="37"/>
      <c r="AY72" s="35" t="n">
        <v>89.1900000000001</v>
      </c>
      <c r="AZ72" s="36"/>
      <c r="BA72" s="35" t="n">
        <v>73.1</v>
      </c>
      <c r="BB72" s="36"/>
      <c r="BC72" s="35" t="n">
        <v>84.88</v>
      </c>
      <c r="BD72" s="36"/>
      <c r="BE72" s="35" t="n">
        <v>82.85</v>
      </c>
      <c r="BF72" s="36"/>
      <c r="BG72" s="35" t="n">
        <v>82.11</v>
      </c>
      <c r="BH72" s="36"/>
      <c r="BI72" s="35" t="n">
        <v>83.11</v>
      </c>
      <c r="BJ72" s="36"/>
      <c r="BK72" s="35" t="n">
        <v>98.7400000000001</v>
      </c>
      <c r="BL72" s="36"/>
      <c r="BM72" s="35" t="n">
        <v>92.0599999999999</v>
      </c>
      <c r="BN72" s="36"/>
      <c r="BO72" s="35" t="n">
        <v>79.86</v>
      </c>
      <c r="BP72" s="36"/>
      <c r="BQ72" s="35" t="n">
        <v>75.35</v>
      </c>
      <c r="BR72" s="36"/>
      <c r="BS72" s="35" t="n">
        <v>78.89</v>
      </c>
      <c r="BT72" s="36"/>
      <c r="BU72" s="35" t="n">
        <v>76.6399999999999</v>
      </c>
      <c r="BV72" s="36"/>
      <c r="BW72" s="35">
        <f>AY72+BA72+BC72+BE72+BG72+BI72+BK72+BM72+BO72+BQ72+BS72+BU72</f>
      </c>
      <c r="BX72" s="36"/>
      <c r="BY72" s="40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6"/>
      <c r="CK72" s="46"/>
      <c r="CL72" s="47"/>
    </row>
    <row r="73" ht="27" customHeight="1" spans="1:88">
      <c r="A73" s="45"/>
      <c r="B73" s="34" t="s">
        <v>296</v>
      </c>
      <c r="C73" s="35" t="n">
        <f>出租!C57-出租!C59</f>
        <v>63.16999999999996</v>
      </c>
      <c r="D73" s="36" t="n">
        <f t="shared" si="61">C73/Z73-1</f>
        <v>0.3631851532153647</v>
      </c>
      <c r="E73" s="35" t="n">
        <f>出租!E57-出租!E59</f>
        <v>71.99000000000001</v>
      </c>
      <c r="F73" s="36" t="n">
        <f t="shared" si="62">E73/AB73-1</f>
        <v>0.4910936205468104</v>
      </c>
      <c r="G73" s="35" t="n">
        <f>出租!G57-出租!G59</f>
        <v>57.32000000000005</v>
      </c>
      <c r="H73" s="36" t="n">
        <f t="shared" si="63">G73/AD73-1</f>
        <v>0.631189527603873</v>
      </c>
      <c r="I73" s="35" t="n">
        <f>出租!I57-出租!I59</f>
        <v>52.639999999999986</v>
      </c>
      <c r="J73" s="36" t="n">
        <f t="shared" si="64">I73/AF73-1</f>
        <v>0.17736524267501674</v>
      </c>
      <c r="K73" s="35" t="n">
        <f>出租!K57-出租!K59</f>
        <v>50.62000000000006</v>
      </c>
      <c r="L73" s="36" t="n">
        <f t="shared" si="65">K73/AH73-1</f>
        <v>0.049554219365542274</v>
      </c>
      <c r="M73" s="35" t="n">
        <f>出租!M57-出租!M59</f>
        <v>53.64999999999998</v>
      </c>
      <c r="N73" s="36" t="n">
        <f t="shared" si="66">M73/AJ73-1</f>
        <v>0.19995526727801383</v>
      </c>
      <c r="O73" s="35" t="n">
        <f>出租!O57-出租!O59</f>
        <v>59.28000000000003</v>
      </c>
      <c r="P73" s="36" t="n">
        <f t="shared" si="67">O73/AL73-1</f>
        <v>0.2195021600493725</v>
      </c>
      <c r="Q73" s="35" t="n">
        <f>出租!Q57-出租!Q59</f>
        <v>53.539999999999964</v>
      </c>
      <c r="R73" s="36" t="n">
        <f>Q73/AL73-1</f>
        <v>0.09533551554828379</v>
      </c>
      <c r="S73" s="35">
        <f>出租!S57-出租!S59</f>
      </c>
      <c r="T73" s="36">
        <f>S73/AN73-1</f>
      </c>
      <c r="U73" s="134">
        <f>E73+C73+G73+I73+K73+M73+O73+Q73+S73</f>
      </c>
      <c r="V73" s="135">
        <f>U73/SUM(X73,Z73,AB73,AD73,AF73,AH73,AJ73,AL73,AN73)-1</f>
      </c>
      <c r="W73" s="36"/>
      <c r="X73" s="35">
        <f>出租!X57-出租!X59</f>
      </c>
      <c r="Y73" s="36">
        <f>X73/AY73-1</f>
      </c>
      <c r="Z73" s="35">
        <f>出租!Z57-出租!Z59</f>
      </c>
      <c r="AA73" s="36">
        <f>Z73/BA73-1</f>
      </c>
      <c r="AB73" s="35">
        <f>出租!AB57-出租!AB59</f>
      </c>
      <c r="AC73" s="36">
        <f>AB73/BC73-1</f>
      </c>
      <c r="AD73" s="35">
        <f>出租!AD57-出租!AD59</f>
      </c>
      <c r="AE73" s="36">
        <f>AD73/BE73-1</f>
      </c>
      <c r="AF73" s="35">
        <f>出租!AF57-出租!AF59</f>
      </c>
      <c r="AG73" s="36">
        <f>AF73/BG73-1</f>
      </c>
      <c r="AH73" s="35">
        <f>出租!AH57-出租!AH59</f>
      </c>
      <c r="AI73" s="36">
        <f>AH73/BI73-1</f>
      </c>
      <c r="AJ73" s="35">
        <f>出租!AJ57-出租!AJ59</f>
      </c>
      <c r="AK73" s="36">
        <f>AJ73/BK73-1</f>
      </c>
      <c r="AL73" s="35">
        <f>出租!AL57-出租!AL59</f>
      </c>
      <c r="AM73" s="36">
        <f>AL73/BM73-1</f>
      </c>
      <c r="AN73" s="35">
        <f>出租!AN57-出租!AN59</f>
      </c>
      <c r="AO73" s="36">
        <f>AN73/BO73-1</f>
      </c>
      <c r="AP73" s="35">
        <f>出租!AP57-出租!AP59</f>
      </c>
      <c r="AQ73" s="36">
        <f>AP73/BQ73-1</f>
      </c>
      <c r="AR73" s="35">
        <f>出租!AR57-出租!AR59</f>
      </c>
      <c r="AS73" s="36">
        <f>AR73/BS73-1</f>
      </c>
      <c r="AT73" s="35">
        <f>出租!AT57-出租!AT59</f>
      </c>
      <c r="AU73" s="36">
        <f>AT73/BU73-1</f>
      </c>
      <c r="AV73" s="35">
        <f>Z73+X73+AB73+AD73+AF73+AH73+AJ73+AL73+AN73+AP73+AR73+AT73</f>
      </c>
      <c r="AW73" s="36">
        <f>AV73/SUM(AY73,BA73,BC73,BE73,BG73,BI73,BK73,BM73,BO73,BQ73,BS73,BU73)-1</f>
      </c>
      <c r="AX73" s="37"/>
      <c r="AY73" s="35" t="n">
        <v>29.36</v>
      </c>
      <c r="AZ73" s="36"/>
      <c r="BA73" s="35" t="n">
        <v>22.73</v>
      </c>
      <c r="BB73" s="36"/>
      <c r="BC73" s="35" t="n">
        <v>32.99</v>
      </c>
      <c r="BD73" s="36"/>
      <c r="BE73" s="35" t="n">
        <v>29.59</v>
      </c>
      <c r="BF73" s="36"/>
      <c r="BG73" s="35" t="n">
        <v>39.23</v>
      </c>
      <c r="BH73" s="36"/>
      <c r="BI73" s="35" t="n">
        <v>38.1</v>
      </c>
      <c r="BJ73" s="36"/>
      <c r="BK73" s="35" t="n">
        <v>39.0000000000001</v>
      </c>
      <c r="BL73" s="36"/>
      <c r="BM73" s="35" t="n">
        <v>43.16</v>
      </c>
      <c r="BN73" s="36"/>
      <c r="BO73" s="35" t="n">
        <v>51.45</v>
      </c>
      <c r="BP73" s="36"/>
      <c r="BQ73" s="35" t="n">
        <v>63.54</v>
      </c>
      <c r="BR73" s="36"/>
      <c r="BS73" s="35" t="n">
        <v>65.65</v>
      </c>
      <c r="BT73" s="36"/>
      <c r="BU73" s="35" t="n">
        <v>49.27</v>
      </c>
      <c r="BV73" s="36"/>
      <c r="BW73" s="35">
        <f>AY73+BA73+BC73+BE73+BG73+BI73+BK73+BM73+BO73+BQ73+BS73+BU73</f>
      </c>
      <c r="BX73" s="36"/>
      <c r="BY73" s="40"/>
      <c r="BZ73" s="49"/>
      <c r="CA73" s="49"/>
      <c r="CB73" s="49"/>
      <c r="CC73" s="49"/>
      <c r="CD73" s="49"/>
      <c r="CE73" s="49"/>
      <c r="CF73" s="50"/>
      <c r="CG73" s="49"/>
      <c r="CH73" s="50"/>
      <c r="CI73" s="50"/>
      <c r="CJ73" s="50"/>
      <c r="CK73" s="50"/>
      <c r="CL73" s="47"/>
    </row>
    <row r="74" ht="27" customHeight="1" spans="1:88">
      <c r="A74" s="29"/>
      <c r="B74" s="34" t="s">
        <v>297</v>
      </c>
      <c r="C74" s="35" t="n">
        <f>网约车!C57-网约车!C59</f>
        <v>34.79652215797901</v>
      </c>
      <c r="D74" s="36" t="n">
        <f t="shared" si="61">C74/Z74-1</f>
        <v>4.7409038873797495</v>
      </c>
      <c r="E74" s="35" t="n">
        <f>网约车!E57-网约车!E59</f>
        <v>28.409628018902993</v>
      </c>
      <c r="F74" s="36" t="n">
        <f t="shared" si="62">E74/AB74-1</f>
        <v>2.5897084983334713</v>
      </c>
      <c r="G74" s="35" t="n">
        <f>网约车!G57-网约车!G59</f>
        <v>37.26213465670898</v>
      </c>
      <c r="H74" s="36" t="n">
        <f t="shared" si="63">G74/AD74-1</f>
        <v>2.928830987373432</v>
      </c>
      <c r="I74" s="35" t="n">
        <f>网约车!I57-网约车!I59</f>
        <v>36.43754964290102</v>
      </c>
      <c r="J74" s="36" t="n">
        <f t="shared" si="64">I74/AF74-1</f>
        <v>1.9364225855999333</v>
      </c>
      <c r="K74" s="35" t="n">
        <f>网约车!K57-网约车!K59</f>
        <v>38.892809808738036</v>
      </c>
      <c r="L74" s="36" t="n">
        <f t="shared" si="65">K74/AH74-1</f>
        <v>1.5081481019067624</v>
      </c>
      <c r="M74" s="35" t="n">
        <f>网约车!M57-网约车!M59</f>
        <v>42.725607562812</v>
      </c>
      <c r="N74" s="36" t="n">
        <f t="shared" si="66">M74/AJ74-1</f>
        <v>1.5167764105300616</v>
      </c>
      <c r="O74" s="35" t="n">
        <f>网约车!O57-网约车!O59</f>
        <v>54.27555788500098</v>
      </c>
      <c r="P74" s="36" t="n">
        <f t="shared" si="67">O74/AL74-1</f>
        <v>1.621685456415923</v>
      </c>
      <c r="Q74" s="35" t="n">
        <f>网约车!Q57-网约车!Q59</f>
        <v>52.52376507284089</v>
      </c>
      <c r="R74" s="36" t="n">
        <f>Q74/AL74-1</f>
        <v>1.2844570116572487</v>
      </c>
      <c r="S74" s="35">
        <f>网约车!S57-网约车!S59</f>
      </c>
      <c r="T74" s="36">
        <f>S74/AN74-1</f>
      </c>
      <c r="U74" s="134">
        <f>E74+C74+G74+I74+K74+M74+O74+Q74+S74</f>
      </c>
      <c r="V74" s="135">
        <f>U74/SUM(X74,Z74,AB74,AD74,AF74,AH74,AJ74,AL74,AN74)-1</f>
      </c>
      <c r="W74" s="36"/>
      <c r="X74" s="35">
        <f>网约车!X57-网约车!X59</f>
      </c>
      <c r="Y74" s="36">
        <f>X74/AY74-1</f>
      </c>
      <c r="Z74" s="35">
        <f>网约车!Z57-网约车!Z59</f>
      </c>
      <c r="AA74" s="36">
        <f>Z74/BA74-1</f>
      </c>
      <c r="AB74" s="35">
        <f>网约车!AB57-网约车!AB59</f>
      </c>
      <c r="AC74" s="36">
        <f>AB74/BC74-1</f>
      </c>
      <c r="AD74" s="35">
        <f>网约车!AD57-网约车!AD59</f>
      </c>
      <c r="AE74" s="36">
        <f>AD74/BE74-1</f>
      </c>
      <c r="AF74" s="35">
        <f>网约车!AF57-网约车!AF59</f>
      </c>
      <c r="AG74" s="36">
        <f>AF74/BG74-1</f>
      </c>
      <c r="AH74" s="35">
        <f>网约车!AH57-网约车!AH59</f>
      </c>
      <c r="AI74" s="36">
        <f>AH74/BI74-1</f>
      </c>
      <c r="AJ74" s="35">
        <f>网约车!AJ57-网约车!AJ59</f>
      </c>
      <c r="AK74" s="36">
        <f>AJ74/BK74-1</f>
      </c>
      <c r="AL74" s="35">
        <f>网约车!AL57-网约车!AL59</f>
      </c>
      <c r="AM74" s="36">
        <f>AL74/BM74-1</f>
      </c>
      <c r="AN74" s="35">
        <f>网约车!AN57-网约车!AN59</f>
      </c>
      <c r="AO74" s="36">
        <f>AN74/BO74-1</f>
      </c>
      <c r="AP74" s="35">
        <f>网约车!AP57-网约车!AP59</f>
      </c>
      <c r="AQ74" s="36">
        <f>AP74/BQ74-1</f>
      </c>
      <c r="AR74" s="35">
        <f>网约车!AR57-网约车!AR59</f>
      </c>
      <c r="AS74" s="36">
        <f>AR74/BS74-1</f>
      </c>
      <c r="AT74" s="35">
        <f>网约车!AT57-网约车!AT59</f>
      </c>
      <c r="AU74" s="36">
        <f>AT74/BU74-1</f>
      </c>
      <c r="AV74" s="35">
        <f>Z74+X74+AB74+AD74+AF74+AH74+AJ74+AL74+AN74+AP74+AR74+AT74</f>
      </c>
      <c r="AW74" s="36">
        <f>AV74/SUM(AY74,BA74,BC74,BE74,BG74,BI74,BK74,BM74,BO74,BQ74,BS74,BU74)-1</f>
      </c>
      <c r="AX74" s="37"/>
      <c r="AY74" s="35" t="n">
        <v>5.77811136113172</v>
      </c>
      <c r="AZ74" s="36"/>
      <c r="BA74" s="35" t="n">
        <v>4.01391606586768</v>
      </c>
      <c r="BB74" s="36"/>
      <c r="BC74" s="35" t="n">
        <v>6.34790573890025</v>
      </c>
      <c r="BD74" s="36"/>
      <c r="BE74" s="35" t="n">
        <v>6.78242364649728</v>
      </c>
      <c r="BF74" s="36"/>
      <c r="BG74" s="35" t="n">
        <v>9.86007802541764</v>
      </c>
      <c r="BH74" s="36"/>
      <c r="BI74" s="35" t="n">
        <v>10.0141683540469</v>
      </c>
      <c r="BJ74" s="36"/>
      <c r="BK74" s="35" t="n">
        <v>11.0521640873058</v>
      </c>
      <c r="BL74" s="36"/>
      <c r="BM74" s="35" t="n">
        <v>9.72967119648177</v>
      </c>
      <c r="BN74" s="36"/>
      <c r="BO74" s="35" t="n">
        <v>12.9016855097846</v>
      </c>
      <c r="BP74" s="36"/>
      <c r="BQ74" s="35" t="n">
        <v>15.3520833618958</v>
      </c>
      <c r="BR74" s="36"/>
      <c r="BS74" s="35" t="n">
        <v>17.4640520774386</v>
      </c>
      <c r="BT74" s="36"/>
      <c r="BU74" s="35" t="n">
        <v>15.4246645294327</v>
      </c>
      <c r="BV74" s="36"/>
      <c r="BW74" s="35">
        <f>AY74+BA74+BC74+BE74+BG74+BI74+BK74+BM74+BO74+BQ74+BS74+BU74</f>
      </c>
      <c r="BX74" s="36"/>
      <c r="BY74" s="40"/>
      <c r="BZ74" s="49"/>
      <c r="CA74" s="49"/>
      <c r="CB74" s="49"/>
      <c r="CC74" s="49"/>
      <c r="CD74" s="49"/>
      <c r="CE74" s="49"/>
      <c r="CF74" s="49"/>
      <c r="CG74" s="49"/>
      <c r="CH74" s="49"/>
      <c r="CI74" s="49"/>
      <c r="CJ74" s="49"/>
      <c r="CK74" s="49"/>
      <c r="CL74" s="47"/>
    </row>
    <row r="75" s="15" customFormat="1" ht="27" customHeight="1" spans="1:88">
      <c r="A75" s="48" t="s">
        <v>106</v>
      </c>
      <c r="B75" s="34" t="s">
        <v>293</v>
      </c>
      <c r="C75" s="35" t="n">
        <f>C76+C77+C78+C79</f>
        <v>51.470818370673584</v>
      </c>
      <c r="D75" s="36" t="n">
        <f t="shared" si="61">C75/Z75-1</f>
        <v>0.2650758201264023</v>
      </c>
      <c r="E75" s="35" t="n">
        <f>E76+E77+E78+E79</f>
        <v>51.666847708579695</v>
      </c>
      <c r="F75" s="36" t="n">
        <f t="shared" si="62">E75/AB75-1</f>
        <v>0.177778811478571</v>
      </c>
      <c r="G75" s="35" t="n">
        <f>G76+G77+G78+G79</f>
        <v>50.31252450183559</v>
      </c>
      <c r="H75" s="36" t="n">
        <f t="shared" si="63">G75/AD75-1</f>
        <v>0.09333244793172124</v>
      </c>
      <c r="I75" s="35" t="n">
        <f>I76+I77+I78+I79</f>
        <v>49.4007236152003</v>
      </c>
      <c r="J75" s="36" t="n">
        <f t="shared" si="64">I75/AF75-1</f>
        <v>0.12531771276326387</v>
      </c>
      <c r="K75" s="35" t="n">
        <f>K76+K77+K78+K79</f>
        <v>50.29410294979598</v>
      </c>
      <c r="L75" s="36" t="n">
        <f t="shared" si="65">K75/AH75-1</f>
        <v>0.19854597548245034</v>
      </c>
      <c r="M75" s="35" t="n">
        <f>M76+M77+M78+M79</f>
        <v>50.714324674276114</v>
      </c>
      <c r="N75" s="36" t="n">
        <f t="shared" si="66">M75/AJ75-1</f>
        <v>0.2200434173507646</v>
      </c>
      <c r="O75" s="35" t="n">
        <f>O76+O77+O78+O79</f>
        <v>51.94452729350331</v>
      </c>
      <c r="P75" s="36" t="n">
        <f t="shared" si="67">O75/AL75-1</f>
        <v>0.15925405766473144</v>
      </c>
      <c r="Q75" s="35" t="n">
        <f>Q76+Q77+Q78+Q79</f>
        <v>51.080736396179304</v>
      </c>
      <c r="R75" s="36" t="n">
        <f>Q75/AL75-1</f>
        <v>0.1536640746742648</v>
      </c>
      <c r="S75" s="35">
        <f>S76+S77+S78+S79</f>
      </c>
      <c r="T75" s="36">
        <f>S75/AN75-1</f>
      </c>
      <c r="U75" s="134">
        <f>E75+C75+G75+I75+K75+M75+O75+Q75+S75</f>
      </c>
      <c r="V75" s="135">
        <f>U75/SUM(X75,Z75,AB75,AD75,AF75,AH75,AJ75,AL75,AN75)-1</f>
      </c>
      <c r="W75" s="36"/>
      <c r="X75" s="35">
        <f>X76+X77+X78+X79</f>
      </c>
      <c r="Y75" s="36">
        <f>X75/AY75-1</f>
      </c>
      <c r="Z75" s="35">
        <f>Z76+Z77+Z78+Z79</f>
      </c>
      <c r="AA75" s="36">
        <f>Z75/BA75-1</f>
      </c>
      <c r="AB75" s="35">
        <f>AB76+AB77+AB78+AB79</f>
      </c>
      <c r="AC75" s="36">
        <f>AB75/BC75-1</f>
      </c>
      <c r="AD75" s="35">
        <f>AD76+AD77+AD78+AD79</f>
      </c>
      <c r="AE75" s="36">
        <f>AD75/BE75-1</f>
      </c>
      <c r="AF75" s="35">
        <f>AF76+AF77+AF78+AF79</f>
      </c>
      <c r="AG75" s="36">
        <f>AF75/BG75-1</f>
      </c>
      <c r="AH75" s="35">
        <f>AH76+AH77+AH78+AH79</f>
      </c>
      <c r="AI75" s="36">
        <f>AH75/BI75-1</f>
      </c>
      <c r="AJ75" s="35">
        <f>AJ76+AJ77+AJ78+AJ79</f>
      </c>
      <c r="AK75" s="36">
        <f>AJ75/BK75-1</f>
      </c>
      <c r="AL75" s="35">
        <f>AL76+AL77+AL78+AL79</f>
      </c>
      <c r="AM75" s="36">
        <f>AL75/BM75-1</f>
      </c>
      <c r="AN75" s="35">
        <f>AN76+AN77+AN78+AN79</f>
      </c>
      <c r="AO75" s="36">
        <f>AN75/BO75-1</f>
      </c>
      <c r="AP75" s="35">
        <f>AP76+AP77+AP78+AP79</f>
      </c>
      <c r="AQ75" s="36">
        <f>AP75/BQ75-1</f>
      </c>
      <c r="AR75" s="35">
        <f>AR76+AR77+AR78+AR79</f>
      </c>
      <c r="AS75" s="36">
        <f>AR75/BS75-1</f>
      </c>
      <c r="AT75" s="35">
        <f>AT76+AT77+AT78+AT79</f>
      </c>
      <c r="AU75" s="36">
        <f>AT75/BU75-1</f>
      </c>
      <c r="AV75" s="35">
        <f>Z75+X75+AB75+AD75+AF75+AH75+AJ75+AL75+AN75+AP75+AR75+AT75</f>
      </c>
      <c r="AW75" s="36">
        <f>AV75/SUM(AY75,BA75,BC75,BE75,BG75,BI75,BK75,BM75,BO75,BQ75,BS75,BU75)-1</f>
      </c>
      <c r="AX75" s="37"/>
      <c r="AY75" s="38">
        <f>AY76+AY77+AY78+AY79</f>
      </c>
      <c r="AZ75" s="37"/>
      <c r="BA75" s="38">
        <f>BA76+BA77+BA78+BA79</f>
      </c>
      <c r="BB75" s="37"/>
      <c r="BC75" s="38">
        <f>BC76+BC77+BC78+BC79</f>
      </c>
      <c r="BD75" s="37"/>
      <c r="BE75" s="38">
        <f>BE76+BE77+BE78+BE79</f>
      </c>
      <c r="BF75" s="37"/>
      <c r="BG75" s="38">
        <f>BG76+BG77+BG78+BG79</f>
      </c>
      <c r="BH75" s="37"/>
      <c r="BI75" s="38">
        <f>BI76+BI77+BI78+BI79</f>
      </c>
      <c r="BJ75" s="37"/>
      <c r="BK75" s="38">
        <f>BK76+BK77+BK78+BK79</f>
      </c>
      <c r="BL75" s="37"/>
      <c r="BM75" s="38">
        <f>BM76+BM77+BM78+BM79</f>
      </c>
      <c r="BN75" s="37"/>
      <c r="BO75" s="38">
        <f>BO76+BO77+BO78+BO79</f>
      </c>
      <c r="BP75" s="37"/>
      <c r="BQ75" s="38">
        <f>BQ76+BQ77+BQ78+BQ79</f>
      </c>
      <c r="BR75" s="37"/>
      <c r="BS75" s="38">
        <f>BS76+BS77+BS78+BS79</f>
      </c>
      <c r="BT75" s="37"/>
      <c r="BU75" s="38">
        <f>BU76+BU77+BU78+BU79</f>
      </c>
      <c r="BV75" s="37"/>
      <c r="BW75" s="38">
        <f>AY75+BA75+BC75+BE75+BG75+BI75+BK75+BM75+BO75+BQ75+BS75+BU75</f>
      </c>
      <c r="BX75" s="37"/>
      <c r="BY75" s="39"/>
      <c r="BZ75" s="44"/>
      <c r="CA75" s="44"/>
      <c r="CB75" s="44"/>
      <c r="CC75" s="44"/>
      <c r="CD75" s="44"/>
      <c r="CE75" s="44"/>
      <c r="CF75" s="44"/>
      <c r="CG75" s="44"/>
      <c r="CH75" s="44"/>
      <c r="CI75" s="44"/>
      <c r="CJ75" s="44"/>
      <c r="CK75" s="44"/>
      <c r="CL75" s="44"/>
    </row>
    <row r="76" ht="27" customHeight="1" spans="1:88">
      <c r="A76" s="45"/>
      <c r="B76" s="34" t="s">
        <v>294</v>
      </c>
      <c r="C76" s="35" t="n">
        <f>班线包车!C50</f>
        <v>9.2372</v>
      </c>
      <c r="D76" s="36" t="n">
        <f t="shared" si="61">C76/Z76-1</f>
        <v>0.26813195864966155</v>
      </c>
      <c r="E76" s="35" t="n">
        <f>班线包车!E50</f>
        <v>9.1901</v>
      </c>
      <c r="F76" s="36" t="n">
        <f t="shared" si="62">E76/AB76-1</f>
        <v>0.273872725004505</v>
      </c>
      <c r="G76" s="35" t="n">
        <f>班线包车!G50</f>
        <v>9.1723</v>
      </c>
      <c r="H76" s="36" t="n">
        <f t="shared" si="63">G76/AD76-1</f>
        <v>0.3213333909561058</v>
      </c>
      <c r="I76" s="35" t="n">
        <f>班线包车!I50</f>
        <v>9.141300000000001</v>
      </c>
      <c r="J76" s="36" t="n">
        <f t="shared" si="64">I76/AF76-1</f>
        <v>0.3443681338882598</v>
      </c>
      <c r="K76" s="35" t="n">
        <f>班线包车!K50</f>
        <v>9.3403</v>
      </c>
      <c r="L76" s="36" t="n">
        <f t="shared" si="65">K76/AH76-1</f>
        <v>0.34586455331412114</v>
      </c>
      <c r="M76" s="35" t="n">
        <f>班线包车!M50</f>
        <v>9.9419</v>
      </c>
      <c r="N76" s="36" t="n">
        <f t="shared" si="66">M76/AJ76-1</f>
        <v>0.001591763129527246</v>
      </c>
      <c r="O76" s="35" t="n">
        <f>班线包车!O50</f>
        <v>9.9314</v>
      </c>
      <c r="P76" s="36" t="n">
        <f t="shared" si="67">O76/AL76-1</f>
        <v>-0.014849569987402167</v>
      </c>
      <c r="Q76" s="35" t="n">
        <f>班线包车!Q50</f>
        <v>10.2989</v>
      </c>
      <c r="R76" s="36" t="n">
        <f>Q76/AL76-1</f>
        <v>0.0275779496133699</v>
      </c>
      <c r="S76" s="35">
        <f>班线包车!S50</f>
      </c>
      <c r="T76" s="36">
        <f>S76/AN76-1</f>
      </c>
      <c r="U76" s="134">
        <f>E76+C76+G76+I76+K76+M76+O76+Q76+S76</f>
      </c>
      <c r="V76" s="135">
        <f>U76/SUM(X76,Z76,AB76,AD76,AF76,AH76,AJ76,AL76,AN76)-1</f>
      </c>
      <c r="W76" s="36"/>
      <c r="X76" s="35">
        <f>班线包车!X50</f>
      </c>
      <c r="Y76" s="36">
        <f>X76/AY76-1</f>
      </c>
      <c r="Z76" s="35">
        <f>班线包车!Z50</f>
      </c>
      <c r="AA76" s="36">
        <f>Z76/BA76-1</f>
      </c>
      <c r="AB76" s="35">
        <f>班线包车!AB50</f>
      </c>
      <c r="AC76" s="36">
        <f>AB76/BC76-1</f>
      </c>
      <c r="AD76" s="35">
        <f>班线包车!AD50</f>
      </c>
      <c r="AE76" s="36">
        <f>AD76/BE76-1</f>
      </c>
      <c r="AF76" s="35">
        <f>班线包车!AF50</f>
      </c>
      <c r="AG76" s="36">
        <f>AF76/BG76-1</f>
      </c>
      <c r="AH76" s="35">
        <f>班线包车!AH50</f>
      </c>
      <c r="AI76" s="36">
        <f>AH76/BI76-1</f>
      </c>
      <c r="AJ76" s="35">
        <f>班线包车!AJ50</f>
      </c>
      <c r="AK76" s="36">
        <f>AJ76/BK76-1</f>
      </c>
      <c r="AL76" s="35">
        <f>班线包车!AL50</f>
      </c>
      <c r="AM76" s="36">
        <f>AL76/BM76-1</f>
      </c>
      <c r="AN76" s="35">
        <f>班线包车!AN50</f>
      </c>
      <c r="AO76" s="36">
        <f>AN76/BO76-1</f>
      </c>
      <c r="AP76" s="35">
        <f>班线包车!AP50</f>
      </c>
      <c r="AQ76" s="36">
        <f>AP76/BQ76-1</f>
      </c>
      <c r="AR76" s="35">
        <f>班线包车!AR50</f>
      </c>
      <c r="AS76" s="36">
        <f>AR76/BS76-1</f>
      </c>
      <c r="AT76" s="35">
        <f>班线包车!AT50</f>
      </c>
      <c r="AU76" s="36">
        <f>AT76/BU76-1</f>
      </c>
      <c r="AV76" s="35">
        <f>Z76+X76+AB76+AD76+AF76+AH76+AJ76+AL76+AN76+AP76+AR76+AT76</f>
      </c>
      <c r="AW76" s="36">
        <f>AV76/SUM(AY76,BA76,BC76,BE76,BG76,BI76,BK76,BM76,BO76,BQ76,BS76,BU76)-1</f>
      </c>
      <c r="AX76" s="37"/>
      <c r="AY76" s="35" t="n">
        <v>9.0667</v>
      </c>
      <c r="AZ76" s="36"/>
      <c r="BA76" s="35" t="n">
        <v>8.319</v>
      </c>
      <c r="BB76" s="36"/>
      <c r="BC76" s="35" t="n">
        <v>7.9629</v>
      </c>
      <c r="BD76" s="36"/>
      <c r="BE76" s="35" t="n">
        <v>7.9306</v>
      </c>
      <c r="BF76" s="36"/>
      <c r="BG76" s="35" t="n">
        <v>7.9936</v>
      </c>
      <c r="BH76" s="36"/>
      <c r="BI76" s="35" t="n">
        <v>8.1417</v>
      </c>
      <c r="BJ76" s="36"/>
      <c r="BK76" s="35" t="n">
        <v>7.8768</v>
      </c>
      <c r="BL76" s="36"/>
      <c r="BM76" s="35" t="n">
        <v>7.7343</v>
      </c>
      <c r="BN76" s="36"/>
      <c r="BO76" s="35" t="n">
        <v>7.7094</v>
      </c>
      <c r="BP76" s="36"/>
      <c r="BQ76" s="35" t="n">
        <v>8.0259</v>
      </c>
      <c r="BR76" s="36"/>
      <c r="BS76" s="35" t="n">
        <v>8.1262</v>
      </c>
      <c r="BT76" s="36"/>
      <c r="BU76" s="35" t="n">
        <v>8.2232</v>
      </c>
      <c r="BV76" s="36"/>
      <c r="BW76" s="35">
        <f>AY76+BA76+BC76+BE76+BG76+BI76+BK76+BM76+BO76+BQ76+BS76+BU76</f>
      </c>
      <c r="BX76" s="36"/>
      <c r="BY76" s="40"/>
      <c r="BZ76" s="46"/>
      <c r="CA76" s="46"/>
      <c r="CB76" s="46"/>
      <c r="CC76" s="46"/>
      <c r="CD76" s="46"/>
      <c r="CE76" s="46"/>
      <c r="CF76" s="46"/>
      <c r="CG76" s="46"/>
      <c r="CH76" s="46"/>
      <c r="CI76" s="46"/>
      <c r="CJ76" s="46"/>
      <c r="CK76" s="46"/>
      <c r="CL76" s="47"/>
    </row>
    <row r="77" ht="26.7" customHeight="1" spans="1:88">
      <c r="A77" s="45"/>
      <c r="B77" s="34" t="s">
        <v>295</v>
      </c>
      <c r="C77" s="35" t="n">
        <f>公交!C61-公交!C63</f>
        <v>23.499999999999986</v>
      </c>
      <c r="D77" s="36" t="n">
        <f t="shared" si="61">C77/Z77-1</f>
        <v>-0.10984848484848486</v>
      </c>
      <c r="E77" s="35" t="n">
        <f>公交!E61-公交!E63</f>
        <v>24.129999999999995</v>
      </c>
      <c r="F77" s="36" t="n">
        <f t="shared" si="62">E77/AB77-1</f>
        <v>-0.10297397769516725</v>
      </c>
      <c r="G77" s="35" t="n">
        <f>公交!G61-公交!G63</f>
        <v>23.39999999999999</v>
      </c>
      <c r="H77" s="36" t="n">
        <f t="shared" si="63">G77/AD77-1</f>
        <v>-0.17894736842105263</v>
      </c>
      <c r="I77" s="35" t="n">
        <f>公交!I61-公交!I63</f>
        <v>23.5</v>
      </c>
      <c r="J77" s="36" t="n">
        <f t="shared" si="64">I77/AF77-1</f>
        <v>-0.20068027210884354</v>
      </c>
      <c r="K77" s="35" t="n">
        <f>公交!K61-公交!K63</f>
        <v>23.359999999999985</v>
      </c>
      <c r="L77" s="36" t="n">
        <f t="shared" si="65">K77/AH77-1</f>
        <v>-0.12835820895522387</v>
      </c>
      <c r="M77" s="35" t="n">
        <f>公交!M61-公交!M63</f>
        <v>23.010000000000005</v>
      </c>
      <c r="N77" s="36" t="n">
        <f t="shared" si="66">M77/AJ77-1</f>
        <v>-0.01244635193133048</v>
      </c>
      <c r="O77" s="35" t="n">
        <f>公交!O61-公交!O63</f>
        <v>23.390000000000015</v>
      </c>
      <c r="P77" s="36" t="n">
        <f t="shared" si="67">O77/AL77-1</f>
        <v>-0.08058176100628933</v>
      </c>
      <c r="Q77" s="35" t="n">
        <f>公交!Q61-公交!Q63</f>
        <v>22.959999999999994</v>
      </c>
      <c r="R77" s="36" t="n">
        <f>Q77/AL77-1</f>
        <v>-0.07642799678197909</v>
      </c>
      <c r="S77" s="35">
        <f>公交!S61-公交!S63</f>
      </c>
      <c r="T77" s="36">
        <f>S77/AN77-1</f>
      </c>
      <c r="U77" s="134">
        <f>E77+C77+G77+I77+K77+M77+O77+Q77+S77</f>
      </c>
      <c r="V77" s="135">
        <f>U77/SUM(X77,Z77,AB77,AD77,AF77,AH77,AJ77,AL77,AN77)-1</f>
      </c>
      <c r="W77" s="36"/>
      <c r="X77" s="35">
        <f>公交!X61-公交!X63</f>
      </c>
      <c r="Y77" s="36">
        <f>X77/AY77-1</f>
      </c>
      <c r="Z77" s="35">
        <f>公交!Z61-公交!Z63</f>
      </c>
      <c r="AA77" s="36">
        <f>Z77/BA77-1</f>
      </c>
      <c r="AB77" s="35">
        <f>公交!AB61-公交!AB63</f>
      </c>
      <c r="AC77" s="36">
        <f>AB77/BC77-1</f>
      </c>
      <c r="AD77" s="35">
        <f>公交!AD61-公交!AD63</f>
      </c>
      <c r="AE77" s="36">
        <f>AD77/BE77-1</f>
      </c>
      <c r="AF77" s="35">
        <f>公交!AF61-公交!AF63</f>
      </c>
      <c r="AG77" s="36">
        <f>AF77/BG77-1</f>
      </c>
      <c r="AH77" s="35">
        <f>公交!AH61-公交!AH63</f>
      </c>
      <c r="AI77" s="36">
        <f>AH77/BI77-1</f>
      </c>
      <c r="AJ77" s="35">
        <f>公交!AJ61-公交!AJ63</f>
      </c>
      <c r="AK77" s="36">
        <f>AJ77/BK77-1</f>
      </c>
      <c r="AL77" s="35">
        <f>公交!AL61-公交!AL63</f>
      </c>
      <c r="AM77" s="36">
        <f>AL77/BM77-1</f>
      </c>
      <c r="AN77" s="35">
        <f>公交!AN61-公交!AN63</f>
      </c>
      <c r="AO77" s="36">
        <f>AN77/BO77-1</f>
      </c>
      <c r="AP77" s="35">
        <f>公交!AP61-公交!AP63</f>
      </c>
      <c r="AQ77" s="36">
        <f>AP77/BQ77-1</f>
      </c>
      <c r="AR77" s="35">
        <f>公交!AR61-公交!AR63</f>
      </c>
      <c r="AS77" s="36">
        <f>AR77/BS77-1</f>
      </c>
      <c r="AT77" s="35">
        <f>公交!AT61-公交!AT63</f>
      </c>
      <c r="AU77" s="36">
        <f>AT77/BU77-1</f>
      </c>
      <c r="AV77" s="35">
        <f>Z77+X77+AB77+AD77+AF77+AH77+AJ77+AL77+AN77+AP77+AR77+AT77</f>
      </c>
      <c r="AW77" s="36">
        <f>AV77/SUM(AY77,BA77,BC77,BE77,BG77,BI77,BK77,BM77,BO77,BQ77,BS77,BU77)-1</f>
      </c>
      <c r="AX77" s="37"/>
      <c r="AY77" s="35" t="n">
        <v>29.5</v>
      </c>
      <c r="AZ77" s="36"/>
      <c r="BA77" s="35" t="n">
        <v>32.8</v>
      </c>
      <c r="BB77" s="36"/>
      <c r="BC77" s="35" t="n">
        <v>34.5</v>
      </c>
      <c r="BD77" s="36"/>
      <c r="BE77" s="35" t="n">
        <v>34.6</v>
      </c>
      <c r="BF77" s="36"/>
      <c r="BG77" s="35" t="n">
        <v>33.4</v>
      </c>
      <c r="BH77" s="36"/>
      <c r="BI77" s="35" t="n">
        <v>34.9</v>
      </c>
      <c r="BJ77" s="36"/>
      <c r="BK77" s="35" t="n">
        <v>21.1</v>
      </c>
      <c r="BL77" s="36"/>
      <c r="BM77" s="35" t="n">
        <v>28.8</v>
      </c>
      <c r="BN77" s="36"/>
      <c r="BO77" s="35" t="n">
        <v>24.2</v>
      </c>
      <c r="BP77" s="36"/>
      <c r="BQ77" s="35" t="n">
        <v>32.1</v>
      </c>
      <c r="BR77" s="36"/>
      <c r="BS77" s="35" t="n">
        <v>25.7</v>
      </c>
      <c r="BT77" s="36"/>
      <c r="BU77" s="35" t="n">
        <v>24.8</v>
      </c>
      <c r="BV77" s="36"/>
      <c r="BW77" s="35">
        <f>AY77+BA77+BC77+BE77+BG77+BI77+BK77+BM77+BO77+BQ77+BS77+BU77</f>
      </c>
      <c r="BX77" s="36"/>
      <c r="BY77" s="40"/>
      <c r="BZ77" s="49"/>
      <c r="CA77" s="49"/>
      <c r="CB77" s="49"/>
      <c r="CC77" s="49"/>
      <c r="CD77" s="49"/>
      <c r="CE77" s="49"/>
      <c r="CF77" s="50"/>
      <c r="CG77" s="49"/>
      <c r="CH77" s="50"/>
      <c r="CI77" s="50"/>
      <c r="CJ77" s="50"/>
      <c r="CK77" s="50"/>
      <c r="CL77" s="47"/>
    </row>
    <row r="78" ht="26.7" customHeight="1" spans="1:88">
      <c r="A78" s="45"/>
      <c r="B78" s="34" t="s">
        <v>296</v>
      </c>
      <c r="C78" s="35" t="n">
        <f>出租!C61-出租!C63</f>
        <v>6.969999999999999</v>
      </c>
      <c r="D78" s="36" t="n">
        <f t="shared" si="61">C78/Z78-1</f>
        <v>0.16166666666666663</v>
      </c>
      <c r="E78" s="35" t="n">
        <f>出租!E61-出租!E63</f>
        <v>7.299999999999997</v>
      </c>
      <c r="F78" s="36" t="n">
        <f t="shared" si="62">E78/AB78-1</f>
        <v>-0.08750000000000002</v>
      </c>
      <c r="G78" s="35" t="n">
        <f>出租!G61-出租!G63</f>
        <v>7.150000000000006</v>
      </c>
      <c r="H78" s="36" t="n">
        <f t="shared" si="63">G78/AD78-1</f>
        <v>-0.10624999999999873</v>
      </c>
      <c r="I78" s="35" t="n">
        <f>出租!I61-出租!I63</f>
        <v>6.619999999999997</v>
      </c>
      <c r="J78" s="36" t="n">
        <f t="shared" si="64">I78/AF78-1</f>
        <v>0.10333333333333328</v>
      </c>
      <c r="K78" s="35" t="n">
        <f>出租!K61-出租!K63</f>
        <v>6.399999999999999</v>
      </c>
      <c r="L78" s="36" t="n">
        <f t="shared" si="65">K78/AH78-1</f>
        <v>0.06666666666666665</v>
      </c>
      <c r="M78" s="35" t="n">
        <f>出租!M61-出租!M63</f>
        <v>6.480000000000004</v>
      </c>
      <c r="N78" s="36" t="n">
        <f t="shared" si="66">M78/AJ78-1</f>
        <v>0.08000000000000007</v>
      </c>
      <c r="O78" s="35" t="n">
        <f>出租!O61-出租!O63</f>
        <v>6.680000000000007</v>
      </c>
      <c r="P78" s="36" t="n">
        <f t="shared" si="67">O78/AL78-1</f>
        <v>0.07741935483871121</v>
      </c>
      <c r="Q78" s="35" t="n">
        <f>出租!Q61-出租!Q63</f>
        <v>6.599999999999994</v>
      </c>
      <c r="R78" s="36" t="n">
        <f>Q78/AL78-1</f>
        <v>0.031249999999998446</v>
      </c>
      <c r="S78" s="35">
        <f>出租!S61-出租!S63</f>
      </c>
      <c r="T78" s="36">
        <f>S78/AN78-1</f>
      </c>
      <c r="U78" s="134">
        <f>E78+C78+G78+I78+K78+M78+O78+Q78+S78</f>
      </c>
      <c r="V78" s="135">
        <f>U78/SUM(X78,Z78,AB78,AD78,AF78,AH78,AJ78,AL78,AN78)-1</f>
      </c>
      <c r="W78" s="36"/>
      <c r="X78" s="35">
        <f>出租!X61-出租!X63</f>
      </c>
      <c r="Y78" s="36">
        <f>X78/AY78-1</f>
      </c>
      <c r="Z78" s="35">
        <f>出租!Z61-出租!Z63</f>
      </c>
      <c r="AA78" s="36">
        <f>Z78/BA78-1</f>
      </c>
      <c r="AB78" s="35">
        <f>出租!AB61-出租!AB63</f>
      </c>
      <c r="AC78" s="36">
        <f>AB78/BC78-1</f>
      </c>
      <c r="AD78" s="35">
        <f>出租!AD61-出租!AD63</f>
      </c>
      <c r="AE78" s="36">
        <f>AD78/BE78-1</f>
      </c>
      <c r="AF78" s="35">
        <f>出租!AF61-出租!AF63</f>
      </c>
      <c r="AG78" s="36">
        <f>AF78/BG78-1</f>
      </c>
      <c r="AH78" s="35">
        <f>出租!AH61-出租!AH63</f>
      </c>
      <c r="AI78" s="36">
        <f>AH78/BI78-1</f>
      </c>
      <c r="AJ78" s="35">
        <f>出租!AJ61-出租!AJ63</f>
      </c>
      <c r="AK78" s="36">
        <f>AJ78/BK78-1</f>
      </c>
      <c r="AL78" s="35">
        <f>出租!AL61-出租!AL63</f>
      </c>
      <c r="AM78" s="36">
        <f>AL78/BM78-1</f>
      </c>
      <c r="AN78" s="35">
        <f>出租!AN61-出租!AN63</f>
      </c>
      <c r="AO78" s="36">
        <f>AN78/BO78-1</f>
      </c>
      <c r="AP78" s="35">
        <f>出租!AP61-出租!AP63</f>
      </c>
      <c r="AQ78" s="36">
        <f>AP78/BQ78-1</f>
      </c>
      <c r="AR78" s="35">
        <f>出租!AR61-出租!AR63</f>
      </c>
      <c r="AS78" s="36">
        <f>AR78/BS78-1</f>
      </c>
      <c r="AT78" s="35">
        <f>出租!AT61-出租!AT63</f>
      </c>
      <c r="AU78" s="36">
        <f>AT78/BU78-1</f>
      </c>
      <c r="AV78" s="35">
        <f>Z78+X78+AB78+AD78+AF78+AH78+AJ78+AL78+AN78+AP78+AR78+AT78</f>
      </c>
      <c r="AW78" s="36">
        <f>AV78/SUM(AY78,BA78,BC78,BE78,BG78,BI78,BK78,BM78,BO78,BQ78,BS78,BU78)-1</f>
      </c>
      <c r="AX78" s="37"/>
      <c r="AY78" s="35" t="n">
        <v>10.5</v>
      </c>
      <c r="AZ78" s="36"/>
      <c r="BA78" s="35" t="n">
        <v>8.59999999999999</v>
      </c>
      <c r="BB78" s="36"/>
      <c r="BC78" s="35" t="n">
        <v>7.15000000000001</v>
      </c>
      <c r="BD78" s="36"/>
      <c r="BE78" s="35" t="n">
        <v>6.67</v>
      </c>
      <c r="BF78" s="36"/>
      <c r="BG78" s="35" t="n">
        <v>6.41</v>
      </c>
      <c r="BH78" s="36"/>
      <c r="BI78" s="35" t="n">
        <v>6.66</v>
      </c>
      <c r="BJ78" s="36"/>
      <c r="BK78" s="35" t="n">
        <v>6.64000000000001</v>
      </c>
      <c r="BL78" s="36"/>
      <c r="BM78" s="35" t="n">
        <v>6.89</v>
      </c>
      <c r="BN78" s="36"/>
      <c r="BO78" s="35" t="n">
        <v>6.43000000000001</v>
      </c>
      <c r="BP78" s="36"/>
      <c r="BQ78" s="35" t="n">
        <v>7.75</v>
      </c>
      <c r="BR78" s="36"/>
      <c r="BS78" s="35" t="n">
        <v>6.0</v>
      </c>
      <c r="BT78" s="36"/>
      <c r="BU78" s="35" t="n">
        <v>6.0</v>
      </c>
      <c r="BV78" s="36"/>
      <c r="BW78" s="35">
        <f>AY78+BA78+BC78+BE78+BG78+BI78+BK78+BM78+BO78+BQ78+BS78+BU78</f>
      </c>
      <c r="BX78" s="36"/>
      <c r="BY78" s="40"/>
      <c r="BZ78" s="49"/>
      <c r="CA78" s="49"/>
      <c r="CB78" s="49"/>
      <c r="CC78" s="49"/>
      <c r="CD78" s="49"/>
      <c r="CE78" s="49"/>
      <c r="CF78" s="50"/>
      <c r="CG78" s="49"/>
      <c r="CH78" s="50"/>
      <c r="CI78" s="50"/>
      <c r="CJ78" s="50"/>
      <c r="CK78" s="50"/>
      <c r="CL78" s="47"/>
    </row>
    <row r="79" ht="27" customHeight="1" spans="1:88">
      <c r="A79" s="29"/>
      <c r="B79" s="34" t="s">
        <v>297</v>
      </c>
      <c r="C79" s="35" t="n">
        <f>网约车!C61-网约车!C63</f>
        <v>11.763618370673598</v>
      </c>
      <c r="D79" s="36" t="n">
        <f t="shared" si="61">C79/Z79-1</f>
        <v>10.74183280248871</v>
      </c>
      <c r="E79" s="35" t="n">
        <f>网约车!E61-网约车!E63</f>
        <v>11.046747708579701</v>
      </c>
      <c r="F79" s="36" t="n">
        <f t="shared" si="62">E79/AB79-1</f>
        <v>5.2989664016202305</v>
      </c>
      <c r="G79" s="35" t="n">
        <f>网约车!G61-网约车!G63</f>
        <v>10.590224501835593</v>
      </c>
      <c r="H79" s="36" t="n">
        <f t="shared" si="63">G79/AD79-1</f>
        <v>3.1112872940692204</v>
      </c>
      <c r="I79" s="35" t="n">
        <f>网约车!I61-网约车!I63</f>
        <v>10.1394236152003</v>
      </c>
      <c r="J79" s="36" t="n">
        <f t="shared" si="64">I79/AF79-1</f>
        <v>4.965571708599006</v>
      </c>
      <c r="K79" s="35" t="n">
        <f>网约车!K61-网约车!K63</f>
        <v>11.193802949795995</v>
      </c>
      <c r="L79" s="36" t="n">
        <f t="shared" si="65">K79/AH79-1</f>
        <v>4.03635968634457</v>
      </c>
      <c r="M79" s="35" t="n">
        <f>网约车!M61-网约车!M63</f>
        <v>11.2824246742761</v>
      </c>
      <c r="N79" s="36" t="n">
        <f t="shared" si="66">M79/AJ79-1</f>
        <v>3.8183794253771435</v>
      </c>
      <c r="O79" s="35" t="n">
        <f>网约车!O61-网约车!O63</f>
        <v>11.943127293503295</v>
      </c>
      <c r="P79" s="36" t="n">
        <f t="shared" si="67">O79/AL79-1</f>
        <v>2.868245385317907</v>
      </c>
      <c r="Q79" s="35" t="n">
        <f>网约车!Q61-网约车!Q63</f>
        <v>11.221836396179313</v>
      </c>
      <c r="R79" s="36" t="n">
        <f>Q79/AL79-1</f>
        <v>2.74753441059979</v>
      </c>
      <c r="S79" s="35">
        <f>网约车!S61-网约车!S63</f>
      </c>
      <c r="T79" s="36">
        <f>S79/AN79-1</f>
      </c>
      <c r="U79" s="134">
        <f>E79+C79+G79+I79+K79+M79+O79+Q79+S79</f>
      </c>
      <c r="V79" s="135">
        <f>U79/SUM(X79,Z79,AB79,AD79,AF79,AH79,AJ79,AL79,AN79)-1</f>
      </c>
      <c r="W79" s="36"/>
      <c r="X79" s="35">
        <f>网约车!X61-网约车!X63</f>
      </c>
      <c r="Y79" s="36">
        <f>X79/AY79-1</f>
      </c>
      <c r="Z79" s="35">
        <f>网约车!Z61-网约车!Z63</f>
      </c>
      <c r="AA79" s="36">
        <f>Z79/BA79-1</f>
      </c>
      <c r="AB79" s="35">
        <f>网约车!AB61-网约车!AB63</f>
      </c>
      <c r="AC79" s="36">
        <f>AB79/BC79-1</f>
      </c>
      <c r="AD79" s="35">
        <f>网约车!AD61-网约车!AD63</f>
      </c>
      <c r="AE79" s="36">
        <f>AD79/BE79-1</f>
      </c>
      <c r="AF79" s="35">
        <f>网约车!AF61-网约车!AF63</f>
      </c>
      <c r="AG79" s="36">
        <f>AF79/BG79-1</f>
      </c>
      <c r="AH79" s="35">
        <f>网约车!AH61-网约车!AH63</f>
      </c>
      <c r="AI79" s="36">
        <f>AH79/BI79-1</f>
      </c>
      <c r="AJ79" s="35">
        <f>网约车!AJ61-网约车!AJ63</f>
      </c>
      <c r="AK79" s="36">
        <f>AJ79/BK79-1</f>
      </c>
      <c r="AL79" s="35">
        <f>网约车!AL61-网约车!AL63</f>
      </c>
      <c r="AM79" s="36">
        <f>AL79/BM79-1</f>
      </c>
      <c r="AN79" s="35">
        <f>网约车!AN61-网约车!AN63</f>
      </c>
      <c r="AO79" s="36">
        <f>AN79/BO79-1</f>
      </c>
      <c r="AP79" s="35">
        <f>网约车!AP61-网约车!AP63</f>
      </c>
      <c r="AQ79" s="36">
        <f>AP79/BQ79-1</f>
      </c>
      <c r="AR79" s="35">
        <f>网约车!AR61-网约车!AR63</f>
      </c>
      <c r="AS79" s="36">
        <f>AR79/BS79-1</f>
      </c>
      <c r="AT79" s="35">
        <f>网约车!AT61-网约车!AT63</f>
      </c>
      <c r="AU79" s="36">
        <f>AT79/BU79-1</f>
      </c>
      <c r="AV79" s="35">
        <f>Z79+X79+AB79+AD79+AF79+AH79+AJ79+AL79+AN79+AP79+AR79+AT79</f>
      </c>
      <c r="AW79" s="36">
        <f>AV79/SUM(AY79,BA79,BC79,BE79,BG79,BI79,BK79,BM79,BO79,BQ79,BS79,BU79)-1</f>
      </c>
      <c r="AX79" s="37"/>
      <c r="AY79" s="35" t="n">
        <v>9.44959287388106</v>
      </c>
      <c r="AZ79" s="36"/>
      <c r="BA79" s="35" t="n">
        <v>5.03052167514014</v>
      </c>
      <c r="BB79" s="36"/>
      <c r="BC79" s="35" t="n">
        <v>6.81548875203589</v>
      </c>
      <c r="BD79" s="36"/>
      <c r="BE79" s="35" t="n">
        <v>7.59321513761875</v>
      </c>
      <c r="BF79" s="36"/>
      <c r="BG79" s="35" t="n">
        <v>8.22838709801458</v>
      </c>
      <c r="BH79" s="36"/>
      <c r="BI79" s="35" t="n">
        <v>15.4353135361433</v>
      </c>
      <c r="BJ79" s="36"/>
      <c r="BK79" s="35" t="n">
        <v>8.82494057483934</v>
      </c>
      <c r="BL79" s="36"/>
      <c r="BM79" s="35" t="n">
        <v>14.4301284504011</v>
      </c>
      <c r="BN79" s="36"/>
      <c r="BO79" s="35" t="n">
        <v>7.43192240162536</v>
      </c>
      <c r="BP79" s="36"/>
      <c r="BQ79" s="35" t="n">
        <v>8.52589358614145</v>
      </c>
      <c r="BR79" s="36"/>
      <c r="BS79" s="35" t="n">
        <v>7.50961639359947</v>
      </c>
      <c r="BT79" s="36"/>
      <c r="BU79" s="35" t="n">
        <v>8.76210948830658</v>
      </c>
      <c r="BV79" s="36"/>
      <c r="BW79" s="35">
        <f>AY79+BA79+BC79+BE79+BG79+BI79+BK79+BM79+BO79+BQ79+BS79+BU79</f>
      </c>
      <c r="BX79" s="36"/>
      <c r="BY79" s="40"/>
      <c r="BZ79" s="49"/>
      <c r="CA79" s="49"/>
      <c r="CB79" s="49"/>
      <c r="CC79" s="49"/>
      <c r="CD79" s="49"/>
      <c r="CE79" s="49"/>
      <c r="CF79" s="49"/>
      <c r="CG79" s="49"/>
      <c r="CH79" s="49"/>
      <c r="CI79" s="49"/>
      <c r="CJ79" s="49"/>
      <c r="CK79" s="49"/>
      <c r="CL79" s="47"/>
    </row>
    <row r="80" s="13" customFormat="1" ht="27" customHeight="1" spans="1:88">
      <c r="A80" s="48" t="s">
        <v>108</v>
      </c>
      <c r="B80" s="34" t="s">
        <v>293</v>
      </c>
      <c r="C80" s="35" t="n">
        <f>C81+C82+C83+C84</f>
        <v>142.24436921488478</v>
      </c>
      <c r="D80" s="36" t="n">
        <f t="shared" si="61">C80/Z80-1</f>
        <v>0.005901519889571549</v>
      </c>
      <c r="E80" s="35" t="n">
        <f>E81+E82+E83+E84</f>
        <v>146.4969493874677</v>
      </c>
      <c r="F80" s="36" t="n">
        <f t="shared" si="62">E80/AB80-1</f>
        <v>0.0802548943835879</v>
      </c>
      <c r="G80" s="35" t="n">
        <f>G81+G82+G83+G84</f>
        <v>135.2834867756016</v>
      </c>
      <c r="H80" s="36" t="n">
        <f t="shared" si="63">G80/AD80-1</f>
        <v>0.09815644552728187</v>
      </c>
      <c r="I80" s="35" t="n">
        <f>I81+I82+I83+I84</f>
        <v>137.0720327604175</v>
      </c>
      <c r="J80" s="36" t="n">
        <f t="shared" si="64">I80/AF80-1</f>
        <v>-0.10163866351828399</v>
      </c>
      <c r="K80" s="35" t="n">
        <f>K81+K82+K83+K84</f>
        <v>150.4934717351398</v>
      </c>
      <c r="L80" s="36" t="n">
        <f t="shared" si="65">K80/AH80-1</f>
        <v>-0.05124558163452175</v>
      </c>
      <c r="M80" s="35" t="n">
        <f>M81+M82+M83+M84</f>
        <v>154.3886802294879</v>
      </c>
      <c r="N80" s="36" t="n">
        <f t="shared" si="66">M80/AJ80-1</f>
        <v>-0.07896532750514418</v>
      </c>
      <c r="O80" s="35" t="n">
        <f>O81+O82+O83+O84</f>
        <v>160.55932643866538</v>
      </c>
      <c r="P80" s="36" t="n">
        <f t="shared" si="67">O80/AL80-1</f>
        <v>-0.0816269442964479</v>
      </c>
      <c r="Q80" s="35" t="n">
        <f>Q81+Q82+Q83+Q84</f>
        <v>152.60252922208383</v>
      </c>
      <c r="R80" s="36" t="n">
        <f>Q80/AL80-1</f>
        <v>-0.0462682541328473</v>
      </c>
      <c r="S80" s="35">
        <f>S81+S82+S83+S84</f>
      </c>
      <c r="T80" s="36">
        <f>S80/AN80-1</f>
      </c>
      <c r="U80" s="134">
        <f>E80+C80+G80+I80+K80+M80+O80+Q80+S80</f>
      </c>
      <c r="V80" s="135">
        <f>U80/SUM(X80,Z80,AB80,AD80,AF80,AH80,AJ80,AL80,AN80)-1</f>
      </c>
      <c r="W80" s="36"/>
      <c r="X80" s="35">
        <f>X81+X82+X83+X84</f>
      </c>
      <c r="Y80" s="36">
        <f>X80/AY80-1</f>
      </c>
      <c r="Z80" s="35">
        <f>Z81+Z82+Z83+Z84</f>
      </c>
      <c r="AA80" s="36">
        <f>Z80/BA80-1</f>
      </c>
      <c r="AB80" s="35">
        <f>AB81+AB82+AB83+AB84</f>
      </c>
      <c r="AC80" s="36">
        <f>AB80/BC80-1</f>
      </c>
      <c r="AD80" s="35">
        <f>AD81+AD82+AD83+AD84</f>
      </c>
      <c r="AE80" s="36">
        <f>AD80/BE80-1</f>
      </c>
      <c r="AF80" s="35">
        <f>AF81+AF82+AF83+AF84</f>
      </c>
      <c r="AG80" s="36">
        <f>AF80/BG80-1</f>
      </c>
      <c r="AH80" s="35">
        <f>AH81+AH82+AH83+AH84</f>
      </c>
      <c r="AI80" s="36">
        <f>AH80/BI80-1</f>
      </c>
      <c r="AJ80" s="35">
        <f>AJ81+AJ82+AJ83+AJ84</f>
      </c>
      <c r="AK80" s="36">
        <f>AJ80/BK80-1</f>
      </c>
      <c r="AL80" s="35">
        <f>AL81+AL82+AL83+AL84</f>
      </c>
      <c r="AM80" s="36">
        <f>AL80/BM80-1</f>
      </c>
      <c r="AN80" s="35">
        <f>AN81+AN82+AN83+AN84</f>
      </c>
      <c r="AO80" s="36">
        <f>AN80/BO80-1</f>
      </c>
      <c r="AP80" s="35">
        <f>AP81+AP82+AP83+AP84</f>
      </c>
      <c r="AQ80" s="36">
        <f>AP80/BQ80-1</f>
      </c>
      <c r="AR80" s="35">
        <f>AR81+AR82+AR83+AR84</f>
      </c>
      <c r="AS80" s="36">
        <f>AR80/BS80-1</f>
      </c>
      <c r="AT80" s="35">
        <f>AT81+AT82+AT83+AT84</f>
      </c>
      <c r="AU80" s="36">
        <f>AT80/BU80-1</f>
      </c>
      <c r="AV80" s="35">
        <f>Z80+X80+AB80+AD80+AF80+AH80+AJ80+AL80+AN80+AP80+AR80+AT80</f>
      </c>
      <c r="AW80" s="36">
        <f>AV80/SUM(AY80,BA80,BC80,BE80,BG80,BI80,BK80,BM80,BO80,BQ80,BS80,BU80)-1</f>
      </c>
      <c r="AX80" s="37"/>
      <c r="AY80" s="38">
        <f>AY81+AY82+AY83+AY84</f>
      </c>
      <c r="AZ80" s="37"/>
      <c r="BA80" s="38">
        <f>BA81+BA82+BA83+BA84</f>
      </c>
      <c r="BB80" s="37"/>
      <c r="BC80" s="38">
        <f>BC81+BC82+BC83+BC84</f>
      </c>
      <c r="BD80" s="37"/>
      <c r="BE80" s="38">
        <f>BE81+BE82+BE83+BE84</f>
      </c>
      <c r="BF80" s="37"/>
      <c r="BG80" s="38">
        <f>BG81+BG82+BG83+BG84</f>
      </c>
      <c r="BH80" s="37"/>
      <c r="BI80" s="38">
        <f>BI81+BI82+BI83+BI84</f>
      </c>
      <c r="BJ80" s="37"/>
      <c r="BK80" s="38">
        <f>BK81+BK82+BK83+BK84</f>
      </c>
      <c r="BL80" s="37"/>
      <c r="BM80" s="38">
        <f>BM81+BM82+BM83+BM84</f>
      </c>
      <c r="BN80" s="37"/>
      <c r="BO80" s="38">
        <f>BO81+BO82+BO83+BO84</f>
      </c>
      <c r="BP80" s="37"/>
      <c r="BQ80" s="38">
        <f>BQ81+BQ82+BQ83+BQ84</f>
      </c>
      <c r="BR80" s="37"/>
      <c r="BS80" s="38">
        <f>BS81+BS82+BS83+BS84</f>
      </c>
      <c r="BT80" s="37"/>
      <c r="BU80" s="38">
        <f>BU81+BU82+BU83+BU84</f>
      </c>
      <c r="BV80" s="37"/>
      <c r="BW80" s="38">
        <f>AY80+BA80+BC80+BE80+BG80+BI80+BK80+BM80+BO80+BQ80+BS80+BU80</f>
      </c>
      <c r="BX80" s="37"/>
      <c r="BY80" s="39"/>
      <c r="BZ80" s="44"/>
      <c r="CA80" s="44"/>
      <c r="CB80" s="44"/>
      <c r="CC80" s="44"/>
      <c r="CD80" s="44"/>
      <c r="CE80" s="44"/>
      <c r="CF80" s="44"/>
      <c r="CG80" s="44"/>
      <c r="CH80" s="44"/>
      <c r="CI80" s="44"/>
      <c r="CJ80" s="44"/>
      <c r="CK80" s="44"/>
      <c r="CL80" s="44"/>
    </row>
    <row r="81" s="14" customFormat="1" ht="27" customHeight="1" spans="1:88">
      <c r="A81" s="45"/>
      <c r="B81" s="34" t="s">
        <v>294</v>
      </c>
      <c r="C81" s="35" t="n">
        <f>班线包车!C52</f>
        <v>2.2826</v>
      </c>
      <c r="D81" s="36" t="n">
        <f t="shared" si="61">C81/Z81-1</f>
        <v>-0.270525071106708</v>
      </c>
      <c r="E81" s="35" t="n">
        <f>班线包车!E52</f>
        <v>2.1525</v>
      </c>
      <c r="F81" s="36" t="n">
        <f t="shared" si="62">E81/AB81-1</f>
        <v>-0.2024824008892182</v>
      </c>
      <c r="G81" s="35" t="n">
        <f>班线包车!G52</f>
        <v>2.2929000000000004</v>
      </c>
      <c r="H81" s="36" t="n">
        <f t="shared" si="63">G81/AD81-1</f>
        <v>-0.11913177103342298</v>
      </c>
      <c r="I81" s="35" t="n">
        <f>班线包车!I52</f>
        <v>2.26</v>
      </c>
      <c r="J81" s="36" t="n">
        <f t="shared" si="64">I81/AF81-1</f>
        <v>-0.012496722887354705</v>
      </c>
      <c r="K81" s="35" t="n">
        <f>班线包车!K52</f>
        <v>2.0421</v>
      </c>
      <c r="L81" s="36" t="n">
        <f t="shared" si="65">K81/AH81-1</f>
        <v>-0.19140764205107896</v>
      </c>
      <c r="M81" s="35" t="n">
        <f>班线包车!M52</f>
        <v>2.0576</v>
      </c>
      <c r="N81" s="36" t="n">
        <f t="shared" si="66">M81/AJ81-1</f>
        <v>-0.19489767969636496</v>
      </c>
      <c r="O81" s="35" t="n">
        <f>班线包车!O52</f>
        <v>1.9483000000000001</v>
      </c>
      <c r="P81" s="36" t="n">
        <f t="shared" si="67">O81/AL81-1</f>
        <v>-0.19524989673688553</v>
      </c>
      <c r="Q81" s="35" t="n">
        <f>班线包车!Q52</f>
        <v>2.1922</v>
      </c>
      <c r="R81" s="36" t="n">
        <f>Q81/AL81-1</f>
        <v>-0.18292955646664177</v>
      </c>
      <c r="S81" s="35">
        <f>班线包车!S52</f>
      </c>
      <c r="T81" s="36">
        <f>S81/AN81-1</f>
      </c>
      <c r="U81" s="134">
        <f>E81+C81+G81+I81+K81+M81+O81+Q81+S81</f>
      </c>
      <c r="V81" s="135">
        <f>U81/SUM(X81,Z81,AB81,AD81,AF81,AH81,AJ81,AL81,AN81)-1</f>
      </c>
      <c r="W81" s="36"/>
      <c r="X81" s="35">
        <f>班线包车!X52</f>
      </c>
      <c r="Y81" s="36">
        <f>X81/AY81-1</f>
      </c>
      <c r="Z81" s="35">
        <f>班线包车!Z52</f>
      </c>
      <c r="AA81" s="36">
        <f>Z81/BA81-1</f>
      </c>
      <c r="AB81" s="35">
        <f>班线包车!AB52</f>
      </c>
      <c r="AC81" s="36">
        <f>AB81/BC81-1</f>
      </c>
      <c r="AD81" s="35">
        <f>班线包车!AD52</f>
      </c>
      <c r="AE81" s="36">
        <f>AD81/BE81-1</f>
      </c>
      <c r="AF81" s="35">
        <f>班线包车!AF52</f>
      </c>
      <c r="AG81" s="36">
        <f>AF81/BG81-1</f>
      </c>
      <c r="AH81" s="35">
        <f>班线包车!AH52</f>
      </c>
      <c r="AI81" s="36">
        <f>AH81/BI81-1</f>
      </c>
      <c r="AJ81" s="35">
        <f>班线包车!AJ52</f>
      </c>
      <c r="AK81" s="36">
        <f>AJ81/BK81-1</f>
      </c>
      <c r="AL81" s="35">
        <f>班线包车!AL52</f>
      </c>
      <c r="AM81" s="36">
        <f>AL81/BM81-1</f>
      </c>
      <c r="AN81" s="35">
        <f>班线包车!AN52</f>
      </c>
      <c r="AO81" s="36">
        <f>AN81/BO81-1</f>
      </c>
      <c r="AP81" s="35">
        <f>班线包车!AP52</f>
      </c>
      <c r="AQ81" s="36">
        <f>AP81/BQ81-1</f>
      </c>
      <c r="AR81" s="35">
        <f>班线包车!AR52</f>
      </c>
      <c r="AS81" s="36">
        <f>AR81/BS81-1</f>
      </c>
      <c r="AT81" s="35">
        <f>班线包车!AT52</f>
      </c>
      <c r="AU81" s="36">
        <f>AT81/BU81-1</f>
      </c>
      <c r="AV81" s="35">
        <f>Z81+X81+AB81+AD81+AF81+AH81+AJ81+AL81+AN81+AP81+AR81+AT81</f>
      </c>
      <c r="AW81" s="36">
        <f>AV81/SUM(AY81,BA81,BC81,BE81,BG81,BI81,BK81,BM81,BO81,BQ81,BS81,BU81)-1</f>
      </c>
      <c r="AX81" s="37"/>
      <c r="AY81" s="35" t="n">
        <v>4.0036</v>
      </c>
      <c r="AZ81" s="36"/>
      <c r="BA81" s="35" t="n">
        <v>2.2816</v>
      </c>
      <c r="BB81" s="36"/>
      <c r="BC81" s="35" t="n">
        <v>2.5646</v>
      </c>
      <c r="BD81" s="36"/>
      <c r="BE81" s="35" t="n">
        <v>3.0057</v>
      </c>
      <c r="BF81" s="36"/>
      <c r="BG81" s="35" t="n">
        <v>3.4293</v>
      </c>
      <c r="BH81" s="36"/>
      <c r="BI81" s="35" t="n">
        <v>3.3989</v>
      </c>
      <c r="BJ81" s="36"/>
      <c r="BK81" s="35" t="n">
        <v>2.7349</v>
      </c>
      <c r="BL81" s="36"/>
      <c r="BM81" s="35" t="n">
        <v>2.63</v>
      </c>
      <c r="BN81" s="36"/>
      <c r="BO81" s="35" t="n">
        <v>2.5112</v>
      </c>
      <c r="BP81" s="36"/>
      <c r="BQ81" s="35" t="n">
        <v>2.9023</v>
      </c>
      <c r="BR81" s="36"/>
      <c r="BS81" s="35" t="n">
        <v>3.1958</v>
      </c>
      <c r="BT81" s="36"/>
      <c r="BU81" s="35" t="n">
        <v>3.1447</v>
      </c>
      <c r="BV81" s="36"/>
      <c r="BW81" s="35">
        <f>AY81+BA81+BC81+BE81+BG81+BI81+BK81+BM81+BO81+BQ81+BS81+BU81</f>
      </c>
      <c r="BX81" s="36"/>
      <c r="BY81" s="40"/>
      <c r="BZ81" s="46"/>
      <c r="CA81" s="46"/>
      <c r="CB81" s="46"/>
      <c r="CC81" s="46"/>
      <c r="CD81" s="46"/>
      <c r="CE81" s="46"/>
      <c r="CF81" s="46"/>
      <c r="CG81" s="46"/>
      <c r="CH81" s="46"/>
      <c r="CI81" s="46"/>
      <c r="CJ81" s="46"/>
      <c r="CK81" s="46"/>
      <c r="CL81" s="47"/>
    </row>
    <row r="82" s="14" customFormat="1" ht="27" customHeight="1" spans="1:88">
      <c r="A82" s="45"/>
      <c r="B82" s="34" t="s">
        <v>295</v>
      </c>
      <c r="C82" s="35" t="n">
        <f>公交!C65-公交!C67</f>
        <v>124.14999999999999</v>
      </c>
      <c r="D82" s="36" t="n">
        <f t="shared" si="61">C82/Z82-1</f>
        <v>0.022652388797363976</v>
      </c>
      <c r="E82" s="35" t="n">
        <f>公交!E65-公交!E67</f>
        <v>128.99</v>
      </c>
      <c r="F82" s="36" t="n">
        <f t="shared" si="62">E82/AB82-1</f>
        <v>0.11698995497055775</v>
      </c>
      <c r="G82" s="35" t="n">
        <f>公交!G65-公交!G67</f>
        <v>118.21000000000001</v>
      </c>
      <c r="H82" s="36" t="n">
        <f t="shared" si="63">G82/AD82-1</f>
        <v>0.15281841232689675</v>
      </c>
      <c r="I82" s="35" t="n">
        <f>公交!I65-公交!I67</f>
        <v>118.81</v>
      </c>
      <c r="J82" s="36" t="n">
        <f t="shared" si="64">I82/AF82-1</f>
        <v>-0.11023739983524306</v>
      </c>
      <c r="K82" s="35" t="n">
        <f>公交!K65-公交!K67</f>
        <v>127.19000000000001</v>
      </c>
      <c r="L82" s="36" t="n">
        <f t="shared" si="65">K82/AH82-1</f>
        <v>-0.06745362563237778</v>
      </c>
      <c r="M82" s="35" t="n">
        <f>公交!M65-公交!M67</f>
        <v>134.92000000000002</v>
      </c>
      <c r="N82" s="36" t="n">
        <f t="shared" si="66">M82/AJ82-1</f>
        <v>-0.10298517385812112</v>
      </c>
      <c r="O82" s="35" t="n">
        <f>公交!O65-公交!O67</f>
        <v>139.32</v>
      </c>
      <c r="P82" s="36" t="n">
        <f t="shared" si="67">O82/AL82-1</f>
        <v>-0.10046487603305787</v>
      </c>
      <c r="Q82" s="35" t="n">
        <f>公交!Q65-公交!Q67</f>
        <v>133.64</v>
      </c>
      <c r="R82" s="36" t="n">
        <f>Q82/AL82-1</f>
        <v>-0.0913170599034473</v>
      </c>
      <c r="S82" s="35">
        <f>公交!S65-公交!S67</f>
      </c>
      <c r="T82" s="36">
        <f>S82/AN82-1</f>
      </c>
      <c r="U82" s="134">
        <f>E82+C82+G82+I82+K82+M82+O82+Q82+S82</f>
      </c>
      <c r="V82" s="135">
        <f>U82/SUM(X82,Z82,AB82,AD82,AF82,AH82,AJ82,AL82,AN82)-1</f>
      </c>
      <c r="W82" s="36"/>
      <c r="X82" s="35">
        <f>公交!X65-公交!X67</f>
      </c>
      <c r="Y82" s="36">
        <f>X82/AY82-1</f>
      </c>
      <c r="Z82" s="35">
        <f>公交!Z65-公交!Z67</f>
      </c>
      <c r="AA82" s="36">
        <f>Z82/BA82-1</f>
      </c>
      <c r="AB82" s="35">
        <f>公交!AB65-公交!AB67</f>
      </c>
      <c r="AC82" s="36">
        <f>AB82/BC82-1</f>
      </c>
      <c r="AD82" s="35">
        <f>公交!AD65-公交!AD67</f>
      </c>
      <c r="AE82" s="36">
        <f>AD82/BE82-1</f>
      </c>
      <c r="AF82" s="35">
        <f>公交!AF65-公交!AF67</f>
      </c>
      <c r="AG82" s="36">
        <f>AF82/BG82-1</f>
      </c>
      <c r="AH82" s="35">
        <f>公交!AH65-公交!AH67</f>
      </c>
      <c r="AI82" s="36">
        <f>AH82/BI82-1</f>
      </c>
      <c r="AJ82" s="35">
        <f>公交!AJ65-公交!AJ67</f>
      </c>
      <c r="AK82" s="36">
        <f>AJ82/BK82-1</f>
      </c>
      <c r="AL82" s="35">
        <f>公交!AL65-公交!AL67</f>
      </c>
      <c r="AM82" s="36">
        <f>AL82/BM82-1</f>
      </c>
      <c r="AN82" s="35">
        <f>公交!AN65-公交!AN67</f>
      </c>
      <c r="AO82" s="36">
        <f>AN82/BO82-1</f>
      </c>
      <c r="AP82" s="35">
        <f>公交!AP65-公交!AP67</f>
      </c>
      <c r="AQ82" s="36">
        <f>AP82/BQ82-1</f>
      </c>
      <c r="AR82" s="35">
        <f>公交!AR65-公交!AR67</f>
      </c>
      <c r="AS82" s="36">
        <f>AR82/BS82-1</f>
      </c>
      <c r="AT82" s="35">
        <f>公交!AT65-公交!AT67</f>
      </c>
      <c r="AU82" s="36">
        <f>AT82/BU82-1</f>
      </c>
      <c r="AV82" s="35">
        <f>Z82+X82+AB82+AD82+AF82+AH82+AJ82+AL82+AN82+AP82+AR82+AT82</f>
      </c>
      <c r="AW82" s="36">
        <f>AV82/SUM(AY82,BA82,BC82,BE82,BG82,BI82,BK82,BM82,BO82,BQ82,BS82,BU82)-1</f>
      </c>
      <c r="AX82" s="37"/>
      <c r="AY82" s="35" t="n">
        <v>125.2</v>
      </c>
      <c r="AZ82" s="36"/>
      <c r="BA82" s="35" t="n">
        <v>104.4</v>
      </c>
      <c r="BB82" s="36"/>
      <c r="BC82" s="35" t="n">
        <v>99.64</v>
      </c>
      <c r="BD82" s="36"/>
      <c r="BE82" s="35" t="n">
        <v>124.81</v>
      </c>
      <c r="BF82" s="36"/>
      <c r="BG82" s="35" t="n">
        <v>127.58</v>
      </c>
      <c r="BH82" s="36"/>
      <c r="BI82" s="35" t="n">
        <v>139.15</v>
      </c>
      <c r="BJ82" s="36"/>
      <c r="BK82" s="35" t="n">
        <v>137.61</v>
      </c>
      <c r="BL82" s="36"/>
      <c r="BM82" s="35" t="n">
        <v>135.77</v>
      </c>
      <c r="BN82" s="36"/>
      <c r="BO82" s="35" t="n">
        <v>128.55</v>
      </c>
      <c r="BP82" s="36"/>
      <c r="BQ82" s="35" t="n">
        <v>138.03</v>
      </c>
      <c r="BR82" s="36"/>
      <c r="BS82" s="35" t="n">
        <v>125.23</v>
      </c>
      <c r="BT82" s="36"/>
      <c r="BU82" s="35" t="n">
        <v>124.17</v>
      </c>
      <c r="BV82" s="36"/>
      <c r="BW82" s="35">
        <f>AY82+BA82+BC82+BE82+BG82+BI82+BK82+BM82+BO82+BQ82+BS82+BU82</f>
      </c>
      <c r="BX82" s="36"/>
      <c r="BY82" s="40"/>
      <c r="BZ82" s="46"/>
      <c r="CA82" s="46"/>
      <c r="CB82" s="46"/>
      <c r="CC82" s="46"/>
      <c r="CD82" s="46"/>
      <c r="CE82" s="46"/>
      <c r="CF82" s="46"/>
      <c r="CG82" s="46"/>
      <c r="CH82" s="46"/>
      <c r="CI82" s="46"/>
      <c r="CJ82" s="46"/>
      <c r="CK82" s="46"/>
      <c r="CL82" s="47"/>
    </row>
    <row r="83" s="14" customFormat="1" ht="27" customHeight="1" spans="1:88">
      <c r="A83" s="45"/>
      <c r="B83" s="34" t="s">
        <v>296</v>
      </c>
      <c r="C83" s="35" t="n">
        <f>出租!C65-出租!C67</f>
        <v>9.86999999999999</v>
      </c>
      <c r="D83" s="36" t="n">
        <f t="shared" si="61">C83/Z83-1</f>
        <v>-0.367307692307693</v>
      </c>
      <c r="E83" s="35" t="n">
        <f>出租!E65-出租!E67</f>
        <v>9.629999999999995</v>
      </c>
      <c r="F83" s="36" t="n">
        <f t="shared" si="62">E83/AB83-1</f>
        <v>-0.390506329113924</v>
      </c>
      <c r="G83" s="35" t="n">
        <f>出租!G65-出租!G67</f>
        <v>9.25</v>
      </c>
      <c r="H83" s="36" t="n">
        <f t="shared" si="63">G83/AD83-1</f>
        <v>-0.3728813559322034</v>
      </c>
      <c r="I83" s="35" t="n">
        <f>出租!I65-出租!I67</f>
        <v>10.11</v>
      </c>
      <c r="J83" s="36" t="n">
        <f t="shared" si="64">I83/AF83-1</f>
        <v>-0.30848153214774277</v>
      </c>
      <c r="K83" s="35" t="n">
        <f>出租!K65-出租!K67</f>
        <v>14.030000000000001</v>
      </c>
      <c r="L83" s="36" t="n">
        <f t="shared" si="65">K83/AH83-1</f>
        <v>-0.18096906012842962</v>
      </c>
      <c r="M83" s="35" t="n">
        <f>出租!M65-出租!M67</f>
        <v>10.86999999999999</v>
      </c>
      <c r="N83" s="36" t="n">
        <f t="shared" si="66">M83/AJ83-1</f>
        <v>-0.10165289256198351</v>
      </c>
      <c r="O83" s="35" t="n">
        <f>出租!O65-出租!O67</f>
        <v>11.899999999999991</v>
      </c>
      <c r="P83" s="36" t="n">
        <f t="shared" si="67">O83/AL83-1</f>
        <v>-0.15602836879432624</v>
      </c>
      <c r="Q83" s="35" t="n">
        <f>出租!Q65-出租!Q67</f>
        <v>10.25</v>
      </c>
      <c r="R83" s="36" t="n">
        <f>Q83/AL83-1</f>
        <v>0.3242894056847563</v>
      </c>
      <c r="S83" s="35">
        <f>出租!S65-出租!S67</f>
      </c>
      <c r="T83" s="36">
        <f>S83/AN83-1</f>
      </c>
      <c r="U83" s="134">
        <f>E83+C83+G83+I83+K83+M83+O83+Q83+S83</f>
      </c>
      <c r="V83" s="135">
        <f>U83/SUM(X83,Z83,AB83,AD83,AF83,AH83,AJ83,AL83,AN83)-1</f>
      </c>
      <c r="W83" s="36"/>
      <c r="X83" s="35">
        <f>出租!X65-出租!X67</f>
      </c>
      <c r="Y83" s="36">
        <f>X83/AY83-1</f>
      </c>
      <c r="Z83" s="35">
        <f>出租!Z65-出租!Z67</f>
      </c>
      <c r="AA83" s="36">
        <f>Z83/BA83-1</f>
      </c>
      <c r="AB83" s="35">
        <f>出租!AB65-出租!AB67</f>
      </c>
      <c r="AC83" s="36">
        <f>AB83/BC83-1</f>
      </c>
      <c r="AD83" s="35">
        <f>出租!AD65-出租!AD67</f>
      </c>
      <c r="AE83" s="36">
        <f>AD83/BE83-1</f>
      </c>
      <c r="AF83" s="35">
        <f>出租!AF65-出租!AF67</f>
      </c>
      <c r="AG83" s="36">
        <f>AF83/BG83-1</f>
      </c>
      <c r="AH83" s="35">
        <f>出租!AH65-出租!AH67</f>
      </c>
      <c r="AI83" s="36">
        <f>AH83/BI83-1</f>
      </c>
      <c r="AJ83" s="35">
        <f>出租!AJ65-出租!AJ67</f>
      </c>
      <c r="AK83" s="36">
        <f>AJ83/BK83-1</f>
      </c>
      <c r="AL83" s="35">
        <f>出租!AL65-出租!AL67</f>
      </c>
      <c r="AM83" s="36">
        <f>AL83/BM83-1</f>
      </c>
      <c r="AN83" s="35">
        <f>出租!AN65-出租!AN67</f>
      </c>
      <c r="AO83" s="36">
        <f>AN83/BO83-1</f>
      </c>
      <c r="AP83" s="35">
        <f>出租!AP65-出租!AP67</f>
      </c>
      <c r="AQ83" s="36">
        <f>AP83/BQ83-1</f>
      </c>
      <c r="AR83" s="35">
        <f>出租!AR65-出租!AR67</f>
      </c>
      <c r="AS83" s="36">
        <f>AR83/BS83-1</f>
      </c>
      <c r="AT83" s="35">
        <f>出租!AT65-出租!AT67</f>
      </c>
      <c r="AU83" s="36">
        <f>AT83/BU83-1</f>
      </c>
      <c r="AV83" s="35">
        <f>Z83+X83+AB83+AD83+AF83+AH83+AJ83+AL83+AN83+AP83+AR83+AT83</f>
      </c>
      <c r="AW83" s="36">
        <f>AV83/SUM(AY83,BA83,BC83,BE83,BG83,BI83,BK83,BM83,BO83,BQ83,BS83,BU83)-1</f>
      </c>
      <c r="AX83" s="37"/>
      <c r="AY83" s="35" t="n">
        <v>13.4</v>
      </c>
      <c r="AZ83" s="36"/>
      <c r="BA83" s="35" t="n">
        <v>13.0</v>
      </c>
      <c r="BB83" s="36"/>
      <c r="BC83" s="35" t="n">
        <v>11.7</v>
      </c>
      <c r="BD83" s="36"/>
      <c r="BE83" s="35" t="n">
        <v>14.4</v>
      </c>
      <c r="BF83" s="36"/>
      <c r="BG83" s="35" t="n">
        <v>17.4</v>
      </c>
      <c r="BH83" s="36"/>
      <c r="BI83" s="35" t="n">
        <v>13.4</v>
      </c>
      <c r="BJ83" s="36"/>
      <c r="BK83" s="35" t="n">
        <v>14.1</v>
      </c>
      <c r="BL83" s="36"/>
      <c r="BM83" s="35" t="n">
        <v>12.3</v>
      </c>
      <c r="BN83" s="36"/>
      <c r="BO83" s="35" t="n">
        <v>12.0</v>
      </c>
      <c r="BP83" s="36"/>
      <c r="BQ83" s="35" t="n">
        <v>15.4</v>
      </c>
      <c r="BR83" s="36"/>
      <c r="BS83" s="35" t="n">
        <v>13.1</v>
      </c>
      <c r="BT83" s="36"/>
      <c r="BU83" s="35" t="n">
        <v>12.6</v>
      </c>
      <c r="BV83" s="36"/>
      <c r="BW83" s="35">
        <f>AY83+BA83+BC83+BE83+BG83+BI83+BK83+BM83+BO83+BQ83+BS83+BU83</f>
      </c>
      <c r="BX83" s="36"/>
      <c r="BY83" s="40"/>
      <c r="BZ83" s="49"/>
      <c r="CA83" s="49"/>
      <c r="CB83" s="49"/>
      <c r="CC83" s="49"/>
      <c r="CD83" s="49"/>
      <c r="CE83" s="49"/>
      <c r="CF83" s="50"/>
      <c r="CG83" s="49"/>
      <c r="CH83" s="50"/>
      <c r="CI83" s="50"/>
      <c r="CJ83" s="50"/>
      <c r="CK83" s="50"/>
      <c r="CL83" s="47"/>
    </row>
    <row r="84" s="14" customFormat="1" ht="27" customHeight="1" spans="1:88">
      <c r="A84" s="29"/>
      <c r="B84" s="34" t="s">
        <v>297</v>
      </c>
      <c r="C84" s="35" t="n">
        <f>网约车!C65-网约车!C67</f>
        <v>5.9417692148848005</v>
      </c>
      <c r="D84" s="36" t="n">
        <f t="shared" si="61">C84/Z84-1</f>
        <v>3.6393386600395345</v>
      </c>
      <c r="E84" s="35" t="n">
        <f>网约车!E65-网约车!E67</f>
        <v>5.7244493874677005</v>
      </c>
      <c r="F84" s="36" t="n">
        <f t="shared" si="62">E84/AB84-1</f>
        <v>2.502655564736474</v>
      </c>
      <c r="G84" s="35" t="n">
        <f>网约车!G65-网约车!G67</f>
        <v>5.5305867756015985</v>
      </c>
      <c r="H84" s="36" t="n">
        <f t="shared" si="63">G84/AD84-1</f>
        <v>0.6767220474942812</v>
      </c>
      <c r="I84" s="35" t="n">
        <f>网约车!I65-网约车!I67</f>
        <v>5.8920327604175</v>
      </c>
      <c r="J84" s="36" t="n">
        <f t="shared" si="64">I84/AF84-1</f>
        <v>1.751400428000896</v>
      </c>
      <c r="K84" s="35" t="n">
        <f>网约车!K65-网约车!K67</f>
        <v>7.2313717351397955</v>
      </c>
      <c r="L84" s="36" t="n">
        <f t="shared" si="65">K84/AH84-1</f>
        <v>1.8064943914126905</v>
      </c>
      <c r="M84" s="35" t="n">
        <f>网约车!M65-网约车!M67</f>
        <v>6.541080229487903</v>
      </c>
      <c r="N84" s="36" t="n">
        <f t="shared" si="66">M84/AJ84-1</f>
        <v>1.5555445981156746</v>
      </c>
      <c r="O84" s="35" t="n">
        <f>网约车!O65-网约车!O67</f>
        <v>7.391026438665399</v>
      </c>
      <c r="P84" s="36" t="n">
        <f t="shared" si="67">O84/AL84-1</f>
        <v>1.155333607838363</v>
      </c>
      <c r="Q84" s="35" t="n">
        <f>网约车!Q65-网约车!Q67</f>
        <v>6.520329222083824</v>
      </c>
      <c r="R84" s="36" t="n">
        <f>Q84/AL84-1</f>
        <v>1.5949346062776337</v>
      </c>
      <c r="S84" s="35">
        <f>网约车!S65-网约车!S67</f>
      </c>
      <c r="T84" s="36">
        <f>S84/AN84-1</f>
      </c>
      <c r="U84" s="134">
        <f>E84+C84+G84+I84+K84+M84+O84+Q84+S84</f>
      </c>
      <c r="V84" s="135">
        <f>U84/SUM(X84,Z84,AB84,AD84,AF84,AH84,AJ84,AL84,AN84)-1</f>
      </c>
      <c r="W84" s="36"/>
      <c r="X84" s="35">
        <f>网约车!X65-网约车!X67</f>
      </c>
      <c r="Y84" s="36">
        <f>X84/AY84-1</f>
      </c>
      <c r="Z84" s="35">
        <f>网约车!Z65-网约车!Z67</f>
      </c>
      <c r="AA84" s="36">
        <f>Z84/BA84-1</f>
      </c>
      <c r="AB84" s="35">
        <f>网约车!AB65-网约车!AB67</f>
      </c>
      <c r="AC84" s="36">
        <f>AB84/BC84-1</f>
      </c>
      <c r="AD84" s="35">
        <f>网约车!AD65-网约车!AD67</f>
      </c>
      <c r="AE84" s="36">
        <f>AD84/BE84-1</f>
      </c>
      <c r="AF84" s="35">
        <f>网约车!AF65-网约车!AF67</f>
      </c>
      <c r="AG84" s="36">
        <f>AF84/BG84-1</f>
      </c>
      <c r="AH84" s="35">
        <f>网约车!AH65-网约车!AH67</f>
      </c>
      <c r="AI84" s="36">
        <f>AH84/BI84-1</f>
      </c>
      <c r="AJ84" s="35">
        <f>网约车!AJ65-网约车!AJ67</f>
      </c>
      <c r="AK84" s="36">
        <f>AJ84/BK84-1</f>
      </c>
      <c r="AL84" s="35">
        <f>网约车!AL65-网约车!AL67</f>
      </c>
      <c r="AM84" s="36">
        <f>AL84/BM84-1</f>
      </c>
      <c r="AN84" s="35">
        <f>网约车!AN65-网约车!AN67</f>
      </c>
      <c r="AO84" s="36">
        <f>AN84/BO84-1</f>
      </c>
      <c r="AP84" s="35">
        <f>网约车!AP65-网约车!AP67</f>
      </c>
      <c r="AQ84" s="36">
        <f>AP84/BQ84-1</f>
      </c>
      <c r="AR84" s="35">
        <f>网约车!AR65-网约车!AR67</f>
      </c>
      <c r="AS84" s="36">
        <f>AR84/BS84-1</f>
      </c>
      <c r="AT84" s="35">
        <f>网约车!AT65-网约车!AT67</f>
      </c>
      <c r="AU84" s="36">
        <f>AT84/BU84-1</f>
      </c>
      <c r="AV84" s="35">
        <f>Z84+X84+AB84+AD84+AF84+AH84+AJ84+AL84+AN84+AP84+AR84+AT84</f>
      </c>
      <c r="AW84" s="36">
        <f>AV84/SUM(AY84,BA84,BC84,BE84,BG84,BI84,BK84,BM84,BO84,BQ84,BS84,BU84)-1</f>
      </c>
      <c r="AX84" s="37"/>
      <c r="AY84" s="35" t="n">
        <v>3.18806114044967</v>
      </c>
      <c r="AZ84" s="36"/>
      <c r="BA84" s="35" t="n">
        <v>1.87678734039291</v>
      </c>
      <c r="BB84" s="36"/>
      <c r="BC84" s="35" t="n">
        <v>2.835428579461</v>
      </c>
      <c r="BD84" s="36"/>
      <c r="BE84" s="35" t="n">
        <v>3.71203187813382</v>
      </c>
      <c r="BF84" s="36"/>
      <c r="BG84" s="35" t="n">
        <v>4.13196895514766</v>
      </c>
      <c r="BH84" s="36"/>
      <c r="BI84" s="35" t="n">
        <v>8.7688108534463</v>
      </c>
      <c r="BJ84" s="36"/>
      <c r="BK84" s="35" t="n">
        <v>5.28560968040755</v>
      </c>
      <c r="BL84" s="36"/>
      <c r="BM84" s="35" t="n">
        <v>9.46810913432547</v>
      </c>
      <c r="BN84" s="36"/>
      <c r="BO84" s="35" t="n">
        <v>5.00431261869219</v>
      </c>
      <c r="BP84" s="36"/>
      <c r="BQ84" s="35" t="n">
        <v>5.57383057816334</v>
      </c>
      <c r="BR84" s="36"/>
      <c r="BS84" s="35" t="n">
        <v>4.49526773599885</v>
      </c>
      <c r="BT84" s="36"/>
      <c r="BU84" s="35" t="n">
        <v>4.59248128071419</v>
      </c>
      <c r="BV84" s="36"/>
      <c r="BW84" s="35">
        <f>AY84+BA84+BC84+BE84+BG84+BI84+BK84+BM84+BO84+BQ84+BS84+BU84</f>
      </c>
      <c r="BX84" s="36"/>
      <c r="BY84" s="40"/>
      <c r="BZ84" s="49"/>
      <c r="CA84" s="49"/>
      <c r="CB84" s="49"/>
      <c r="CC84" s="49"/>
      <c r="CD84" s="49"/>
      <c r="CE84" s="49"/>
      <c r="CF84" s="49"/>
      <c r="CG84" s="49"/>
      <c r="CH84" s="49"/>
      <c r="CI84" s="49"/>
      <c r="CJ84" s="49"/>
      <c r="CK84" s="49"/>
      <c r="CL84" s="47"/>
    </row>
    <row r="85" s="13" customFormat="1" ht="27" customHeight="1" spans="1:88">
      <c r="A85" s="48" t="s">
        <v>110</v>
      </c>
      <c r="B85" s="34" t="s">
        <v>293</v>
      </c>
      <c r="C85" s="35" t="n">
        <f>C86+C87+C88+C89</f>
        <v>96.25902279280979</v>
      </c>
      <c r="D85" s="36" t="n">
        <f t="shared" si="61">C85/Z85-1</f>
        <v>0.25188301787074874</v>
      </c>
      <c r="E85" s="35" t="n">
        <f>E86+E87+E88+E89</f>
        <v>107.73791670538262</v>
      </c>
      <c r="F85" s="36" t="n">
        <f t="shared" si="62">E85/AB85-1</f>
        <v>0.04791154683014831</v>
      </c>
      <c r="G85" s="35" t="n">
        <f>G86+G87+G88+G89</f>
        <v>100.25544759678849</v>
      </c>
      <c r="H85" s="36" t="n">
        <f t="shared" si="63">G85/AD85-1</f>
        <v>-7.673952929232453E-4</v>
      </c>
      <c r="I85" s="35" t="n">
        <f>I86+I87+I88+I89</f>
        <v>101.94950754810101</v>
      </c>
      <c r="J85" s="36" t="n">
        <f t="shared" si="64">I85/AF85-1</f>
        <v>0.05816030957255225</v>
      </c>
      <c r="K85" s="35" t="n">
        <f>K86+K87+K88+K89</f>
        <v>105.92971210681588</v>
      </c>
      <c r="L85" s="36" t="n">
        <f t="shared" si="65">K85/AH85-1</f>
        <v>0.058062690876790946</v>
      </c>
      <c r="M85" s="35" t="n">
        <f>M86+M87+M88+M89</f>
        <v>101.7766214972972</v>
      </c>
      <c r="N85" s="36" t="n">
        <f t="shared" si="66">M85/AJ85-1</f>
        <v>0.13797782985359186</v>
      </c>
      <c r="O85" s="35" t="n">
        <f>O86+O87+O88+O89</f>
        <v>98.40952499782759</v>
      </c>
      <c r="P85" s="36" t="n">
        <f t="shared" si="67">O85/AL85-1</f>
        <v>0.14149755285501686</v>
      </c>
      <c r="Q85" s="35" t="n">
        <f>Q86+Q87+Q88+Q89</f>
        <v>91.31424739565296</v>
      </c>
      <c r="R85" s="36" t="n">
        <f>Q85/AL85-1</f>
        <v>0.0718191544281892</v>
      </c>
      <c r="S85" s="35">
        <f>S86+S87+S88+S89</f>
      </c>
      <c r="T85" s="36">
        <f>S85/AN85-1</f>
      </c>
      <c r="U85" s="134">
        <f>E85+C85+G85+I85+K85+M85+O85+Q85+S85</f>
      </c>
      <c r="V85" s="135">
        <f>U85/SUM(X85,Z85,AB85,AD85,AF85,AH85,AJ85,AL85,AN85)-1</f>
      </c>
      <c r="W85" s="36"/>
      <c r="X85" s="35">
        <f>X86+X87+X88+X89</f>
      </c>
      <c r="Y85" s="36">
        <f>X85/AY85-1</f>
      </c>
      <c r="Z85" s="35">
        <f>Z86+Z87+Z88+Z89</f>
      </c>
      <c r="AA85" s="36">
        <f>Z85/BA85-1</f>
      </c>
      <c r="AB85" s="35">
        <f>AB86+AB87+AB88+AB89</f>
      </c>
      <c r="AC85" s="36">
        <f>AB85/BC85-1</f>
      </c>
      <c r="AD85" s="35">
        <f>AD86+AD87+AD88+AD89</f>
      </c>
      <c r="AE85" s="36">
        <f>AD85/BE85-1</f>
      </c>
      <c r="AF85" s="35">
        <f>AF86+AF87+AF88+AF89</f>
      </c>
      <c r="AG85" s="36">
        <f>AF85/BG85-1</f>
      </c>
      <c r="AH85" s="35">
        <f>AH86+AH87+AH88+AH89</f>
      </c>
      <c r="AI85" s="36">
        <f>AH85/BI85-1</f>
      </c>
      <c r="AJ85" s="35">
        <f>AJ86+AJ87+AJ88+AJ89</f>
      </c>
      <c r="AK85" s="36">
        <f>AJ85/BK85-1</f>
      </c>
      <c r="AL85" s="35">
        <f>AL86+AL87+AL88+AL89</f>
      </c>
      <c r="AM85" s="36">
        <f>AL85/BM85-1</f>
      </c>
      <c r="AN85" s="35">
        <f>AN86+AN87+AN88+AN89</f>
      </c>
      <c r="AO85" s="36">
        <f>AN85/BO85-1</f>
      </c>
      <c r="AP85" s="35">
        <f>AP86+AP87+AP88+AP89</f>
      </c>
      <c r="AQ85" s="36">
        <f>AP85/BQ85-1</f>
      </c>
      <c r="AR85" s="35">
        <f>AR86+AR87+AR88+AR89</f>
      </c>
      <c r="AS85" s="36">
        <f>AR85/BS85-1</f>
      </c>
      <c r="AT85" s="35">
        <f>AT86+AT87+AT88+AT89</f>
      </c>
      <c r="AU85" s="36">
        <f>AT85/BU85-1</f>
      </c>
      <c r="AV85" s="35">
        <f>Z85+X85+AB85+AD85+AF85+AH85+AJ85+AL85+AN85+AP85+AR85+AT85</f>
      </c>
      <c r="AW85" s="36">
        <f>AV85/SUM(AY85,BA85,BC85,BE85,BG85,BI85,BK85,BM85,BO85,BQ85,BS85,BU85)-1</f>
      </c>
      <c r="AX85" s="37"/>
      <c r="AY85" s="38">
        <f>AY86+AY87+AY88+AY89</f>
      </c>
      <c r="AZ85" s="37"/>
      <c r="BA85" s="38">
        <f>BA86+BA87+BA88+BA89</f>
      </c>
      <c r="BB85" s="37"/>
      <c r="BC85" s="38">
        <f>BC86+BC87+BC88+BC89</f>
      </c>
      <c r="BD85" s="37"/>
      <c r="BE85" s="38">
        <f>BE86+BE87+BE88+BE89</f>
      </c>
      <c r="BF85" s="37"/>
      <c r="BG85" s="38">
        <f>BG86+BG87+BG88+BG89</f>
      </c>
      <c r="BH85" s="37"/>
      <c r="BI85" s="38">
        <f>BI86+BI87+BI88+BI89</f>
      </c>
      <c r="BJ85" s="37"/>
      <c r="BK85" s="38">
        <f>BK86+BK87+BK88+BK89</f>
      </c>
      <c r="BL85" s="37"/>
      <c r="BM85" s="38">
        <f>BM86+BM87+BM88+BM89</f>
      </c>
      <c r="BN85" s="37"/>
      <c r="BO85" s="38">
        <f>BO86+BO87+BO88+BO89</f>
      </c>
      <c r="BP85" s="37"/>
      <c r="BQ85" s="38">
        <f>BQ86+BQ87+BQ88+BQ89</f>
      </c>
      <c r="BR85" s="37"/>
      <c r="BS85" s="38">
        <f>BS86+BS87+BS88+BS89</f>
      </c>
      <c r="BT85" s="37"/>
      <c r="BU85" s="38">
        <f>BU86+BU87+BU88+BU89</f>
      </c>
      <c r="BV85" s="37"/>
      <c r="BW85" s="38">
        <f>AY85+BA85+BC85+BE85+BG85+BI85+BK85+BM85+BO85+BQ85+BS85+BU85</f>
      </c>
      <c r="BX85" s="37"/>
      <c r="BY85" s="39"/>
      <c r="BZ85" s="44"/>
      <c r="CA85" s="44"/>
      <c r="CB85" s="44"/>
      <c r="CC85" s="44"/>
      <c r="CD85" s="44"/>
      <c r="CE85" s="44"/>
      <c r="CF85" s="44"/>
      <c r="CG85" s="44"/>
      <c r="CH85" s="44"/>
      <c r="CI85" s="44"/>
      <c r="CJ85" s="44"/>
      <c r="CK85" s="44"/>
      <c r="CL85" s="44"/>
    </row>
    <row r="86" s="14" customFormat="1" ht="27" customHeight="1" spans="1:88">
      <c r="A86" s="45"/>
      <c r="B86" s="34" t="s">
        <v>294</v>
      </c>
      <c r="C86" s="35" t="n">
        <f>班线包车!C54</f>
        <v>3.0068</v>
      </c>
      <c r="D86" s="36" t="n">
        <f t="shared" si="61">C86/Z86-1</f>
        <v>-0.5023255044110102</v>
      </c>
      <c r="E86" s="35" t="n">
        <f>班线包车!E54</f>
        <v>3.7154</v>
      </c>
      <c r="F86" s="36" t="n">
        <f t="shared" si="62">E86/AB86-1</f>
        <v>-0.38368389622453714</v>
      </c>
      <c r="G86" s="35" t="n">
        <f>班线包车!G54</f>
        <v>3.4623</v>
      </c>
      <c r="H86" s="36" t="n">
        <f t="shared" si="63">G86/AD86-1</f>
        <v>-0.4435569412747903</v>
      </c>
      <c r="I86" s="35" t="n">
        <f>班线包车!I54</f>
        <v>4.4253</v>
      </c>
      <c r="J86" s="36" t="n">
        <f t="shared" si="64">I86/AF86-1</f>
        <v>-0.3155623608017817</v>
      </c>
      <c r="K86" s="35" t="n">
        <f>班线包车!K54</f>
        <v>4.3403</v>
      </c>
      <c r="L86" s="36" t="n">
        <f t="shared" si="65">K86/AH86-1</f>
        <v>-0.26135125936010895</v>
      </c>
      <c r="M86" s="35" t="n">
        <f>班线包车!M54</f>
        <v>4.3662</v>
      </c>
      <c r="N86" s="36" t="n">
        <f t="shared" si="66">M86/AJ86-1</f>
        <v>-0.19506664454399647</v>
      </c>
      <c r="O86" s="35" t="n">
        <f>班线包车!O54</f>
        <v>4.9799</v>
      </c>
      <c r="P86" s="36" t="n">
        <f t="shared" si="67">O86/AL86-1</f>
        <v>-0.07212595490963292</v>
      </c>
      <c r="Q86" s="35" t="n">
        <f>班线包车!Q54</f>
        <v>5.6362000000000005</v>
      </c>
      <c r="R86" s="36" t="n">
        <f>Q86/AL86-1</f>
        <v>0.054678143712574956</v>
      </c>
      <c r="S86" s="35">
        <f>班线包车!S54</f>
      </c>
      <c r="T86" s="36">
        <f>S86/AN86-1</f>
      </c>
      <c r="U86" s="134">
        <f>E86+C86+G86+I86+K86+M86+O86+Q86+S86</f>
      </c>
      <c r="V86" s="135">
        <f>U86/SUM(X86,Z86,AB86,AD86,AF86,AH86,AJ86,AL86,AN86)-1</f>
      </c>
      <c r="W86" s="36"/>
      <c r="X86" s="35">
        <f>班线包车!X54</f>
      </c>
      <c r="Y86" s="36">
        <f>X86/AY86-1</f>
      </c>
      <c r="Z86" s="35">
        <f>班线包车!Z54</f>
      </c>
      <c r="AA86" s="36">
        <f>Z86/BA86-1</f>
      </c>
      <c r="AB86" s="35">
        <f>班线包车!AB54</f>
      </c>
      <c r="AC86" s="36">
        <f>AB86/BC86-1</f>
      </c>
      <c r="AD86" s="35">
        <f>班线包车!AD54</f>
      </c>
      <c r="AE86" s="36">
        <f>AD86/BE86-1</f>
      </c>
      <c r="AF86" s="35">
        <f>班线包车!AF54</f>
      </c>
      <c r="AG86" s="36">
        <f>AF86/BG86-1</f>
      </c>
      <c r="AH86" s="35">
        <f>班线包车!AH54</f>
      </c>
      <c r="AI86" s="36">
        <f>AH86/BI86-1</f>
      </c>
      <c r="AJ86" s="35">
        <f>班线包车!AJ54</f>
      </c>
      <c r="AK86" s="36">
        <f>AJ86/BK86-1</f>
      </c>
      <c r="AL86" s="35">
        <f>班线包车!AL54</f>
      </c>
      <c r="AM86" s="36">
        <f>AL86/BM86-1</f>
      </c>
      <c r="AN86" s="35">
        <f>班线包车!AN54</f>
      </c>
      <c r="AO86" s="36">
        <f>AN86/BO86-1</f>
      </c>
      <c r="AP86" s="35">
        <f>班线包车!AP54</f>
      </c>
      <c r="AQ86" s="36">
        <f>AP86/BQ86-1</f>
      </c>
      <c r="AR86" s="35">
        <f>班线包车!AR54</f>
      </c>
      <c r="AS86" s="36">
        <f>AR86/BS86-1</f>
      </c>
      <c r="AT86" s="35">
        <f>班线包车!AT54</f>
      </c>
      <c r="AU86" s="36">
        <f>AT86/BU86-1</f>
      </c>
      <c r="AV86" s="35">
        <f>Z86+X86+AB86+AD86+AF86+AH86+AJ86+AL86+AN86+AP86+AR86+AT86</f>
      </c>
      <c r="AW86" s="36">
        <f>AV86/SUM(AY86,BA86,BC86,BE86,BG86,BI86,BK86,BM86,BO86,BQ86,BS86,BU86)-1</f>
      </c>
      <c r="AX86" s="37"/>
      <c r="AY86" s="35" t="n">
        <v>17.5175</v>
      </c>
      <c r="AZ86" s="36"/>
      <c r="BA86" s="35" t="n">
        <v>19.9483</v>
      </c>
      <c r="BB86" s="36"/>
      <c r="BC86" s="35" t="n">
        <v>16.9053</v>
      </c>
      <c r="BD86" s="36"/>
      <c r="BE86" s="35" t="n">
        <v>11.4741</v>
      </c>
      <c r="BF86" s="36"/>
      <c r="BG86" s="35" t="n">
        <v>11.5349</v>
      </c>
      <c r="BH86" s="36"/>
      <c r="BI86" s="35" t="n">
        <v>9.9927</v>
      </c>
      <c r="BJ86" s="36"/>
      <c r="BK86" s="35" t="n">
        <v>10.0768</v>
      </c>
      <c r="BL86" s="36"/>
      <c r="BM86" s="35" t="n">
        <v>10.1093</v>
      </c>
      <c r="BN86" s="36"/>
      <c r="BO86" s="35" t="n">
        <v>9.0527</v>
      </c>
      <c r="BP86" s="36"/>
      <c r="BQ86" s="35" t="n">
        <v>8.9724</v>
      </c>
      <c r="BR86" s="36"/>
      <c r="BS86" s="35" t="n">
        <v>8.7005</v>
      </c>
      <c r="BT86" s="36"/>
      <c r="BU86" s="35" t="n">
        <v>5.3617</v>
      </c>
      <c r="BV86" s="36"/>
      <c r="BW86" s="35">
        <f>AY86+BA86+BC86+BE86+BG86+BI86+BK86+BM86+BO86+BQ86+BS86+BU86</f>
      </c>
      <c r="BX86" s="36"/>
      <c r="BY86" s="40"/>
      <c r="BZ86" s="46"/>
      <c r="CA86" s="46"/>
      <c r="CB86" s="46"/>
      <c r="CC86" s="46"/>
      <c r="CD86" s="46"/>
      <c r="CE86" s="46"/>
      <c r="CF86" s="46"/>
      <c r="CG86" s="46"/>
      <c r="CH86" s="46"/>
      <c r="CI86" s="46"/>
      <c r="CJ86" s="46"/>
      <c r="CK86" s="46"/>
      <c r="CL86" s="47"/>
    </row>
    <row r="87" s="14" customFormat="1" ht="27" customHeight="1" spans="1:88">
      <c r="A87" s="45"/>
      <c r="B87" s="34" t="s">
        <v>295</v>
      </c>
      <c r="C87" s="35" t="n">
        <f>公交!C69-公交!C71</f>
        <v>54.900000000000006</v>
      </c>
      <c r="D87" s="36" t="n">
        <f t="shared" si="61">C87/Z87-1</f>
        <v>0.139240506329114</v>
      </c>
      <c r="E87" s="35" t="n">
        <f>公交!E69-公交!E71</f>
        <v>66.10000000000002</v>
      </c>
      <c r="F87" s="36" t="n">
        <f t="shared" si="62">E87/AB87-1</f>
        <v>-0.10892423833917497</v>
      </c>
      <c r="G87" s="35" t="n">
        <f>公交!G69-公交!G71</f>
        <v>60.749999999999986</v>
      </c>
      <c r="H87" s="36" t="n">
        <f t="shared" si="63">G87/AD87-1</f>
        <v>-0.11145239139973673</v>
      </c>
      <c r="I87" s="35" t="n">
        <f>公交!I69-公交!I71</f>
        <v>62.14999999999999</v>
      </c>
      <c r="J87" s="36" t="n">
        <f t="shared" si="64">I87/AF87-1</f>
        <v>-0.0647103085026336</v>
      </c>
      <c r="K87" s="35" t="n">
        <f>公交!K69-公交!K71</f>
        <v>64.47999999999999</v>
      </c>
      <c r="L87" s="36" t="n">
        <f t="shared" si="65">K87/AH87-1</f>
        <v>-0.06847731869401907</v>
      </c>
      <c r="M87" s="35" t="n">
        <f>公交!M69-公交!M71</f>
        <v>63.16</v>
      </c>
      <c r="N87" s="36" t="n">
        <f t="shared" si="66">M87/AJ87-1</f>
        <v>0.03932861609346716</v>
      </c>
      <c r="O87" s="35" t="n">
        <f>公交!O69-公交!O71</f>
        <v>57.84</v>
      </c>
      <c r="P87" s="36" t="n">
        <f t="shared" si="67">O87/AL87-1</f>
        <v>0.032304122791361856</v>
      </c>
      <c r="Q87" s="35" t="n">
        <f>公交!Q69-公交!Q71</f>
        <v>52.28</v>
      </c>
      <c r="R87" s="36" t="n">
        <f>Q87/AL87-1</f>
        <v>-0.04406655695739625</v>
      </c>
      <c r="S87" s="35">
        <f>公交!S69-公交!S71</f>
      </c>
      <c r="T87" s="36">
        <f>S87/AN87-1</f>
      </c>
      <c r="U87" s="134">
        <f>E87+C87+G87+I87+K87+M87+O87+Q87+S87</f>
      </c>
      <c r="V87" s="135">
        <f>U87/SUM(X87,Z87,AB87,AD87,AF87,AH87,AJ87,AL87,AN87)-1</f>
      </c>
      <c r="W87" s="36"/>
      <c r="X87" s="35">
        <f>公交!X69-公交!X71</f>
      </c>
      <c r="Y87" s="36">
        <f>X87/AY87-1</f>
      </c>
      <c r="Z87" s="35">
        <f>公交!Z69-公交!Z71</f>
      </c>
      <c r="AA87" s="36">
        <f>Z87/BA87-1</f>
      </c>
      <c r="AB87" s="35">
        <f>公交!AB69-公交!AB71</f>
      </c>
      <c r="AC87" s="36">
        <f>AB87/BC87-1</f>
      </c>
      <c r="AD87" s="35">
        <f>公交!AD69-公交!AD71</f>
      </c>
      <c r="AE87" s="36">
        <f>AD87/BE87-1</f>
      </c>
      <c r="AF87" s="35">
        <f>公交!AF69-公交!AF71</f>
      </c>
      <c r="AG87" s="36">
        <f>AF87/BG87-1</f>
      </c>
      <c r="AH87" s="35">
        <f>公交!AH69-公交!AH71</f>
      </c>
      <c r="AI87" s="36">
        <f>AH87/BI87-1</f>
      </c>
      <c r="AJ87" s="35">
        <f>公交!AJ69-公交!AJ71</f>
      </c>
      <c r="AK87" s="36">
        <f>AJ87/BK87-1</f>
      </c>
      <c r="AL87" s="35">
        <f>公交!AL69-公交!AL71</f>
      </c>
      <c r="AM87" s="36">
        <f>AL87/BM87-1</f>
      </c>
      <c r="AN87" s="35">
        <f>公交!AN69-公交!AN71</f>
      </c>
      <c r="AO87" s="36">
        <f>AN87/BO87-1</f>
      </c>
      <c r="AP87" s="35">
        <f>公交!AP69-公交!AP71</f>
      </c>
      <c r="AQ87" s="36">
        <f>AP87/BQ87-1</f>
      </c>
      <c r="AR87" s="35">
        <f>公交!AR69-公交!AR71</f>
      </c>
      <c r="AS87" s="36">
        <f>AR87/BS87-1</f>
      </c>
      <c r="AT87" s="35">
        <f>公交!AT69-公交!AT71</f>
      </c>
      <c r="AU87" s="36">
        <f>AT87/BU87-1</f>
      </c>
      <c r="AV87" s="35">
        <f>Z87+X87+AB87+AD87+AF87+AH87+AJ87+AL87+AN87+AP87+AR87+AT87</f>
      </c>
      <c r="AW87" s="36">
        <f>AV87/SUM(AY87,BA87,BC87,BE87,BG87,BI87,BK87,BM87,BO87,BQ87,BS87,BU87)-1</f>
      </c>
      <c r="AX87" s="37"/>
      <c r="AY87" s="35" t="n">
        <v>47.64</v>
      </c>
      <c r="AZ87" s="36"/>
      <c r="BA87" s="35" t="n">
        <v>43.86</v>
      </c>
      <c r="BB87" s="36"/>
      <c r="BC87" s="35" t="n">
        <v>38.59</v>
      </c>
      <c r="BD87" s="36"/>
      <c r="BE87" s="35" t="n">
        <v>39.52</v>
      </c>
      <c r="BF87" s="36"/>
      <c r="BG87" s="35" t="n">
        <v>40.93</v>
      </c>
      <c r="BH87" s="36"/>
      <c r="BI87" s="35" t="n">
        <v>41.45</v>
      </c>
      <c r="BJ87" s="36"/>
      <c r="BK87" s="35" t="n">
        <v>41.12</v>
      </c>
      <c r="BL87" s="36"/>
      <c r="BM87" s="35" t="n">
        <v>40.55</v>
      </c>
      <c r="BN87" s="36"/>
      <c r="BO87" s="35" t="n">
        <v>41.14</v>
      </c>
      <c r="BP87" s="36"/>
      <c r="BQ87" s="35" t="n">
        <v>44.22</v>
      </c>
      <c r="BR87" s="36"/>
      <c r="BS87" s="35" t="n">
        <v>42.23</v>
      </c>
      <c r="BT87" s="36"/>
      <c r="BU87" s="35" t="n">
        <v>43.06</v>
      </c>
      <c r="BV87" s="36"/>
      <c r="BW87" s="35">
        <f>AY87+BA87+BC87+BE87+BG87+BI87+BK87+BM87+BO87+BQ87+BS87+BU87</f>
      </c>
      <c r="BX87" s="36"/>
      <c r="BY87" s="40"/>
      <c r="BZ87" s="46"/>
      <c r="CA87" s="46"/>
      <c r="CB87" s="46"/>
      <c r="CC87" s="46"/>
      <c r="CD87" s="46"/>
      <c r="CE87" s="46"/>
      <c r="CF87" s="46"/>
      <c r="CG87" s="46"/>
      <c r="CH87" s="46"/>
      <c r="CI87" s="46"/>
      <c r="CJ87" s="46"/>
      <c r="CK87" s="46"/>
      <c r="CL87" s="47"/>
    </row>
    <row r="88" s="14" customFormat="1" ht="27" customHeight="1" spans="1:88">
      <c r="A88" s="45"/>
      <c r="B88" s="34" t="s">
        <v>296</v>
      </c>
      <c r="C88" s="35" t="n">
        <f>出租!C69-出租!C71</f>
        <v>20.699999999999996</v>
      </c>
      <c r="D88" s="36" t="n">
        <f t="shared" si="61">C88/Z88-1</f>
        <v>-0.010043041606886627</v>
      </c>
      <c r="E88" s="35" t="n">
        <f>出租!E69-出租!E71</f>
        <v>21.659999999999997</v>
      </c>
      <c r="F88" s="36" t="n">
        <f t="shared" si="62">E88/AB88-1</f>
        <v>0.061764705882352944</v>
      </c>
      <c r="G88" s="35" t="n">
        <f>出租!G69-出租!G71</f>
        <v>20.369999999999997</v>
      </c>
      <c r="H88" s="36" t="n">
        <f t="shared" si="63">G88/AD88-1</f>
        <v>-0.02768496420047728</v>
      </c>
      <c r="I88" s="35" t="n">
        <f>出租!I69-出租!I71</f>
        <v>20.050000000000004</v>
      </c>
      <c r="J88" s="36" t="n">
        <f t="shared" si="64">I88/AF88-1</f>
        <v>-0.012315270935960632</v>
      </c>
      <c r="K88" s="35" t="n">
        <f>出租!K69-出租!K71</f>
        <v>20.6</v>
      </c>
      <c r="L88" s="36" t="n">
        <f t="shared" si="65">K88/AH88-1</f>
        <v>-0.022306597057427657</v>
      </c>
      <c r="M88" s="35" t="n">
        <f>出租!M69-出租!M71</f>
        <v>17.43</v>
      </c>
      <c r="N88" s="36" t="n">
        <f t="shared" si="66">M88/AJ88-1</f>
        <v>-0.08118081180811809</v>
      </c>
      <c r="O88" s="35" t="n">
        <f>出租!O69-出租!O71</f>
        <v>17.4</v>
      </c>
      <c r="P88" s="36" t="n">
        <f t="shared" si="67">O88/AL88-1</f>
        <v>-0.10077519379844957</v>
      </c>
      <c r="Q88" s="35" t="n">
        <f>出租!Q69-出租!Q71</f>
        <v>16.779999999999994</v>
      </c>
      <c r="R88" s="36" t="n">
        <f>Q88/AL88-1</f>
        <v>-0.13236814891416748</v>
      </c>
      <c r="S88" s="35">
        <f>出租!S69-出租!S71</f>
      </c>
      <c r="T88" s="36">
        <f>S88/AN88-1</f>
      </c>
      <c r="U88" s="134">
        <f>E88+C88+G88+I88+K88+M88+O88+Q88+S88</f>
      </c>
      <c r="V88" s="135">
        <f>U88/SUM(X88,Z88,AB88,AD88,AF88,AH88,AJ88,AL88,AN88)-1</f>
      </c>
      <c r="W88" s="36"/>
      <c r="X88" s="35">
        <f>出租!X69-出租!X71</f>
      </c>
      <c r="Y88" s="36">
        <f>X88/AY88-1</f>
      </c>
      <c r="Z88" s="35">
        <f>出租!Z69-出租!Z71</f>
      </c>
      <c r="AA88" s="36">
        <f>Z88/BA88-1</f>
      </c>
      <c r="AB88" s="35">
        <f>出租!AB69-出租!AB71</f>
      </c>
      <c r="AC88" s="36">
        <f>AB88/BC88-1</f>
      </c>
      <c r="AD88" s="35">
        <f>出租!AD69-出租!AD71</f>
      </c>
      <c r="AE88" s="36">
        <f>AD88/BE88-1</f>
      </c>
      <c r="AF88" s="35">
        <f>出租!AF69-出租!AF71</f>
      </c>
      <c r="AG88" s="36">
        <f>AF88/BG88-1</f>
      </c>
      <c r="AH88" s="35">
        <f>出租!AH69-出租!AH71</f>
      </c>
      <c r="AI88" s="36">
        <f>AH88/BI88-1</f>
      </c>
      <c r="AJ88" s="35">
        <f>出租!AJ69-出租!AJ71</f>
      </c>
      <c r="AK88" s="36">
        <f>AJ88/BK88-1</f>
      </c>
      <c r="AL88" s="35">
        <f>出租!AL69-出租!AL71</f>
      </c>
      <c r="AM88" s="36">
        <f>AL88/BM88-1</f>
      </c>
      <c r="AN88" s="35">
        <f>出租!AN69-出租!AN71</f>
      </c>
      <c r="AO88" s="36">
        <f>AN88/BO88-1</f>
      </c>
      <c r="AP88" s="35">
        <f>出租!AP69-出租!AP71</f>
      </c>
      <c r="AQ88" s="36">
        <f>AP88/BQ88-1</f>
      </c>
      <c r="AR88" s="35">
        <f>出租!AR69-出租!AR71</f>
      </c>
      <c r="AS88" s="36">
        <f>AR88/BS88-1</f>
      </c>
      <c r="AT88" s="35">
        <f>出租!AT69-出租!AT71</f>
      </c>
      <c r="AU88" s="36">
        <f>AT88/BU88-1</f>
      </c>
      <c r="AV88" s="35">
        <f>Z88+X88+AB88+AD88+AF88+AH88+AJ88+AL88+AN88+AP88+AR88+AT88</f>
      </c>
      <c r="AW88" s="36">
        <f>AV88/SUM(AY88,BA88,BC88,BE88,BG88,BI88,BK88,BM88,BO88,BQ88,BS88,BU88)-1</f>
      </c>
      <c r="AX88" s="37"/>
      <c r="AY88" s="35" t="n">
        <v>21.64</v>
      </c>
      <c r="AZ88" s="36"/>
      <c r="BA88" s="35" t="n">
        <v>24.21</v>
      </c>
      <c r="BB88" s="36"/>
      <c r="BC88" s="35" t="n">
        <v>21.06</v>
      </c>
      <c r="BD88" s="36"/>
      <c r="BE88" s="35" t="n">
        <v>20.37</v>
      </c>
      <c r="BF88" s="36"/>
      <c r="BG88" s="35" t="n">
        <v>21.06</v>
      </c>
      <c r="BH88" s="36"/>
      <c r="BI88" s="35" t="n">
        <v>18.2</v>
      </c>
      <c r="BJ88" s="36"/>
      <c r="BK88" s="35" t="n">
        <v>18.97</v>
      </c>
      <c r="BL88" s="36"/>
      <c r="BM88" s="35" t="n">
        <v>18.82</v>
      </c>
      <c r="BN88" s="36"/>
      <c r="BO88" s="35" t="n">
        <v>19.02</v>
      </c>
      <c r="BP88" s="36"/>
      <c r="BQ88" s="35" t="n">
        <v>20.65</v>
      </c>
      <c r="BR88" s="36"/>
      <c r="BS88" s="35" t="n">
        <v>18.58</v>
      </c>
      <c r="BT88" s="36"/>
      <c r="BU88" s="35" t="n">
        <v>16.06</v>
      </c>
      <c r="BV88" s="36"/>
      <c r="BW88" s="35">
        <f>AY88+BA88+BC88+BE88+BG88+BI88+BK88+BM88+BO88+BQ88+BS88+BU88</f>
      </c>
      <c r="BX88" s="36"/>
      <c r="BY88" s="40"/>
      <c r="BZ88" s="49"/>
      <c r="CA88" s="49"/>
      <c r="CB88" s="49"/>
      <c r="CC88" s="49"/>
      <c r="CD88" s="49"/>
      <c r="CE88" s="49"/>
      <c r="CF88" s="50"/>
      <c r="CG88" s="49"/>
      <c r="CH88" s="50"/>
      <c r="CI88" s="50"/>
      <c r="CJ88" s="50"/>
      <c r="CK88" s="50"/>
      <c r="CL88" s="47"/>
    </row>
    <row r="89" s="14" customFormat="1" ht="27" customHeight="1" spans="1:88">
      <c r="A89" s="29"/>
      <c r="B89" s="34" t="s">
        <v>297</v>
      </c>
      <c r="C89" s="35" t="n">
        <f>网约车!C69-网约车!C71</f>
        <v>17.652222792809802</v>
      </c>
      <c r="D89" s="36" t="n">
        <f t="shared" si="61">C89/Z89-1</f>
        <v>9.088783437869418</v>
      </c>
      <c r="E89" s="35" t="n">
        <f>网约车!E69-网约车!E71</f>
        <v>16.262516705382595</v>
      </c>
      <c r="F89" s="36" t="n">
        <f t="shared" si="62">E89/AB89-1</f>
        <v>6.3798656568005</v>
      </c>
      <c r="G89" s="35" t="n">
        <f>网约车!G69-网约车!G71</f>
        <v>15.673147596788503</v>
      </c>
      <c r="H89" s="36" t="n">
        <f t="shared" si="63">G89/AD89-1</f>
        <v>2.2718903991224813</v>
      </c>
      <c r="I89" s="35" t="n">
        <f>网约车!I69-网约车!I71</f>
        <v>15.324207548101</v>
      </c>
      <c r="J89" s="36" t="n">
        <f t="shared" si="64">I89/AF89-1</f>
        <v>3.8952956908669165</v>
      </c>
      <c r="K89" s="35" t="n">
        <f>网约车!K69-网约车!K71</f>
        <v>16.509412106815894</v>
      </c>
      <c r="L89" s="36" t="n">
        <f t="shared" si="65">K89/AH89-1</f>
        <v>3.178890332170856</v>
      </c>
      <c r="M89" s="35" t="n">
        <f>网约车!M69-网约车!M71</f>
        <v>16.820421497297204</v>
      </c>
      <c r="N89" s="36" t="n">
        <f t="shared" si="66">M89/AJ89-1</f>
        <v>2.9372877124053915</v>
      </c>
      <c r="O89" s="35" t="n">
        <f>网约车!O69-网约车!O71</f>
        <v>18.1896249978276</v>
      </c>
      <c r="P89" s="36" t="n">
        <f t="shared" si="67">O89/AL89-1</f>
        <v>2.3290586594011264</v>
      </c>
      <c r="Q89" s="35" t="n">
        <f>网约车!Q69-网约车!Q71</f>
        <v>16.61804739565295</v>
      </c>
      <c r="R89" s="36" t="n">
        <f>Q89/AL89-1</f>
        <v>1.8545629126174465</v>
      </c>
      <c r="S89" s="35">
        <f>网约车!S69-网约车!S71</f>
      </c>
      <c r="T89" s="36">
        <f>S89/AN89-1</f>
      </c>
      <c r="U89" s="134">
        <f>E89+C89+G89+I89+K89+M89+O89+Q89+S89</f>
      </c>
      <c r="V89" s="135">
        <f>U89/SUM(X89,Z89,AB89,AD89,AF89,AH89,AJ89,AL89,AN89)-1</f>
      </c>
      <c r="W89" s="36"/>
      <c r="X89" s="35">
        <f>网约车!X69-网约车!X71</f>
      </c>
      <c r="Y89" s="36">
        <f>X89/AY89-1</f>
      </c>
      <c r="Z89" s="35">
        <f>网约车!Z69-网约车!Z71</f>
      </c>
      <c r="AA89" s="36">
        <f>Z89/BA89-1</f>
      </c>
      <c r="AB89" s="35">
        <f>网约车!AB69-网约车!AB71</f>
      </c>
      <c r="AC89" s="36">
        <f>AB89/BC89-1</f>
      </c>
      <c r="AD89" s="35">
        <f>网约车!AD69-网约车!AD71</f>
      </c>
      <c r="AE89" s="36">
        <f>AD89/BE89-1</f>
      </c>
      <c r="AF89" s="35">
        <f>网约车!AF69-网约车!AF71</f>
      </c>
      <c r="AG89" s="36">
        <f>AF89/BG89-1</f>
      </c>
      <c r="AH89" s="35">
        <f>网约车!AH69-网约车!AH71</f>
      </c>
      <c r="AI89" s="36">
        <f>AH89/BI89-1</f>
      </c>
      <c r="AJ89" s="35">
        <f>网约车!AJ69-网约车!AJ71</f>
      </c>
      <c r="AK89" s="36">
        <f>AJ89/BK89-1</f>
      </c>
      <c r="AL89" s="35">
        <f>网约车!AL69-网约车!AL71</f>
      </c>
      <c r="AM89" s="36">
        <f>AL89/BM89-1</f>
      </c>
      <c r="AN89" s="35">
        <f>网约车!AN69-网约车!AN71</f>
      </c>
      <c r="AO89" s="36">
        <f>AN89/BO89-1</f>
      </c>
      <c r="AP89" s="35">
        <f>网约车!AP69-网约车!AP71</f>
      </c>
      <c r="AQ89" s="36">
        <f>AP89/BQ89-1</f>
      </c>
      <c r="AR89" s="35">
        <f>网约车!AR69-网约车!AR71</f>
      </c>
      <c r="AS89" s="36">
        <f>AR89/BS89-1</f>
      </c>
      <c r="AT89" s="35">
        <f>网约车!AT69-网约车!AT71</f>
      </c>
      <c r="AU89" s="36">
        <f>AT89/BU89-1</f>
      </c>
      <c r="AV89" s="35">
        <f>Z89+X89+AB89+AD89+AF89+AH89+AJ89+AL89+AN89+AP89+AR89+AT89</f>
      </c>
      <c r="AW89" s="36">
        <f>AV89/SUM(AY89,BA89,BC89,BE89,BG89,BI89,BK89,BM89,BO89,BQ89,BS89,BU89)-1</f>
      </c>
      <c r="AX89" s="37"/>
      <c r="AY89" s="35" t="n">
        <v>10.263348824793</v>
      </c>
      <c r="AZ89" s="36"/>
      <c r="BA89" s="35" t="n">
        <v>5.06708110614355</v>
      </c>
      <c r="BB89" s="36"/>
      <c r="BC89" s="35" t="n">
        <v>7.42750301875679</v>
      </c>
      <c r="BD89" s="36"/>
      <c r="BE89" s="35" t="n">
        <v>7.96989167942129</v>
      </c>
      <c r="BF89" s="36"/>
      <c r="BG89" s="35" t="n">
        <v>8.48391847904879</v>
      </c>
      <c r="BH89" s="36"/>
      <c r="BI89" s="35" t="n">
        <v>17.0088472755283</v>
      </c>
      <c r="BJ89" s="36"/>
      <c r="BK89" s="35" t="n">
        <v>10.7022544930744</v>
      </c>
      <c r="BL89" s="36"/>
      <c r="BM89" s="35" t="n">
        <v>20.983510232975</v>
      </c>
      <c r="BN89" s="36"/>
      <c r="BO89" s="35" t="n">
        <v>9.14056329272676</v>
      </c>
      <c r="BP89" s="36"/>
      <c r="BQ89" s="35" t="n">
        <v>9.5048762796722</v>
      </c>
      <c r="BR89" s="36"/>
      <c r="BS89" s="35" t="n">
        <v>9.41454162313236</v>
      </c>
      <c r="BT89" s="36"/>
      <c r="BU89" s="35" t="n">
        <v>10.0693376515387</v>
      </c>
      <c r="BV89" s="36"/>
      <c r="BW89" s="35">
        <f>AY89+BA89+BC89+BE89+BG89+BI89+BK89+BM89+BO89+BQ89+BS89+BU89</f>
      </c>
      <c r="BX89" s="36"/>
      <c r="BY89" s="40"/>
      <c r="BZ89" s="49"/>
      <c r="CA89" s="49"/>
      <c r="CB89" s="49"/>
      <c r="CC89" s="49"/>
      <c r="CD89" s="49"/>
      <c r="CE89" s="49"/>
      <c r="CF89" s="49"/>
      <c r="CG89" s="49"/>
      <c r="CH89" s="49"/>
      <c r="CI89" s="49"/>
      <c r="CJ89" s="49"/>
      <c r="CK89" s="49"/>
      <c r="CL89" s="47"/>
    </row>
    <row r="90" s="13" customFormat="1" ht="27" customHeight="1" spans="1:88">
      <c r="A90" s="48" t="s">
        <v>112</v>
      </c>
      <c r="B90" s="34" t="s">
        <v>293</v>
      </c>
      <c r="C90" s="35" t="n">
        <f>C91+C92+C93+C94</f>
        <v>9.371458890075797</v>
      </c>
      <c r="D90" s="36" t="n">
        <f t="shared" si="61">C90/Z90-1</f>
        <v>-0.21715804389584836</v>
      </c>
      <c r="E90" s="35" t="n">
        <f>E91+E92+E93+E94</f>
        <v>18.713216279917923</v>
      </c>
      <c r="F90" s="36" t="n">
        <f t="shared" si="62">E90/AB90-1</f>
        <v>0.8199766017641716</v>
      </c>
      <c r="G90" s="35" t="n">
        <f>G91+G92+G93+G94</f>
        <v>5.78746238470154</v>
      </c>
      <c r="H90" s="36" t="n">
        <f t="shared" si="63">G90/AD90-1</f>
        <v>-0.08478933932966581</v>
      </c>
      <c r="I90" s="35" t="n">
        <f>I91+I92+I93+I94</f>
        <v>8.23542662260639</v>
      </c>
      <c r="J90" s="36" t="n">
        <f t="shared" si="64">I90/AF90-1</f>
        <v>-0.29092490749146704</v>
      </c>
      <c r="K90" s="35" t="n">
        <f>K91+K92+K93+K94</f>
        <v>10.469229695954333</v>
      </c>
      <c r="L90" s="36" t="n">
        <f t="shared" si="65">K90/AH90-1</f>
        <v>-0.2148528907234436</v>
      </c>
      <c r="M90" s="35" t="n">
        <f>M91+M92+M93+M94</f>
        <v>6.6996365440590955</v>
      </c>
      <c r="N90" s="36" t="n">
        <f t="shared" si="66">M90/AJ90-1</f>
        <v>-0.33376665872701505</v>
      </c>
      <c r="O90" s="35" t="n">
        <f>O91+O92+O93+O94</f>
        <v>8.159421330370058</v>
      </c>
      <c r="P90" s="36" t="n">
        <f t="shared" si="67">O90/AL90-1</f>
        <v>-0.6609604399888179</v>
      </c>
      <c r="Q90" s="35" t="n">
        <f>Q91+Q92+Q93+Q94</f>
        <v>8.6536760001006</v>
      </c>
      <c r="R90" s="36" t="n">
        <f>Q90/AL90-1</f>
        <v>-0.7035016018640259</v>
      </c>
      <c r="S90" s="35">
        <f>S91+S92+S93+S94</f>
      </c>
      <c r="T90" s="36">
        <f>S90/AN90-1</f>
      </c>
      <c r="U90" s="134">
        <f>E90+C90+G90+I90+K90+M90+O90+Q90+S90</f>
      </c>
      <c r="V90" s="135">
        <f>U90/SUM(X90,Z90,AB90,AD90,AF90,AH90,AJ90,AL90,AN90)-1</f>
      </c>
      <c r="W90" s="36"/>
      <c r="X90" s="35">
        <f>X91+X92+X93+X94</f>
      </c>
      <c r="Y90" s="36">
        <f>X90/AY90-1</f>
      </c>
      <c r="Z90" s="35">
        <f>Z91+Z92+Z93+Z94</f>
      </c>
      <c r="AA90" s="36">
        <f>Z90/BA90-1</f>
      </c>
      <c r="AB90" s="35">
        <f>AB91+AB92+AB93+AB94</f>
      </c>
      <c r="AC90" s="36">
        <f>AB90/BC90-1</f>
      </c>
      <c r="AD90" s="35">
        <f>AD91+AD92+AD93+AD94</f>
      </c>
      <c r="AE90" s="36">
        <f>AD90/BE90-1</f>
      </c>
      <c r="AF90" s="35">
        <f>AF91+AF92+AF93+AF94</f>
      </c>
      <c r="AG90" s="36">
        <f>AF90/BG90-1</f>
      </c>
      <c r="AH90" s="35">
        <f>AH91+AH92+AH93+AH94</f>
      </c>
      <c r="AI90" s="36">
        <f>AH90/BI90-1</f>
      </c>
      <c r="AJ90" s="35">
        <f>AJ91+AJ92+AJ93+AJ94</f>
      </c>
      <c r="AK90" s="36">
        <f>AJ90/BK90-1</f>
      </c>
      <c r="AL90" s="35">
        <f>AL91+AL92+AL93+AL94</f>
      </c>
      <c r="AM90" s="36">
        <f>AL90/BM90-1</f>
      </c>
      <c r="AN90" s="35">
        <f>AN91+AN92+AN93+AN94</f>
      </c>
      <c r="AO90" s="36">
        <f>AN90/BO90-1</f>
      </c>
      <c r="AP90" s="35">
        <f>AP91+AP92+AP93+AP94</f>
      </c>
      <c r="AQ90" s="36">
        <f>AP90/BQ90-1</f>
      </c>
      <c r="AR90" s="35">
        <f>AR91+AR92+AR93+AR94</f>
      </c>
      <c r="AS90" s="36">
        <f>AR90/BS90-1</f>
      </c>
      <c r="AT90" s="35">
        <f>AT91+AT92+AT93+AT94</f>
      </c>
      <c r="AU90" s="36">
        <f>AT90/BU90-1</f>
      </c>
      <c r="AV90" s="35">
        <f>Z90+X90+AB90+AD90+AF90+AH90+AJ90+AL90+AN90+AP90+AR90+AT90</f>
      </c>
      <c r="AW90" s="36">
        <f>AV90/SUM(AY90,BA90,BC90,BE90,BG90,BI90,BK90,BM90,BO90,BQ90,BS90,BU90)-1</f>
      </c>
      <c r="AX90" s="37"/>
      <c r="AY90" s="38">
        <f>AY91+AY92+AY93+AY94</f>
      </c>
      <c r="AZ90" s="37"/>
      <c r="BA90" s="38">
        <f>BA91+BA92+BA93+BA94</f>
      </c>
      <c r="BB90" s="37"/>
      <c r="BC90" s="38">
        <f>BC91+BC92+BC93+BC94</f>
      </c>
      <c r="BD90" s="37"/>
      <c r="BE90" s="38">
        <f>BE91+BE92+BE93+BE94</f>
      </c>
      <c r="BF90" s="37"/>
      <c r="BG90" s="38">
        <f>BG91+BG92+BG93+BG94</f>
      </c>
      <c r="BH90" s="37"/>
      <c r="BI90" s="38">
        <f>BI91+BI92+BI93+BI94</f>
      </c>
      <c r="BJ90" s="37"/>
      <c r="BK90" s="38">
        <f>BK91+BK92+BK93+BK94</f>
      </c>
      <c r="BL90" s="37"/>
      <c r="BM90" s="38">
        <f>BM91+BM92+BM93+BM94</f>
      </c>
      <c r="BN90" s="37"/>
      <c r="BO90" s="38">
        <f>BO91+BO92+BO93+BO94</f>
      </c>
      <c r="BP90" s="37"/>
      <c r="BQ90" s="38">
        <f>BQ91+BQ92+BQ93+BQ94</f>
      </c>
      <c r="BR90" s="37"/>
      <c r="BS90" s="38">
        <f>BS91+BS92+BS93+BS94</f>
      </c>
      <c r="BT90" s="37"/>
      <c r="BU90" s="38">
        <f>BU91+BU92+BU93+BU94</f>
      </c>
      <c r="BV90" s="37"/>
      <c r="BW90" s="38">
        <f>AY90+BA90+BC90+BE90+BG90+BI90+BK90+BM90+BO90+BQ90+BS90+BU90</f>
      </c>
      <c r="BX90" s="37"/>
      <c r="BY90" s="39"/>
      <c r="BZ90" s="44"/>
      <c r="CA90" s="44"/>
      <c r="CB90" s="44"/>
      <c r="CC90" s="44"/>
      <c r="CD90" s="44"/>
      <c r="CE90" s="44"/>
      <c r="CF90" s="44"/>
      <c r="CG90" s="44"/>
      <c r="CH90" s="44"/>
      <c r="CI90" s="44"/>
      <c r="CJ90" s="44"/>
      <c r="CK90" s="44"/>
      <c r="CL90" s="44"/>
    </row>
    <row r="91" s="14" customFormat="1" ht="27" customHeight="1" spans="1:88">
      <c r="A91" s="45"/>
      <c r="B91" s="34" t="s">
        <v>294</v>
      </c>
      <c r="C91" s="35" t="n">
        <f>班线包车!C56</f>
        <v>5.8705</v>
      </c>
      <c r="D91" s="36" t="n">
        <f t="shared" si="61">C91/Z91-1</f>
        <v>-0.36482260909081077</v>
      </c>
      <c r="E91" s="35" t="n">
        <f>班线包车!E56</f>
        <v>15.4874</v>
      </c>
      <c r="F91" s="36" t="n">
        <f t="shared" si="62">E91/AB91-1</f>
        <v>1.0293778499921378</v>
      </c>
      <c r="G91" s="35" t="n">
        <f>班线包车!G56</f>
        <v>2.543</v>
      </c>
      <c r="H91" s="36" t="n">
        <f t="shared" si="63">G91/AD91-1</f>
        <v>-0.23612988495389142</v>
      </c>
      <c r="I91" s="35" t="n">
        <f>班线包车!I56</f>
        <v>4.9911</v>
      </c>
      <c r="J91" s="36" t="n">
        <f t="shared" si="64">I91/AF91-1</f>
        <v>-0.42527319415496934</v>
      </c>
      <c r="K91" s="35" t="n">
        <f>班线包车!K56</f>
        <v>7.111200000000001</v>
      </c>
      <c r="L91" s="36" t="n">
        <f t="shared" si="65">K91/AH91-1</f>
        <v>-0.3031514581373471</v>
      </c>
      <c r="M91" s="35" t="n">
        <f>班线包车!M56</f>
        <v>3.146</v>
      </c>
      <c r="N91" s="36" t="n">
        <f t="shared" si="66">M91/AJ91-1</f>
        <v>-0.5480859010270775</v>
      </c>
      <c r="O91" s="35" t="n">
        <f>班线包车!O56</f>
        <v>4.3315</v>
      </c>
      <c r="P91" s="36" t="n">
        <f t="shared" si="67">O91/AL91-1</f>
        <v>-0.7910616950460663</v>
      </c>
      <c r="Q91" s="35" t="n">
        <f>班线包车!Q56</f>
        <v>4.9268</v>
      </c>
      <c r="R91" s="36" t="n">
        <f>Q91/AL91-1</f>
        <v>-0.810655526646503</v>
      </c>
      <c r="S91" s="35">
        <f>班线包车!S56</f>
      </c>
      <c r="T91" s="36">
        <f>S91/AN91-1</f>
      </c>
      <c r="U91" s="134">
        <f>E91+C91+G91+I91+K91+M91+O91+Q91+S91</f>
      </c>
      <c r="V91" s="135">
        <f>U91/SUM(X91,Z91,AB91,AD91,AF91,AH91,AJ91,AL91,AN91)-1</f>
      </c>
      <c r="W91" s="36"/>
      <c r="X91" s="35">
        <f>班线包车!X56</f>
      </c>
      <c r="Y91" s="36">
        <f>X91/AY91-1</f>
      </c>
      <c r="Z91" s="35">
        <f>班线包车!Z56</f>
      </c>
      <c r="AA91" s="36">
        <f>Z91/BA91-1</f>
      </c>
      <c r="AB91" s="35">
        <f>班线包车!AB56</f>
      </c>
      <c r="AC91" s="36">
        <f>AB91/BC91-1</f>
      </c>
      <c r="AD91" s="35">
        <f>班线包车!AD56</f>
      </c>
      <c r="AE91" s="36">
        <f>AD91/BE91-1</f>
      </c>
      <c r="AF91" s="35">
        <f>班线包车!AF56</f>
      </c>
      <c r="AG91" s="36">
        <f>AF91/BG91-1</f>
      </c>
      <c r="AH91" s="35">
        <f>班线包车!AH56</f>
      </c>
      <c r="AI91" s="36">
        <f>AH91/BI91-1</f>
      </c>
      <c r="AJ91" s="35">
        <f>班线包车!AJ56</f>
      </c>
      <c r="AK91" s="36">
        <f>AJ91/BK91-1</f>
      </c>
      <c r="AL91" s="35">
        <f>班线包车!AL56</f>
      </c>
      <c r="AM91" s="36">
        <f>AL91/BM91-1</f>
      </c>
      <c r="AN91" s="35">
        <f>班线包车!AN56</f>
      </c>
      <c r="AO91" s="36">
        <f>AN91/BO91-1</f>
      </c>
      <c r="AP91" s="35">
        <f>班线包车!AP56</f>
      </c>
      <c r="AQ91" s="36">
        <f>AP91/BQ91-1</f>
      </c>
      <c r="AR91" s="35">
        <f>班线包车!AR56</f>
      </c>
      <c r="AS91" s="36">
        <f>AR91/BS91-1</f>
      </c>
      <c r="AT91" s="35">
        <f>班线包车!AT56</f>
      </c>
      <c r="AU91" s="36">
        <f>AT91/BU91-1</f>
      </c>
      <c r="AV91" s="35">
        <f>Z91+X91+AB91+AD91+AF91+AH91+AJ91+AL91+AN91+AP91+AR91+AT91</f>
      </c>
      <c r="AW91" s="36">
        <f>AV91/SUM(AY91,BA91,BC91,BE91,BG91,BI91,BK91,BM91,BO91,BQ91,BS91,BU91)-1</f>
      </c>
      <c r="AX91" s="37"/>
      <c r="AY91" s="35" t="n">
        <v>5.9408</v>
      </c>
      <c r="AZ91" s="36"/>
      <c r="BA91" s="35" t="n">
        <v>7.824</v>
      </c>
      <c r="BB91" s="36"/>
      <c r="BC91" s="35" t="n">
        <v>2.4822</v>
      </c>
      <c r="BD91" s="36"/>
      <c r="BE91" s="35" t="n">
        <v>5.4197</v>
      </c>
      <c r="BF91" s="36"/>
      <c r="BG91" s="35" t="n">
        <v>8.1585</v>
      </c>
      <c r="BH91" s="36"/>
      <c r="BI91" s="35" t="n">
        <v>6.533</v>
      </c>
      <c r="BJ91" s="36"/>
      <c r="BK91" s="35" t="n">
        <v>15.2163</v>
      </c>
      <c r="BL91" s="36"/>
      <c r="BM91" s="35" t="n">
        <v>31.0718</v>
      </c>
      <c r="BN91" s="36"/>
      <c r="BO91" s="35" t="n">
        <v>6.0916</v>
      </c>
      <c r="BP91" s="36"/>
      <c r="BQ91" s="35" t="n">
        <v>10.6439</v>
      </c>
      <c r="BR91" s="36"/>
      <c r="BS91" s="35" t="n">
        <v>2.8397</v>
      </c>
      <c r="BT91" s="36"/>
      <c r="BU91" s="35" t="n">
        <v>2.8174</v>
      </c>
      <c r="BV91" s="36"/>
      <c r="BW91" s="35">
        <f>AY91+BA91+BC91+BE91+BG91+BI91+BK91+BM91+BO91+BQ91+BS91+BU91</f>
      </c>
      <c r="BX91" s="36"/>
      <c r="BY91" s="40"/>
      <c r="BZ91" s="50"/>
      <c r="CA91" s="50"/>
      <c r="CB91" s="50"/>
      <c r="CC91" s="50"/>
      <c r="CD91" s="50"/>
      <c r="CE91" s="50"/>
      <c r="CF91" s="50"/>
      <c r="CG91" s="50"/>
      <c r="CH91" s="50"/>
      <c r="CI91" s="50"/>
      <c r="CJ91" s="50"/>
      <c r="CK91" s="50"/>
      <c r="CL91" s="47"/>
    </row>
    <row r="92" s="14" customFormat="1" ht="27" customHeight="1" spans="1:88">
      <c r="A92" s="45"/>
      <c r="B92" s="34" t="s">
        <v>295</v>
      </c>
      <c r="C92" s="35" t="n">
        <f>公交!C73-公交!C75</f>
        <v>1.049999999999999</v>
      </c>
      <c r="D92" s="36" t="n">
        <f t="shared" si="61">C92/Z92-1</f>
        <v>2.5</v>
      </c>
      <c r="E92" s="35" t="n">
        <f>公交!E73-公交!E75</f>
        <v>0.7999999999999998</v>
      </c>
      <c r="F92" s="36" t="n">
        <f t="shared" si="62">E92/AB92-1</f>
        <v>2.6363636363636362</v>
      </c>
      <c r="G92" s="35" t="n">
        <f>公交!G73-公交!G75</f>
        <v>0.8000000000000007</v>
      </c>
      <c r="H92" s="36" t="n">
        <f t="shared" si="63">G92/AD92-1</f>
        <v>0.48148148148148606</v>
      </c>
      <c r="I92" s="35" t="n">
        <f>公交!I73-公交!I75</f>
        <v>0.8000000000000007</v>
      </c>
      <c r="J92" s="36" t="n">
        <f t="shared" si="64">I92/AF92-1</f>
        <v>0.6000000000000021</v>
      </c>
      <c r="K92" s="35" t="n">
        <f>公交!K73-公交!K75</f>
        <v>0.9000000000000004</v>
      </c>
      <c r="L92" s="36" t="n">
        <f t="shared" si="65">K92/AH92-1</f>
        <v>0.2857142857142876</v>
      </c>
      <c r="M92" s="35" t="n">
        <f>公交!M73-公交!M75</f>
        <v>1.0699999999999985</v>
      </c>
      <c r="N92" s="36" t="n">
        <f t="shared" si="66">M92/AJ92-1</f>
        <v>0.5970149253731343</v>
      </c>
      <c r="O92" s="35" t="n">
        <f>公交!O73-公交!O75</f>
        <v>1.299999999999999</v>
      </c>
      <c r="P92" s="36" t="n">
        <f t="shared" si="67">O92/AL92-1</f>
        <v>0.625000000000002</v>
      </c>
      <c r="Q92" s="35" t="n">
        <f>公交!Q73-公交!Q75</f>
        <v>1.1500000000000004</v>
      </c>
      <c r="R92" s="36" t="n">
        <f>Q92/AL92-1</f>
        <v>0.6428571428571452</v>
      </c>
      <c r="S92" s="35">
        <f>公交!S73-公交!S75</f>
      </c>
      <c r="T92" s="36">
        <f>S92/AN92-1</f>
      </c>
      <c r="U92" s="134">
        <f>E92+C92+G92+I92+K92+M92+O92+Q92+S92</f>
      </c>
      <c r="V92" s="135">
        <f>U92/SUM(X92,Z92,AB92,AD92,AF92,AH92,AJ92,AL92,AN92)-1</f>
      </c>
      <c r="W92" s="36"/>
      <c r="X92" s="35">
        <f>公交!X73-公交!X75</f>
      </c>
      <c r="Y92" s="36">
        <f>X92/AY92-1</f>
      </c>
      <c r="Z92" s="35">
        <f>公交!Z73-公交!Z75</f>
      </c>
      <c r="AA92" s="36">
        <f>Z92/BA92-1</f>
      </c>
      <c r="AB92" s="35">
        <f>公交!AB73-公交!AB75</f>
      </c>
      <c r="AC92" s="36">
        <f>AB92/BC92-1</f>
      </c>
      <c r="AD92" s="35">
        <f>公交!AD73-公交!AD75</f>
      </c>
      <c r="AE92" s="36">
        <f>AD92/BE92-1</f>
      </c>
      <c r="AF92" s="35">
        <f>公交!AF73-公交!AF75</f>
      </c>
      <c r="AG92" s="36">
        <f>AF92/BG92-1</f>
      </c>
      <c r="AH92" s="35">
        <f>公交!AH73-公交!AH75</f>
      </c>
      <c r="AI92" s="36">
        <f>AH92/BI92-1</f>
      </c>
      <c r="AJ92" s="35">
        <f>公交!AJ73-公交!AJ75</f>
      </c>
      <c r="AK92" s="36">
        <f>AJ92/BK92-1</f>
      </c>
      <c r="AL92" s="35">
        <f>公交!AL73-公交!AL75</f>
      </c>
      <c r="AM92" s="36">
        <f>AL92/BM92-1</f>
      </c>
      <c r="AN92" s="35">
        <f>公交!AN73-公交!AN75</f>
      </c>
      <c r="AO92" s="36">
        <f>AN92/BO92-1</f>
      </c>
      <c r="AP92" s="35">
        <f>公交!AP73-公交!AP75</f>
      </c>
      <c r="AQ92" s="36">
        <f>AP92/BQ92-1</f>
      </c>
      <c r="AR92" s="35">
        <f>公交!AR73-公交!AR75</f>
      </c>
      <c r="AS92" s="36">
        <f>AR92/BS92-1</f>
      </c>
      <c r="AT92" s="35">
        <f>公交!AT73-公交!AT75</f>
      </c>
      <c r="AU92" s="36">
        <f>AT92/BU92-1</f>
      </c>
      <c r="AV92" s="35">
        <f>Z92+X92+AB92+AD92+AF92+AH92+AJ92+AL92+AN92+AP92+AR92+AT92</f>
      </c>
      <c r="AW92" s="36">
        <f>AV92/SUM(AY92,BA92,BC92,BE92,BG92,BI92,BK92,BM92,BO92,BQ92,BS92,BU92)-1</f>
      </c>
      <c r="AX92" s="37"/>
      <c r="AY92" s="35" t="n">
        <v>0.199999999999999</v>
      </c>
      <c r="AZ92" s="36"/>
      <c r="BA92" s="35" t="n">
        <v>0.2</v>
      </c>
      <c r="BB92" s="36"/>
      <c r="BC92" s="35" t="n">
        <v>0.2</v>
      </c>
      <c r="BD92" s="36"/>
      <c r="BE92" s="35" t="n">
        <v>0.48</v>
      </c>
      <c r="BF92" s="36"/>
      <c r="BG92" s="35" t="n">
        <v>0.6</v>
      </c>
      <c r="BH92" s="36"/>
      <c r="BI92" s="35" t="n">
        <v>0.449999999999999</v>
      </c>
      <c r="BJ92" s="36"/>
      <c r="BK92" s="35" t="n">
        <v>0.630000000000001</v>
      </c>
      <c r="BL92" s="36"/>
      <c r="BM92" s="35" t="n">
        <v>0.360000000000001</v>
      </c>
      <c r="BN92" s="36"/>
      <c r="BO92" s="35" t="n">
        <v>0.300000000000001</v>
      </c>
      <c r="BP92" s="36"/>
      <c r="BQ92" s="35" t="n">
        <v>0.299999999999999</v>
      </c>
      <c r="BR92" s="36"/>
      <c r="BS92" s="35" t="n">
        <v>0.26</v>
      </c>
      <c r="BT92" s="36"/>
      <c r="BU92" s="35" t="n">
        <v>0.299999999999999</v>
      </c>
      <c r="BV92" s="36"/>
      <c r="BW92" s="35">
        <f>AY92+BA92+BC92+BE92+BG92+BI92+BK92+BM92+BO92+BQ92+BS92+BU92</f>
      </c>
      <c r="BX92" s="36"/>
      <c r="BY92" s="40"/>
      <c r="BZ92" s="46"/>
      <c r="CA92" s="46"/>
      <c r="CB92" s="46"/>
      <c r="CC92" s="46"/>
      <c r="CD92" s="46"/>
      <c r="CE92" s="46"/>
      <c r="CF92" s="46"/>
      <c r="CG92" s="46"/>
      <c r="CH92" s="46"/>
      <c r="CI92" s="46"/>
      <c r="CJ92" s="46"/>
      <c r="CK92" s="46"/>
      <c r="CL92" s="47"/>
    </row>
    <row r="93" s="14" customFormat="1" ht="27" customHeight="1" spans="1:88">
      <c r="A93" s="45"/>
      <c r="B93" s="34" t="s">
        <v>296</v>
      </c>
      <c r="C93" s="35" t="n">
        <f>出租!C73-出租!C75</f>
        <v>2.3900000000000006</v>
      </c>
      <c r="D93" s="36" t="n">
        <f t="shared" si="61">C93/Z93-1</f>
        <v>-0.004166666666666652</v>
      </c>
      <c r="E93" s="35" t="n">
        <f>出租!E73-出租!E75</f>
        <v>2.379999999999999</v>
      </c>
      <c r="F93" s="36" t="n">
        <f t="shared" si="62">E93/AB93-1</f>
        <v>-0.008333333333333304</v>
      </c>
      <c r="G93" s="35" t="n">
        <f>出租!G73-出租!G75</f>
        <v>2.379999999999999</v>
      </c>
      <c r="H93" s="36" t="n">
        <f t="shared" si="63">G93/AD93-1</f>
        <v>-0.008333333333333304</v>
      </c>
      <c r="I93" s="35" t="n">
        <f>出租!I73-出租!I75</f>
        <v>2.380000000000001</v>
      </c>
      <c r="J93" s="36" t="n">
        <f t="shared" si="64">I93/AF93-1</f>
        <v>-0.008333333333333304</v>
      </c>
      <c r="K93" s="35" t="n">
        <f>出租!K73-出租!K75</f>
        <v>2.380000000000001</v>
      </c>
      <c r="L93" s="36" t="n">
        <f t="shared" si="65">K93/AH93-1</f>
        <v>-0.008333333333333304</v>
      </c>
      <c r="M93" s="35" t="n">
        <f>出租!M73-出租!M75</f>
        <v>2.3900000000000023</v>
      </c>
      <c r="N93" s="36" t="n">
        <f t="shared" si="66">M93/AJ93-1</f>
        <v>-0.004166666666666652</v>
      </c>
      <c r="O93" s="35" t="n">
        <f>出租!O73-出租!O75</f>
        <v>2.42</v>
      </c>
      <c r="P93" s="36" t="n">
        <f t="shared" si="67">O93/AL93-1</f>
        <v>-0.024193548387096753</v>
      </c>
      <c r="Q93" s="35" t="n">
        <f>出租!Q73-出租!Q75</f>
        <v>2.4399999999999995</v>
      </c>
      <c r="R93" s="36" t="n">
        <f>Q93/AL93-1</f>
        <v>0.016666666666666607</v>
      </c>
      <c r="S93" s="35">
        <f>出租!S73-出租!S75</f>
      </c>
      <c r="T93" s="36">
        <f>S93/AN93-1</f>
      </c>
      <c r="U93" s="134">
        <f>E93+C93+G93+I93+K93+M93+O93+Q93+S93</f>
      </c>
      <c r="V93" s="135">
        <f>U93/SUM(X93,Z93,AB93,AD93,AF93,AH93,AJ93,AL93,AN93)-1</f>
      </c>
      <c r="W93" s="36"/>
      <c r="X93" s="35">
        <f>出租!X73-出租!X75</f>
      </c>
      <c r="Y93" s="36">
        <f>X93/AY93-1</f>
      </c>
      <c r="Z93" s="35">
        <f>出租!Z73-出租!Z75</f>
      </c>
      <c r="AA93" s="36">
        <f>Z93/BA93-1</f>
      </c>
      <c r="AB93" s="35">
        <f>出租!AB73-出租!AB75</f>
      </c>
      <c r="AC93" s="36">
        <f>AB93/BC93-1</f>
      </c>
      <c r="AD93" s="35">
        <f>出租!AD73-出租!AD75</f>
      </c>
      <c r="AE93" s="36">
        <f>AD93/BE93-1</f>
      </c>
      <c r="AF93" s="35">
        <f>出租!AF73-出租!AF75</f>
      </c>
      <c r="AG93" s="36">
        <f>AF93/BG93-1</f>
      </c>
      <c r="AH93" s="35">
        <f>出租!AH73-出租!AH75</f>
      </c>
      <c r="AI93" s="36">
        <f>AH93/BI93-1</f>
      </c>
      <c r="AJ93" s="35">
        <f>出租!AJ73-出租!AJ75</f>
      </c>
      <c r="AK93" s="36">
        <f>AJ93/BK93-1</f>
      </c>
      <c r="AL93" s="35">
        <f>出租!AL73-出租!AL75</f>
      </c>
      <c r="AM93" s="36">
        <f>AL93/BM93-1</f>
      </c>
      <c r="AN93" s="35">
        <f>出租!AN73-出租!AN75</f>
      </c>
      <c r="AO93" s="36">
        <f>AN93/BO93-1</f>
      </c>
      <c r="AP93" s="35">
        <f>出租!AP73-出租!AP75</f>
      </c>
      <c r="AQ93" s="36">
        <f>AP93/BQ93-1</f>
      </c>
      <c r="AR93" s="35">
        <f>出租!AR73-出租!AR75</f>
      </c>
      <c r="AS93" s="36">
        <f>AR93/BS93-1</f>
      </c>
      <c r="AT93" s="35">
        <f>出租!AT73-出租!AT75</f>
      </c>
      <c r="AU93" s="36">
        <f>AT93/BU93-1</f>
      </c>
      <c r="AV93" s="35">
        <f>Z93+X93+AB93+AD93+AF93+AH93+AJ93+AL93+AN93+AP93+AR93+AT93</f>
      </c>
      <c r="AW93" s="36">
        <f>AV93/SUM(AY93,BA93,BC93,BE93,BG93,BI93,BK93,BM93,BO93,BQ93,BS93,BU93)-1</f>
      </c>
      <c r="AX93" s="37"/>
      <c r="AY93" s="35" t="n">
        <v>2.26</v>
      </c>
      <c r="AZ93" s="36"/>
      <c r="BA93" s="35" t="n">
        <v>2.26</v>
      </c>
      <c r="BB93" s="36"/>
      <c r="BC93" s="35" t="n">
        <v>2.27</v>
      </c>
      <c r="BD93" s="36"/>
      <c r="BE93" s="35" t="n">
        <v>2.25</v>
      </c>
      <c r="BF93" s="36"/>
      <c r="BG93" s="35" t="n">
        <v>2.25</v>
      </c>
      <c r="BH93" s="36"/>
      <c r="BI93" s="35" t="n">
        <v>2.24</v>
      </c>
      <c r="BJ93" s="36"/>
      <c r="BK93" s="35" t="n">
        <v>2.75</v>
      </c>
      <c r="BL93" s="36"/>
      <c r="BM93" s="35" t="n">
        <v>2.66</v>
      </c>
      <c r="BN93" s="36"/>
      <c r="BO93" s="35" t="n">
        <v>2.32</v>
      </c>
      <c r="BP93" s="36"/>
      <c r="BQ93" s="35" t="n">
        <v>2.26</v>
      </c>
      <c r="BR93" s="36"/>
      <c r="BS93" s="35" t="n">
        <v>2.28</v>
      </c>
      <c r="BT93" s="36"/>
      <c r="BU93" s="35" t="n">
        <v>2.2</v>
      </c>
      <c r="BV93" s="36"/>
      <c r="BW93" s="35">
        <f>AY93+BA93+BC93+BE93+BG93+BI93+BK93+BM93+BO93+BQ93+BS93+BU93</f>
      </c>
      <c r="BX93" s="36"/>
      <c r="BY93" s="40"/>
      <c r="BZ93" s="49"/>
      <c r="CA93" s="49"/>
      <c r="CB93" s="49"/>
      <c r="CC93" s="49"/>
      <c r="CD93" s="49"/>
      <c r="CE93" s="49"/>
      <c r="CF93" s="50"/>
      <c r="CG93" s="49"/>
      <c r="CH93" s="50"/>
      <c r="CI93" s="50"/>
      <c r="CJ93" s="50"/>
      <c r="CK93" s="50"/>
      <c r="CL93" s="47"/>
    </row>
    <row r="94" s="14" customFormat="1" ht="27" customHeight="1" spans="1:88">
      <c r="A94" s="29"/>
      <c r="B94" s="34" t="s">
        <v>297</v>
      </c>
      <c r="C94" s="35" t="n">
        <f>网约车!C73-网约车!C75</f>
        <v>0.06095889007579797</v>
      </c>
      <c r="D94" s="36" t="n">
        <f t="shared" si="61">C94/Z94-1</f>
        <v>1.1185497987175848</v>
      </c>
      <c r="E94" s="35" t="n">
        <f>网约车!E73-网约车!E75</f>
        <v>0.045816279917927</v>
      </c>
      <c r="F94" s="36" t="n">
        <f t="shared" si="62">E94/AB94-1</f>
        <v>0.5012302559856516</v>
      </c>
      <c r="G94" s="35" t="n">
        <f>网约车!G73-网约车!G75</f>
        <v>0.06446238470153998</v>
      </c>
      <c r="H94" s="36" t="n">
        <f t="shared" si="63">G94/AD94-1</f>
        <v>0.18193704513633824</v>
      </c>
      <c r="I94" s="35" t="n">
        <f>网约车!I73-网约车!I75</f>
        <v>0.064326622606387</v>
      </c>
      <c r="J94" s="36" t="n">
        <f t="shared" si="64">I94/AF94-1</f>
        <v>1.142631759516517</v>
      </c>
      <c r="K94" s="35" t="n">
        <f>网约车!K73-网约车!K75</f>
        <v>0.07802969595432996</v>
      </c>
      <c r="L94" s="36" t="n">
        <f t="shared" si="65">K94/AH94-1</f>
        <v>1.6631728338669416</v>
      </c>
      <c r="M94" s="35" t="n">
        <f>网约车!M73-网约车!M75</f>
        <v>0.093636544059095</v>
      </c>
      <c r="N94" s="36" t="n">
        <f t="shared" si="66">M94/AJ94-1</f>
        <v>2.8232901030667144</v>
      </c>
      <c r="O94" s="35" t="n">
        <f>网约车!O73-网约车!O75</f>
        <v>0.10792133037006002</v>
      </c>
      <c r="P94" s="36" t="n">
        <f t="shared" si="67">O94/AL94-1</f>
        <v>0.9522309365869595</v>
      </c>
      <c r="Q94" s="35" t="n">
        <f>网约车!Q73-网约车!Q75</f>
        <v>0.13687600010060041</v>
      </c>
      <c r="R94" s="36" t="n">
        <f>Q94/AL94-1</f>
        <v>1.0754906379261397</v>
      </c>
      <c r="S94" s="35">
        <f>网约车!S73-网约车!S75</f>
      </c>
      <c r="T94" s="36">
        <f>S94/AN94-1</f>
      </c>
      <c r="U94" s="134">
        <f>E94+C94+G94+I94+K94+M94+O94+Q94+S94</f>
      </c>
      <c r="V94" s="135">
        <f>U94/SUM(X94,Z94,AB94,AD94,AF94,AH94,AJ94,AL94,AN94)-1</f>
      </c>
      <c r="W94" s="36"/>
      <c r="X94" s="35">
        <f>网约车!X73-网约车!X75</f>
      </c>
      <c r="Y94" s="36">
        <f>X94/AY94-1</f>
      </c>
      <c r="Z94" s="35">
        <f>网约车!Z73-网约车!Z75</f>
      </c>
      <c r="AA94" s="36">
        <f>Z94/BA94-1</f>
      </c>
      <c r="AB94" s="35">
        <f>网约车!AB73-网约车!AB75</f>
      </c>
      <c r="AC94" s="36">
        <f>AB94/BC94-1</f>
      </c>
      <c r="AD94" s="35">
        <f>网约车!AD73-网约车!AD75</f>
      </c>
      <c r="AE94" s="36">
        <f>AD94/BE94-1</f>
      </c>
      <c r="AF94" s="35">
        <f>网约车!AF73-网约车!AF75</f>
      </c>
      <c r="AG94" s="36">
        <f>AF94/BG94-1</f>
      </c>
      <c r="AH94" s="35">
        <f>网约车!AH73-网约车!AH75</f>
      </c>
      <c r="AI94" s="36">
        <f>AH94/BI94-1</f>
      </c>
      <c r="AJ94" s="35">
        <f>网约车!AJ73-网约车!AJ75</f>
      </c>
      <c r="AK94" s="36">
        <f>AJ94/BK94-1</f>
      </c>
      <c r="AL94" s="35">
        <f>网约车!AL73-网约车!AL75</f>
      </c>
      <c r="AM94" s="36">
        <f>AL94/BM94-1</f>
      </c>
      <c r="AN94" s="35">
        <f>网约车!AN73-网约车!AN75</f>
      </c>
      <c r="AO94" s="36">
        <f>AN94/BO94-1</f>
      </c>
      <c r="AP94" s="35">
        <f>网约车!AP73-网约车!AP75</f>
      </c>
      <c r="AQ94" s="36">
        <f>AP94/BQ94-1</f>
      </c>
      <c r="AR94" s="35">
        <f>网约车!AR73-网约车!AR75</f>
      </c>
      <c r="AS94" s="36">
        <f>AR94/BS94-1</f>
      </c>
      <c r="AT94" s="35">
        <f>网约车!AT73-网约车!AT75</f>
      </c>
      <c r="AU94" s="36">
        <f>AT94/BU94-1</f>
      </c>
      <c r="AV94" s="35">
        <f>Z94+X94+AB94+AD94+AF94+AH94+AJ94+AL94+AN94+AP94+AR94+AT94</f>
      </c>
      <c r="AW94" s="36">
        <f>AV94/SUM(AY94,BA94,BC94,BE94,BG94,BI94,BK94,BM94,BO94,BQ94,BS94,BU94)-1</f>
      </c>
      <c r="AX94" s="37"/>
      <c r="AY94" s="35" t="n">
        <v>0.00536646546590853</v>
      </c>
      <c r="AZ94" s="36"/>
      <c r="BA94" s="35" t="n">
        <v>0.00430079864682693</v>
      </c>
      <c r="BB94" s="36"/>
      <c r="BC94" s="35" t="n">
        <v>0.00393529356920512</v>
      </c>
      <c r="BD94" s="36"/>
      <c r="BE94" s="35" t="n">
        <v>0.00382141728215897</v>
      </c>
      <c r="BF94" s="36"/>
      <c r="BG94" s="35" t="n">
        <v>0.00413733031326604</v>
      </c>
      <c r="BH94" s="36"/>
      <c r="BI94" s="35" t="n">
        <v>0.007541058907654</v>
      </c>
      <c r="BJ94" s="36"/>
      <c r="BK94" s="35" t="n">
        <v>0.0107701125782473</v>
      </c>
      <c r="BL94" s="36"/>
      <c r="BM94" s="35" t="n">
        <v>0.03652292427243</v>
      </c>
      <c r="BN94" s="36"/>
      <c r="BO94" s="35" t="n">
        <v>0.00937211956080986</v>
      </c>
      <c r="BP94" s="36"/>
      <c r="BQ94" s="35" t="n">
        <v>0.013448947879531</v>
      </c>
      <c r="BR94" s="36"/>
      <c r="BS94" s="35" t="n">
        <v>0.0142874888895897</v>
      </c>
      <c r="BT94" s="36"/>
      <c r="BU94" s="35" t="n">
        <v>0.018464933353341</v>
      </c>
      <c r="BV94" s="36"/>
      <c r="BW94" s="35">
        <f>AY94+BA94+BC94+BE94+BG94+BI94+BK94+BM94+BO94+BQ94+BS94+BU94</f>
      </c>
      <c r="BX94" s="36"/>
      <c r="BY94" s="40"/>
      <c r="BZ94" s="51"/>
      <c r="CA94" s="51"/>
      <c r="CB94" s="51"/>
      <c r="CC94" s="51"/>
      <c r="CD94" s="51"/>
      <c r="CE94" s="51"/>
      <c r="CF94" s="51"/>
      <c r="CG94" s="51"/>
      <c r="CH94" s="51"/>
      <c r="CI94" s="51"/>
      <c r="CJ94" s="51"/>
      <c r="CK94" s="51"/>
      <c r="CL94" s="47"/>
    </row>
    <row r="95" ht="28.5" customHeight="1" spans="1:88">
      <c r="A95" s="17" t="s">
        <v>298</v>
      </c>
      <c r="D95" s="36"/>
      <c r="F95" s="36"/>
      <c r="H95" s="36"/>
      <c r="J95" s="36"/>
      <c r="L95" s="36"/>
      <c r="N95" s="36"/>
      <c r="P95" s="36"/>
      <c r="Q95" s="36"/>
      <c r="R95" s="129"/>
      <c r="S95" s="36"/>
      <c r="T95" s="129"/>
      <c r="U95" s="129"/>
      <c r="V95" s="135"/>
      <c r="W95" s="136"/>
      <c r="Y95" s="36"/>
      <c r="AA95" s="36"/>
      <c r="AC95" s="36"/>
      <c r="AE95" s="36"/>
      <c r="AG95" s="36"/>
      <c r="AI95" s="36"/>
      <c r="AK95" s="36"/>
      <c r="AM95" s="36"/>
      <c r="AO95" s="36"/>
      <c r="AQ95" s="36"/>
      <c r="AR95" s="129"/>
      <c r="AS95" s="36"/>
      <c r="AT95" s="129"/>
      <c r="AU95" s="36"/>
      <c r="AV95" s="47"/>
      <c r="AW95" s="36"/>
      <c r="AX95" s="52"/>
    </row>
    <row r="96" ht="51" customHeight="1" spans="1:88">
      <c r="A96" s="53" t="s">
        <v>299</v>
      </c>
      <c r="D96" s="36"/>
      <c r="F96" s="36"/>
      <c r="H96" s="36"/>
      <c r="J96" s="36"/>
      <c r="L96" s="36"/>
      <c r="N96" s="36"/>
      <c r="P96" s="36"/>
      <c r="Q96" s="36"/>
      <c r="R96" s="129"/>
      <c r="S96" s="36"/>
      <c r="T96" s="129"/>
      <c r="U96" s="129"/>
      <c r="V96" s="135"/>
      <c r="W96" s="136"/>
      <c r="Y96" s="36"/>
      <c r="AA96" s="36"/>
      <c r="AC96" s="36"/>
      <c r="AE96" s="36"/>
      <c r="AG96" s="36"/>
      <c r="AI96" s="36"/>
      <c r="AK96" s="36"/>
      <c r="AM96" s="36"/>
      <c r="AO96" s="36"/>
      <c r="AQ96" s="36"/>
      <c r="AR96" s="129"/>
      <c r="AS96" s="36"/>
      <c r="AT96" s="129"/>
      <c r="AU96" s="36"/>
      <c r="AV96" s="47"/>
      <c r="AW96" s="36"/>
      <c r="AX96" s="52"/>
      <c r="BO96" s="129"/>
      <c r="BQ96" s="129"/>
      <c r="BS96" s="99" t="n">
        <v>153182.708092</v>
      </c>
    </row>
    <row r="97" spans="1:88">
      <c r="A97" s="22" t="s">
        <v>1</v>
      </c>
      <c r="B97" s="23" t="s">
        <v>2</v>
      </c>
      <c r="C97" s="24" t="s">
        <v>151</v>
      </c>
      <c r="D97" s="25" t="s">
        <v>215</v>
      </c>
      <c r="E97" s="24" t="s">
        <v>197</v>
      </c>
      <c r="F97" s="25" t="s">
        <v>216</v>
      </c>
      <c r="G97" s="24" t="s">
        <v>198</v>
      </c>
      <c r="H97" s="25" t="s">
        <v>217</v>
      </c>
      <c r="I97" s="24" t="s">
        <v>199</v>
      </c>
      <c r="J97" s="25" t="s">
        <v>218</v>
      </c>
      <c r="K97" s="24" t="s">
        <v>200</v>
      </c>
      <c r="L97" s="25" t="s">
        <v>219</v>
      </c>
      <c r="M97" s="24" t="s">
        <v>201</v>
      </c>
      <c r="N97" s="25" t="s">
        <v>220</v>
      </c>
      <c r="O97" s="24" t="s">
        <v>202</v>
      </c>
      <c r="P97" s="25" t="s">
        <v>221</v>
      </c>
      <c r="Q97" s="24" t="s">
        <v>203</v>
      </c>
      <c r="R97" s="25" t="s">
        <v>222</v>
      </c>
      <c r="S97" s="24"/>
      <c r="T97" s="25"/>
      <c r="U97" s="131" t="s">
        <v>51</v>
      </c>
      <c r="V97" s="132" t="s">
        <v>12</v>
      </c>
      <c r="W97" s="25"/>
      <c r="X97" s="24" t="s">
        <v>13</v>
      </c>
      <c r="Y97" s="25" t="s">
        <v>3</v>
      </c>
      <c r="Z97" s="24" t="s">
        <v>14</v>
      </c>
      <c r="AA97" s="25" t="s">
        <v>4</v>
      </c>
      <c r="AB97" s="24" t="s">
        <v>15</v>
      </c>
      <c r="AC97" s="25" t="s">
        <v>5</v>
      </c>
      <c r="AD97" s="24" t="s">
        <v>16</v>
      </c>
      <c r="AE97" s="25" t="s">
        <v>6</v>
      </c>
      <c r="AF97" s="24" t="s">
        <v>17</v>
      </c>
      <c r="AG97" s="25" t="s">
        <v>7</v>
      </c>
      <c r="AH97" s="24" t="s">
        <v>18</v>
      </c>
      <c r="AI97" s="25" t="s">
        <v>8</v>
      </c>
      <c r="AJ97" s="24" t="s">
        <v>19</v>
      </c>
      <c r="AK97" s="25" t="s">
        <v>9</v>
      </c>
      <c r="AL97" s="24" t="s">
        <v>20</v>
      </c>
      <c r="AM97" s="25" t="s">
        <v>10</v>
      </c>
      <c r="AN97" s="24" t="s">
        <v>21</v>
      </c>
      <c r="AO97" s="25" t="s">
        <v>22</v>
      </c>
      <c r="AP97" s="24" t="s">
        <v>23</v>
      </c>
      <c r="AQ97" s="25" t="s">
        <v>24</v>
      </c>
      <c r="AR97" s="24" t="s">
        <v>25</v>
      </c>
      <c r="AS97" s="133" t="s">
        <v>26</v>
      </c>
      <c r="AT97" s="24" t="s">
        <v>27</v>
      </c>
      <c r="AU97" s="133" t="s">
        <v>28</v>
      </c>
      <c r="AV97" s="25" t="s">
        <v>29</v>
      </c>
      <c r="AW97" s="133" t="s">
        <v>44</v>
      </c>
      <c r="AX97" s="137"/>
      <c r="AY97" s="24" t="s">
        <v>31</v>
      </c>
      <c r="AZ97" s="25" t="s">
        <v>3</v>
      </c>
      <c r="BA97" s="24" t="s">
        <v>32</v>
      </c>
      <c r="BB97" s="25" t="s">
        <v>4</v>
      </c>
      <c r="BC97" s="24" t="s">
        <v>33</v>
      </c>
      <c r="BD97" s="25" t="s">
        <v>5</v>
      </c>
      <c r="BE97" s="24" t="s">
        <v>34</v>
      </c>
      <c r="BF97" s="25" t="s">
        <v>6</v>
      </c>
      <c r="BG97" s="24" t="s">
        <v>35</v>
      </c>
      <c r="BH97" s="25" t="s">
        <v>7</v>
      </c>
      <c r="BI97" s="24" t="s">
        <v>36</v>
      </c>
      <c r="BJ97" s="25" t="s">
        <v>8</v>
      </c>
      <c r="BK97" s="24" t="s">
        <v>37</v>
      </c>
      <c r="BL97" s="25" t="s">
        <v>9</v>
      </c>
      <c r="BM97" s="24" t="s">
        <v>38</v>
      </c>
      <c r="BN97" s="25" t="s">
        <v>10</v>
      </c>
      <c r="BO97" s="24" t="s">
        <v>39</v>
      </c>
      <c r="BP97" s="25" t="s">
        <v>22</v>
      </c>
      <c r="BQ97" s="24" t="s">
        <v>40</v>
      </c>
      <c r="BR97" s="25" t="s">
        <v>24</v>
      </c>
      <c r="BS97" s="24" t="s">
        <v>41</v>
      </c>
      <c r="BT97" s="25" t="s">
        <v>26</v>
      </c>
      <c r="BU97" s="24" t="s">
        <v>42</v>
      </c>
      <c r="BV97" s="25" t="s">
        <v>28</v>
      </c>
      <c r="BW97" s="25" t="s">
        <v>51</v>
      </c>
      <c r="BX97" s="25" t="s">
        <v>44</v>
      </c>
      <c r="BY97" s="26"/>
      <c r="BZ97" s="24" t="s">
        <v>45</v>
      </c>
      <c r="CA97" s="24" t="s">
        <v>46</v>
      </c>
      <c r="CB97" s="24" t="s">
        <v>47</v>
      </c>
      <c r="CC97" s="24" t="s">
        <v>48</v>
      </c>
      <c r="CD97" s="24" t="s">
        <v>49</v>
      </c>
      <c r="CE97" s="24" t="s">
        <v>50</v>
      </c>
      <c r="CF97" s="24" t="s">
        <v>152</v>
      </c>
      <c r="CG97" s="24" t="s">
        <v>153</v>
      </c>
      <c r="CH97" s="24" t="s">
        <v>154</v>
      </c>
      <c r="CI97" s="24" t="s">
        <v>270</v>
      </c>
      <c r="CJ97" s="24" t="s">
        <v>271</v>
      </c>
      <c r="CK97" s="24" t="s">
        <v>272</v>
      </c>
      <c r="CL97" s="25" t="s">
        <v>51</v>
      </c>
    </row>
    <row r="98" spans="1:88">
      <c r="A98" s="27"/>
      <c r="B98" s="28"/>
      <c r="C98" s="29"/>
      <c r="D98" s="30"/>
      <c r="E98" s="29"/>
      <c r="F98" s="30"/>
      <c r="G98" s="29"/>
      <c r="H98" s="30"/>
      <c r="I98" s="29"/>
      <c r="J98" s="30"/>
      <c r="K98" s="29"/>
      <c r="L98" s="30"/>
      <c r="M98" s="29"/>
      <c r="N98" s="30"/>
      <c r="O98" s="29"/>
      <c r="P98" s="30"/>
      <c r="Q98" s="29"/>
      <c r="R98" s="31"/>
      <c r="S98" s="29"/>
      <c r="T98" s="31"/>
      <c r="U98" s="29"/>
      <c r="V98" s="30"/>
      <c r="W98" s="32"/>
      <c r="X98" s="29"/>
      <c r="Y98" s="30"/>
      <c r="Z98" s="29"/>
      <c r="AA98" s="30"/>
      <c r="AB98" s="29"/>
      <c r="AC98" s="30"/>
      <c r="AD98" s="29"/>
      <c r="AE98" s="30"/>
      <c r="AF98" s="29"/>
      <c r="AG98" s="30"/>
      <c r="AH98" s="29"/>
      <c r="AI98" s="30"/>
      <c r="AJ98" s="29"/>
      <c r="AK98" s="30"/>
      <c r="AL98" s="29"/>
      <c r="AM98" s="30"/>
      <c r="AN98" s="29"/>
      <c r="AO98" s="30"/>
      <c r="AP98" s="29"/>
      <c r="AQ98" s="30"/>
      <c r="AR98" s="29"/>
      <c r="AS98" s="30"/>
      <c r="AT98" s="29"/>
      <c r="AU98" s="30"/>
      <c r="AV98" s="31"/>
      <c r="AW98" s="30"/>
      <c r="AX98" s="138"/>
      <c r="AY98" s="29"/>
      <c r="AZ98" s="30"/>
      <c r="BA98" s="29"/>
      <c r="BB98" s="30"/>
      <c r="BC98" s="29"/>
      <c r="BD98" s="30"/>
      <c r="BE98" s="29"/>
      <c r="BF98" s="30"/>
      <c r="BG98" s="29"/>
      <c r="BH98" s="30"/>
      <c r="BI98" s="29"/>
      <c r="BJ98" s="30"/>
      <c r="BK98" s="29"/>
      <c r="BL98" s="30"/>
      <c r="BM98" s="29"/>
      <c r="BN98" s="30"/>
      <c r="BO98" s="29"/>
      <c r="BP98" s="30"/>
      <c r="BQ98" s="29"/>
      <c r="BR98" s="30"/>
      <c r="BS98" s="29"/>
      <c r="BT98" s="30"/>
      <c r="BU98" s="29"/>
      <c r="BV98" s="30"/>
      <c r="BW98" s="31"/>
      <c r="BX98" s="30"/>
      <c r="BY98" s="26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31"/>
    </row>
    <row r="99" s="15" customFormat="1" ht="28.8" customHeight="1" spans="1:88">
      <c r="A99" s="33" t="s">
        <v>80</v>
      </c>
      <c r="B99" s="34" t="s">
        <v>300</v>
      </c>
      <c r="C99" s="35" t="n">
        <f>C100+C101+C102+C103</f>
        <v>131496.2814</v>
      </c>
      <c r="D99" s="36" t="n">
        <f t="shared" ref="D99:D130" si="85">C99/X99-1</f>
        <v>-0.08811330068632217</v>
      </c>
      <c r="E99" s="35" t="n">
        <f>E100+E101+E102+E103</f>
        <v>148916.514818</v>
      </c>
      <c r="F99" s="36" t="n">
        <f t="shared" ref="F99:F130" si="86">E99/Z99-1</f>
        <v>-0.02219378504083558</v>
      </c>
      <c r="G99" s="35" t="n">
        <f>G100+G101+G102+G103</f>
        <v>155961.27027300006</v>
      </c>
      <c r="H99" s="36" t="n">
        <f t="shared" ref="H99:H130" si="87">G99/AB99-1</f>
        <v>-0.005301627881995841</v>
      </c>
      <c r="I99" s="35" t="n">
        <f>I100+I101+I102+I103</f>
        <v>162178.99010900003</v>
      </c>
      <c r="J99" s="36" t="n">
        <f t="shared" ref="J99:J130" si="88">I99/AD99-1</f>
        <v>-0.045517565358977996</v>
      </c>
      <c r="K99" s="35" t="n">
        <f>K100+K101+K102+K103</f>
        <v>163957.390395</v>
      </c>
      <c r="L99" s="36" t="n">
        <f t="shared" ref="L99:L130" si="89">K99/AF99-1</f>
        <v>-0.012041701712247166</v>
      </c>
      <c r="M99" s="35" t="n">
        <f>M100+M101+M102+M103</f>
        <v>154548.752275</v>
      </c>
      <c r="N99" s="36" t="n">
        <f t="shared" ref="N99:N130" si="90">M99/AH99-1</f>
        <v>-0.007631426824921017</v>
      </c>
      <c r="O99" s="35" t="n">
        <f>O100+O101+O102+O103</f>
        <v>154070.59412</v>
      </c>
      <c r="P99" s="36" t="n">
        <f t="shared" ref="P99:P130" si="91">O99/AJ99-1</f>
        <v>-0.021033267767701758</v>
      </c>
      <c r="Q99" s="35" t="n">
        <f>Q100+Q101+Q102+Q103</f>
        <v>156017.69562999997</v>
      </c>
      <c r="R99" s="36" t="n">
        <f>Q99/AL99-1</f>
        <v>0.010439150063180858</v>
      </c>
      <c r="S99" s="35">
        <f>S100+S101+S102+S103</f>
      </c>
      <c r="T99" s="36">
        <f>S99/AN99-1</f>
      </c>
      <c r="U99" s="134">
        <f>E99+C99+G99+I99+K99+M99+O99+Q99+S99</f>
      </c>
      <c r="V99" s="135">
        <f>U99/SUM(X99,Z99,AB99,AD99,AF99,AH99,AJ99,AL99,AN99)-1</f>
      </c>
      <c r="W99" s="35"/>
      <c r="X99" s="35">
        <f>X100+X101+X102+X103</f>
      </c>
      <c r="Y99" s="36">
        <f>X99/AY99-1</f>
      </c>
      <c r="Z99" s="35">
        <f>Z100+Z101+Z102+Z103</f>
      </c>
      <c r="AA99" s="36">
        <f>Z99/BA99-1</f>
      </c>
      <c r="AB99" s="35">
        <f>AB100+AB101+AB102+AB103</f>
      </c>
      <c r="AC99" s="36">
        <f>AB99/BC99-1</f>
      </c>
      <c r="AD99" s="35">
        <f>AD100+AD101+AD102+AD103</f>
      </c>
      <c r="AE99" s="36">
        <f>AD99/BE99-1</f>
      </c>
      <c r="AF99" s="35">
        <f>AF100+AF101+AF102+AF103</f>
      </c>
      <c r="AG99" s="36">
        <f>AF99/BG99-1</f>
      </c>
      <c r="AH99" s="35">
        <f>AH100+AH101+AH102+AH103</f>
      </c>
      <c r="AI99" s="36">
        <f>AH99/BI99-1</f>
      </c>
      <c r="AJ99" s="35">
        <f>AJ100+AJ101+AJ102+AJ103</f>
      </c>
      <c r="AK99" s="36">
        <f>AJ99/BK99-1</f>
      </c>
      <c r="AL99" s="35">
        <f>AL100+AL101+AL102+AL103</f>
      </c>
      <c r="AM99" s="36">
        <f>AL99/BM99-1</f>
      </c>
      <c r="AN99" s="35">
        <f>AN100+AN101+AN102+AN103</f>
      </c>
      <c r="AO99" s="36">
        <f>AN99/BO99-1</f>
      </c>
      <c r="AP99" s="35">
        <f>AP100+AP101+AP102+AP103</f>
      </c>
      <c r="AQ99" s="36">
        <f>AP99/BQ99-1</f>
      </c>
      <c r="AR99" s="35">
        <f>AR100+AR101+AR102+AR103</f>
      </c>
      <c r="AS99" s="36">
        <f>AR99/BS99-1</f>
      </c>
      <c r="AT99" s="35">
        <f>AT100+AT101+AT102+AT103</f>
      </c>
      <c r="AU99" s="36">
        <f>AT99/BU99-1</f>
      </c>
      <c r="AV99" s="35">
        <f>Z99+X99+AB99+AD99+AF99+AH99+AJ99+AL99+AN99+AP99+AR99+AT99</f>
      </c>
      <c r="AW99" s="36">
        <f>AV99/SUM(AY99,BA99,BC99,BE99,BG99,BI99,BK99,BM99,BO99,BQ99,BS99,BU99)-1</f>
      </c>
      <c r="AX99" s="37"/>
      <c r="AY99" s="38">
        <f>AY100+AY101+AY102+AY103</f>
      </c>
      <c r="AZ99" s="37">
        <f>AY99/BZ99-1</f>
      </c>
      <c r="BA99" s="38">
        <f>BA100+BA101+BA102+BA103</f>
      </c>
      <c r="BB99" s="37">
        <f>BA99/CA99-1</f>
      </c>
      <c r="BC99" s="38">
        <f>BC100+BC101+BC102+BC103</f>
      </c>
      <c r="BD99" s="37">
        <f>BC99/CB99-1</f>
      </c>
      <c r="BE99" s="38">
        <f>BE100+BE101+BE102+BE103</f>
      </c>
      <c r="BF99" s="37">
        <f>BE99/CC99-1</f>
      </c>
      <c r="BG99" s="38">
        <f>BG100+BG101+BG102+BG103</f>
      </c>
      <c r="BH99" s="37">
        <f>BG99/CD99-1</f>
      </c>
      <c r="BI99" s="38">
        <f>BI100+BI101+BI102+BI103</f>
      </c>
      <c r="BJ99" s="37">
        <f>BI99/CE99-1</f>
      </c>
      <c r="BK99" s="38">
        <f>BK100+BK101+BK102+BK103</f>
      </c>
      <c r="BL99" s="37">
        <f>BK99/CF99-1</f>
      </c>
      <c r="BM99" s="38">
        <f>BM100+BM101+BM102+BM103</f>
      </c>
      <c r="BN99" s="37">
        <f>BM99/CG99-1</f>
      </c>
      <c r="BO99" s="38">
        <f>BO100+BO101+BO102+BO103</f>
      </c>
      <c r="BP99" s="37">
        <f>BO99/CH99-1</f>
      </c>
      <c r="BQ99" s="38">
        <f>BQ100+BQ101+BQ102+BQ103</f>
      </c>
      <c r="BR99" s="37">
        <f>BQ99/CI99-1</f>
      </c>
      <c r="BS99" s="38">
        <f>BS100+BS101+BS102+BS103</f>
      </c>
      <c r="BT99" s="37">
        <f>BS99/CJ99-1</f>
      </c>
      <c r="BU99" s="38">
        <f>BU100+BU101+BU102+BU103</f>
      </c>
      <c r="BV99" s="37">
        <f>BU99/CK99-1</f>
      </c>
      <c r="BW99" s="38">
        <f>AY99+BA99+BC99+BE99+BG99+BI99+BK99+BM99+BO99+BQ99+BS99+BU99</f>
      </c>
      <c r="BX99" s="37">
        <f>BW99/CL99-1</f>
      </c>
      <c r="BY99" s="39"/>
      <c r="BZ99" s="38">
        <f>BZ100+BZ101+BZ102+BZ103</f>
      </c>
      <c r="CA99" s="38">
        <f>CA100+CA101+CA102+CA103</f>
      </c>
      <c r="CB99" s="38">
        <f>CB100+CB101+CB102+CB103</f>
      </c>
      <c r="CC99" s="38">
        <f>CC100+CC101+CC102+CC103</f>
      </c>
      <c r="CD99" s="38">
        <f>CD100+CD101+CD102+CD103</f>
      </c>
      <c r="CE99" s="38">
        <f>CE100+CE101+CE102+CE103</f>
      </c>
      <c r="CF99" s="38">
        <f>CF100+CF101+CF102+CF103</f>
      </c>
      <c r="CG99" s="38">
        <f>CG100+CG101+CG102+CG103</f>
      </c>
      <c r="CH99" s="38">
        <f>CH100+CH101+CH102+CH103</f>
      </c>
      <c r="CI99" s="38">
        <f>CI100+CI101+CI102+CI103</f>
      </c>
      <c r="CJ99" s="38">
        <f>CJ100+CJ101+CJ102+CJ103</f>
      </c>
      <c r="CK99" s="38">
        <f>CK100+CK101+CK102+CK103</f>
      </c>
      <c r="CL99" s="38">
        <f>BZ99+CA99+CB99+CC99+CD99+CE99+CF99+CG99+CH99+CI99+CJ99+CK99</f>
      </c>
    </row>
    <row r="100" ht="28.8" customHeight="1" spans="1:88">
      <c r="A100" s="27"/>
      <c r="B100" s="34" t="s">
        <v>301</v>
      </c>
      <c r="C100" s="35" t="n">
        <f>C105+C110+C115+C120+C125+C130+C135+C140+C145+C150+C155+C160+C165+C170+C175+C180+C185</f>
        <v>91471.0814</v>
      </c>
      <c r="D100" s="36" t="n">
        <f t="shared" si="85">C100/Z100-1</f>
        <v>-0.11859071338934624</v>
      </c>
      <c r="E100" s="35" t="n">
        <f>E105+E110+E115+E120+E125+E130+E135+E140+E145+E150+E155+E160+E165+E170+E175+E180+E185</f>
        <v>110843.064818</v>
      </c>
      <c r="F100" s="36" t="n">
        <f t="shared" si="86">E100/AB100-1</f>
        <v>-0.013814989258262966</v>
      </c>
      <c r="G100" s="35" t="n">
        <f>G105+G110+G115+G120+G125+G130+G135+G140+G145+G150+G155+G160+G165+G170+G175+G180+G185</f>
        <v>115505.52027300005</v>
      </c>
      <c r="H100" s="36" t="n">
        <f t="shared" si="87">G100/AD100-1</f>
        <v>0.02020757409908769</v>
      </c>
      <c r="I100" s="35" t="n">
        <f>I105+I110+I115+I120+I125+I130+I135+I140+I145+I150+I155+I160+I165+I170+I175+I180+I185</f>
        <v>121466.09010900003</v>
      </c>
      <c r="J100" s="36" t="n">
        <f t="shared" si="88">I100/AF100-1</f>
        <v>-0.036957971874687745</v>
      </c>
      <c r="K100" s="35" t="n">
        <f>K105+K110+K115+K120+K125+K130+K135+K140+K145+K150+K155+K160+K165+K170+K175+K180+K185</f>
        <v>121944.200395</v>
      </c>
      <c r="L100" s="36" t="n">
        <f t="shared" si="89">K100/AH100-1</f>
        <v>0.015403897578123216</v>
      </c>
      <c r="M100" s="35" t="n">
        <f>M105+M110+M115+M120+M125+M130+M135+M140+M145+M150+M155+M160+M165+M170+M175+M180+M185</f>
        <v>112912.97227500001</v>
      </c>
      <c r="N100" s="36" t="n">
        <f t="shared" si="90">M100/AJ100-1</f>
        <v>0.012027969441955166</v>
      </c>
      <c r="O100" s="35" t="n">
        <f>O105+O110+O115+O120+O125+O130+O135+O140+O145+O150+O155+O160+O165+O170+O175+O180+O185</f>
        <v>113731.31412</v>
      </c>
      <c r="P100" s="36" t="n">
        <f t="shared" si="91">O100/AL100-1</f>
        <v>-0.01665666555308265</v>
      </c>
      <c r="Q100" s="35" t="n">
        <f>Q105+Q110+Q115+Q120+Q125+Q130+Q135+Q140+Q145+Q150+Q155+Q160+Q165+Q170+Q175+Q180+Q185</f>
        <v>116272.14562999998</v>
      </c>
      <c r="R100" s="36" t="n">
        <f>Q100/AL100-1</f>
        <v>0.00530036613631224</v>
      </c>
      <c r="S100" s="35">
        <f>S105+S110+S115+S120+S125+S130+S135+S140+S145+S150+S155+S160+S165+S170+S175+S180+S185</f>
      </c>
      <c r="T100" s="36">
        <f>S100/AN100-1</f>
      </c>
      <c r="U100" s="134">
        <f>E100+C100+G100+I100+K100+M100+O100+Q100+S100</f>
      </c>
      <c r="V100" s="135">
        <f>U100/SUM(X100,Z100,AB100,AD100,AF100,AH100,AJ100,AL100,AN100)-1</f>
      </c>
      <c r="W100" s="35"/>
      <c r="X100" s="35">
        <f>X105+X110+X115+X120+X125+X130+X135+X140+X145+X150+X155+X160+X165+X170+X175+X180+X185</f>
      </c>
      <c r="Y100" s="36">
        <f>X100/AY100-1</f>
      </c>
      <c r="Z100" s="35">
        <f>Z105+Z110+Z115+Z120+Z125+Z130+Z135+Z140+Z145+Z150+Z155+Z160+Z165+Z170+Z175+Z180+Z185</f>
      </c>
      <c r="AA100" s="36">
        <f>Z100/BA100-1</f>
      </c>
      <c r="AB100" s="35">
        <f>AB105+AB110+AB115+AB120+AB125+AB130+AB135+AB140+AB145+AB150+AB155+AB160+AB165+AB170+AB175+AB180+AB185</f>
      </c>
      <c r="AC100" s="36">
        <f>AB100/BC100-1</f>
      </c>
      <c r="AD100" s="35">
        <f>AD105+AD110+AD115+AD120+AD125+AD130+AD135+AD140+AD145+AD150+AD155+AD160+AD165+AD170+AD175+AD180+AD185</f>
      </c>
      <c r="AE100" s="36">
        <f>AD100/BE100-1</f>
      </c>
      <c r="AF100" s="35">
        <f>AF105+AF110+AF115+AF120+AF125+AF130+AF135+AF140+AF145+AF150+AF155+AF160+AF165+AF170+AF175+AF180+AF185</f>
      </c>
      <c r="AG100" s="36">
        <f>AF100/BG100-1</f>
      </c>
      <c r="AH100" s="35">
        <f>AH105+AH110+AH115+AH120+AH125+AH130+AH135+AH140+AH145+AH150+AH155+AH160+AH165+AH170+AH175+AH180+AH185</f>
      </c>
      <c r="AI100" s="36">
        <f>AH100/BI100-1</f>
      </c>
      <c r="AJ100" s="35">
        <f>AJ105+AJ110+AJ115+AJ120+AJ125+AJ130+AJ135+AJ140+AJ145+AJ150+AJ155+AJ160+AJ165+AJ170+AJ175+AJ180+AJ185</f>
      </c>
      <c r="AK100" s="36">
        <f>AJ100/BK100-1</f>
      </c>
      <c r="AL100" s="35">
        <f>AL105+AL110+AL115+AL120+AL125+AL130+AL135+AL140+AL145+AL150+AL155+AL160+AL165+AL170+AL175+AL180+AL185</f>
      </c>
      <c r="AM100" s="36">
        <f>AL100/BM100-1</f>
      </c>
      <c r="AN100" s="35">
        <f>AN105+AN110+AN115+AN120+AN125+AN130+AN135+AN140+AN145+AN150+AN155+AN160+AN165+AN170+AN175+AN180+AN185</f>
      </c>
      <c r="AO100" s="36">
        <f>AN100/BO100-1</f>
      </c>
      <c r="AP100" s="35">
        <f>AP105+AP110+AP115+AP120+AP125+AP130+AP135+AP140+AP145+AP150+AP155+AP160+AP165+AP170+AP175+AP180+AP185</f>
      </c>
      <c r="AQ100" s="36">
        <f>AP100/BQ100-1</f>
      </c>
      <c r="AR100" s="35">
        <f>AR105+AR110+AR115+AR120+AR125+AR130+AR135+AR140+AR145+AR150+AR155+AR160+AR165+AR170+AR175+AR180+AR185</f>
      </c>
      <c r="AS100" s="36">
        <f>AR100/BS100-1</f>
      </c>
      <c r="AT100" s="35">
        <f>AT105+AT110+AT115+AT120+AT125+AT130+AT135+AT140+AT145+AT150+AT155+AT160+AT165+AT170+AT175+AT180+AT185</f>
      </c>
      <c r="AU100" s="36">
        <f>AT100/BU100-1</f>
      </c>
      <c r="AV100" s="35">
        <f>Z100+X100+AB100+AD100+AF100+AH100+AJ100+AL100+AN100+AP100+AR100+AT100</f>
      </c>
      <c r="AW100" s="36">
        <f>AV100/SUM(AY100,BA100,BC100,BE100,BG100,BI100,BK100,BM100,BO100,BQ100,BS100,BU100)-1</f>
      </c>
      <c r="AX100" s="37"/>
      <c r="AY100" s="35">
        <f>AY105+AY110+AY115+AY120+AY125+AY130+AY135+AY140+AY145+AY150+AY155+AY160+AY165+AY170+AY175+AY180+AY185</f>
      </c>
      <c r="AZ100" s="36">
        <f>AY100/BZ100-1</f>
      </c>
      <c r="BA100" s="35">
        <f>BA105+BA110+BA115+BA120+BA125+BA130+BA135+BA140+BA145+BA150+BA155+BA160+BA165+BA170+BA175+BA180+BA185</f>
      </c>
      <c r="BB100" s="36">
        <f>BA100/CA100-1</f>
      </c>
      <c r="BC100" s="35">
        <f>BC105+BC110+BC115+BC120+BC125+BC130+BC135+BC140+BC145+BC150+BC155+BC160+BC165+BC170+BC175+BC180+BC185</f>
      </c>
      <c r="BD100" s="36">
        <f>BC100/CB100-1</f>
      </c>
      <c r="BE100" s="35">
        <f>BE105+BE110+BE115+BE120+BE125+BE130+BE135+BE140+BE145+BE150+BE155+BE160+BE165+BE170+BE175+BE180+BE185</f>
      </c>
      <c r="BF100" s="36">
        <f>BE100/CC100-1</f>
      </c>
      <c r="BG100" s="35">
        <f>BG105+BG110+BG115+BG120+BG125+BG130+BG135+BG140+BG145+BG150+BG155+BG160+BG165+BG170+BG175+BG180+BG185</f>
      </c>
      <c r="BH100" s="36">
        <f>BG100/CD100-1</f>
      </c>
      <c r="BI100" s="35">
        <f>BI105+BI110+BI115+BI120+BI125+BI130+BI135+BI140+BI145+BI150+BI155+BI160+BI165+BI170+BI175+BI180+BI185</f>
      </c>
      <c r="BJ100" s="36">
        <f>BI100/CE100-1</f>
      </c>
      <c r="BK100" s="35">
        <f>BK105+BK110+BK115+BK120+BK125+BK130+BK135+BK140+BK145+BK150+BK155+BK160+BK165+BK170+BK175+BK180+BK185</f>
      </c>
      <c r="BL100" s="36">
        <f>BK100/CF100-1</f>
      </c>
      <c r="BM100" s="35">
        <f>BM105+BM110+BM115+BM120+BM125+BM130+BM135+BM140+BM145+BM150+BM155+BM160+BM165+BM170+BM175+BM180+BM185</f>
      </c>
      <c r="BN100" s="36">
        <f>BM100/CG100-1</f>
      </c>
      <c r="BO100" s="35">
        <f>BO105+BO110+BO115+BO120+BO125+BO130+BO135+BO140+BO145+BO150+BO155+BO160+BO165+BO170+BO175+BO180+BO185</f>
      </c>
      <c r="BP100" s="36">
        <f>BO100/CH100-1</f>
      </c>
      <c r="BQ100" s="35">
        <f>BQ105+BQ110+BQ115+BQ120+BQ125+BQ130+BQ135+BQ140+BQ145+BQ150+BQ155+BQ160+BQ165+BQ170+BQ175+BQ180+BQ185</f>
      </c>
      <c r="BR100" s="36">
        <f>BQ100/CI100-1</f>
      </c>
      <c r="BS100" s="35">
        <f>BS105+BS110+BS115+BS120+BS125+BS130+BS135+BS140+BS145+BS150+BS155+BS160+BS165+BS170+BS175+BS180+BS185</f>
      </c>
      <c r="BT100" s="36">
        <f>BS100/CJ100-1</f>
      </c>
      <c r="BU100" s="35">
        <f>BU105+BU110+BU115+BU120+BU125+BU130+BU135+BU140+BU145+BU150+BU155+BU160+BU165+BU170+BU175+BU180+BU185</f>
      </c>
      <c r="BV100" s="36">
        <f>BU100/CK100-1</f>
      </c>
      <c r="BW100" s="35">
        <f>AY100+BA100+BC100+BE100+BG100+BI100+BK100+BM100+BO100+BQ100+BS100+BU100</f>
      </c>
      <c r="BX100" s="36">
        <f>BW100/CL100-1</f>
      </c>
      <c r="BY100" s="40"/>
      <c r="BZ100" s="41" t="n">
        <v>76232.9222</v>
      </c>
      <c r="CA100" s="41" t="n">
        <v>92722.7454126</v>
      </c>
      <c r="CB100" s="41" t="n">
        <v>100787.5334</v>
      </c>
      <c r="CC100" s="41" t="n">
        <v>105145.2942</v>
      </c>
      <c r="CD100" s="41" t="n">
        <v>103234.7729</v>
      </c>
      <c r="CE100" s="41" t="n">
        <v>100150.4022</v>
      </c>
      <c r="CF100" s="41" t="n">
        <v>116553.7522</v>
      </c>
      <c r="CG100" s="41" t="n">
        <v>108644.3901</v>
      </c>
      <c r="CH100" s="41" t="n">
        <v>101615.2487</v>
      </c>
      <c r="CI100" s="41" t="n">
        <v>108275.6336</v>
      </c>
      <c r="CJ100" s="41" t="n">
        <v>100799.5258</v>
      </c>
      <c r="CK100" s="41" t="n">
        <v>87076.6553</v>
      </c>
      <c r="CL100" s="35">
        <f>BZ100+CA100+CB100+CC100+CD100+CE100+CF100+CG100+CH100+CI100+CJ100+CK100</f>
      </c>
    </row>
    <row r="101" ht="28.8" customHeight="1" spans="1:88">
      <c r="A101" s="27"/>
      <c r="B101" s="34" t="s">
        <v>302</v>
      </c>
      <c r="C101" s="35" t="n">
        <f>C106+C111+C116+C121+C126+C131+C136+C141+C146+C151+C156+C161+C166+C171+C176+C181+C186</f>
        <v>28031.86</v>
      </c>
      <c r="D101" s="36" t="n">
        <f t="shared" si="85">C101/Z101-1</f>
        <v>-0.06359076253328821</v>
      </c>
      <c r="E101" s="35" t="n">
        <f>E106+E111+E116+E121+E126+E131+E136+E141+E146+E151+E156+E161+E166+E171+E176+E181+E186</f>
        <v>26676.98999999999</v>
      </c>
      <c r="F101" s="36" t="n">
        <f t="shared" si="86">E101/AB101-1</f>
        <v>-0.10271355506119251</v>
      </c>
      <c r="G101" s="35" t="n">
        <f>G106+G111+G116+G121+G126+G131+G136+G141+G146+G151+G156+G161+G166+G171+G176+G181+G186</f>
        <v>28698.139999999996</v>
      </c>
      <c r="H101" s="36" t="n">
        <f t="shared" si="87">G101/AD101-1</f>
        <v>-0.14217707449673622</v>
      </c>
      <c r="I101" s="35" t="n">
        <f>I106+I111+I116+I121+I126+I131+I136+I141+I146+I151+I156+I161+I166+I171+I176+I181+I186</f>
        <v>29205.849999999995</v>
      </c>
      <c r="J101" s="36" t="n">
        <f t="shared" si="88">I101/AF101-1</f>
        <v>-0.1269281830022453</v>
      </c>
      <c r="K101" s="35" t="n">
        <f>K106+K111+K116+K121+K126+K131+K136+K141+K146+K151+K156+K161+K166+K171+K176+K181+K186</f>
        <v>29927.92000000001</v>
      </c>
      <c r="L101" s="36" t="n">
        <f t="shared" si="89">K101/AH101-1</f>
        <v>-0.13305452808440976</v>
      </c>
      <c r="M101" s="35" t="n">
        <f>M106+M111+M116+M121+M126+M131+M136+M141+M146+M151+M156+M161+M166+M171+M176+M181+M186</f>
        <v>29472.93</v>
      </c>
      <c r="N101" s="36" t="n">
        <f t="shared" si="90">M101/AJ101-1</f>
        <v>-0.11718866771043912</v>
      </c>
      <c r="O101" s="35" t="n">
        <f>O106+O111+O116+O121+O126+O131+O136+O141+O146+O151+O156+O161+O166+O171+O176+O181+O186</f>
        <v>27882.399999999994</v>
      </c>
      <c r="P101" s="36" t="n">
        <f t="shared" si="91">O101/AL101-1</f>
        <v>-0.07948133171871263</v>
      </c>
      <c r="Q101" s="35" t="n">
        <f>Q106+Q111+Q116+Q121+Q126+Q131+Q136+Q141+Q146+Q151+Q156+Q161+Q166+Q171+Q176+Q181+Q186</f>
        <v>27230.65</v>
      </c>
      <c r="R101" s="36" t="n">
        <f>Q101/AL101-1</f>
        <v>-0.008609924440622474</v>
      </c>
      <c r="S101" s="35">
        <f>S106+S111+S116+S121+S126+S131+S136+S141+S146+S151+S156+S161+S166+S171+S176+S181+S186</f>
      </c>
      <c r="T101" s="36">
        <f>S101/AN101-1</f>
      </c>
      <c r="U101" s="134">
        <f>E101+C101+G101+I101+K101+M101+O101+Q101+S101</f>
      </c>
      <c r="V101" s="135">
        <f>U101/SUM(X101,Z101,AB101,AD101,AF101,AH101,AJ101,AL101,AN101)-1</f>
      </c>
      <c r="W101" s="35"/>
      <c r="X101" s="35">
        <f>X106+X111+X116+X121+X126+X131+X136+X141+X146+X151+X156+X161+X166+X171+X176+X181+X186</f>
      </c>
      <c r="Y101" s="36">
        <f>X101/AY101-1</f>
      </c>
      <c r="Z101" s="35">
        <f>Z106+Z111+Z116+Z121+Z126+Z131+Z136+Z141+Z146+Z151+Z156+Z161+Z166+Z171+Z176+Z181+Z186</f>
      </c>
      <c r="AA101" s="36">
        <f>Z101/BA101-1</f>
      </c>
      <c r="AB101" s="35">
        <f>AB106+AB111+AB116+AB121+AB126+AB131+AB136+AB141+AB146+AB151+AB156+AB161+AB166+AB171+AB176+AB181+AB186</f>
      </c>
      <c r="AC101" s="36">
        <f>AB101/BC101-1</f>
      </c>
      <c r="AD101" s="35">
        <f>AD106+AD111+AD116+AD121+AD126+AD131+AD136+AD141+AD146+AD151+AD156+AD161+AD166+AD171+AD176+AD181+AD186</f>
      </c>
      <c r="AE101" s="36">
        <f>AD101/BE101-1</f>
      </c>
      <c r="AF101" s="35">
        <f>AF106+AF111+AF116+AF121+AF126+AF131+AF136+AF141+AF146+AF151+AF156+AF161+AF166+AF171+AF176+AF181+AF186</f>
      </c>
      <c r="AG101" s="36">
        <f>AF101/BG101-1</f>
      </c>
      <c r="AH101" s="35">
        <f>AH106+AH111+AH116+AH121+AH126+AH131+AH136+AH141+AH146+AH151+AH156+AH161+AH166+AH171+AH176+AH181+AH186</f>
      </c>
      <c r="AI101" s="36">
        <f>AH101/BI101-1</f>
      </c>
      <c r="AJ101" s="35">
        <f>AJ106+AJ111+AJ116+AJ121+AJ126+AJ131+AJ136+AJ141+AJ146+AJ151+AJ156+AJ161+AJ166+AJ171+AJ176+AJ181+AJ186</f>
      </c>
      <c r="AK101" s="36">
        <f>AJ101/BK101-1</f>
      </c>
      <c r="AL101" s="35">
        <f>AL106+AL111+AL116+AL121+AL126+AL131+AL136+AL141+AL146+AL151+AL156+AL161+AL166+AL171+AL176+AL181+AL186</f>
      </c>
      <c r="AM101" s="36">
        <f>AL101/BM101-1</f>
      </c>
      <c r="AN101" s="35">
        <f>AN106+AN111+AN116+AN121+AN126+AN131+AN136+AN141+AN146+AN151+AN156+AN161+AN166+AN171+AN176+AN181+AN186</f>
      </c>
      <c r="AO101" s="36">
        <f>AN101/BO101-1</f>
      </c>
      <c r="AP101" s="35">
        <f>AP106+AP111+AP116+AP121+AP126+AP131+AP136+AP141+AP146+AP151+AP156+AP161+AP166+AP171+AP176+AP181+AP186</f>
      </c>
      <c r="AQ101" s="36">
        <f>AP101/BQ101-1</f>
      </c>
      <c r="AR101" s="35">
        <f>AR106+AR111+AR116+AR121+AR126+AR131+AR136+AR141+AR146+AR151+AR156+AR161+AR166+AR171+AR176+AR181+AR186</f>
      </c>
      <c r="AS101" s="36">
        <f>AR101/BS101-1</f>
      </c>
      <c r="AT101" s="35">
        <f>AT106+AT111+AT116+AT121+AT126+AT131+AT136+AT141+AT146+AT151+AT156+AT161+AT166+AT171+AT176+AT181+AT186</f>
      </c>
      <c r="AU101" s="36">
        <f>AT101/BU101-1</f>
      </c>
      <c r="AV101" s="35">
        <f>Z101+X101+AB101+AD101+AF101+AH101+AJ101+AL101+AN101+AP101+AR101+AT101</f>
      </c>
      <c r="AW101" s="36">
        <f>AV101/SUM(AY101,BA101,BC101,BE101,BG101,BI101,BK101,BM101,BO101,BQ101,BS101,BU101)-1</f>
      </c>
      <c r="AX101" s="37"/>
      <c r="AY101" s="35">
        <f>AY106+AY111+AY116+AY121+AY126+AY131+AY136+AY141+AY146+AY151+AY156+AY161+AY166+AY171+AY176+AY181+AY186</f>
      </c>
      <c r="AZ101" s="36">
        <f>AY101/BZ101-1</f>
      </c>
      <c r="BA101" s="35">
        <f>BA106+BA111+BA116+BA121+BA126+BA131+BA136+BA141+BA146+BA151+BA156+BA161+BA166+BA171+BA176+BA181+BA186</f>
      </c>
      <c r="BB101" s="36">
        <f>BA101/CA101-1</f>
      </c>
      <c r="BC101" s="35">
        <f>BC106+BC111+BC116+BC121+BC126+BC131+BC136+BC141+BC146+BC151+BC156+BC161+BC166+BC171+BC176+BC181+BC186</f>
      </c>
      <c r="BD101" s="36">
        <f>BC101/CB101-1</f>
      </c>
      <c r="BE101" s="35">
        <f>BE106+BE111+BE116+BE121+BE126+BE131+BE136+BE141+BE146+BE151+BE156+BE161+BE166+BE171+BE176+BE181+BE186</f>
      </c>
      <c r="BF101" s="36">
        <f>BE101/CC101-1</f>
      </c>
      <c r="BG101" s="35">
        <f>BG106+BG111+BG116+BG121+BG126+BG131+BG136+BG141+BG146+BG151+BG156+BG161+BG166+BG171+BG176+BG181+BG186</f>
      </c>
      <c r="BH101" s="36">
        <f>BG101/CD101-1</f>
      </c>
      <c r="BI101" s="35">
        <f>BI106+BI111+BI116+BI121+BI126+BI131+BI136+BI141+BI146+BI151+BI156+BI161+BI166+BI171+BI176+BI181+BI186</f>
      </c>
      <c r="BJ101" s="36">
        <f>BI101/CE101-1</f>
      </c>
      <c r="BK101" s="35">
        <f>BK106+BK111+BK116+BK121+BK126+BK131+BK136+BK141+BK146+BK151+BK156+BK161+BK166+BK171+BK176+BK181+BK186</f>
      </c>
      <c r="BL101" s="36">
        <f>BK101/CF101-1</f>
      </c>
      <c r="BM101" s="35">
        <f>BM106+BM111+BM116+BM121+BM126+BM131+BM136+BM141+BM146+BM151+BM156+BM161+BM166+BM171+BM176+BM181+BM186</f>
      </c>
      <c r="BN101" s="36">
        <f>BM101/CG101-1</f>
      </c>
      <c r="BO101" s="35">
        <f>BO106+BO111+BO116+BO121+BO126+BO131+BO136+BO141+BO146+BO151+BO156+BO161+BO166+BO171+BO176+BO181+BO186</f>
      </c>
      <c r="BP101" s="36">
        <f>BO101/CH101-1</f>
      </c>
      <c r="BQ101" s="35">
        <f>BQ106+BQ111+BQ116+BQ121+BQ126+BQ131+BQ136+BQ141+BQ146+BQ151+BQ156+BQ161+BQ166+BQ171+BQ176+BQ181+BQ186</f>
      </c>
      <c r="BR101" s="36">
        <f>BQ101/CI101-1</f>
      </c>
      <c r="BS101" s="35">
        <f>BS106+BS111+BS116+BS121+BS126+BS131+BS136+BS141+BS146+BS151+BS156+BS161+BS166+BS171+BS176+BS181+BS186</f>
      </c>
      <c r="BT101" s="36">
        <f>BS101/CJ101-1</f>
      </c>
      <c r="BU101" s="35">
        <f>BU106+BU111+BU116+BU121+BU126+BU131+BU136+BU141+BU146+BU151+BU156+BU161+BU166+BU171+BU176+BU181+BU186</f>
      </c>
      <c r="BV101" s="36">
        <f>BU101/CK101-1</f>
      </c>
      <c r="BW101" s="35">
        <f>AY101+BA101+BC101+BE101+BG101+BI101+BK101+BM101+BO101+BQ101+BS101+BU101</f>
      </c>
      <c r="BX101" s="36">
        <f>BW101/CL101-1</f>
      </c>
      <c r="BY101" s="40"/>
      <c r="BZ101" s="41" t="n">
        <v>20374.14</v>
      </c>
      <c r="CA101" s="41" t="n">
        <v>27813.06</v>
      </c>
      <c r="CB101" s="41" t="n">
        <v>28533.89</v>
      </c>
      <c r="CC101" s="41" t="n">
        <v>30809.55</v>
      </c>
      <c r="CD101" s="41" t="n">
        <v>30397.19</v>
      </c>
      <c r="CE101" s="41" t="n">
        <v>29368.57</v>
      </c>
      <c r="CF101" s="41" t="n">
        <v>28407.66</v>
      </c>
      <c r="CG101" s="41" t="n">
        <v>28011.06</v>
      </c>
      <c r="CH101" s="41" t="n">
        <v>28580.74</v>
      </c>
      <c r="CI101" s="41" t="n">
        <v>31085.21</v>
      </c>
      <c r="CJ101" s="41" t="n">
        <v>31998.54</v>
      </c>
      <c r="CK101" s="41" t="n">
        <v>32734.44</v>
      </c>
      <c r="CL101" s="35">
        <f>BZ101+CA101+CB101+CC101+CD101+CE101+CF101+CG101+CH101+CI101+CJ101+CK101</f>
      </c>
    </row>
    <row r="102" ht="28.8" customHeight="1" spans="1:88">
      <c r="A102" s="27"/>
      <c r="B102" s="34" t="s">
        <v>303</v>
      </c>
      <c r="C102" s="35" t="n">
        <f>C107+C112+C117+C122+C127+C132+C137+C142+C147+C152+C157+C162+C167+C172+C177+C182+C187</f>
        <v>7393.31</v>
      </c>
      <c r="D102" s="36" t="n">
        <f t="shared" si="85">C102/Z102-1</f>
        <v>-0.04978735819059754</v>
      </c>
      <c r="E102" s="35" t="n">
        <f>E107+E112+E117+E122+E127+E132+E137+E142+E147+E152+E157+E162+E167+E172+E177+E182+E187</f>
        <v>7424.72</v>
      </c>
      <c r="F102" s="36" t="n">
        <f t="shared" si="86">E102/AB102-1</f>
        <v>-0.02181855070859895</v>
      </c>
      <c r="G102" s="35" t="n">
        <f>G107+G112+G117+G122+G127+G132+G137+G142+G147+G152+G157+G162+G167+G172+G177+G182+G187</f>
        <v>7017.039999999999</v>
      </c>
      <c r="H102" s="36" t="n">
        <f t="shared" si="87">G102/AD102-1</f>
        <v>-0.029480553069836324</v>
      </c>
      <c r="I102" s="35" t="n">
        <f>I107+I112+I117+I122+I127+I132+I137+I142+I147+I152+I157+I162+I167+I172+I177+I182+I187</f>
        <v>6880.66</v>
      </c>
      <c r="J102" s="36" t="n">
        <f t="shared" si="88">I102/AF102-1</f>
        <v>-0.032377100475467935</v>
      </c>
      <c r="K102" s="35" t="n">
        <f>K107+K112+K117+K122+K127+K132+K137+K142+K147+K152+K157+K162+K167+K172+K177+K182+K187</f>
        <v>7052.960000000001</v>
      </c>
      <c r="L102" s="36" t="n">
        <f t="shared" si="89">K102/AH102-1</f>
        <v>-0.08784209348733929</v>
      </c>
      <c r="M102" s="35" t="n">
        <f>M107+M112+M117+M122+M127+M132+M137+M142+M147+M152+M157+M162+M167+M172+M177+M182+M187</f>
        <v>6971.6900000000005</v>
      </c>
      <c r="N102" s="36" t="n">
        <f t="shared" si="90">M102/AJ102-1</f>
        <v>-0.048423112935851664</v>
      </c>
      <c r="O102" s="35" t="n">
        <f>O107+O112+O117+O122+O127+O132+O137+O142+O147+O152+O157+O162+O167+O172+O177+O182+O187</f>
        <v>6814.469999999999</v>
      </c>
      <c r="P102" s="36" t="n">
        <f t="shared" si="91">O102/AL102-1</f>
        <v>-0.1190061254198459</v>
      </c>
      <c r="Q102" s="35" t="n">
        <f>Q107+Q112+Q117+Q122+Q127+Q132+Q137+Q142+Q147+Q152+Q157+Q162+Q167+Q172+Q177+Q182+Q187</f>
        <v>6715.290000000001</v>
      </c>
      <c r="R102" s="36" t="n">
        <f>Q102/AL102-1</f>
        <v>-0.11664748324465113</v>
      </c>
      <c r="S102" s="35">
        <f>S107+S112+S117+S122+S127+S132+S137+S142+S147+S152+S157+S162+S167+S172+S177+S182+S187</f>
      </c>
      <c r="T102" s="36">
        <f>S102/AN102-1</f>
      </c>
      <c r="U102" s="134">
        <f>E102+C102+G102+I102+K102+M102+O102+Q102+S102</f>
      </c>
      <c r="V102" s="135">
        <f>U102/SUM(X102,Z102,AB102,AD102,AF102,AH102,AJ102,AL102,AN102)-1</f>
      </c>
      <c r="W102" s="35"/>
      <c r="X102" s="35">
        <f>X107+X112+X117+X122+X127+X132+X137+X142+X147+X152+X157+X162+X167+X172+X177+X182+X187</f>
      </c>
      <c r="Y102" s="36">
        <f>X102/AY102-1</f>
      </c>
      <c r="Z102" s="35">
        <f>Z107+Z112+Z117+Z122+Z127+Z132+Z137+Z142+Z147+Z152+Z157+Z162+Z167+Z172+Z177+Z182+Z187</f>
      </c>
      <c r="AA102" s="36">
        <f>Z102/BA102-1</f>
      </c>
      <c r="AB102" s="35">
        <f>AB107+AB112+AB117+AB122+AB127+AB132+AB137+AB142+AB147+AB152+AB157+AB162+AB167+AB172+AB177+AB182+AB187</f>
      </c>
      <c r="AC102" s="36">
        <f>AB102/BC102-1</f>
      </c>
      <c r="AD102" s="35">
        <f>AD107+AD112+AD117+AD122+AD127+AD132+AD137+AD142+AD147+AD152+AD157+AD162+AD167+AD172+AD177+AD182+AD187</f>
      </c>
      <c r="AE102" s="36">
        <f>AD102/BE102-1</f>
      </c>
      <c r="AF102" s="35">
        <f>AF107+AF112+AF117+AF122+AF127+AF132+AF137+AF142+AF147+AF152+AF157+AF162+AF167+AF172+AF177+AF182+AF187</f>
      </c>
      <c r="AG102" s="36">
        <f>AF102/BG102-1</f>
      </c>
      <c r="AH102" s="35">
        <f>AH107+AH112+AH117+AH122+AH127+AH132+AH137+AH142+AH147+AH152+AH157+AH162+AH167+AH172+AH177+AH182+AH187</f>
      </c>
      <c r="AI102" s="36">
        <f>AH102/BI102-1</f>
      </c>
      <c r="AJ102" s="35">
        <f>AJ107+AJ112+AJ117+AJ122+AJ127+AJ132+AJ137+AJ142+AJ147+AJ152+AJ157+AJ162+AJ167+AJ172+AJ177+AJ182+AJ187</f>
      </c>
      <c r="AK102" s="36">
        <f>AJ102/BK102-1</f>
      </c>
      <c r="AL102" s="35">
        <f>AL107+AL112+AL117+AL122+AL127+AL132+AL137+AL142+AL147+AL152+AL157+AL162+AL167+AL172+AL177+AL182+AL187</f>
      </c>
      <c r="AM102" s="36">
        <f>AL102/BM102-1</f>
      </c>
      <c r="AN102" s="35">
        <f>AN107+AN112+AN117+AN122+AN127+AN132+AN137+AN142+AN147+AN152+AN157+AN162+AN167+AN172+AN177+AN182+AN187</f>
      </c>
      <c r="AO102" s="36">
        <f>AN102/BO102-1</f>
      </c>
      <c r="AP102" s="35">
        <f>AP107+AP112+AP117+AP122+AP127+AP132+AP137+AP142+AP147+AP152+AP157+AP162+AP167+AP172+AP177+AP182+AP187</f>
      </c>
      <c r="AQ102" s="36">
        <f>AP102/BQ102-1</f>
      </c>
      <c r="AR102" s="35">
        <f>AR107+AR112+AR117+AR122+AR127+AR132+AR137+AR142+AR147+AR152+AR157+AR162+AR167+AR172+AR177+AR182+AR187</f>
      </c>
      <c r="AS102" s="36">
        <f>AR102/BS102-1</f>
      </c>
      <c r="AT102" s="35">
        <f>AT107+AT112+AT117+AT122+AT127+AT132+AT137+AT142+AT147+AT152+AT157+AT162+AT167+AT172+AT177+AT182+AT187</f>
      </c>
      <c r="AU102" s="36">
        <f>AT102/BU102-1</f>
      </c>
      <c r="AV102" s="35">
        <f>Z102+X102+AB102+AD102+AF102+AH102+AJ102+AL102+AN102+AP102+AR102+AT102</f>
      </c>
      <c r="AW102" s="36">
        <f>AV102/SUM(AY102,BA102,BC102,BE102,BG102,BI102,BK102,BM102,BO102,BQ102,BS102,BU102)-1</f>
      </c>
      <c r="AX102" s="37"/>
      <c r="AY102" s="35">
        <f>AY107+AY112+AY117+AY122+AY127+AY132+AY137+AY142+AY147+AY152+AY157+AY162+AY167+AY172+AY177+AY182+AY187</f>
      </c>
      <c r="AZ102" s="36">
        <f>AY102/BZ102-1</f>
      </c>
      <c r="BA102" s="35">
        <f>BA107+BA112+BA117+BA122+BA127+BA132+BA137+BA142+BA147+BA152+BA157+BA162+BA167+BA172+BA177+BA182+BA187</f>
      </c>
      <c r="BB102" s="36">
        <f>BA102/CA102-1</f>
      </c>
      <c r="BC102" s="35">
        <f>BC107+BC112+BC117+BC122+BC127+BC132+BC137+BC142+BC147+BC152+BC157+BC162+BC167+BC172+BC177+BC182+BC187</f>
      </c>
      <c r="BD102" s="36">
        <f>BC102/CB102-1</f>
      </c>
      <c r="BE102" s="35">
        <f>BE107+BE112+BE117+BE122+BE127+BE132+BE137+BE142+BE147+BE152+BE157+BE162+BE167+BE172+BE177+BE182+BE187</f>
      </c>
      <c r="BF102" s="36">
        <f>BE102/CC102-1</f>
      </c>
      <c r="BG102" s="35">
        <f>BG107+BG112+BG117+BG122+BG127+BG132+BG137+BG142+BG147+BG152+BG157+BG162+BG167+BG172+BG177+BG182+BG187</f>
      </c>
      <c r="BH102" s="36">
        <f>BG102/CD102-1</f>
      </c>
      <c r="BI102" s="35">
        <f>BI107+BI112+BI117+BI122+BI127+BI132+BI137+BI142+BI147+BI152+BI157+BI162+BI167+BI172+BI177+BI182+BI187</f>
      </c>
      <c r="BJ102" s="36">
        <f>BI102/CE102-1</f>
      </c>
      <c r="BK102" s="35">
        <f>BK107+BK112+BK117+BK122+BK127+BK132+BK137+BK142+BK147+BK152+BK157+BK162+BK167+BK172+BK177+BK182+BK187</f>
      </c>
      <c r="BL102" s="36">
        <f>BK102/CF102-1</f>
      </c>
      <c r="BM102" s="35">
        <f>BM107+BM112+BM117+BM122+BM127+BM132+BM137+BM142+BM147+BM152+BM157+BM162+BM167+BM172+BM177+BM182+BM187</f>
      </c>
      <c r="BN102" s="36">
        <f>BM102/CG102-1</f>
      </c>
      <c r="BO102" s="35">
        <f>BO107+BO112+BO117+BO122+BO127+BO132+BO137+BO142+BO147+BO152+BO157+BO162+BO167+BO172+BO177+BO182+BO187</f>
      </c>
      <c r="BP102" s="36">
        <f>BO102/CH102-1</f>
      </c>
      <c r="BQ102" s="35">
        <f>BQ107+BQ112+BQ117+BQ122+BQ127+BQ132+BQ137+BQ142+BQ147+BQ152+BQ157+BQ162+BQ167+BQ172+BQ177+BQ182+BQ187</f>
      </c>
      <c r="BR102" s="36">
        <f>BQ102/CI102-1</f>
      </c>
      <c r="BS102" s="35">
        <f>BS107+BS112+BS117+BS122+BS127+BS132+BS137+BS142+BS147+BS152+BS157+BS162+BS167+BS172+BS177+BS182+BS187</f>
      </c>
      <c r="BT102" s="36">
        <f>BS102/CJ102-1</f>
      </c>
      <c r="BU102" s="35">
        <f>BU107+BU112+BU117+BU122+BU127+BU132+BU137+BU142+BU147+BU152+BU157+BU162+BU167+BU172+BU177+BU182+BU187</f>
      </c>
      <c r="BV102" s="36">
        <f>BU102/CK102-1</f>
      </c>
      <c r="BW102" s="35">
        <f>AY102+BA102+BC102+BE102+BG102+BI102+BK102+BM102+BO102+BQ102+BS102+BU102</f>
      </c>
      <c r="BX102" s="36">
        <f>BW102/CL102-1</f>
      </c>
      <c r="BY102" s="40"/>
      <c r="BZ102" s="41" t="n">
        <v>8287.38</v>
      </c>
      <c r="CA102" s="41" t="n">
        <v>8186.0</v>
      </c>
      <c r="CB102" s="41" t="n">
        <v>7772.28</v>
      </c>
      <c r="CC102" s="41" t="n">
        <v>8167.55</v>
      </c>
      <c r="CD102" s="41" t="n">
        <v>8266.18</v>
      </c>
      <c r="CE102" s="41" t="n">
        <v>8012.96</v>
      </c>
      <c r="CF102" s="41" t="n">
        <v>8215.94</v>
      </c>
      <c r="CG102" s="41" t="n">
        <v>8211.76</v>
      </c>
      <c r="CH102" s="41" t="n">
        <v>7981.01</v>
      </c>
      <c r="CI102" s="41" t="n">
        <v>8245.66</v>
      </c>
      <c r="CJ102" s="41" t="n">
        <v>7847.31</v>
      </c>
      <c r="CK102" s="41" t="n">
        <v>7983.07999999999</v>
      </c>
      <c r="CL102" s="35">
        <f>BZ102+CA102+CB102+CC102+CD102+CE102+CF102+CG102+CH102+CI102+CJ102+CK102</f>
      </c>
    </row>
    <row r="103" ht="28.8" customHeight="1" spans="1:88">
      <c r="A103" s="42"/>
      <c r="B103" s="34" t="s">
        <v>304</v>
      </c>
      <c r="C103" s="35" t="n">
        <f>C108+C113+C118+C123+C128+C133+C138+C143+C148+C153+C158+C163+C168+C173+C178+C183+C188</f>
        <v>4600.03</v>
      </c>
      <c r="D103" s="36" t="n">
        <f t="shared" si="85">C103/Z103-1</f>
        <v>0.6986503203412049</v>
      </c>
      <c r="E103" s="35" t="n">
        <f>E108+E113+E118+E123+E128+E133+E138+E143+E148+E153+E158+E163+E168+E173+E178+E183+E188</f>
        <v>3971.7399999999975</v>
      </c>
      <c r="F103" s="36" t="n">
        <f t="shared" si="86">E103/AB103-1</f>
        <v>0.5396310380785139</v>
      </c>
      <c r="G103" s="35" t="n">
        <f>G108+G113+G118+G123+G128+G133+G138+G143+G148+G153+G158+G163+G168+G173+G178+G183+G188</f>
        <v>4740.569999999997</v>
      </c>
      <c r="H103" s="36" t="n">
        <f t="shared" si="87">G103/AD103-1</f>
        <v>0.6403072611200498</v>
      </c>
      <c r="I103" s="35" t="n">
        <f>I108+I113+I118+I123+I128+I133+I138+I143+I148+I153+I158+I163+I168+I173+I178+I183+I188</f>
        <v>4626.390000000006</v>
      </c>
      <c r="J103" s="36" t="n">
        <f t="shared" si="88">I103/AF103-1</f>
        <v>0.4355232577983703</v>
      </c>
      <c r="K103" s="35" t="n">
        <f>K108+K113+K118+K123+K128+K133+K138+K143+K148+K153+K158+K163+K168+K173+K178+K183+K188</f>
        <v>5032.309999999987</v>
      </c>
      <c r="L103" s="36" t="n">
        <f t="shared" si="89">K103/AH103-1</f>
        <v>0.3946793709917844</v>
      </c>
      <c r="M103" s="35" t="n">
        <f>M108+M113+M118+M123+M128+M133+M138+M143+M148+M153+M158+M163+M168+M173+M178+M183+M188</f>
        <v>5191.159999999991</v>
      </c>
      <c r="N103" s="36" t="n">
        <f t="shared" si="90">M103/AJ103-1</f>
        <v>0.5027326833561072</v>
      </c>
      <c r="O103" s="35" t="n">
        <f>O108+O113+O118+O123+O128+O133+O138+O143+O148+O153+O158+O163+O168+O173+O178+O183+O188</f>
        <v>5642.4099999999935</v>
      </c>
      <c r="P103" s="36" t="n">
        <f t="shared" si="91">O103/AL103-1</f>
        <v>0.5257261680069629</v>
      </c>
      <c r="Q103" s="35" t="n">
        <f>Q108+Q113+Q118+Q123+Q128+Q133+Q138+Q143+Q148+Q153+Q158+Q163+Q168+Q173+Q178+Q183+Q188</f>
        <v>5799.609999999993</v>
      </c>
      <c r="R103" s="36" t="n">
        <f>Q103/AL103-1</f>
        <v>0.5770394803033574</v>
      </c>
      <c r="S103" s="35">
        <f>S108+S113+S118+S123+S128+S133+S138+S143+S148+S153+S158+S163+S168+S173+S178+S183+S188</f>
      </c>
      <c r="T103" s="36">
        <f>S103/AN103-1</f>
      </c>
      <c r="U103" s="134">
        <f>E103+C103+G103+I103+K103+M103+O103+Q103+S103</f>
      </c>
      <c r="V103" s="135">
        <f>U103/SUM(X103,Z103,AB103,AD103,AF103,AH103,AJ103,AL103,AN103)-1</f>
      </c>
      <c r="W103" s="35"/>
      <c r="X103" s="35">
        <f>X108+X113+X118+X123+X128+X133+X138+X143+X148+X153+X158+X163+X168+X173+X178+X183+X188</f>
      </c>
      <c r="Y103" s="36">
        <f>X103/AY103-1</f>
      </c>
      <c r="Z103" s="35">
        <f>Z108+Z113+Z118+Z123+Z128+Z133+Z138+Z143+Z148+Z153+Z158+Z163+Z168+Z173+Z178+Z183+Z188</f>
      </c>
      <c r="AA103" s="36">
        <f>Z103/BA103-1</f>
      </c>
      <c r="AB103" s="35">
        <f>AB108+AB113+AB118+AB123+AB128+AB133+AB138+AB143+AB148+AB153+AB158+AB163+AB168+AB173+AB178+AB183+AB188</f>
      </c>
      <c r="AC103" s="36">
        <f>AB103/BC103-1</f>
      </c>
      <c r="AD103" s="35">
        <f>AD108+AD113+AD118+AD123+AD128+AD133+AD138+AD143+AD148+AD153+AD158+AD163+AD168+AD173+AD178+AD183+AD188</f>
      </c>
      <c r="AE103" s="36">
        <f>AD103/BE103-1</f>
      </c>
      <c r="AF103" s="35">
        <f>AF108+AF113+AF118+AF123+AF128+AF133+AF138+AF143+AF148+AF153+AF158+AF163+AF168+AF173+AF178+AF183+AF188</f>
      </c>
      <c r="AG103" s="36">
        <f>AF103/BG103-1</f>
      </c>
      <c r="AH103" s="35">
        <f>AH108+AH113+AH118+AH123+AH128+AH133+AH138+AH143+AH148+AH153+AH158+AH163+AH168+AH173+AH178+AH183+AH188</f>
      </c>
      <c r="AI103" s="36">
        <f>AH103/BI103-1</f>
      </c>
      <c r="AJ103" s="35">
        <f>AJ108+AJ113+AJ118+AJ123+AJ128+AJ133+AJ138+AJ143+AJ148+AJ153+AJ158+AJ163+AJ168+AJ173+AJ178+AJ183+AJ188</f>
      </c>
      <c r="AK103" s="36">
        <f>AJ103/BK103-1</f>
      </c>
      <c r="AL103" s="35">
        <f>AL108+AL113+AL118+AL123+AL128+AL133+AL138+AL143+AL148+AL153+AL158+AL163+AL168+AL173+AL178+AL183+AL188</f>
      </c>
      <c r="AM103" s="36">
        <f>AL103/BM103-1</f>
      </c>
      <c r="AN103" s="35">
        <f>AN108+AN113+AN118+AN123+AN128+AN133+AN138+AN143+AN148+AN153+AN158+AN163+AN168+AN173+AN178+AN183+AN188</f>
      </c>
      <c r="AO103" s="36">
        <f>AN103/BO103-1</f>
      </c>
      <c r="AP103" s="35">
        <f>AP108+AP113+AP118+AP123+AP128+AP133+AP138+AP143+AP148+AP153+AP158+AP163+AP168+AP173+AP178+AP183+AP188</f>
      </c>
      <c r="AQ103" s="36">
        <f>AP103/BQ103-1</f>
      </c>
      <c r="AR103" s="35">
        <f>AR108+AR113+AR118+AR123+AR128+AR133+AR138+AR143+AR148+AR153+AR158+AR163+AR168+AR173+AR178+AR183+AR188</f>
      </c>
      <c r="AS103" s="36">
        <f>AR103/BS103-1</f>
      </c>
      <c r="AT103" s="35">
        <f>AT108+AT113+AT118+AT123+AT128+AT133+AT138+AT143+AT148+AT153+AT158+AT163+AT168+AT173+AT178+AT183+AT188</f>
      </c>
      <c r="AU103" s="36">
        <f>AT103/BU103-1</f>
      </c>
      <c r="AV103" s="35">
        <f>Z103+X103+AB103+AD103+AF103+AH103+AJ103+AL103+AN103+AP103+AR103+AT103</f>
      </c>
      <c r="AW103" s="36">
        <f>AV103/SUM(AY103,BA103,BC103,BE103,BG103,BI103,BK103,BM103,BO103,BQ103,BS103,BU103)-1</f>
      </c>
      <c r="AX103" s="37"/>
      <c r="AY103" s="35">
        <f>AY108+AY113+AY118+AY123+AY128+AY133+AY138+AY143+AY148+AY153+AY158+AY163+AY168+AY173+AY178+AY183+AY188</f>
      </c>
      <c r="AZ103" s="36">
        <f>AY103/BZ103-1</f>
      </c>
      <c r="BA103" s="35">
        <f>BA108+BA113+BA118+BA123+BA128+BA133+BA138+BA143+BA148+BA153+BA158+BA163+BA168+BA173+BA178+BA183+BA188</f>
      </c>
      <c r="BB103" s="36">
        <f>BA103/CA103-1</f>
      </c>
      <c r="BC103" s="35">
        <f>BC108+BC113+BC118+BC123+BC128+BC133+BC138+BC143+BC148+BC153+BC158+BC163+BC168+BC173+BC178+BC183+BC188</f>
      </c>
      <c r="BD103" s="36">
        <f>BC103/CB103-1</f>
      </c>
      <c r="BE103" s="35">
        <f>BE108+BE113+BE118+BE123+BE128+BE133+BE138+BE143+BE148+BE153+BE158+BE163+BE168+BE173+BE178+BE183+BE188</f>
      </c>
      <c r="BF103" s="36">
        <f>BE103/CC103-1</f>
      </c>
      <c r="BG103" s="35">
        <f>BG108+BG113+BG118+BG123+BG128+BG133+BG138+BG143+BG148+BG153+BG158+BG163+BG168+BG173+BG178+BG183+BG188</f>
      </c>
      <c r="BH103" s="36">
        <f>BG103/CD103-1</f>
      </c>
      <c r="BI103" s="35">
        <f>BI108+BI113+BI118+BI123+BI128+BI133+BI138+BI143+BI148+BI153+BI158+BI163+BI168+BI173+BI178+BI183+BI188</f>
      </c>
      <c r="BJ103" s="36">
        <f>BI103/CE103-1</f>
      </c>
      <c r="BK103" s="35">
        <f>BK108+BK113+BK118+BK123+BK128+BK133+BK138+BK143+BK148+BK153+BK158+BK163+BK168+BK173+BK178+BK183+BK188</f>
      </c>
      <c r="BL103" s="36">
        <f>BK103/CF103-1</f>
      </c>
      <c r="BM103" s="35">
        <f>BM108+BM113+BM118+BM123+BM128+BM133+BM138+BM143+BM148+BM153+BM158+BM163+BM168+BM173+BM178+BM183+BM188</f>
      </c>
      <c r="BN103" s="36">
        <f>BM103/CG103-1</f>
      </c>
      <c r="BO103" s="35">
        <f>BO108+BO113+BO118+BO123+BO128+BO133+BO138+BO143+BO148+BO153+BO158+BO163+BO168+BO173+BO178+BO183+BO188</f>
      </c>
      <c r="BP103" s="36">
        <f>BO103/CH103-1</f>
      </c>
      <c r="BQ103" s="35">
        <f>BQ108+BQ113+BQ118+BQ123+BQ128+BQ133+BQ138+BQ143+BQ148+BQ153+BQ158+BQ163+BQ168+BQ173+BQ178+BQ183+BQ188</f>
      </c>
      <c r="BR103" s="36">
        <f>BQ103/CI103-1</f>
      </c>
      <c r="BS103" s="35">
        <f>BS108+BS113+BS118+BS123+BS128+BS133+BS138+BS143+BS148+BS153+BS158+BS163+BS168+BS173+BS178+BS183+BS188</f>
      </c>
      <c r="BT103" s="36">
        <f>BS103/CJ103-1</f>
      </c>
      <c r="BU103" s="35">
        <f>BU108+BU113+BU118+BU123+BU128+BU133+BU138+BU143+BU148+BU153+BU158+BU163+BU168+BU173+BU178+BU183+BU188</f>
      </c>
      <c r="BV103" s="36">
        <f>BU103/CK103-1</f>
      </c>
      <c r="BW103" s="35">
        <f>AY103+BA103+BC103+BE103+BG103+BI103+BK103+BM103+BO103+BQ103+BS103+BU103</f>
      </c>
      <c r="BX103" s="36">
        <f>BW103/CL103-1</f>
      </c>
      <c r="BY103" s="40"/>
      <c r="BZ103" s="41" t="n">
        <v>2129.99</v>
      </c>
      <c r="CA103" s="41" t="n">
        <v>2282.04</v>
      </c>
      <c r="CB103" s="41" t="n">
        <v>2342.53</v>
      </c>
      <c r="CC103" s="41" t="n">
        <v>2463.5</v>
      </c>
      <c r="CD103" s="41" t="n">
        <v>2566.5</v>
      </c>
      <c r="CE103" s="41" t="n">
        <v>2661.49</v>
      </c>
      <c r="CF103" s="41" t="n">
        <v>2864.01</v>
      </c>
      <c r="CG103" s="41" t="n">
        <v>2877.14</v>
      </c>
      <c r="CH103" s="41" t="n">
        <v>2765.82</v>
      </c>
      <c r="CI103" s="41" t="n">
        <v>2824.24</v>
      </c>
      <c r="CJ103" s="41" t="n">
        <v>2880.3</v>
      </c>
      <c r="CK103" s="41" t="n">
        <v>3120.58</v>
      </c>
      <c r="CL103" s="35">
        <f>BZ103+CA103+CB103+CC103+CD103+CE103+CF103+CG103+CH103+CI103+CJ103+CK103</f>
      </c>
    </row>
    <row r="104" s="15" customFormat="1" ht="28.8" customHeight="1" spans="1:88">
      <c r="A104" s="43" t="s">
        <v>87</v>
      </c>
      <c r="B104" s="34" t="s">
        <v>300</v>
      </c>
      <c r="C104" s="35" t="n">
        <f>C105+C106+C107+C108</f>
        <v>16223.315500000004</v>
      </c>
      <c r="D104" s="36" t="n">
        <f t="shared" si="85">C104/Z104-1</f>
        <v>0.24819465192038082</v>
      </c>
      <c r="E104" s="35" t="n">
        <f>E105+E106+E107+E108</f>
        <v>14192.466099999992</v>
      </c>
      <c r="F104" s="36" t="n">
        <f t="shared" si="86">E104/AB104-1</f>
        <v>-6.614063554339911E-4</v>
      </c>
      <c r="G104" s="35" t="n">
        <f>G105+G106+G107+G108</f>
        <v>19555.1537</v>
      </c>
      <c r="H104" s="36" t="n">
        <f t="shared" si="87">G104/AD104-1</f>
        <v>0.003941276648001146</v>
      </c>
      <c r="I104" s="35" t="n">
        <f>I105+I106+I107+I108</f>
        <v>22085.23840000001</v>
      </c>
      <c r="J104" s="36" t="n">
        <f t="shared" si="88">I104/AF104-1</f>
        <v>-0.03508635853286424</v>
      </c>
      <c r="K104" s="35" t="n">
        <f>K105+K106+K107+K108</f>
        <v>21521.852199999998</v>
      </c>
      <c r="L104" s="36" t="n">
        <f t="shared" si="89">K104/AH104-1</f>
        <v>0.06501078933310489</v>
      </c>
      <c r="M104" s="35" t="n">
        <f>M105+M106+M107+M108</f>
        <v>19895.284</v>
      </c>
      <c r="N104" s="36" t="n">
        <f t="shared" si="90">M104/AJ104-1</f>
        <v>0.07242463998512605</v>
      </c>
      <c r="O104" s="35" t="n">
        <f>O105+O106+O107+O108</f>
        <v>19940.427599999995</v>
      </c>
      <c r="P104" s="36" t="n">
        <f t="shared" si="91">O104/AL104-1</f>
        <v>0.023728443463573168</v>
      </c>
      <c r="Q104" s="35" t="n">
        <f>Q105+Q106+Q107+Q108</f>
        <v>18917.15369999999</v>
      </c>
      <c r="R104" s="36" t="n">
        <f>Q104/AL104-1</f>
        <v>0.025152519936052276</v>
      </c>
      <c r="S104" s="35">
        <f>S105+S106+S107+S108</f>
      </c>
      <c r="T104" s="36">
        <f>S104/AN104-1</f>
      </c>
      <c r="U104" s="134">
        <f>E104+C104+G104+I104+K104+M104+O104+Q104+S104</f>
      </c>
      <c r="V104" s="135">
        <f>U104/SUM(X104,Z104,AB104,AD104,AF104,AH104,AJ104,AL104,AN104)-1</f>
      </c>
      <c r="W104" s="35"/>
      <c r="X104" s="35">
        <f>X105+X106+X107+X108</f>
      </c>
      <c r="Y104" s="36">
        <f>X104/AY104-1</f>
      </c>
      <c r="Z104" s="35">
        <f>Z105+Z106+Z107+Z108</f>
      </c>
      <c r="AA104" s="36">
        <f>Z104/BA104-1</f>
      </c>
      <c r="AB104" s="35">
        <f>AB105+AB106+AB107+AB108</f>
      </c>
      <c r="AC104" s="36">
        <f>AB104/BC104-1</f>
      </c>
      <c r="AD104" s="35">
        <f>AD105+AD106+AD107+AD108</f>
      </c>
      <c r="AE104" s="36">
        <f>AD104/BE104-1</f>
      </c>
      <c r="AF104" s="35">
        <f>AF105+AF106+AF107+AF108</f>
      </c>
      <c r="AG104" s="36">
        <f>AF104/BG104-1</f>
      </c>
      <c r="AH104" s="35">
        <f>AH105+AH106+AH107+AH108</f>
      </c>
      <c r="AI104" s="36">
        <f>AH104/BI104-1</f>
      </c>
      <c r="AJ104" s="35">
        <f>AJ105+AJ106+AJ107+AJ108</f>
      </c>
      <c r="AK104" s="36">
        <f>AJ104/BK104-1</f>
      </c>
      <c r="AL104" s="35">
        <f>AL105+AL106+AL107+AL108</f>
      </c>
      <c r="AM104" s="36">
        <f>AL104/BM104-1</f>
      </c>
      <c r="AN104" s="35">
        <f>AN105+AN106+AN107+AN108</f>
      </c>
      <c r="AO104" s="36">
        <f>AN104/BO104-1</f>
      </c>
      <c r="AP104" s="35">
        <f>AP105+AP106+AP107+AP108</f>
      </c>
      <c r="AQ104" s="36">
        <f>AP104/BQ104-1</f>
      </c>
      <c r="AR104" s="35">
        <f>AR105+AR106+AR107+AR108</f>
      </c>
      <c r="AS104" s="36">
        <f>AR104/BS104-1</f>
      </c>
      <c r="AT104" s="35">
        <f>AT105+AT106+AT107+AT108</f>
      </c>
      <c r="AU104" s="36">
        <f>AT104/BU104-1</f>
      </c>
      <c r="AV104" s="35">
        <f>Z104+X104+AB104+AD104+AF104+AH104+AJ104+AL104+AN104+AP104+AR104+AT104</f>
      </c>
      <c r="AW104" s="36">
        <f>AV104/SUM(AY104,BA104,BC104,BE104,BG104,BI104,BK104,BM104,BO104,BQ104,BS104,BU104)-1</f>
      </c>
      <c r="AX104" s="37"/>
      <c r="AY104" s="38">
        <f>AY105+AY106+AY107+AY108</f>
      </c>
      <c r="AZ104" s="37"/>
      <c r="BA104" s="38">
        <f>BA105+BA106+BA107+BA108</f>
      </c>
      <c r="BB104" s="37"/>
      <c r="BC104" s="38">
        <f>BC105+BC106+BC107+BC108</f>
      </c>
      <c r="BD104" s="37"/>
      <c r="BE104" s="38">
        <f>BE105+BE106+BE107+BE108</f>
      </c>
      <c r="BF104" s="37"/>
      <c r="BG104" s="38">
        <f>BG105+BG106+BG107+BG108</f>
      </c>
      <c r="BH104" s="37"/>
      <c r="BI104" s="38">
        <f>BI105+BI106+BI107+BI108</f>
      </c>
      <c r="BJ104" s="37"/>
      <c r="BK104" s="38">
        <f>BK105+BK106+BK107+BK108</f>
      </c>
      <c r="BL104" s="37"/>
      <c r="BM104" s="38">
        <f>BM105+BM106+BM107+BM108</f>
      </c>
      <c r="BN104" s="37"/>
      <c r="BO104" s="38">
        <f>BO105+BO106+BO107+BO108</f>
      </c>
      <c r="BP104" s="37"/>
      <c r="BQ104" s="38">
        <f>BQ105+BQ106+BQ107+BQ108</f>
      </c>
      <c r="BR104" s="37"/>
      <c r="BS104" s="38">
        <f>BS105+BS106+BS107+BS108</f>
      </c>
      <c r="BT104" s="37"/>
      <c r="BU104" s="38">
        <f>BU105+BU106+BU107+BU108</f>
      </c>
      <c r="BV104" s="37"/>
      <c r="BW104" s="38">
        <f>AY104+BA104+BC104+BE104+BG104+BI104+BK104+BM104+BO104+BQ104+BS104+BU104</f>
      </c>
      <c r="BX104" s="37"/>
      <c r="BY104" s="39"/>
      <c r="BZ104" s="44"/>
      <c r="CA104" s="44"/>
      <c r="CB104" s="44"/>
      <c r="CC104" s="44"/>
      <c r="CD104" s="44"/>
      <c r="CE104" s="44"/>
      <c r="CF104" s="44"/>
      <c r="CG104" s="44"/>
      <c r="CH104" s="44"/>
      <c r="CI104" s="44"/>
      <c r="CJ104" s="44"/>
      <c r="CK104" s="44"/>
      <c r="CL104" s="44"/>
    </row>
    <row r="105" ht="28.8" customHeight="1" spans="1:88">
      <c r="A105" s="45"/>
      <c r="B105" s="34" t="s">
        <v>301</v>
      </c>
      <c r="C105" s="35" t="n">
        <f>班线包车!C9</f>
        <v>15634.295500000004</v>
      </c>
      <c r="D105" s="36" t="n">
        <f t="shared" si="85">C105/Z105-1</f>
        <v>0.25303978026358265</v>
      </c>
      <c r="E105" s="35" t="n">
        <f>班线包车!E9</f>
        <v>13762.896099999996</v>
      </c>
      <c r="F105" s="36" t="n">
        <f t="shared" si="86">E105/AB105-1</f>
        <v>0.003029356638208469</v>
      </c>
      <c r="G105" s="35" t="n">
        <f>班线包车!G9</f>
        <v>18904.263700000003</v>
      </c>
      <c r="H105" s="36" t="n">
        <f t="shared" si="87">G105/AD105-1</f>
        <v>0.0022293088181482013</v>
      </c>
      <c r="I105" s="35" t="n">
        <f>班线包车!I9</f>
        <v>21448.60840000001</v>
      </c>
      <c r="J105" s="36" t="n">
        <f t="shared" si="88">I105/AF105-1</f>
        <v>-0.03726183415171613</v>
      </c>
      <c r="K105" s="35" t="n">
        <f>班线包车!K9</f>
        <v>20903.512199999994</v>
      </c>
      <c r="L105" s="36" t="n">
        <f t="shared" si="89">K105/AH105-1</f>
        <v>0.06435273440146116</v>
      </c>
      <c r="M105" s="35" t="n">
        <f>班线包车!M9</f>
        <v>19301.074</v>
      </c>
      <c r="N105" s="36" t="n">
        <f t="shared" si="90">M105/AJ105-1</f>
        <v>0.07215353424161464</v>
      </c>
      <c r="O105" s="35" t="n">
        <f>班线包车!O9</f>
        <v>19436.1776</v>
      </c>
      <c r="P105" s="36" t="n">
        <f t="shared" si="91">O105/AL105-1</f>
        <v>0.023671707375108486</v>
      </c>
      <c r="Q105" s="35" t="n">
        <f>班线包车!Q9</f>
        <v>18451.823699999994</v>
      </c>
      <c r="R105" s="36" t="n">
        <f>Q105/AL105-1</f>
        <v>0.02601424704344857</v>
      </c>
      <c r="S105" s="35">
        <f>班线包车!S9</f>
      </c>
      <c r="T105" s="36">
        <f>S105/AN105-1</f>
      </c>
      <c r="U105" s="134">
        <f>E105+C105+G105+I105+K105+M105+O105+Q105+S105</f>
      </c>
      <c r="V105" s="135">
        <f>U105/SUM(X105,Z105,AB105,AD105,AF105,AH105,AJ105,AL105,AN105)-1</f>
      </c>
      <c r="W105" s="35"/>
      <c r="X105" s="35">
        <f>班线包车!X9</f>
      </c>
      <c r="Y105" s="36">
        <f>X105/AY105-1</f>
      </c>
      <c r="Z105" s="35">
        <f>班线包车!Z9</f>
      </c>
      <c r="AA105" s="36">
        <f>Z105/BA105-1</f>
      </c>
      <c r="AB105" s="35">
        <f>班线包车!AB9</f>
      </c>
      <c r="AC105" s="36">
        <f>AB105/BC105-1</f>
      </c>
      <c r="AD105" s="35">
        <f>班线包车!AD9</f>
      </c>
      <c r="AE105" s="36">
        <f>AD105/BE105-1</f>
      </c>
      <c r="AF105" s="35">
        <f>班线包车!AF9</f>
      </c>
      <c r="AG105" s="36">
        <f>AF105/BG105-1</f>
      </c>
      <c r="AH105" s="35">
        <f>班线包车!AH9</f>
      </c>
      <c r="AI105" s="36">
        <f>AH105/BI105-1</f>
      </c>
      <c r="AJ105" s="35">
        <f>班线包车!AJ9</f>
      </c>
      <c r="AK105" s="36">
        <f>AJ105/BK105-1</f>
      </c>
      <c r="AL105" s="35">
        <f>班线包车!AL9</f>
      </c>
      <c r="AM105" s="36">
        <f>AL105/BM105-1</f>
      </c>
      <c r="AN105" s="35">
        <f>班线包车!AN9</f>
      </c>
      <c r="AO105" s="36">
        <f>AN105/BO105-1</f>
      </c>
      <c r="AP105" s="35">
        <f>班线包车!AP9</f>
      </c>
      <c r="AQ105" s="36">
        <f>AP105/BQ105-1</f>
      </c>
      <c r="AR105" s="35">
        <f>班线包车!AR9</f>
      </c>
      <c r="AS105" s="36">
        <f>AR105/BS105-1</f>
      </c>
      <c r="AT105" s="35">
        <f>班线包车!AT9</f>
      </c>
      <c r="AU105" s="36">
        <f>AT105/BU105-1</f>
      </c>
      <c r="AV105" s="35">
        <f>Z105+X105+AB105+AD105+AF105+AH105+AJ105+AL105+AN105+AP105+AR105+AT105</f>
      </c>
      <c r="AW105" s="36">
        <f>AV105/SUM(AY105,BA105,BC105,BE105,BG105,BI105,BK105,BM105,BO105,BQ105,BS105,BU105)-1</f>
      </c>
      <c r="AX105" s="37"/>
      <c r="AY105" s="35" t="n">
        <v>7357.6606</v>
      </c>
      <c r="AZ105" s="36"/>
      <c r="BA105" s="35" t="n">
        <v>8592.7413</v>
      </c>
      <c r="BB105" s="36"/>
      <c r="BC105" s="35" t="n">
        <v>11829.351</v>
      </c>
      <c r="BD105" s="36"/>
      <c r="BE105" s="35" t="n">
        <v>14101.8988</v>
      </c>
      <c r="BF105" s="36"/>
      <c r="BG105" s="35" t="n">
        <v>13096.1302</v>
      </c>
      <c r="BH105" s="36"/>
      <c r="BI105" s="35" t="n">
        <v>11151.9164</v>
      </c>
      <c r="BJ105" s="36"/>
      <c r="BK105" s="35" t="n">
        <v>11759.0194</v>
      </c>
      <c r="BL105" s="36"/>
      <c r="BM105" s="35" t="n">
        <v>10426.6701</v>
      </c>
      <c r="BN105" s="36"/>
      <c r="BO105" s="35" t="n">
        <v>10838.9018</v>
      </c>
      <c r="BP105" s="36"/>
      <c r="BQ105" s="35" t="n">
        <v>19883.7738</v>
      </c>
      <c r="BR105" s="36"/>
      <c r="BS105" s="35" t="n">
        <v>18280.0508</v>
      </c>
      <c r="BT105" s="36"/>
      <c r="BU105" s="35" t="n">
        <v>14353.3628</v>
      </c>
      <c r="BV105" s="36"/>
      <c r="BW105" s="35">
        <f>AY105+BA105+BC105+BE105+BG105+BI105+BK105+BM105+BO105+BQ105+BS105+BU105</f>
      </c>
      <c r="BX105" s="36"/>
      <c r="BY105" s="40"/>
      <c r="BZ105" s="46"/>
      <c r="CA105" s="46"/>
      <c r="CB105" s="46"/>
      <c r="CC105" s="46"/>
      <c r="CD105" s="46"/>
      <c r="CE105" s="46"/>
      <c r="CF105" s="46"/>
      <c r="CG105" s="46"/>
      <c r="CH105" s="46"/>
      <c r="CI105" s="46"/>
      <c r="CJ105" s="46"/>
      <c r="CK105" s="46"/>
      <c r="CL105" s="47"/>
    </row>
    <row r="106" ht="28.8" customHeight="1" spans="1:88">
      <c r="A106" s="45"/>
      <c r="B106" s="34" t="s">
        <v>302</v>
      </c>
      <c r="C106" s="35" t="n">
        <f>公交!C10-公交!C12</f>
        <v>589.0200000000004</v>
      </c>
      <c r="D106" s="36" t="n">
        <f t="shared" si="85">C106/Z106-1</f>
        <v>0.13201237676090605</v>
      </c>
      <c r="E106" s="35" t="n">
        <f>公交!E10-公交!E12</f>
        <v>429.56999999999607</v>
      </c>
      <c r="F106" s="36" t="n">
        <f t="shared" si="86">E106/AB106-1</f>
        <v>-0.1060495702661709</v>
      </c>
      <c r="G106" s="35" t="n">
        <f>公交!G10-公交!G12</f>
        <v>650.8899999999958</v>
      </c>
      <c r="H106" s="36" t="n">
        <f t="shared" si="87">G106/AD106-1</f>
        <v>0.05634808575555139</v>
      </c>
      <c r="I106" s="35" t="n">
        <f>公交!I10-公交!I12</f>
        <v>636.630000000001</v>
      </c>
      <c r="J106" s="36" t="n">
        <f t="shared" si="88">I106/AF106-1</f>
        <v>0.04442621606103203</v>
      </c>
      <c r="K106" s="35" t="n">
        <f>公交!K10-公交!K12</f>
        <v>618.3400000000038</v>
      </c>
      <c r="L106" s="36" t="n">
        <f t="shared" si="89">K106/AH106-1</f>
        <v>0.08774583963692262</v>
      </c>
      <c r="M106" s="35" t="n">
        <f>公交!M10-公交!M12</f>
        <v>594.2099999999991</v>
      </c>
      <c r="N106" s="36" t="n">
        <f t="shared" si="90">M106/AJ106-1</f>
        <v>0.08130584317507106</v>
      </c>
      <c r="O106" s="35" t="n">
        <f>公交!O10-公交!O12</f>
        <v>504.24999999999636</v>
      </c>
      <c r="P106" s="36" t="n">
        <f t="shared" si="91">O106/AL106-1</f>
        <v>0.0259201237004294</v>
      </c>
      <c r="Q106" s="35" t="n">
        <f>公交!Q10-公交!Q12</f>
        <v>465.3299999999981</v>
      </c>
      <c r="R106" s="36" t="n">
        <f>Q106/AL106-1</f>
        <v>-0.007888621196946888</v>
      </c>
      <c r="S106" s="35">
        <f>公交!S10-公交!S12</f>
      </c>
      <c r="T106" s="36">
        <f>S106/AN106-1</f>
      </c>
      <c r="U106" s="134">
        <f>E106+C106+G106+I106+K106+M106+O106+Q106+S106</f>
      </c>
      <c r="V106" s="135">
        <f>U106/SUM(X106,Z106,AB106,AD106,AF106,AH106,AJ106,AL106,AN106)-1</f>
      </c>
      <c r="W106" s="35"/>
      <c r="X106" s="35">
        <f>公交!X10-公交!X12</f>
      </c>
      <c r="Y106" s="36">
        <f>X106/AY106-1</f>
      </c>
      <c r="Z106" s="35">
        <f>公交!Z10-公交!Z12</f>
      </c>
      <c r="AA106" s="36">
        <f>Z106/BA106-1</f>
      </c>
      <c r="AB106" s="35">
        <f>公交!AB10-公交!AB12</f>
      </c>
      <c r="AC106" s="36">
        <f>AB106/BC106-1</f>
      </c>
      <c r="AD106" s="35">
        <f>公交!AD10-公交!AD12</f>
      </c>
      <c r="AE106" s="36">
        <f>AD106/BE106-1</f>
      </c>
      <c r="AF106" s="35">
        <f>公交!AF10-公交!AF12</f>
      </c>
      <c r="AG106" s="36">
        <f>AF106/BG106-1</f>
      </c>
      <c r="AH106" s="35">
        <f>公交!AH10-公交!AH12</f>
      </c>
      <c r="AI106" s="36">
        <f>AH106/BI106-1</f>
      </c>
      <c r="AJ106" s="35">
        <f>公交!AJ10-公交!AJ12</f>
      </c>
      <c r="AK106" s="36">
        <f>AJ106/BK106-1</f>
      </c>
      <c r="AL106" s="35">
        <f>公交!AL10-公交!AL12</f>
      </c>
      <c r="AM106" s="36">
        <f>AL106/BM106-1</f>
      </c>
      <c r="AN106" s="35">
        <f>公交!AN10-公交!AN12</f>
      </c>
      <c r="AO106" s="36">
        <f>AN106/BO106-1</f>
      </c>
      <c r="AP106" s="35">
        <f>公交!AP10-公交!AP12</f>
      </c>
      <c r="AQ106" s="36">
        <f>AP106/BQ106-1</f>
      </c>
      <c r="AR106" s="35">
        <f>公交!AR10-公交!AR12</f>
      </c>
      <c r="AS106" s="36">
        <f>AR106/BS106-1</f>
      </c>
      <c r="AT106" s="35">
        <f>公交!AT10-公交!AT12</f>
      </c>
      <c r="AU106" s="36">
        <f>AT106/BU106-1</f>
      </c>
      <c r="AV106" s="35">
        <f>Z106+X106+AB106+AD106+AF106+AH106+AJ106+AL106+AN106+AP106+AR106+AT106</f>
      </c>
      <c r="AW106" s="36">
        <f>AV106/SUM(AY106,BA106,BC106,BE106,BG106,BI106,BK106,BM106,BO106,BQ106,BS106,BU106)-1</f>
      </c>
      <c r="AX106" s="37"/>
      <c r="AY106" s="35" t="n">
        <v>665.699999999997</v>
      </c>
      <c r="AZ106" s="36"/>
      <c r="BA106" s="35" t="n">
        <v>438.57</v>
      </c>
      <c r="BB106" s="36"/>
      <c r="BC106" s="35" t="n">
        <v>723.739999999998</v>
      </c>
      <c r="BD106" s="36"/>
      <c r="BE106" s="35" t="n">
        <v>704.560000000001</v>
      </c>
      <c r="BF106" s="36"/>
      <c r="BG106" s="35" t="n">
        <v>679.91</v>
      </c>
      <c r="BH106" s="36"/>
      <c r="BI106" s="35" t="n">
        <v>622.84</v>
      </c>
      <c r="BJ106" s="36"/>
      <c r="BK106" s="35" t="n">
        <v>573.619999999999</v>
      </c>
      <c r="BL106" s="36"/>
      <c r="BM106" s="35" t="n">
        <v>520.199999999997</v>
      </c>
      <c r="BN106" s="36"/>
      <c r="BO106" s="35" t="n">
        <v>614.719999999998</v>
      </c>
      <c r="BP106" s="36"/>
      <c r="BQ106" s="35" t="n">
        <v>652.130000000001</v>
      </c>
      <c r="BR106" s="36"/>
      <c r="BS106" s="35" t="n">
        <v>640.100000000002</v>
      </c>
      <c r="BT106" s="36"/>
      <c r="BU106" s="35" t="n">
        <v>647.09</v>
      </c>
      <c r="BV106" s="36"/>
      <c r="BW106" s="35">
        <f>AY106+BA106+BC106+BE106+BG106+BI106+BK106+BM106+BO106+BQ106+BS106+BU106</f>
      </c>
      <c r="BX106" s="36"/>
      <c r="BY106" s="40"/>
      <c r="BZ106" s="46"/>
      <c r="CA106" s="46"/>
      <c r="CB106" s="46"/>
      <c r="CC106" s="46"/>
      <c r="CD106" s="46"/>
      <c r="CE106" s="46"/>
      <c r="CF106" s="41"/>
      <c r="CG106" s="46"/>
      <c r="CH106" s="41"/>
      <c r="CI106" s="41"/>
      <c r="CJ106" s="41"/>
      <c r="CK106" s="41"/>
      <c r="CL106" s="47"/>
    </row>
    <row r="107" ht="28.8" customHeight="1" spans="1:88">
      <c r="A107" s="45"/>
      <c r="B107" s="34" t="s">
        <v>303</v>
      </c>
      <c r="C107" s="35">
        <v>0</v>
      </c>
      <c r="D107" s="36">
        <v>0</v>
      </c>
      <c r="E107" s="35">
        <v>0</v>
      </c>
      <c r="F107" s="36">
        <v>0</v>
      </c>
      <c r="G107" s="35">
        <v>0</v>
      </c>
      <c r="H107" s="36">
        <v>0</v>
      </c>
      <c r="I107" s="35">
        <v>0</v>
      </c>
      <c r="J107" s="36">
        <v>0</v>
      </c>
      <c r="K107" s="35">
        <v>0</v>
      </c>
      <c r="L107" s="36">
        <v>0</v>
      </c>
      <c r="M107" s="35">
        <v>0</v>
      </c>
      <c r="N107" s="36">
        <v>0</v>
      </c>
      <c r="O107" s="35">
        <v>0</v>
      </c>
      <c r="P107" s="36">
        <v>0</v>
      </c>
      <c r="Q107" s="35" t="n">
        <v>0.0</v>
      </c>
      <c r="R107" s="129"/>
      <c r="S107" s="35"/>
      <c r="T107" s="129"/>
      <c r="U107" s="134">
        <f>E107+C107+G107+I107+K107+M107+O107+Q107+S107</f>
      </c>
      <c r="V107" s="135" t="n">
        <v>0.0</v>
      </c>
      <c r="W107" s="35"/>
      <c r="X107" s="35" t="n">
        <v>0.0</v>
      </c>
      <c r="Y107" s="36" t="n">
        <v>0.0</v>
      </c>
      <c r="Z107" s="35" t="n">
        <v>0.0</v>
      </c>
      <c r="AA107" s="36" t="n">
        <v>0.0</v>
      </c>
      <c r="AB107" s="35" t="n">
        <v>0.0</v>
      </c>
      <c r="AC107" s="36" t="n">
        <v>0.0</v>
      </c>
      <c r="AD107" s="35" t="n">
        <v>0.0</v>
      </c>
      <c r="AE107" s="36" t="n">
        <v>0.0</v>
      </c>
      <c r="AF107" s="35" t="n">
        <v>0.0</v>
      </c>
      <c r="AG107" s="36" t="n">
        <v>0.0</v>
      </c>
      <c r="AH107" s="35" t="n">
        <v>0.0</v>
      </c>
      <c r="AI107" s="36" t="n">
        <v>0.0</v>
      </c>
      <c r="AJ107" s="35" t="n">
        <v>0.0</v>
      </c>
      <c r="AK107" s="36" t="n">
        <v>0.0</v>
      </c>
      <c r="AL107" s="35" t="n">
        <v>0.0</v>
      </c>
      <c r="AM107" s="36" t="n">
        <v>0.0</v>
      </c>
      <c r="AN107" s="35" t="n">
        <v>0.0</v>
      </c>
      <c r="AO107" s="36" t="n">
        <v>0.0</v>
      </c>
      <c r="AP107" s="35" t="n">
        <v>0.0</v>
      </c>
      <c r="AQ107" s="36" t="n">
        <v>0.0</v>
      </c>
      <c r="AR107" s="35" t="n">
        <v>0.0</v>
      </c>
      <c r="AS107" s="36" t="n">
        <v>0.0</v>
      </c>
      <c r="AT107" s="35" t="n">
        <v>0.0</v>
      </c>
      <c r="AU107" s="36" t="n">
        <v>0.0</v>
      </c>
      <c r="AV107" s="35" t="n">
        <v>0.0</v>
      </c>
      <c r="AW107" s="36" t="n">
        <v>0.0</v>
      </c>
      <c r="AX107" s="37"/>
      <c r="AY107" s="35" t="n">
        <v>0.0</v>
      </c>
      <c r="AZ107" s="36"/>
      <c r="BA107" s="35" t="n">
        <v>0.0</v>
      </c>
      <c r="BB107" s="36"/>
      <c r="BC107" s="35" t="n">
        <v>0.0</v>
      </c>
      <c r="BD107" s="36"/>
      <c r="BE107" s="35" t="n">
        <v>0.0</v>
      </c>
      <c r="BF107" s="36"/>
      <c r="BG107" s="35" t="n">
        <v>0.0</v>
      </c>
      <c r="BH107" s="36"/>
      <c r="BI107" s="35" t="n">
        <v>0.0</v>
      </c>
      <c r="BJ107" s="36"/>
      <c r="BK107" s="35" t="n">
        <v>0.0</v>
      </c>
      <c r="BL107" s="36"/>
      <c r="BM107" s="35" t="n">
        <v>0.0</v>
      </c>
      <c r="BN107" s="36"/>
      <c r="BO107" s="35" t="n">
        <v>0.0</v>
      </c>
      <c r="BP107" s="36"/>
      <c r="BQ107" s="35" t="n">
        <v>0.0</v>
      </c>
      <c r="BR107" s="36"/>
      <c r="BS107" s="35" t="n">
        <v>0.0</v>
      </c>
      <c r="BT107" s="36"/>
      <c r="BU107" s="35" t="n">
        <v>0.0</v>
      </c>
      <c r="BV107" s="36"/>
      <c r="BW107" s="35">
        <f>AY107+BA107+BC107+BE107+BG107+BI107+BK107+BM107+BO107+BQ107+BS107+BU107</f>
      </c>
      <c r="BX107" s="36"/>
      <c r="BY107" s="40"/>
      <c r="BZ107" s="46"/>
      <c r="CA107" s="46"/>
      <c r="CB107" s="46"/>
      <c r="CC107" s="46"/>
      <c r="CD107" s="46"/>
      <c r="CE107" s="46"/>
      <c r="CF107" s="41"/>
      <c r="CG107" s="46"/>
      <c r="CH107" s="41"/>
      <c r="CI107" s="41"/>
      <c r="CJ107" s="41"/>
      <c r="CK107" s="41"/>
      <c r="CL107" s="47"/>
    </row>
    <row r="108" ht="28.8" customHeight="1" spans="1:88">
      <c r="A108" s="29"/>
      <c r="B108" s="34" t="s">
        <v>304</v>
      </c>
      <c r="C108" s="35">
        <v>0</v>
      </c>
      <c r="D108" s="36">
        <v>0</v>
      </c>
      <c r="E108" s="35">
        <v>0</v>
      </c>
      <c r="F108" s="36">
        <v>0</v>
      </c>
      <c r="G108" s="35">
        <v>0</v>
      </c>
      <c r="H108" s="36">
        <v>0</v>
      </c>
      <c r="I108" s="35">
        <v>0</v>
      </c>
      <c r="J108" s="36">
        <v>0</v>
      </c>
      <c r="K108" s="35">
        <v>0</v>
      </c>
      <c r="L108" s="36">
        <v>0</v>
      </c>
      <c r="M108" s="35">
        <v>0</v>
      </c>
      <c r="N108" s="36">
        <v>0</v>
      </c>
      <c r="O108" s="35">
        <v>0</v>
      </c>
      <c r="P108" s="36">
        <v>0</v>
      </c>
      <c r="Q108" s="35" t="n">
        <v>0.0</v>
      </c>
      <c r="R108" s="129"/>
      <c r="S108" s="35"/>
      <c r="T108" s="129"/>
      <c r="U108" s="134">
        <f>E108+C108+G108+I108+K108+M108+O108+Q108+S108</f>
      </c>
      <c r="V108" s="135" t="n">
        <v>0.0</v>
      </c>
      <c r="W108" s="35"/>
      <c r="X108" s="35" t="n">
        <v>0.0</v>
      </c>
      <c r="Y108" s="36" t="n">
        <v>0.0</v>
      </c>
      <c r="Z108" s="35" t="n">
        <v>0.0</v>
      </c>
      <c r="AA108" s="36" t="n">
        <v>0.0</v>
      </c>
      <c r="AB108" s="35" t="n">
        <v>0.0</v>
      </c>
      <c r="AC108" s="36" t="n">
        <v>0.0</v>
      </c>
      <c r="AD108" s="35" t="n">
        <v>0.0</v>
      </c>
      <c r="AE108" s="36" t="n">
        <v>0.0</v>
      </c>
      <c r="AF108" s="35" t="n">
        <v>0.0</v>
      </c>
      <c r="AG108" s="36" t="n">
        <v>0.0</v>
      </c>
      <c r="AH108" s="35" t="n">
        <v>0.0</v>
      </c>
      <c r="AI108" s="36" t="n">
        <v>0.0</v>
      </c>
      <c r="AJ108" s="35" t="n">
        <v>0.0</v>
      </c>
      <c r="AK108" s="36" t="n">
        <v>0.0</v>
      </c>
      <c r="AL108" s="35" t="n">
        <v>0.0</v>
      </c>
      <c r="AM108" s="36" t="n">
        <v>0.0</v>
      </c>
      <c r="AN108" s="35" t="n">
        <v>0.0</v>
      </c>
      <c r="AO108" s="36" t="n">
        <v>0.0</v>
      </c>
      <c r="AP108" s="35" t="n">
        <v>0.0</v>
      </c>
      <c r="AQ108" s="36" t="n">
        <v>0.0</v>
      </c>
      <c r="AR108" s="35" t="n">
        <v>0.0</v>
      </c>
      <c r="AS108" s="36" t="n">
        <v>0.0</v>
      </c>
      <c r="AT108" s="35" t="n">
        <v>0.0</v>
      </c>
      <c r="AU108" s="36" t="n">
        <v>0.0</v>
      </c>
      <c r="AV108" s="35" t="n">
        <v>0.0</v>
      </c>
      <c r="AW108" s="36" t="n">
        <v>0.0</v>
      </c>
      <c r="AX108" s="37"/>
      <c r="AY108" s="35" t="n">
        <v>0.0</v>
      </c>
      <c r="AZ108" s="36"/>
      <c r="BA108" s="35" t="n">
        <v>0.0</v>
      </c>
      <c r="BB108" s="36"/>
      <c r="BC108" s="35" t="n">
        <v>0.0</v>
      </c>
      <c r="BD108" s="36"/>
      <c r="BE108" s="35" t="n">
        <v>0.0</v>
      </c>
      <c r="BF108" s="36"/>
      <c r="BG108" s="35" t="n">
        <v>0.0</v>
      </c>
      <c r="BH108" s="36"/>
      <c r="BI108" s="35" t="n">
        <v>0.0</v>
      </c>
      <c r="BJ108" s="36"/>
      <c r="BK108" s="35" t="n">
        <v>0.0</v>
      </c>
      <c r="BL108" s="36"/>
      <c r="BM108" s="35" t="n">
        <v>0.0</v>
      </c>
      <c r="BN108" s="36"/>
      <c r="BO108" s="35" t="n">
        <v>0.0</v>
      </c>
      <c r="BP108" s="36"/>
      <c r="BQ108" s="35" t="n">
        <v>0.0</v>
      </c>
      <c r="BR108" s="36"/>
      <c r="BS108" s="35" t="n">
        <v>0.0</v>
      </c>
      <c r="BT108" s="36"/>
      <c r="BU108" s="35" t="n">
        <v>0.0</v>
      </c>
      <c r="BV108" s="36"/>
      <c r="BW108" s="35">
        <f>AY108+BA108+BC108+BE108+BG108+BI108+BK108+BM108+BO108+BQ108+BS108+BU108</f>
      </c>
      <c r="BX108" s="36"/>
      <c r="BY108" s="40"/>
      <c r="BZ108" s="46"/>
      <c r="CA108" s="46"/>
      <c r="CB108" s="46"/>
      <c r="CC108" s="46"/>
      <c r="CD108" s="46"/>
      <c r="CE108" s="46"/>
      <c r="CF108" s="46"/>
      <c r="CG108" s="46"/>
      <c r="CH108" s="46"/>
      <c r="CI108" s="46"/>
      <c r="CJ108" s="46"/>
      <c r="CK108" s="46"/>
      <c r="CL108" s="47"/>
    </row>
    <row r="109" s="15" customFormat="1" ht="28.8" customHeight="1" spans="1:88">
      <c r="A109" s="48" t="s">
        <v>94</v>
      </c>
      <c r="B109" s="34" t="s">
        <v>300</v>
      </c>
      <c r="C109" s="35" t="n">
        <f>C110+C111+C112+C113</f>
        <v>5389.624111865433</v>
      </c>
      <c r="D109" s="36" t="n">
        <f t="shared" si="85">C109/Z109-1</f>
        <v>-0.18258782231082737</v>
      </c>
      <c r="E109" s="35" t="n">
        <f>E110+E111+E112+E113</f>
        <v>5188.807359947919</v>
      </c>
      <c r="F109" s="36" t="n">
        <f t="shared" si="86">E109/AB109-1</f>
        <v>-0.2211849107524816</v>
      </c>
      <c r="G109" s="35" t="n">
        <f>G110+G111+G112+G113</f>
        <v>5951.310642593795</v>
      </c>
      <c r="H109" s="36" t="n">
        <f t="shared" si="87">G109/AD109-1</f>
        <v>-0.13839140746343637</v>
      </c>
      <c r="I109" s="35" t="n">
        <f>I110+I111+I112+I113</f>
        <v>6254.105707472008</v>
      </c>
      <c r="J109" s="36" t="n">
        <f t="shared" si="88">I109/AF109-1</f>
        <v>-0.17459780961625204</v>
      </c>
      <c r="K109" s="35" t="n">
        <f>K110+K111+K112+K113</f>
        <v>6038.007452386874</v>
      </c>
      <c r="L109" s="36" t="n">
        <f t="shared" si="89">K109/AH109-1</f>
        <v>-0.14953041726055982</v>
      </c>
      <c r="M109" s="35" t="n">
        <f>M110+M111+M112+M113</f>
        <v>5835.409366396665</v>
      </c>
      <c r="N109" s="36" t="n">
        <f t="shared" si="90">M109/AJ109-1</f>
        <v>-0.1186814793267631</v>
      </c>
      <c r="O109" s="35" t="n">
        <f>O110+O111+O112+O113</f>
        <v>5586.200500548933</v>
      </c>
      <c r="P109" s="36" t="n">
        <f t="shared" si="91">O109/AL109-1</f>
        <v>-0.11006170505165236</v>
      </c>
      <c r="Q109" s="35" t="n">
        <f>Q110+Q111+Q112+Q113</f>
        <v>5294.570444856964</v>
      </c>
      <c r="R109" s="36" t="n">
        <f>Q109/AL109-1</f>
        <v>-0.17555877505917616</v>
      </c>
      <c r="S109" s="35">
        <f>S110+S111+S112+S113</f>
      </c>
      <c r="T109" s="36">
        <f>S109/AN109-1</f>
      </c>
      <c r="U109" s="134">
        <f>E109+C109+G109+I109+K109+M109+O109+Q109+S109</f>
      </c>
      <c r="V109" s="135">
        <f>U109/SUM(X109,Z109,AB109,AD109,AF109,AH109,AJ109,AL109,AN109)-1</f>
      </c>
      <c r="W109" s="35"/>
      <c r="X109" s="35">
        <f>X110+X111+X112+X113</f>
      </c>
      <c r="Y109" s="36">
        <f>X109/AY109-1</f>
      </c>
      <c r="Z109" s="35">
        <f>Z110+Z111+Z112+Z113</f>
      </c>
      <c r="AA109" s="36">
        <f>Z109/BA109-1</f>
      </c>
      <c r="AB109" s="35">
        <f>AB110+AB111+AB112+AB113</f>
      </c>
      <c r="AC109" s="36">
        <f>AB109/BC109-1</f>
      </c>
      <c r="AD109" s="35">
        <f>AD110+AD111+AD112+AD113</f>
      </c>
      <c r="AE109" s="36">
        <f>AD109/BE109-1</f>
      </c>
      <c r="AF109" s="35">
        <f>AF110+AF111+AF112+AF113</f>
      </c>
      <c r="AG109" s="36">
        <f>AF109/BG109-1</f>
      </c>
      <c r="AH109" s="35">
        <f>AH110+AH111+AH112+AH113</f>
      </c>
      <c r="AI109" s="36">
        <f>AH109/BI109-1</f>
      </c>
      <c r="AJ109" s="35">
        <f>AJ110+AJ111+AJ112+AJ113</f>
      </c>
      <c r="AK109" s="36">
        <f>AJ109/BK109-1</f>
      </c>
      <c r="AL109" s="35">
        <f>AL110+AL111+AL112+AL113</f>
      </c>
      <c r="AM109" s="36">
        <f>AL109/BM109-1</f>
      </c>
      <c r="AN109" s="35">
        <f>AN110+AN111+AN112+AN113</f>
      </c>
      <c r="AO109" s="36">
        <f>AN109/BO109-1</f>
      </c>
      <c r="AP109" s="35">
        <f>AP110+AP111+AP112+AP113</f>
      </c>
      <c r="AQ109" s="36">
        <f>AP109/BQ109-1</f>
      </c>
      <c r="AR109" s="35">
        <f>AR110+AR111+AR112+AR113</f>
      </c>
      <c r="AS109" s="36">
        <f>AR109/BS109-1</f>
      </c>
      <c r="AT109" s="35">
        <f>AT110+AT111+AT112+AT113</f>
      </c>
      <c r="AU109" s="36">
        <f>AT109/BU109-1</f>
      </c>
      <c r="AV109" s="35">
        <f>Z109+X109+AB109+AD109+AF109+AH109+AJ109+AL109+AN109+AP109+AR109+AT109</f>
      </c>
      <c r="AW109" s="36">
        <f>AV109/SUM(AY109,BA109,BC109,BE109,BG109,BI109,BK109,BM109,BO109,BQ109,BS109,BU109)-1</f>
      </c>
      <c r="AX109" s="37"/>
      <c r="AY109" s="38">
        <f>AY110+AY111+AY112+AY113</f>
      </c>
      <c r="AZ109" s="37"/>
      <c r="BA109" s="38">
        <f>BA110+BA111+BA112+BA113</f>
      </c>
      <c r="BB109" s="37"/>
      <c r="BC109" s="38">
        <f>BC110+BC111+BC112+BC113</f>
      </c>
      <c r="BD109" s="37"/>
      <c r="BE109" s="38">
        <f>BE110+BE111+BE112+BE113</f>
      </c>
      <c r="BF109" s="37"/>
      <c r="BG109" s="38">
        <f>BG110+BG111+BG112+BG113</f>
      </c>
      <c r="BH109" s="37"/>
      <c r="BI109" s="38">
        <f>BI110+BI111+BI112+BI113</f>
      </c>
      <c r="BJ109" s="37"/>
      <c r="BK109" s="38">
        <f>BK110+BK111+BK112+BK113</f>
      </c>
      <c r="BL109" s="37"/>
      <c r="BM109" s="38">
        <f>BM110+BM111+BM112+BM113</f>
      </c>
      <c r="BN109" s="37"/>
      <c r="BO109" s="38">
        <f>BO110+BO111+BO112+BO113</f>
      </c>
      <c r="BP109" s="37"/>
      <c r="BQ109" s="38">
        <f>BQ110+BQ111+BQ112+BQ113</f>
      </c>
      <c r="BR109" s="37"/>
      <c r="BS109" s="38">
        <f>BS110+BS111+BS112+BS113</f>
      </c>
      <c r="BT109" s="37"/>
      <c r="BU109" s="38">
        <f>BU110+BU111+BU112+BU113</f>
      </c>
      <c r="BV109" s="37"/>
      <c r="BW109" s="38">
        <f>AY109+BA109+BC109+BE109+BG109+BI109+BK109+BM109+BO109+BQ109+BS109+BU109</f>
      </c>
      <c r="BX109" s="37"/>
      <c r="BY109" s="39"/>
      <c r="BZ109" s="44"/>
      <c r="CA109" s="44"/>
      <c r="CB109" s="44"/>
      <c r="CC109" s="44"/>
      <c r="CD109" s="44"/>
      <c r="CE109" s="44"/>
      <c r="CF109" s="44"/>
      <c r="CG109" s="44"/>
      <c r="CH109" s="44"/>
      <c r="CI109" s="44"/>
      <c r="CJ109" s="44"/>
      <c r="CK109" s="44"/>
      <c r="CL109" s="44"/>
    </row>
    <row r="110" ht="28.8" customHeight="1" spans="1:88">
      <c r="A110" s="45"/>
      <c r="B110" s="34" t="s">
        <v>301</v>
      </c>
      <c r="C110" s="35" t="n">
        <f>班线包车!C11</f>
        <v>2072.6874999999995</v>
      </c>
      <c r="D110" s="36" t="n">
        <f t="shared" si="85">C110/Z110-1</f>
        <v>-0.19097503338658173</v>
      </c>
      <c r="E110" s="35" t="n">
        <f>班线包车!E11</f>
        <v>2381.0712000000003</v>
      </c>
      <c r="F110" s="36" t="n">
        <f t="shared" si="86">E110/AB110-1</f>
        <v>-0.06876501283079073</v>
      </c>
      <c r="G110" s="35" t="n">
        <f>班线包车!G11</f>
        <v>2528.9262000000003</v>
      </c>
      <c r="H110" s="36" t="n">
        <f t="shared" si="87">G110/AD110-1</f>
        <v>-0.0921752267097381</v>
      </c>
      <c r="I110" s="35" t="n">
        <f>班线包车!I11</f>
        <v>2913.6719999999996</v>
      </c>
      <c r="J110" s="36" t="n">
        <f t="shared" si="88">I110/AF110-1</f>
        <v>-0.060762212473121635</v>
      </c>
      <c r="K110" s="35" t="n">
        <f>班线包车!K11</f>
        <v>2547.615599999999</v>
      </c>
      <c r="L110" s="36" t="n">
        <f t="shared" si="89">K110/AH110-1</f>
        <v>-0.05715522869286005</v>
      </c>
      <c r="M110" s="35" t="n">
        <f>班线包车!M11</f>
        <v>2470.4711000000007</v>
      </c>
      <c r="N110" s="36" t="n">
        <f t="shared" si="90">M110/AJ110-1</f>
        <v>-0.0067661705223727164</v>
      </c>
      <c r="O110" s="35" t="n">
        <f>班线包车!O11</f>
        <v>2320.2228999999998</v>
      </c>
      <c r="P110" s="36" t="n">
        <f t="shared" si="91">O110/AL110-1</f>
        <v>-0.04687710529550215</v>
      </c>
      <c r="Q110" s="35" t="n">
        <f>班线包车!Q11</f>
        <v>2219.4952999999996</v>
      </c>
      <c r="R110" s="36" t="n">
        <f>Q110/AL110-1</f>
        <v>-0.13675921571287464</v>
      </c>
      <c r="S110" s="35">
        <f>班线包车!S11</f>
      </c>
      <c r="T110" s="36">
        <f>S110/AN110-1</f>
      </c>
      <c r="U110" s="134">
        <f>E110+C110+G110+I110+K110+M110+O110+Q110+S110</f>
      </c>
      <c r="V110" s="135">
        <f>U110/SUM(X110,Z110,AB110,AD110,AF110,AH110,AJ110,AL110,AN110)-1</f>
      </c>
      <c r="W110" s="35"/>
      <c r="X110" s="35">
        <f>班线包车!X11</f>
      </c>
      <c r="Y110" s="36">
        <f>X110/AY110-1</f>
      </c>
      <c r="Z110" s="35">
        <f>班线包车!Z11</f>
      </c>
      <c r="AA110" s="36">
        <f>Z110/BA110-1</f>
      </c>
      <c r="AB110" s="35">
        <f>班线包车!AB11</f>
      </c>
      <c r="AC110" s="36">
        <f>AB110/BC110-1</f>
      </c>
      <c r="AD110" s="35">
        <f>班线包车!AD11</f>
      </c>
      <c r="AE110" s="36">
        <f>AD110/BE110-1</f>
      </c>
      <c r="AF110" s="35">
        <f>班线包车!AF11</f>
      </c>
      <c r="AG110" s="36">
        <f>AF110/BG110-1</f>
      </c>
      <c r="AH110" s="35">
        <f>班线包车!AH11</f>
      </c>
      <c r="AI110" s="36">
        <f>AH110/BI110-1</f>
      </c>
      <c r="AJ110" s="35">
        <f>班线包车!AJ11</f>
      </c>
      <c r="AK110" s="36">
        <f>AJ110/BK110-1</f>
      </c>
      <c r="AL110" s="35">
        <f>班线包车!AL11</f>
      </c>
      <c r="AM110" s="36">
        <f>AL110/BM110-1</f>
      </c>
      <c r="AN110" s="35">
        <f>班线包车!AN11</f>
      </c>
      <c r="AO110" s="36">
        <f>AN110/BO110-1</f>
      </c>
      <c r="AP110" s="35">
        <f>班线包车!AP11</f>
      </c>
      <c r="AQ110" s="36">
        <f>AP110/BQ110-1</f>
      </c>
      <c r="AR110" s="35">
        <f>班线包车!AR11</f>
      </c>
      <c r="AS110" s="36">
        <f>AR110/BS110-1</f>
      </c>
      <c r="AT110" s="35">
        <f>班线包车!AT11</f>
      </c>
      <c r="AU110" s="36">
        <f>AT110/BU110-1</f>
      </c>
      <c r="AV110" s="35">
        <f>Z110+X110+AB110+AD110+AF110+AH110+AJ110+AL110+AN110+AP110+AR110+AT110</f>
      </c>
      <c r="AW110" s="36">
        <f>AV110/SUM(AY110,BA110,BC110,BE110,BG110,BI110,BK110,BM110,BO110,BQ110,BS110,BU110)-1</f>
      </c>
      <c r="AX110" s="37"/>
      <c r="AY110" s="35" t="n">
        <v>2506.2608</v>
      </c>
      <c r="AZ110" s="36"/>
      <c r="BA110" s="35" t="n">
        <v>2474.1958</v>
      </c>
      <c r="BB110" s="36"/>
      <c r="BC110" s="35" t="n">
        <v>2783.4942</v>
      </c>
      <c r="BD110" s="36"/>
      <c r="BE110" s="35" t="n">
        <v>3124.8657</v>
      </c>
      <c r="BF110" s="36"/>
      <c r="BG110" s="35" t="n">
        <v>2960.3518</v>
      </c>
      <c r="BH110" s="36"/>
      <c r="BI110" s="35" t="n">
        <v>2570.5392</v>
      </c>
      <c r="BJ110" s="36"/>
      <c r="BK110" s="35" t="n">
        <v>2797.9593</v>
      </c>
      <c r="BL110" s="36"/>
      <c r="BM110" s="35" t="n">
        <v>2676.6126</v>
      </c>
      <c r="BN110" s="36"/>
      <c r="BO110" s="35" t="n">
        <v>2598.8843</v>
      </c>
      <c r="BP110" s="36"/>
      <c r="BQ110" s="35" t="n">
        <v>2906.1707</v>
      </c>
      <c r="BR110" s="36"/>
      <c r="BS110" s="35" t="n">
        <v>2730.6639</v>
      </c>
      <c r="BT110" s="36"/>
      <c r="BU110" s="35" t="n">
        <v>2324.4376</v>
      </c>
      <c r="BV110" s="36"/>
      <c r="BW110" s="35">
        <f>AY110+BA110+BC110+BE110+BG110+BI110+BK110+BM110+BO110+BQ110+BS110+BU110</f>
      </c>
      <c r="BX110" s="36"/>
      <c r="BY110" s="40"/>
      <c r="BZ110" s="46"/>
      <c r="CA110" s="46"/>
      <c r="CB110" s="46"/>
      <c r="CC110" s="46"/>
      <c r="CD110" s="46"/>
      <c r="CE110" s="46"/>
      <c r="CF110" s="46"/>
      <c r="CG110" s="46"/>
      <c r="CH110" s="46"/>
      <c r="CI110" s="46"/>
      <c r="CJ110" s="46"/>
      <c r="CK110" s="46"/>
      <c r="CL110" s="47"/>
    </row>
    <row r="111" ht="28.8" customHeight="1" spans="1:88">
      <c r="A111" s="45"/>
      <c r="B111" s="34" t="s">
        <v>302</v>
      </c>
      <c r="C111" s="35" t="n">
        <f>公交!C14-公交!C16</f>
        <v>2885.5699999999997</v>
      </c>
      <c r="D111" s="36" t="n">
        <f t="shared" si="85">C111/Z111-1</f>
        <v>-0.21795184510645682</v>
      </c>
      <c r="E111" s="35" t="n">
        <f>公交!E14-公交!E16</f>
        <v>2395.99</v>
      </c>
      <c r="F111" s="36" t="n">
        <f t="shared" si="86">E111/AB111-1</f>
        <v>-0.3542014813537029</v>
      </c>
      <c r="G111" s="35" t="n">
        <f>公交!G14-公交!G16</f>
        <v>3003.0199999999995</v>
      </c>
      <c r="H111" s="36" t="n">
        <f t="shared" si="87">G111/AD111-1</f>
        <v>-0.19004105059310283</v>
      </c>
      <c r="I111" s="35" t="n">
        <f>公交!I14-公交!I16</f>
        <v>2930.1400000000003</v>
      </c>
      <c r="J111" s="36" t="n">
        <f t="shared" si="88">I111/AF111-1</f>
        <v>-0.27055965068198173</v>
      </c>
      <c r="K111" s="35" t="n">
        <f>公交!K14-公交!K16</f>
        <v>3055.220000000001</v>
      </c>
      <c r="L111" s="36" t="n">
        <f t="shared" si="89">K111/AH111-1</f>
        <v>-0.2227900717627277</v>
      </c>
      <c r="M111" s="35" t="n">
        <f>公交!M14-公交!M16</f>
        <v>2909.130000000001</v>
      </c>
      <c r="N111" s="36" t="n">
        <f t="shared" si="90">M111/AJ111-1</f>
        <v>-0.2150279409502891</v>
      </c>
      <c r="O111" s="35" t="n">
        <f>公交!O14-公交!O16</f>
        <v>2783.54</v>
      </c>
      <c r="P111" s="36" t="n">
        <f t="shared" si="91">O111/AL111-1</f>
        <v>-0.1748391055722387</v>
      </c>
      <c r="Q111" s="35" t="n">
        <f>公交!Q14-公交!Q16</f>
        <v>2593.8200000000015</v>
      </c>
      <c r="R111" s="36" t="n">
        <f>Q111/AL111-1</f>
        <v>-0.2192885822813766</v>
      </c>
      <c r="S111" s="35">
        <f>公交!S14-公交!S16</f>
      </c>
      <c r="T111" s="36">
        <f>S111/AN111-1</f>
      </c>
      <c r="U111" s="134">
        <f>E111+C111+G111+I111+K111+M111+O111+Q111+S111</f>
      </c>
      <c r="V111" s="135">
        <f>U111/SUM(X111,Z111,AB111,AD111,AF111,AH111,AJ111,AL111,AN111)-1</f>
      </c>
      <c r="W111" s="35"/>
      <c r="X111" s="35">
        <f>公交!X14-公交!X16</f>
      </c>
      <c r="Y111" s="36">
        <f>X111/AY111-1</f>
      </c>
      <c r="Z111" s="35">
        <f>公交!Z14-公交!Z16</f>
      </c>
      <c r="AA111" s="36">
        <f>Z111/BA111-1</f>
      </c>
      <c r="AB111" s="35">
        <f>公交!AB14-公交!AB16</f>
      </c>
      <c r="AC111" s="36">
        <f>AB111/BC111-1</f>
      </c>
      <c r="AD111" s="35">
        <f>公交!AD14-公交!AD16</f>
      </c>
      <c r="AE111" s="36">
        <f>AD111/BE111-1</f>
      </c>
      <c r="AF111" s="35">
        <f>公交!AF14-公交!AF16</f>
      </c>
      <c r="AG111" s="36">
        <f>AF111/BG111-1</f>
      </c>
      <c r="AH111" s="35">
        <f>公交!AH14-公交!AH16</f>
      </c>
      <c r="AI111" s="36">
        <f>AH111/BI111-1</f>
      </c>
      <c r="AJ111" s="35">
        <f>公交!AJ14-公交!AJ16</f>
      </c>
      <c r="AK111" s="36">
        <f>AJ111/BK111-1</f>
      </c>
      <c r="AL111" s="35">
        <f>公交!AL14-公交!AL16</f>
      </c>
      <c r="AM111" s="36">
        <f>AL111/BM111-1</f>
      </c>
      <c r="AN111" s="35">
        <f>公交!AN14-公交!AN16</f>
      </c>
      <c r="AO111" s="36">
        <f>AN111/BO111-1</f>
      </c>
      <c r="AP111" s="35">
        <f>公交!AP14-公交!AP16</f>
      </c>
      <c r="AQ111" s="36">
        <f>AP111/BQ111-1</f>
      </c>
      <c r="AR111" s="35">
        <f>公交!AR14-公交!AR16</f>
      </c>
      <c r="AS111" s="36">
        <f>AR111/BS111-1</f>
      </c>
      <c r="AT111" s="35">
        <f>公交!AT14-公交!AT16</f>
      </c>
      <c r="AU111" s="36">
        <f>AT111/BU111-1</f>
      </c>
      <c r="AV111" s="35">
        <f>Z111+X111+AB111+AD111+AF111+AH111+AJ111+AL111+AN111+AP111+AR111+AT111</f>
      </c>
      <c r="AW111" s="36">
        <f>AV111/SUM(AY111,BA111,BC111,BE111,BG111,BI111,BK111,BM111,BO111,BQ111,BS111,BU111)-1</f>
      </c>
      <c r="AX111" s="37"/>
      <c r="AY111" s="35" t="n">
        <v>3888.65</v>
      </c>
      <c r="AZ111" s="36"/>
      <c r="BA111" s="35" t="n">
        <v>3209.36</v>
      </c>
      <c r="BB111" s="36"/>
      <c r="BC111" s="35" t="n">
        <v>3914.72</v>
      </c>
      <c r="BD111" s="36"/>
      <c r="BE111" s="35" t="n">
        <v>4082.18</v>
      </c>
      <c r="BF111" s="36"/>
      <c r="BG111" s="35" t="n">
        <v>4049.55</v>
      </c>
      <c r="BH111" s="36"/>
      <c r="BI111" s="35" t="n">
        <v>3810.76</v>
      </c>
      <c r="BJ111" s="36"/>
      <c r="BK111" s="35" t="n">
        <v>3713.84</v>
      </c>
      <c r="BL111" s="36"/>
      <c r="BM111" s="35" t="n">
        <v>3558.34</v>
      </c>
      <c r="BN111" s="36"/>
      <c r="BO111" s="35" t="n">
        <v>3613.83</v>
      </c>
      <c r="BP111" s="36"/>
      <c r="BQ111" s="35" t="n">
        <v>3798.36</v>
      </c>
      <c r="BR111" s="36"/>
      <c r="BS111" s="35" t="n">
        <v>3839.86</v>
      </c>
      <c r="BT111" s="36"/>
      <c r="BU111" s="35" t="n">
        <v>3753.36</v>
      </c>
      <c r="BV111" s="36"/>
      <c r="BW111" s="35">
        <f>AY111+BA111+BC111+BE111+BG111+BI111+BK111+BM111+BO111+BQ111+BS111+BU111</f>
      </c>
      <c r="BX111" s="36"/>
      <c r="BY111" s="40"/>
      <c r="BZ111" s="46"/>
      <c r="CA111" s="46"/>
      <c r="CB111" s="46"/>
      <c r="CC111" s="46"/>
      <c r="CD111" s="46"/>
      <c r="CE111" s="46"/>
      <c r="CF111" s="41"/>
      <c r="CG111" s="46"/>
      <c r="CH111" s="41"/>
      <c r="CI111" s="41"/>
      <c r="CJ111" s="41"/>
      <c r="CK111" s="41"/>
      <c r="CL111" s="47"/>
    </row>
    <row r="112" ht="28.8" customHeight="1" spans="1:88">
      <c r="A112" s="45"/>
      <c r="B112" s="34" t="s">
        <v>303</v>
      </c>
      <c r="C112" s="35" t="n">
        <f>出租!C14-出租!C16</f>
        <v>266.4200000000001</v>
      </c>
      <c r="D112" s="36" t="n">
        <f t="shared" si="85">C112/Z112-1</f>
        <v>0.0411504943530423</v>
      </c>
      <c r="E112" s="35" t="n">
        <f>出租!E14-出租!E16</f>
        <v>268.17999999999984</v>
      </c>
      <c r="F112" s="36" t="n">
        <f t="shared" si="86">E112/AB112-1</f>
        <v>-0.1080883331116137</v>
      </c>
      <c r="G112" s="35" t="n">
        <f>出租!G14-出租!G16</f>
        <v>258.1099999999999</v>
      </c>
      <c r="H112" s="36" t="n">
        <f t="shared" si="87">G112/AD112-1</f>
        <v>-0.022643795675716616</v>
      </c>
      <c r="I112" s="35" t="n">
        <f>出租!I14-出租!I16</f>
        <v>263.1700000000001</v>
      </c>
      <c r="J112" s="36" t="n">
        <f t="shared" si="88">I112/AF112-1</f>
        <v>-0.0681608951207422</v>
      </c>
      <c r="K112" s="35" t="n">
        <f>出租!K14-出租!K16</f>
        <v>260.1300000000001</v>
      </c>
      <c r="L112" s="36" t="n">
        <f t="shared" si="89">K112/AH112-1</f>
        <v>-0.03530502503244948</v>
      </c>
      <c r="M112" s="35" t="n">
        <f>出租!M14-出租!M16</f>
        <v>251.24</v>
      </c>
      <c r="N112" s="36" t="n">
        <f t="shared" si="90">M112/AJ112-1</f>
        <v>0.022839229735781563</v>
      </c>
      <c r="O112" s="35" t="n">
        <f>出租!O14-出租!O16</f>
        <v>251.52999999999997</v>
      </c>
      <c r="P112" s="36" t="n">
        <f t="shared" si="91">O112/AL112-1</f>
        <v>-0.05998206143956952</v>
      </c>
      <c r="Q112" s="35" t="n">
        <f>出租!Q14-出租!Q16</f>
        <v>246.58000000000015</v>
      </c>
      <c r="R112" s="36" t="n">
        <f>Q112/AL112-1</f>
        <v>-0.21217930285312625</v>
      </c>
      <c r="S112" s="35">
        <f>出租!S14-出租!S16</f>
      </c>
      <c r="T112" s="36">
        <f>S112/AN112-1</f>
      </c>
      <c r="U112" s="134">
        <f>E112+C112+G112+I112+K112+M112+O112+Q112+S112</f>
      </c>
      <c r="V112" s="135">
        <f>U112/SUM(X112,Z112,AB112,AD112,AF112,AH112,AJ112,AL112,AN112)-1</f>
      </c>
      <c r="W112" s="35"/>
      <c r="X112" s="35">
        <f>出租!X14-出租!X16</f>
      </c>
      <c r="Y112" s="36">
        <f>X112/AY112-1</f>
      </c>
      <c r="Z112" s="35">
        <f>出租!Z14-出租!Z16</f>
      </c>
      <c r="AA112" s="36">
        <f>Z112/BA112-1</f>
      </c>
      <c r="AB112" s="35">
        <f>出租!AB14-出租!AB16</f>
      </c>
      <c r="AC112" s="36">
        <f>AB112/BC112-1</f>
      </c>
      <c r="AD112" s="35">
        <f>出租!AD14-出租!AD16</f>
      </c>
      <c r="AE112" s="36">
        <f>AD112/BE112-1</f>
      </c>
      <c r="AF112" s="35">
        <f>出租!AF14-出租!AF16</f>
      </c>
      <c r="AG112" s="36">
        <f>AF112/BG112-1</f>
      </c>
      <c r="AH112" s="35">
        <f>出租!AH14-出租!AH16</f>
      </c>
      <c r="AI112" s="36">
        <f>AH112/BI112-1</f>
      </c>
      <c r="AJ112" s="35">
        <f>出租!AJ14-出租!AJ16</f>
      </c>
      <c r="AK112" s="36">
        <f>AJ112/BK112-1</f>
      </c>
      <c r="AL112" s="35">
        <f>出租!AL14-出租!AL16</f>
      </c>
      <c r="AM112" s="36">
        <f>AL112/BM112-1</f>
      </c>
      <c r="AN112" s="35">
        <f>出租!AN14-出租!AN16</f>
      </c>
      <c r="AO112" s="36">
        <f>AN112/BO112-1</f>
      </c>
      <c r="AP112" s="35">
        <f>出租!AP14-出租!AP16</f>
      </c>
      <c r="AQ112" s="36">
        <f>AP112/BQ112-1</f>
      </c>
      <c r="AR112" s="35">
        <f>出租!AR14-出租!AR16</f>
      </c>
      <c r="AS112" s="36">
        <f>AR112/BS112-1</f>
      </c>
      <c r="AT112" s="35">
        <f>出租!AT14-出租!AT16</f>
      </c>
      <c r="AU112" s="36">
        <f>AT112/BU112-1</f>
      </c>
      <c r="AV112" s="35">
        <f>Z112+X112+AB112+AD112+AF112+AH112+AJ112+AL112+AN112+AP112+AR112+AT112</f>
      </c>
      <c r="AW112" s="36">
        <f>AV112/SUM(AY112,BA112,BC112,BE112,BG112,BI112,BK112,BM112,BO112,BQ112,BS112,BU112)-1</f>
      </c>
      <c r="AX112" s="37"/>
      <c r="AY112" s="35" t="n">
        <v>306.05</v>
      </c>
      <c r="AZ112" s="36"/>
      <c r="BA112" s="35" t="n">
        <v>283.08</v>
      </c>
      <c r="BB112" s="36"/>
      <c r="BC112" s="35" t="n">
        <v>288.06</v>
      </c>
      <c r="BD112" s="36"/>
      <c r="BE112" s="35" t="n">
        <v>305.82</v>
      </c>
      <c r="BF112" s="36"/>
      <c r="BG112" s="35" t="n">
        <v>269.14</v>
      </c>
      <c r="BH112" s="36"/>
      <c r="BI112" s="35" t="n">
        <v>343.48</v>
      </c>
      <c r="BJ112" s="36"/>
      <c r="BK112" s="35" t="n">
        <v>379.61</v>
      </c>
      <c r="BL112" s="36"/>
      <c r="BM112" s="35" t="n">
        <v>245.65</v>
      </c>
      <c r="BN112" s="36"/>
      <c r="BO112" s="35" t="n">
        <v>330.94</v>
      </c>
      <c r="BP112" s="36"/>
      <c r="BQ112" s="35" t="n">
        <v>246.35</v>
      </c>
      <c r="BR112" s="36"/>
      <c r="BS112" s="35" t="n">
        <v>264.79</v>
      </c>
      <c r="BT112" s="36"/>
      <c r="BU112" s="35" t="n">
        <v>299.2</v>
      </c>
      <c r="BV112" s="36"/>
      <c r="BW112" s="35">
        <f>AY112+BA112+BC112+BE112+BG112+BI112+BK112+BM112+BO112+BQ112+BS112+BU112</f>
      </c>
      <c r="BX112" s="36"/>
      <c r="BY112" s="40"/>
      <c r="BZ112" s="46"/>
      <c r="CA112" s="46"/>
      <c r="CB112" s="46"/>
      <c r="CC112" s="46"/>
      <c r="CD112" s="46"/>
      <c r="CE112" s="46"/>
      <c r="CF112" s="41"/>
      <c r="CG112" s="46"/>
      <c r="CH112" s="41"/>
      <c r="CI112" s="41"/>
      <c r="CJ112" s="41"/>
      <c r="CK112" s="41"/>
      <c r="CL112" s="47"/>
    </row>
    <row r="113" ht="28.8" customHeight="1" spans="1:88">
      <c r="A113" s="29"/>
      <c r="B113" s="34" t="s">
        <v>304</v>
      </c>
      <c r="C113" s="35" t="n">
        <f>网约车!C14-网约车!C16</f>
        <v>164.94661186543397</v>
      </c>
      <c r="D113" s="36" t="n">
        <f t="shared" si="85">C113/Z113-1</f>
        <v>0.9199194646147206</v>
      </c>
      <c r="E113" s="35" t="n">
        <f>网约车!E14-网约车!E16</f>
        <v>143.566159947919</v>
      </c>
      <c r="F113" s="36" t="n">
        <f t="shared" si="86">E113/AB113-1</f>
        <v>0.5153389255305199</v>
      </c>
      <c r="G113" s="35" t="n">
        <f>网约车!G14-网约车!G16</f>
        <v>161.25444259379498</v>
      </c>
      <c r="H113" s="36" t="n">
        <f t="shared" si="87">G113/AD113-1</f>
        <v>0.07646188141168397</v>
      </c>
      <c r="I113" s="35" t="n">
        <f>网约车!I14-网约车!I16</f>
        <v>147.123707472008</v>
      </c>
      <c r="J113" s="36" t="n">
        <f t="shared" si="88">I113/AF113-1</f>
        <v>-0.16161116010206023</v>
      </c>
      <c r="K113" s="35" t="n">
        <f>网约车!K14-网约车!K16</f>
        <v>175.04185238687398</v>
      </c>
      <c r="L113" s="36" t="n">
        <f t="shared" si="89">K113/AH113-1</f>
        <v>-0.1110294491478323</v>
      </c>
      <c r="M113" s="35" t="n">
        <f>网约车!M14-网约车!M16</f>
        <v>204.568266396664</v>
      </c>
      <c r="N113" s="36" t="n">
        <f t="shared" si="90">M113/AJ113-1</f>
        <v>0.12236294668308201</v>
      </c>
      <c r="O113" s="35" t="n">
        <f>网约车!O14-网约车!O16</f>
        <v>230.90760054893303</v>
      </c>
      <c r="P113" s="36" t="n">
        <f t="shared" si="91">O113/AL113-1</f>
        <v>0.14414133717625477</v>
      </c>
      <c r="Q113" s="35" t="n">
        <f>网约车!Q14-网约车!Q16</f>
        <v>234.67514485696313</v>
      </c>
      <c r="R113" s="36" t="n">
        <f>Q113/AL113-1</f>
        <v>0.08887270652003787</v>
      </c>
      <c r="S113" s="35">
        <f>网约车!S14-网约车!S16</f>
      </c>
      <c r="T113" s="36">
        <f>S113/AN113-1</f>
      </c>
      <c r="U113" s="134">
        <f>E113+C113+G113+I113+K113+M113+O113+Q113+S113</f>
      </c>
      <c r="V113" s="135">
        <f>U113/SUM(X113,Z113,AB113,AD113,AF113,AH113,AJ113,AL113,AN113)-1</f>
      </c>
      <c r="W113" s="35"/>
      <c r="X113" s="35">
        <f>网约车!X14-网约车!X16</f>
      </c>
      <c r="Y113" s="36">
        <f>X113/AY113-1</f>
      </c>
      <c r="Z113" s="35">
        <f>网约车!Z14-网约车!Z16</f>
      </c>
      <c r="AA113" s="36">
        <f>Z113/BA113-1</f>
      </c>
      <c r="AB113" s="35">
        <f>网约车!AB14-网约车!AB16</f>
      </c>
      <c r="AC113" s="36">
        <f>AB113/BC113-1</f>
      </c>
      <c r="AD113" s="35">
        <f>网约车!AD14-网约车!AD16</f>
      </c>
      <c r="AE113" s="36">
        <f>AD113/BE113-1</f>
      </c>
      <c r="AF113" s="35">
        <f>网约车!AF14-网约车!AF16</f>
      </c>
      <c r="AG113" s="36">
        <f>AF113/BG113-1</f>
      </c>
      <c r="AH113" s="35">
        <f>网约车!AH14-网约车!AH16</f>
      </c>
      <c r="AI113" s="36">
        <f>AH113/BI113-1</f>
      </c>
      <c r="AJ113" s="35">
        <f>网约车!AJ14-网约车!AJ16</f>
      </c>
      <c r="AK113" s="36">
        <f>AJ113/BK113-1</f>
      </c>
      <c r="AL113" s="35">
        <f>网约车!AL14-网约车!AL16</f>
      </c>
      <c r="AM113" s="36">
        <f>AL113/BM113-1</f>
      </c>
      <c r="AN113" s="35">
        <f>网约车!AN14-网约车!AN16</f>
      </c>
      <c r="AO113" s="36">
        <f>AN113/BO113-1</f>
      </c>
      <c r="AP113" s="35">
        <f>网约车!AP14-网约车!AP16</f>
      </c>
      <c r="AQ113" s="36">
        <f>AP113/BQ113-1</f>
      </c>
      <c r="AR113" s="35">
        <f>网约车!AR14-网约车!AR16</f>
      </c>
      <c r="AS113" s="36">
        <f>AR113/BS113-1</f>
      </c>
      <c r="AT113" s="35">
        <f>网约车!AT14-网约车!AT16</f>
      </c>
      <c r="AU113" s="36">
        <f>AT113/BU113-1</f>
      </c>
      <c r="AV113" s="35">
        <f>Z113+X113+AB113+AD113+AF113+AH113+AJ113+AL113+AN113+AP113+AR113+AT113</f>
      </c>
      <c r="AW113" s="36">
        <f>AV113/SUM(AY113,BA113,BC113,BE113,BG113,BI113,BK113,BM113,BO113,BQ113,BS113,BU113)-1</f>
      </c>
      <c r="AX113" s="37"/>
      <c r="AY113" s="35" t="n">
        <v>195.560069307586</v>
      </c>
      <c r="AZ113" s="36"/>
      <c r="BA113" s="35" t="n">
        <v>128.74041964906</v>
      </c>
      <c r="BB113" s="36"/>
      <c r="BC113" s="35" t="n">
        <v>170.128602351598</v>
      </c>
      <c r="BD113" s="36"/>
      <c r="BE113" s="35" t="n">
        <v>194.091148871098</v>
      </c>
      <c r="BF113" s="36"/>
      <c r="BG113" s="35" t="n">
        <v>199.477829424705</v>
      </c>
      <c r="BH113" s="36"/>
      <c r="BI113" s="35" t="n">
        <v>216.228362526602</v>
      </c>
      <c r="BJ113" s="36"/>
      <c r="BK113" s="35" t="n">
        <v>265.142075561474</v>
      </c>
      <c r="BL113" s="36"/>
      <c r="BM113" s="35" t="n">
        <v>196.437886056925</v>
      </c>
      <c r="BN113" s="36"/>
      <c r="BO113" s="35" t="n">
        <v>253.901041620727</v>
      </c>
      <c r="BP113" s="36"/>
      <c r="BQ113" s="35" t="n">
        <v>222.476622728211</v>
      </c>
      <c r="BR113" s="36"/>
      <c r="BS113" s="35" t="n">
        <v>225.561217370842</v>
      </c>
      <c r="BT113" s="36"/>
      <c r="BU113" s="35" t="n">
        <v>229.683285253481</v>
      </c>
      <c r="BV113" s="36"/>
      <c r="BW113" s="35">
        <f>AY113+BA113+BC113+BE113+BG113+BI113+BK113+BM113+BO113+BQ113+BS113+BU113</f>
      </c>
      <c r="BX113" s="36"/>
      <c r="BY113" s="40"/>
      <c r="BZ113" s="46"/>
      <c r="CA113" s="46"/>
      <c r="CB113" s="46"/>
      <c r="CC113" s="46"/>
      <c r="CD113" s="46"/>
      <c r="CE113" s="46"/>
      <c r="CF113" s="46"/>
      <c r="CG113" s="46"/>
      <c r="CH113" s="46"/>
      <c r="CI113" s="46"/>
      <c r="CJ113" s="46"/>
      <c r="CK113" s="46"/>
      <c r="CL113" s="47"/>
    </row>
    <row r="114" s="15" customFormat="1" ht="28.8" customHeight="1" spans="1:88">
      <c r="A114" s="48" t="s">
        <v>95</v>
      </c>
      <c r="B114" s="34" t="s">
        <v>300</v>
      </c>
      <c r="C114" s="35" t="n">
        <f>C115+C116+C117+C118</f>
        <v>7165.693910671768</v>
      </c>
      <c r="D114" s="36" t="n">
        <f t="shared" si="85">C114/Z114-1</f>
        <v>-0.20333380317132155</v>
      </c>
      <c r="E114" s="35" t="n">
        <f>E115+E116+E117+E118</f>
        <v>8786.97856069023</v>
      </c>
      <c r="F114" s="36" t="n">
        <f t="shared" si="86">E114/AB114-1</f>
        <v>-0.135659849394126</v>
      </c>
      <c r="G114" s="35" t="n">
        <f>G115+G116+G117+G118</f>
        <v>8458.559831308332</v>
      </c>
      <c r="H114" s="36" t="n">
        <f t="shared" si="87">G114/AD114-1</f>
        <v>-0.07503359132828025</v>
      </c>
      <c r="I114" s="35" t="n">
        <f>I115+I116+I117+I118</f>
        <v>9244.20634160103</v>
      </c>
      <c r="J114" s="36" t="n">
        <f t="shared" si="88">I114/AF114-1</f>
        <v>-0.0678080250601305</v>
      </c>
      <c r="K114" s="35" t="n">
        <f>K115+K116+K117+K118</f>
        <v>9118.886995419662</v>
      </c>
      <c r="L114" s="36" t="n">
        <f t="shared" si="89">K114/AH114-1</f>
        <v>-0.045807861971003616</v>
      </c>
      <c r="M114" s="35" t="n">
        <f>M115+M116+M117+M118</f>
        <v>8457.42709740635</v>
      </c>
      <c r="N114" s="36" t="n">
        <f t="shared" si="90">M114/AJ114-1</f>
        <v>-0.1454054650716774</v>
      </c>
      <c r="O114" s="35" t="n">
        <f>O115+O116+O117+O118</f>
        <v>8247.59001325919</v>
      </c>
      <c r="P114" s="36" t="n">
        <f t="shared" si="91">O114/AL114-1</f>
        <v>-0.023021183430168346</v>
      </c>
      <c r="Q114" s="35" t="n">
        <f>Q115+Q116+Q117+Q118</f>
        <v>8586.093683140469</v>
      </c>
      <c r="R114" s="36" t="n">
        <f>Q114/AL114-1</f>
        <v>-0.007185985103610015</v>
      </c>
      <c r="S114" s="35">
        <f>S115+S116+S117+S118</f>
      </c>
      <c r="T114" s="36">
        <f>S114/AN114-1</f>
      </c>
      <c r="U114" s="134">
        <f>E114+C114+G114+I114+K114+M114+O114+Q114+S114</f>
      </c>
      <c r="V114" s="135">
        <f>U114/SUM(X114,Z114,AB114,AD114,AF114,AH114,AJ114,AL114,AN114)-1</f>
      </c>
      <c r="W114" s="35"/>
      <c r="X114" s="35">
        <f>X115+X116+X117+X118</f>
      </c>
      <c r="Y114" s="36">
        <f>X114/AY114-1</f>
      </c>
      <c r="Z114" s="35">
        <f>Z115+Z116+Z117+Z118</f>
      </c>
      <c r="AA114" s="36">
        <f>Z114/BA114-1</f>
      </c>
      <c r="AB114" s="35">
        <f>AB115+AB116+AB117+AB118</f>
      </c>
      <c r="AC114" s="36">
        <f>AB114/BC114-1</f>
      </c>
      <c r="AD114" s="35">
        <f>AD115+AD116+AD117+AD118</f>
      </c>
      <c r="AE114" s="36">
        <f>AD114/BE114-1</f>
      </c>
      <c r="AF114" s="35">
        <f>AF115+AF116+AF117+AF118</f>
      </c>
      <c r="AG114" s="36">
        <f>AF114/BG114-1</f>
      </c>
      <c r="AH114" s="35">
        <f>AH115+AH116+AH117+AH118</f>
      </c>
      <c r="AI114" s="36">
        <f>AH114/BI114-1</f>
      </c>
      <c r="AJ114" s="35">
        <f>AJ115+AJ116+AJ117+AJ118</f>
      </c>
      <c r="AK114" s="36">
        <f>AJ114/BK114-1</f>
      </c>
      <c r="AL114" s="35">
        <f>AL115+AL116+AL117+AL118</f>
      </c>
      <c r="AM114" s="36">
        <f>AL114/BM114-1</f>
      </c>
      <c r="AN114" s="35">
        <f>AN115+AN116+AN117+AN118</f>
      </c>
      <c r="AO114" s="36">
        <f>AN114/BO114-1</f>
      </c>
      <c r="AP114" s="35">
        <f>AP115+AP116+AP117+AP118</f>
      </c>
      <c r="AQ114" s="36">
        <f>AP114/BQ114-1</f>
      </c>
      <c r="AR114" s="35">
        <f>AR115+AR116+AR117+AR118</f>
      </c>
      <c r="AS114" s="36">
        <f>AR114/BS114-1</f>
      </c>
      <c r="AT114" s="35">
        <f>AT115+AT116+AT117+AT118</f>
      </c>
      <c r="AU114" s="36">
        <f>AT114/BU114-1</f>
      </c>
      <c r="AV114" s="35">
        <f>Z114+X114+AB114+AD114+AF114+AH114+AJ114+AL114+AN114+AP114+AR114+AT114</f>
      </c>
      <c r="AW114" s="36">
        <f>AV114/SUM(AY114,BA114,BC114,BE114,BG114,BI114,BK114,BM114,BO114,BQ114,BS114,BU114)-1</f>
      </c>
      <c r="AX114" s="37"/>
      <c r="AY114" s="38">
        <f>AY115+AY116+AY117+AY118</f>
      </c>
      <c r="AZ114" s="37"/>
      <c r="BA114" s="38">
        <f>BA115+BA116+BA117+BA118</f>
      </c>
      <c r="BB114" s="37"/>
      <c r="BC114" s="38">
        <f>BC115+BC116+BC117+BC118</f>
      </c>
      <c r="BD114" s="37"/>
      <c r="BE114" s="38">
        <f>BE115+BE116+BE117+BE118</f>
      </c>
      <c r="BF114" s="37"/>
      <c r="BG114" s="38">
        <f>BG115+BG116+BG117+BG118</f>
      </c>
      <c r="BH114" s="37"/>
      <c r="BI114" s="38">
        <f>BI115+BI116+BI117+BI118</f>
      </c>
      <c r="BJ114" s="37"/>
      <c r="BK114" s="38">
        <f>BK115+BK116+BK117+BK118</f>
      </c>
      <c r="BL114" s="37"/>
      <c r="BM114" s="38">
        <f>BM115+BM116+BM117+BM118</f>
      </c>
      <c r="BN114" s="37"/>
      <c r="BO114" s="38">
        <f>BO115+BO116+BO117+BO118</f>
      </c>
      <c r="BP114" s="37"/>
      <c r="BQ114" s="38">
        <f>BQ115+BQ116+BQ117+BQ118</f>
      </c>
      <c r="BR114" s="37"/>
      <c r="BS114" s="38">
        <f>BS115+BS116+BS117+BS118</f>
      </c>
      <c r="BT114" s="37"/>
      <c r="BU114" s="38">
        <f>BU115+BU116+BU117+BU118</f>
      </c>
      <c r="BV114" s="37"/>
      <c r="BW114" s="38">
        <f>AY114+BA114+BC114+BE114+BG114+BI114+BK114+BM114+BO114+BQ114+BS114+BU114</f>
      </c>
      <c r="BX114" s="37"/>
      <c r="BY114" s="39"/>
      <c r="BZ114" s="44"/>
      <c r="CA114" s="44"/>
      <c r="CB114" s="44"/>
      <c r="CC114" s="44"/>
      <c r="CD114" s="44"/>
      <c r="CE114" s="44"/>
      <c r="CF114" s="44"/>
      <c r="CG114" s="44"/>
      <c r="CH114" s="44"/>
      <c r="CI114" s="44"/>
      <c r="CJ114" s="44"/>
      <c r="CK114" s="44"/>
      <c r="CL114" s="44"/>
    </row>
    <row r="115" ht="28.8" customHeight="1" spans="1:88">
      <c r="A115" s="45"/>
      <c r="B115" s="34" t="s">
        <v>301</v>
      </c>
      <c r="C115" s="35" t="n">
        <f>班线包车!C15</f>
        <v>4442.6528</v>
      </c>
      <c r="D115" s="36" t="n">
        <f t="shared" si="85">C115/Z115-1</f>
        <v>-0.16493417849425995</v>
      </c>
      <c r="E115" s="35" t="n">
        <f>班线包车!E15</f>
        <v>6222.1125999999995</v>
      </c>
      <c r="F115" s="36" t="n">
        <f t="shared" si="86">E115/AB115-1</f>
        <v>-0.07745375438835389</v>
      </c>
      <c r="G115" s="35" t="n">
        <f>班线包车!G15</f>
        <v>5800.694400000002</v>
      </c>
      <c r="H115" s="36" t="n">
        <f t="shared" si="87">G115/AD115-1</f>
        <v>0.11922304039209175</v>
      </c>
      <c r="I115" s="35" t="n">
        <f>班线包车!I15</f>
        <v>6318.134800000002</v>
      </c>
      <c r="J115" s="36" t="n">
        <f t="shared" si="88">I115/AF115-1</f>
        <v>0.0047501180293807455</v>
      </c>
      <c r="K115" s="35" t="n">
        <f>班线包车!K15</f>
        <v>6328.6093</v>
      </c>
      <c r="L115" s="36" t="n">
        <f t="shared" si="89">K115/AH115-1</f>
        <v>0.04758881118658875</v>
      </c>
      <c r="M115" s="35" t="n">
        <f>班线包车!M15</f>
        <v>5538.8125</v>
      </c>
      <c r="N115" s="36" t="n">
        <f t="shared" si="90">M115/AJ115-1</f>
        <v>-0.12573176274148612</v>
      </c>
      <c r="O115" s="35" t="n">
        <f>班线包车!O15</f>
        <v>5530.441400000001</v>
      </c>
      <c r="P115" s="36" t="n">
        <f t="shared" si="91">O115/AL115-1</f>
        <v>0.07472500992535247</v>
      </c>
      <c r="Q115" s="35" t="n">
        <f>班线包车!Q15</f>
        <v>5886.2472</v>
      </c>
      <c r="R115" s="36" t="n">
        <f>Q115/AL115-1</f>
        <v>-0.02896710656161694</v>
      </c>
      <c r="S115" s="35">
        <f>班线包车!S15</f>
      </c>
      <c r="T115" s="36">
        <f>S115/AN115-1</f>
      </c>
      <c r="U115" s="134">
        <f>E115+C115+G115+I115+K115+M115+O115+Q115+S115</f>
      </c>
      <c r="V115" s="135">
        <f>U115/SUM(X115,Z115,AB115,AD115,AF115,AH115,AJ115,AL115,AN115)-1</f>
      </c>
      <c r="W115" s="35"/>
      <c r="X115" s="35">
        <f>班线包车!X15</f>
      </c>
      <c r="Y115" s="36">
        <f>X115/AY115-1</f>
      </c>
      <c r="Z115" s="35">
        <f>班线包车!Z15</f>
      </c>
      <c r="AA115" s="36">
        <f>Z115/BA115-1</f>
      </c>
      <c r="AB115" s="35">
        <f>班线包车!AB15</f>
      </c>
      <c r="AC115" s="36">
        <f>AB115/BC115-1</f>
      </c>
      <c r="AD115" s="35">
        <f>班线包车!AD15</f>
      </c>
      <c r="AE115" s="36">
        <f>AD115/BE115-1</f>
      </c>
      <c r="AF115" s="35">
        <f>班线包车!AF15</f>
      </c>
      <c r="AG115" s="36">
        <f>AF115/BG115-1</f>
      </c>
      <c r="AH115" s="35">
        <f>班线包车!AH15</f>
      </c>
      <c r="AI115" s="36">
        <f>AH115/BI115-1</f>
      </c>
      <c r="AJ115" s="35">
        <f>班线包车!AJ15</f>
      </c>
      <c r="AK115" s="36">
        <f>AJ115/BK115-1</f>
      </c>
      <c r="AL115" s="35">
        <f>班线包车!AL15</f>
      </c>
      <c r="AM115" s="36">
        <f>AL115/BM115-1</f>
      </c>
      <c r="AN115" s="35">
        <f>班线包车!AN15</f>
      </c>
      <c r="AO115" s="36">
        <f>AN115/BO115-1</f>
      </c>
      <c r="AP115" s="35">
        <f>班线包车!AP15</f>
      </c>
      <c r="AQ115" s="36">
        <f>AP115/BQ115-1</f>
      </c>
      <c r="AR115" s="35">
        <f>班线包车!AR15</f>
      </c>
      <c r="AS115" s="36">
        <f>AR115/BS115-1</f>
      </c>
      <c r="AT115" s="35">
        <f>班线包车!AT15</f>
      </c>
      <c r="AU115" s="36">
        <f>AT115/BU115-1</f>
      </c>
      <c r="AV115" s="35">
        <f>Z115+X115+AB115+AD115+AF115+AH115+AJ115+AL115+AN115+AP115+AR115+AT115</f>
      </c>
      <c r="AW115" s="36">
        <f>AV115/SUM(AY115,BA115,BC115,BE115,BG115,BI115,BK115,BM115,BO115,BQ115,BS115,BU115)-1</f>
      </c>
      <c r="AX115" s="37"/>
      <c r="AY115" s="35" t="n">
        <v>5410.322</v>
      </c>
      <c r="AZ115" s="36"/>
      <c r="BA115" s="35" t="n">
        <v>6837.2059</v>
      </c>
      <c r="BB115" s="36"/>
      <c r="BC115" s="35" t="n">
        <v>5820.3194</v>
      </c>
      <c r="BD115" s="36"/>
      <c r="BE115" s="35" t="n">
        <v>6457.9305</v>
      </c>
      <c r="BF115" s="36"/>
      <c r="BG115" s="35" t="n">
        <v>6167.0853</v>
      </c>
      <c r="BH115" s="36"/>
      <c r="BI115" s="35" t="n">
        <v>5630.9225</v>
      </c>
      <c r="BJ115" s="36"/>
      <c r="BK115" s="35" t="n">
        <v>6134.0336</v>
      </c>
      <c r="BL115" s="36"/>
      <c r="BM115" s="35" t="n">
        <v>6349.3922</v>
      </c>
      <c r="BN115" s="36"/>
      <c r="BO115" s="35" t="n">
        <v>5674.0202</v>
      </c>
      <c r="BP115" s="36"/>
      <c r="BQ115" s="35" t="n">
        <v>7098.5023</v>
      </c>
      <c r="BR115" s="36"/>
      <c r="BS115" s="35" t="n">
        <v>5144.7536</v>
      </c>
      <c r="BT115" s="36"/>
      <c r="BU115" s="35" t="n">
        <v>4684.5145</v>
      </c>
      <c r="BV115" s="36"/>
      <c r="BW115" s="35">
        <f>AY115+BA115+BC115+BE115+BG115+BI115+BK115+BM115+BO115+BQ115+BS115+BU115</f>
      </c>
      <c r="BX115" s="36"/>
      <c r="BY115" s="40"/>
      <c r="BZ115" s="46"/>
      <c r="CA115" s="46"/>
      <c r="CB115" s="46"/>
      <c r="CC115" s="46"/>
      <c r="CD115" s="46"/>
      <c r="CE115" s="46"/>
      <c r="CF115" s="46"/>
      <c r="CG115" s="46"/>
      <c r="CH115" s="46"/>
      <c r="CI115" s="46"/>
      <c r="CJ115" s="46"/>
      <c r="CK115" s="46"/>
      <c r="CL115" s="47"/>
    </row>
    <row r="116" ht="28.8" customHeight="1" spans="1:88">
      <c r="A116" s="45"/>
      <c r="B116" s="34" t="s">
        <v>302</v>
      </c>
      <c r="C116" s="35" t="n">
        <f>公交!C18-公交!C20</f>
        <v>2382.459999999998</v>
      </c>
      <c r="D116" s="36" t="n">
        <f t="shared" si="85">C116/Z116-1</f>
        <v>-0.09991235095885032</v>
      </c>
      <c r="E116" s="35" t="n">
        <f>公交!E18-公交!E20</f>
        <v>2303.04</v>
      </c>
      <c r="F116" s="36" t="n">
        <f t="shared" si="86">E116/AB116-1</f>
        <v>-0.04808669989832104</v>
      </c>
      <c r="G116" s="35" t="n">
        <f>公交!G18-公交!G20</f>
        <v>2284.6500000000005</v>
      </c>
      <c r="H116" s="36" t="n">
        <f t="shared" si="87">G116/AD116-1</f>
        <v>-0.2253349201989685</v>
      </c>
      <c r="I116" s="35" t="n">
        <f>公交!I18-公交!I20</f>
        <v>2590.88</v>
      </c>
      <c r="J116" s="36" t="n">
        <f t="shared" si="88">I116/AF116-1</f>
        <v>-0.021940354850887078</v>
      </c>
      <c r="K116" s="35" t="n">
        <f>公交!K18-公交!K20</f>
        <v>2426.630000000001</v>
      </c>
      <c r="L116" s="36" t="n">
        <f t="shared" si="89">K116/AH116-1</f>
        <v>-0.02432130335488436</v>
      </c>
      <c r="M116" s="35" t="n">
        <f>公交!M18-公交!M20</f>
        <v>2539.21</v>
      </c>
      <c r="N116" s="36" t="n">
        <f t="shared" si="90">M116/AJ116-1</f>
        <v>0.0017753510263500694</v>
      </c>
      <c r="O116" s="35" t="n">
        <f>公交!O18-公交!O20</f>
        <v>2282.2799999999997</v>
      </c>
      <c r="P116" s="36" t="n">
        <f t="shared" si="91">O116/AL116-1</f>
        <v>-0.11218821479141705</v>
      </c>
      <c r="Q116" s="35" t="n">
        <f>公交!Q18-公交!Q20</f>
        <v>2250.88</v>
      </c>
      <c r="R116" s="36" t="n">
        <f>Q116/AL116-1</f>
        <v>0.031142058729213495</v>
      </c>
      <c r="S116" s="35">
        <f>公交!S18-公交!S20</f>
      </c>
      <c r="T116" s="36">
        <f>S116/AN116-1</f>
      </c>
      <c r="U116" s="134">
        <f>E116+C116+G116+I116+K116+M116+O116+Q116+S116</f>
      </c>
      <c r="V116" s="135">
        <f>U116/SUM(X116,Z116,AB116,AD116,AF116,AH116,AJ116,AL116,AN116)-1</f>
      </c>
      <c r="W116" s="35"/>
      <c r="X116" s="35">
        <f>公交!X18-公交!X20</f>
      </c>
      <c r="Y116" s="36">
        <f>X116/AY116-1</f>
      </c>
      <c r="Z116" s="35">
        <f>公交!Z18-公交!Z20</f>
      </c>
      <c r="AA116" s="36">
        <f>Z116/BA116-1</f>
      </c>
      <c r="AB116" s="35">
        <f>公交!AB18-公交!AB20</f>
      </c>
      <c r="AC116" s="36">
        <f>AB116/BC116-1</f>
      </c>
      <c r="AD116" s="35">
        <f>公交!AD18-公交!AD20</f>
      </c>
      <c r="AE116" s="36">
        <f>AD116/BE116-1</f>
      </c>
      <c r="AF116" s="35">
        <f>公交!AF18-公交!AF20</f>
      </c>
      <c r="AG116" s="36">
        <f>AF116/BG116-1</f>
      </c>
      <c r="AH116" s="35">
        <f>公交!AH18-公交!AH20</f>
      </c>
      <c r="AI116" s="36">
        <f>AH116/BI116-1</f>
      </c>
      <c r="AJ116" s="35">
        <f>公交!AJ18-公交!AJ20</f>
      </c>
      <c r="AK116" s="36">
        <f>AJ116/BK116-1</f>
      </c>
      <c r="AL116" s="35">
        <f>公交!AL18-公交!AL20</f>
      </c>
      <c r="AM116" s="36">
        <f>AL116/BM116-1</f>
      </c>
      <c r="AN116" s="35">
        <f>公交!AN18-公交!AN20</f>
      </c>
      <c r="AO116" s="36">
        <f>AN116/BO116-1</f>
      </c>
      <c r="AP116" s="35">
        <f>公交!AP18-公交!AP20</f>
      </c>
      <c r="AQ116" s="36">
        <f>AP116/BQ116-1</f>
      </c>
      <c r="AR116" s="35">
        <f>公交!AR18-公交!AR20</f>
      </c>
      <c r="AS116" s="36">
        <f>AR116/BS116-1</f>
      </c>
      <c r="AT116" s="35">
        <f>公交!AT18-公交!AT20</f>
      </c>
      <c r="AU116" s="36">
        <f>AT116/BU116-1</f>
      </c>
      <c r="AV116" s="35">
        <f>Z116+X116+AB116+AD116+AF116+AH116+AJ116+AL116+AN116+AP116+AR116+AT116</f>
      </c>
      <c r="AW116" s="36">
        <f>AV116/SUM(AY116,BA116,BC116,BE116,BG116,BI116,BK116,BM116,BO116,BQ116,BS116,BU116)-1</f>
      </c>
      <c r="AX116" s="37"/>
      <c r="AY116" s="35" t="n">
        <v>4171.06</v>
      </c>
      <c r="AZ116" s="36"/>
      <c r="BA116" s="35" t="n">
        <v>3422.84</v>
      </c>
      <c r="BB116" s="36"/>
      <c r="BC116" s="35" t="n">
        <v>4018.22</v>
      </c>
      <c r="BD116" s="36"/>
      <c r="BE116" s="35" t="n">
        <v>4286.34</v>
      </c>
      <c r="BF116" s="36"/>
      <c r="BG116" s="35" t="n">
        <v>4035.12</v>
      </c>
      <c r="BH116" s="36"/>
      <c r="BI116" s="35" t="n">
        <v>3061.94</v>
      </c>
      <c r="BJ116" s="36"/>
      <c r="BK116" s="35" t="n">
        <v>3053.87</v>
      </c>
      <c r="BL116" s="36"/>
      <c r="BM116" s="35" t="n">
        <v>2477.92</v>
      </c>
      <c r="BN116" s="36"/>
      <c r="BO116" s="35" t="n">
        <v>4227.73</v>
      </c>
      <c r="BP116" s="36"/>
      <c r="BQ116" s="35" t="n">
        <v>2607.19</v>
      </c>
      <c r="BR116" s="36"/>
      <c r="BS116" s="35" t="n">
        <v>2565.62</v>
      </c>
      <c r="BT116" s="36"/>
      <c r="BU116" s="35" t="n">
        <v>2600.26</v>
      </c>
      <c r="BV116" s="36"/>
      <c r="BW116" s="35">
        <f>AY116+BA116+BC116+BE116+BG116+BI116+BK116+BM116+BO116+BQ116+BS116+BU116</f>
      </c>
      <c r="BX116" s="36"/>
      <c r="BY116" s="40"/>
      <c r="BZ116" s="46"/>
      <c r="CA116" s="46"/>
      <c r="CB116" s="46"/>
      <c r="CC116" s="46"/>
      <c r="CD116" s="46"/>
      <c r="CE116" s="46"/>
      <c r="CF116" s="41"/>
      <c r="CG116" s="46"/>
      <c r="CH116" s="41"/>
      <c r="CI116" s="41"/>
      <c r="CJ116" s="41"/>
      <c r="CK116" s="41"/>
      <c r="CL116" s="47"/>
    </row>
    <row r="117" ht="28.8" customHeight="1" spans="1:88">
      <c r="A117" s="45"/>
      <c r="B117" s="34" t="s">
        <v>303</v>
      </c>
      <c r="C117" s="35" t="n">
        <f>出租!C18-出租!C20</f>
        <v>83.78999999999996</v>
      </c>
      <c r="D117" s="36" t="n">
        <f t="shared" si="85">C117/Z117-1</f>
        <v>-0.8845215617635304</v>
      </c>
      <c r="E117" s="35" t="n">
        <f>出租!E18-出租!E20</f>
        <v>46.84999999999991</v>
      </c>
      <c r="F117" s="36" t="n">
        <f t="shared" si="86">E117/AB117-1</f>
        <v>-0.932939223039707</v>
      </c>
      <c r="G117" s="35" t="n">
        <f>出租!G18-出租!G20</f>
        <v>51.27999999999997</v>
      </c>
      <c r="H117" s="36" t="n">
        <f t="shared" si="87">G117/AD117-1</f>
        <v>-0.9231172881152641</v>
      </c>
      <c r="I117" s="35" t="n">
        <f>出租!I18-出租!I20</f>
        <v>52.48000000000002</v>
      </c>
      <c r="J117" s="36" t="n">
        <f t="shared" si="88">I117/AF117-1</f>
        <v>-0.9143225637927939</v>
      </c>
      <c r="K117" s="35" t="n">
        <f>出租!K18-出租!K20</f>
        <v>56.02000000000021</v>
      </c>
      <c r="L117" s="36" t="n">
        <f t="shared" si="89">K117/AH117-1</f>
        <v>-0.9100586015894674</v>
      </c>
      <c r="M117" s="35" t="n">
        <f>出租!M18-出租!M20</f>
        <v>50.5</v>
      </c>
      <c r="N117" s="36" t="n">
        <f t="shared" si="90">M117/AJ117-1</f>
        <v>-0.9191650793142637</v>
      </c>
      <c r="O117" s="35" t="n">
        <f>出租!O18-出租!O20</f>
        <v>54.30000000000018</v>
      </c>
      <c r="P117" s="36" t="n">
        <f t="shared" si="91">O117/AL117-1</f>
        <v>-0.8654941788456769</v>
      </c>
      <c r="Q117" s="35" t="n">
        <f>出租!Q18-出租!Q20</f>
        <v>55.91000000000008</v>
      </c>
      <c r="R117" s="36" t="n">
        <f>Q117/AL117-1</f>
        <v>-0.6006143295949704</v>
      </c>
      <c r="S117" s="35">
        <f>出租!S18-出租!S20</f>
      </c>
      <c r="T117" s="36">
        <f>S117/AN117-1</f>
      </c>
      <c r="U117" s="134">
        <f>E117+C117+G117+I117+K117+M117+O117+Q117+S117</f>
      </c>
      <c r="V117" s="135">
        <f>U117/SUM(X117,Z117,AB117,AD117,AF117,AH117,AJ117,AL117,AN117)-1</f>
      </c>
      <c r="W117" s="35"/>
      <c r="X117" s="35">
        <f>出租!X18-出租!X20</f>
      </c>
      <c r="Y117" s="36">
        <f>X117/AY117-1</f>
      </c>
      <c r="Z117" s="35">
        <f>出租!Z18-出租!Z20</f>
      </c>
      <c r="AA117" s="36">
        <f>Z117/BA117-1</f>
      </c>
      <c r="AB117" s="35">
        <f>出租!AB18-出租!AB20</f>
      </c>
      <c r="AC117" s="36">
        <f>AB117/BC117-1</f>
      </c>
      <c r="AD117" s="35">
        <f>出租!AD18-出租!AD20</f>
      </c>
      <c r="AE117" s="36">
        <f>AD117/BE117-1</f>
      </c>
      <c r="AF117" s="35">
        <f>出租!AF18-出租!AF20</f>
      </c>
      <c r="AG117" s="36">
        <f>AF117/BG117-1</f>
      </c>
      <c r="AH117" s="35">
        <f>出租!AH18-出租!AH20</f>
      </c>
      <c r="AI117" s="36">
        <f>AH117/BI117-1</f>
      </c>
      <c r="AJ117" s="35">
        <f>出租!AJ18-出租!AJ20</f>
      </c>
      <c r="AK117" s="36">
        <f>AJ117/BK117-1</f>
      </c>
      <c r="AL117" s="35">
        <f>出租!AL18-出租!AL20</f>
      </c>
      <c r="AM117" s="36">
        <f>AL117/BM117-1</f>
      </c>
      <c r="AN117" s="35">
        <f>出租!AN18-出租!AN20</f>
      </c>
      <c r="AO117" s="36">
        <f>AN117/BO117-1</f>
      </c>
      <c r="AP117" s="35">
        <f>出租!AP18-出租!AP20</f>
      </c>
      <c r="AQ117" s="36">
        <f>AP117/BQ117-1</f>
      </c>
      <c r="AR117" s="35">
        <f>出租!AR18-出租!AR20</f>
      </c>
      <c r="AS117" s="36">
        <f>AR117/BS117-1</f>
      </c>
      <c r="AT117" s="35">
        <f>出租!AT18-出租!AT20</f>
      </c>
      <c r="AU117" s="36">
        <f>AT117/BU117-1</f>
      </c>
      <c r="AV117" s="35">
        <f>Z117+X117+AB117+AD117+AF117+AH117+AJ117+AL117+AN117+AP117+AR117+AT117</f>
      </c>
      <c r="AW117" s="36">
        <f>AV117/SUM(AY117,BA117,BC117,BE117,BG117,BI117,BK117,BM117,BO117,BQ117,BS117,BU117)-1</f>
      </c>
      <c r="AX117" s="37"/>
      <c r="AY117" s="35" t="n">
        <v>827.93</v>
      </c>
      <c r="AZ117" s="36"/>
      <c r="BA117" s="35" t="n">
        <v>776.1</v>
      </c>
      <c r="BB117" s="36"/>
      <c r="BC117" s="35" t="n">
        <v>671.36</v>
      </c>
      <c r="BD117" s="36"/>
      <c r="BE117" s="35" t="n">
        <v>704.99</v>
      </c>
      <c r="BF117" s="36"/>
      <c r="BG117" s="35" t="n">
        <v>688.39</v>
      </c>
      <c r="BH117" s="36"/>
      <c r="BI117" s="35" t="n">
        <v>625.56</v>
      </c>
      <c r="BJ117" s="36"/>
      <c r="BK117" s="35" t="n">
        <v>722.03</v>
      </c>
      <c r="BL117" s="36"/>
      <c r="BM117" s="35" t="n">
        <v>711.51</v>
      </c>
      <c r="BN117" s="36"/>
      <c r="BO117" s="35" t="n">
        <v>659.46</v>
      </c>
      <c r="BP117" s="36"/>
      <c r="BQ117" s="35" t="n">
        <v>695.16</v>
      </c>
      <c r="BR117" s="36"/>
      <c r="BS117" s="35" t="n">
        <v>620.23</v>
      </c>
      <c r="BT117" s="36"/>
      <c r="BU117" s="35" t="n">
        <v>700.61</v>
      </c>
      <c r="BV117" s="36"/>
      <c r="BW117" s="35">
        <f>AY117+BA117+BC117+BE117+BG117+BI117+BK117+BM117+BO117+BQ117+BS117+BU117</f>
      </c>
      <c r="BX117" s="36"/>
      <c r="BY117" s="40"/>
      <c r="BZ117" s="46"/>
      <c r="CA117" s="46"/>
      <c r="CB117" s="46"/>
      <c r="CC117" s="46"/>
      <c r="CD117" s="46"/>
      <c r="CE117" s="46"/>
      <c r="CF117" s="41"/>
      <c r="CG117" s="46"/>
      <c r="CH117" s="41"/>
      <c r="CI117" s="41"/>
      <c r="CJ117" s="41"/>
      <c r="CK117" s="41"/>
      <c r="CL117" s="47"/>
    </row>
    <row r="118" ht="28.8" customHeight="1" spans="1:88">
      <c r="A118" s="29"/>
      <c r="B118" s="34" t="s">
        <v>304</v>
      </c>
      <c r="C118" s="35" t="n">
        <f>网约车!C18-网约车!C20</f>
        <v>256.79111067177007</v>
      </c>
      <c r="D118" s="36" t="n">
        <f t="shared" si="85">C118/Z118-1</f>
        <v>-0.14960614988293186</v>
      </c>
      <c r="E118" s="35" t="n">
        <f>网约车!E18-网约车!E20</f>
        <v>214.97596069022984</v>
      </c>
      <c r="F118" s="36" t="n">
        <f t="shared" si="86">E118/AB118-1</f>
        <v>-0.29193933974609243</v>
      </c>
      <c r="G118" s="35" t="n">
        <f>网约车!G18-网约车!G20</f>
        <v>321.93543130832995</v>
      </c>
      <c r="H118" s="36" t="n">
        <f t="shared" si="87">G118/AD118-1</f>
        <v>-0.06883570941419426</v>
      </c>
      <c r="I118" s="35" t="n">
        <f>网约车!I18-网约车!I20</f>
        <v>282.7115416010299</v>
      </c>
      <c r="J118" s="36" t="n">
        <f t="shared" si="88">I118/AF118-1</f>
        <v>-0.22933050042834147</v>
      </c>
      <c r="K118" s="35" t="n">
        <f>网约车!K18-网约车!K20</f>
        <v>307.6276954196601</v>
      </c>
      <c r="L118" s="36" t="n">
        <f t="shared" si="89">K118/AH118-1</f>
        <v>-0.24148814875615865</v>
      </c>
      <c r="M118" s="35" t="n">
        <f>网约车!M18-网约车!M20</f>
        <v>328.9045974063499</v>
      </c>
      <c r="N118" s="36" t="n">
        <f t="shared" si="90">M118/AJ118-1</f>
        <v>-0.1810370041340228</v>
      </c>
      <c r="O118" s="35" t="n">
        <f>网约车!O18-网约车!O20</f>
        <v>380.56861325919</v>
      </c>
      <c r="P118" s="36" t="n">
        <f t="shared" si="91">O118/AL118-1</f>
        <v>0.18321181534478548</v>
      </c>
      <c r="Q118" s="35" t="n">
        <f>网约车!Q18-网约车!Q20</f>
        <v>393.0564831404688</v>
      </c>
      <c r="R118" s="36" t="n">
        <f>Q118/AL118-1</f>
        <v>0.4916267433151187</v>
      </c>
      <c r="S118" s="35">
        <f>网约车!S18-网约车!S20</f>
      </c>
      <c r="T118" s="36">
        <f>S118/AN118-1</f>
      </c>
      <c r="U118" s="134">
        <f>E118+C118+G118+I118+K118+M118+O118+Q118+S118</f>
      </c>
      <c r="V118" s="135">
        <f>U118/SUM(X118,Z118,AB118,AD118,AF118,AH118,AJ118,AL118,AN118)-1</f>
      </c>
      <c r="W118" s="35"/>
      <c r="X118" s="35">
        <f>网约车!X18-网约车!X20</f>
      </c>
      <c r="Y118" s="36">
        <f>X118/AY118-1</f>
      </c>
      <c r="Z118" s="35">
        <f>网约车!Z18-网约车!Z20</f>
      </c>
      <c r="AA118" s="36">
        <f>Z118/BA118-1</f>
      </c>
      <c r="AB118" s="35">
        <f>网约车!AB18-网约车!AB20</f>
      </c>
      <c r="AC118" s="36">
        <f>AB118/BC118-1</f>
      </c>
      <c r="AD118" s="35">
        <f>网约车!AD18-网约车!AD20</f>
      </c>
      <c r="AE118" s="36">
        <f>AD118/BE118-1</f>
      </c>
      <c r="AF118" s="35">
        <f>网约车!AF18-网约车!AF20</f>
      </c>
      <c r="AG118" s="36">
        <f>AF118/BG118-1</f>
      </c>
      <c r="AH118" s="35">
        <f>网约车!AH18-网约车!AH20</f>
      </c>
      <c r="AI118" s="36">
        <f>AH118/BI118-1</f>
      </c>
      <c r="AJ118" s="35">
        <f>网约车!AJ18-网约车!AJ20</f>
      </c>
      <c r="AK118" s="36">
        <f>AJ118/BK118-1</f>
      </c>
      <c r="AL118" s="35">
        <f>网约车!AL18-网约车!AL20</f>
      </c>
      <c r="AM118" s="36">
        <f>AL118/BM118-1</f>
      </c>
      <c r="AN118" s="35">
        <f>网约车!AN18-网约车!AN20</f>
      </c>
      <c r="AO118" s="36">
        <f>AN118/BO118-1</f>
      </c>
      <c r="AP118" s="35">
        <f>网约车!AP18-网约车!AP20</f>
      </c>
      <c r="AQ118" s="36">
        <f>AP118/BQ118-1</f>
      </c>
      <c r="AR118" s="35">
        <f>网约车!AR18-网约车!AR20</f>
      </c>
      <c r="AS118" s="36">
        <f>AR118/BS118-1</f>
      </c>
      <c r="AT118" s="35">
        <f>网约车!AT18-网约车!AT20</f>
      </c>
      <c r="AU118" s="36">
        <f>AT118/BU118-1</f>
      </c>
      <c r="AV118" s="35">
        <f>Z118+X118+AB118+AD118+AF118+AH118+AJ118+AL118+AN118+AP118+AR118+AT118</f>
      </c>
      <c r="AW118" s="36">
        <f>AV118/SUM(AY118,BA118,BC118,BE118,BG118,BI118,BK118,BM118,BO118,BQ118,BS118,BU118)-1</f>
      </c>
      <c r="AX118" s="37"/>
      <c r="AY118" s="35" t="n">
        <v>516.882452783824</v>
      </c>
      <c r="AZ118" s="36"/>
      <c r="BA118" s="35" t="n">
        <v>379.023676036627</v>
      </c>
      <c r="BB118" s="36"/>
      <c r="BC118" s="35" t="n">
        <v>441.907846241542</v>
      </c>
      <c r="BD118" s="36"/>
      <c r="BE118" s="35" t="n">
        <v>479.924243028159</v>
      </c>
      <c r="BF118" s="36"/>
      <c r="BG118" s="35" t="n">
        <v>486.63551062062</v>
      </c>
      <c r="BH118" s="36"/>
      <c r="BI118" s="35" t="n">
        <v>444.373402924636</v>
      </c>
      <c r="BJ118" s="36"/>
      <c r="BK118" s="35" t="n">
        <v>563.331839070006</v>
      </c>
      <c r="BL118" s="36"/>
      <c r="BM118" s="35" t="n">
        <v>549.601577915274</v>
      </c>
      <c r="BN118" s="36"/>
      <c r="BO118" s="35" t="n">
        <v>502.564253538698</v>
      </c>
      <c r="BP118" s="36"/>
      <c r="BQ118" s="35" t="n">
        <v>448.642210301716</v>
      </c>
      <c r="BR118" s="36"/>
      <c r="BS118" s="35" t="n">
        <v>447.42629537132</v>
      </c>
      <c r="BT118" s="36"/>
      <c r="BU118" s="35" t="n">
        <v>562.527066267406</v>
      </c>
      <c r="BV118" s="36"/>
      <c r="BW118" s="35">
        <f>AY118+BA118+BC118+BE118+BG118+BI118+BK118+BM118+BO118+BQ118+BS118+BU118</f>
      </c>
      <c r="BX118" s="36"/>
      <c r="BY118" s="40"/>
      <c r="BZ118" s="46"/>
      <c r="CA118" s="46"/>
      <c r="CB118" s="46"/>
      <c r="CC118" s="46"/>
      <c r="CD118" s="46"/>
      <c r="CE118" s="46"/>
      <c r="CF118" s="46"/>
      <c r="CG118" s="46"/>
      <c r="CH118" s="46"/>
      <c r="CI118" s="46"/>
      <c r="CJ118" s="46"/>
      <c r="CK118" s="46"/>
      <c r="CL118" s="47"/>
    </row>
    <row r="119" s="15" customFormat="1" ht="28.8" customHeight="1" spans="1:88">
      <c r="A119" s="48" t="s">
        <v>96</v>
      </c>
      <c r="B119" s="34" t="s">
        <v>300</v>
      </c>
      <c r="C119" s="35" t="n">
        <f>C120+C121+C122+C123</f>
        <v>13411.321502379857</v>
      </c>
      <c r="D119" s="36" t="n">
        <f t="shared" si="85">C119/Z119-1</f>
        <v>-0.2276345021991295</v>
      </c>
      <c r="E119" s="35" t="n">
        <f>E120+E121+E122+E123</f>
        <v>15665.679854557702</v>
      </c>
      <c r="F119" s="36" t="n">
        <f t="shared" si="86">E119/AB119-1</f>
        <v>-0.12076025526869605</v>
      </c>
      <c r="G119" s="35" t="n">
        <f>G120+G121+G122+G123</f>
        <v>16808.18868977921</v>
      </c>
      <c r="H119" s="36" t="n">
        <f t="shared" si="87">G119/AD119-1</f>
        <v>-0.09036166824033398</v>
      </c>
      <c r="I119" s="35" t="n">
        <f>I120+I121+I122+I123</f>
        <v>19190.162370546357</v>
      </c>
      <c r="J119" s="36" t="n">
        <f t="shared" si="88">I119/AF119-1</f>
        <v>-0.06486808166009661</v>
      </c>
      <c r="K119" s="35" t="n">
        <f>K120+K121+K122+K123</f>
        <v>21559.758167056443</v>
      </c>
      <c r="L119" s="36" t="n">
        <f t="shared" si="89">K119/AH119-1</f>
        <v>0.08378596910982505</v>
      </c>
      <c r="M119" s="35" t="n">
        <f>M120+M121+M122+M123</f>
        <v>20987.14128717099</v>
      </c>
      <c r="N119" s="36" t="n">
        <f t="shared" si="90">M119/AJ119-1</f>
        <v>0.14578973103135295</v>
      </c>
      <c r="O119" s="35" t="n">
        <f>O120+O121+O122+O123</f>
        <v>20527.35256537114</v>
      </c>
      <c r="P119" s="36" t="n">
        <f t="shared" si="91">O119/AL119-1</f>
        <v>0.06210528702093332</v>
      </c>
      <c r="Q119" s="35" t="n">
        <f>Q120+Q121+Q122+Q123</f>
        <v>22868.560908844254</v>
      </c>
      <c r="R119" s="36" t="n">
        <f>Q119/AL119-1</f>
        <v>0.10935617610337789</v>
      </c>
      <c r="S119" s="35">
        <f>S120+S121+S122+S123</f>
      </c>
      <c r="T119" s="36">
        <f>S119/AN119-1</f>
      </c>
      <c r="U119" s="134">
        <f>E119+C119+G119+I119+K119+M119+O119+Q119+S119</f>
      </c>
      <c r="V119" s="135">
        <f>U119/SUM(X119,Z119,AB119,AD119,AF119,AH119,AJ119,AL119,AN119)-1</f>
      </c>
      <c r="W119" s="35"/>
      <c r="X119" s="35">
        <f>X120+X121+X122+X123</f>
      </c>
      <c r="Y119" s="36">
        <f>X119/AY119-1</f>
      </c>
      <c r="Z119" s="35">
        <f>Z120+Z121+Z122+Z123</f>
      </c>
      <c r="AA119" s="36">
        <f>Z119/BA119-1</f>
      </c>
      <c r="AB119" s="35">
        <f>AB120+AB121+AB122+AB123</f>
      </c>
      <c r="AC119" s="36">
        <f>AB119/BC119-1</f>
      </c>
      <c r="AD119" s="35">
        <f>AD120+AD121+AD122+AD123</f>
      </c>
      <c r="AE119" s="36">
        <f>AD119/BE119-1</f>
      </c>
      <c r="AF119" s="35">
        <f>AF120+AF121+AF122+AF123</f>
      </c>
      <c r="AG119" s="36">
        <f>AF119/BG119-1</f>
      </c>
      <c r="AH119" s="35">
        <f>AH120+AH121+AH122+AH123</f>
      </c>
      <c r="AI119" s="36">
        <f>AH119/BI119-1</f>
      </c>
      <c r="AJ119" s="35">
        <f>AJ120+AJ121+AJ122+AJ123</f>
      </c>
      <c r="AK119" s="36">
        <f>AJ119/BK119-1</f>
      </c>
      <c r="AL119" s="35">
        <f>AL120+AL121+AL122+AL123</f>
      </c>
      <c r="AM119" s="36">
        <f>AL119/BM119-1</f>
      </c>
      <c r="AN119" s="35">
        <f>AN120+AN121+AN122+AN123</f>
      </c>
      <c r="AO119" s="36">
        <f>AN119/BO119-1</f>
      </c>
      <c r="AP119" s="35">
        <f>AP120+AP121+AP122+AP123</f>
      </c>
      <c r="AQ119" s="36">
        <f>AP119/BQ119-1</f>
      </c>
      <c r="AR119" s="35">
        <f>AR120+AR121+AR122+AR123</f>
      </c>
      <c r="AS119" s="36">
        <f>AR119/BS119-1</f>
      </c>
      <c r="AT119" s="35">
        <f>AT120+AT121+AT122+AT123</f>
      </c>
      <c r="AU119" s="36">
        <f>AT119/BU119-1</f>
      </c>
      <c r="AV119" s="35">
        <f>Z119+X119+AB119+AD119+AF119+AH119+AJ119+AL119+AN119+AP119+AR119+AT119</f>
      </c>
      <c r="AW119" s="36">
        <f>AV119/SUM(AY119,BA119,BC119,BE119,BG119,BI119,BK119,BM119,BO119,BQ119,BS119,BU119)-1</f>
      </c>
      <c r="AX119" s="37"/>
      <c r="AY119" s="38">
        <f>AY120+AY121+AY122+AY123</f>
      </c>
      <c r="AZ119" s="37"/>
      <c r="BA119" s="38">
        <f>BA120+BA121+BA122+BA123</f>
      </c>
      <c r="BB119" s="37"/>
      <c r="BC119" s="38">
        <f>BC120+BC121+BC122+BC123</f>
      </c>
      <c r="BD119" s="37"/>
      <c r="BE119" s="38">
        <f>BE120+BE121+BE122+BE123</f>
      </c>
      <c r="BF119" s="37"/>
      <c r="BG119" s="38">
        <f>BG120+BG121+BG122+BG123</f>
      </c>
      <c r="BH119" s="37"/>
      <c r="BI119" s="38">
        <f>BI120+BI121+BI122+BI123</f>
      </c>
      <c r="BJ119" s="37"/>
      <c r="BK119" s="38">
        <f>BK120+BK121+BK122+BK123</f>
      </c>
      <c r="BL119" s="37"/>
      <c r="BM119" s="38">
        <f>BM120+BM121+BM122+BM123</f>
      </c>
      <c r="BN119" s="37"/>
      <c r="BO119" s="38">
        <f>BO120+BO121+BO122+BO123</f>
      </c>
      <c r="BP119" s="37"/>
      <c r="BQ119" s="38">
        <f>BQ120+BQ121+BQ122+BQ123</f>
      </c>
      <c r="BR119" s="37"/>
      <c r="BS119" s="38">
        <f>BS120+BS121+BS122+BS123</f>
      </c>
      <c r="BT119" s="37"/>
      <c r="BU119" s="38">
        <f>BU120+BU121+BU122+BU123</f>
      </c>
      <c r="BV119" s="37"/>
      <c r="BW119" s="38">
        <f>AY119+BA119+BC119+BE119+BG119+BI119+BK119+BM119+BO119+BQ119+BS119+BU119</f>
      </c>
      <c r="BX119" s="37"/>
      <c r="BY119" s="39"/>
      <c r="BZ119" s="44"/>
      <c r="CA119" s="44"/>
      <c r="CB119" s="44"/>
      <c r="CC119" s="44"/>
      <c r="CD119" s="44"/>
      <c r="CE119" s="44"/>
      <c r="CF119" s="44"/>
      <c r="CG119" s="44"/>
      <c r="CH119" s="44"/>
      <c r="CI119" s="44"/>
      <c r="CJ119" s="44"/>
      <c r="CK119" s="44"/>
      <c r="CL119" s="44"/>
    </row>
    <row r="120" ht="28.8" customHeight="1" spans="1:88">
      <c r="A120" s="45"/>
      <c r="B120" s="34" t="s">
        <v>301</v>
      </c>
      <c r="C120" s="35" t="n">
        <f>班线包车!C19</f>
        <v>12032.7491</v>
      </c>
      <c r="D120" s="36" t="n">
        <f t="shared" si="85">C120/Z120-1</f>
        <v>-0.23438045500586369</v>
      </c>
      <c r="E120" s="35" t="n">
        <f>班线包车!E19</f>
        <v>14351.088599999997</v>
      </c>
      <c r="F120" s="36" t="n">
        <f t="shared" si="86">E120/AB120-1</f>
        <v>-0.10430395613037557</v>
      </c>
      <c r="G120" s="35" t="n">
        <f>班线包车!G19</f>
        <v>14986.013300000008</v>
      </c>
      <c r="H120" s="36" t="n">
        <f t="shared" si="87">G120/AD120-1</f>
        <v>-0.09843825471926637</v>
      </c>
      <c r="I120" s="35" t="n">
        <f>班线包车!I19</f>
        <v>17342.305600000007</v>
      </c>
      <c r="J120" s="36" t="n">
        <f t="shared" si="88">I120/AF120-1</f>
        <v>-0.06756799813409353</v>
      </c>
      <c r="K120" s="35" t="n">
        <f>班线包车!K19</f>
        <v>19384.316300000006</v>
      </c>
      <c r="L120" s="36" t="n">
        <f t="shared" si="89">K120/AH120-1</f>
        <v>0.08488470321858066</v>
      </c>
      <c r="M120" s="35" t="n">
        <f>班线包车!M19</f>
        <v>18766.1584</v>
      </c>
      <c r="N120" s="36" t="n">
        <f t="shared" si="90">M120/AJ120-1</f>
        <v>0.14116983600410182</v>
      </c>
      <c r="O120" s="35" t="n">
        <f>班线包车!O19</f>
        <v>18373.3325</v>
      </c>
      <c r="P120" s="36" t="n">
        <f t="shared" si="91">O120/AL120-1</f>
        <v>0.05630468935373134</v>
      </c>
      <c r="Q120" s="35" t="n">
        <f>班线包车!Q19</f>
        <v>20746.600899999994</v>
      </c>
      <c r="R120" s="36" t="n">
        <f>Q120/AL120-1</f>
        <v>0.10881143709558105</v>
      </c>
      <c r="S120" s="35">
        <f>班线包车!S19</f>
      </c>
      <c r="T120" s="36">
        <f>S120/AN120-1</f>
      </c>
      <c r="U120" s="134">
        <f>E120+C120+G120+I120+K120+M120+O120+Q120+S120</f>
      </c>
      <c r="V120" s="135">
        <f>U120/SUM(X120,Z120,AB120,AD120,AF120,AH120,AJ120,AL120,AN120)-1</f>
      </c>
      <c r="W120" s="35"/>
      <c r="X120" s="35">
        <f>班线包车!X19</f>
      </c>
      <c r="Y120" s="36">
        <f>X120/AY120-1</f>
      </c>
      <c r="Z120" s="35">
        <f>班线包车!Z19</f>
      </c>
      <c r="AA120" s="36">
        <f>Z120/BA120-1</f>
      </c>
      <c r="AB120" s="35">
        <f>班线包车!AB19</f>
      </c>
      <c r="AC120" s="36">
        <f>AB120/BC120-1</f>
      </c>
      <c r="AD120" s="35">
        <f>班线包车!AD19</f>
      </c>
      <c r="AE120" s="36">
        <f>AD120/BE120-1</f>
      </c>
      <c r="AF120" s="35">
        <f>班线包车!AF19</f>
      </c>
      <c r="AG120" s="36">
        <f>AF120/BG120-1</f>
      </c>
      <c r="AH120" s="35">
        <f>班线包车!AH19</f>
      </c>
      <c r="AI120" s="36">
        <f>AH120/BI120-1</f>
      </c>
      <c r="AJ120" s="35">
        <f>班线包车!AJ19</f>
      </c>
      <c r="AK120" s="36">
        <f>AJ120/BK120-1</f>
      </c>
      <c r="AL120" s="35">
        <f>班线包车!AL19</f>
      </c>
      <c r="AM120" s="36">
        <f>AL120/BM120-1</f>
      </c>
      <c r="AN120" s="35">
        <f>班线包车!AN19</f>
      </c>
      <c r="AO120" s="36">
        <f>AN120/BO120-1</f>
      </c>
      <c r="AP120" s="35">
        <f>班线包车!AP19</f>
      </c>
      <c r="AQ120" s="36">
        <f>AP120/BQ120-1</f>
      </c>
      <c r="AR120" s="35">
        <f>班线包车!AR19</f>
      </c>
      <c r="AS120" s="36">
        <f>AR120/BS120-1</f>
      </c>
      <c r="AT120" s="35">
        <f>班线包车!AT19</f>
      </c>
      <c r="AU120" s="36">
        <f>AT120/BU120-1</f>
      </c>
      <c r="AV120" s="35">
        <f>Z120+X120+AB120+AD120+AF120+AH120+AJ120+AL120+AN120+AP120+AR120+AT120</f>
      </c>
      <c r="AW120" s="36">
        <f>AV120/SUM(AY120,BA120,BC120,BE120,BG120,BI120,BK120,BM120,BO120,BQ120,BS120,BU120)-1</f>
      </c>
      <c r="AX120" s="37"/>
      <c r="AY120" s="35" t="n">
        <v>13052.9142</v>
      </c>
      <c r="AZ120" s="36"/>
      <c r="BA120" s="35" t="n">
        <v>14758.8764</v>
      </c>
      <c r="BB120" s="36"/>
      <c r="BC120" s="35" t="n">
        <v>15835.2168</v>
      </c>
      <c r="BD120" s="36"/>
      <c r="BE120" s="35" t="n">
        <v>19270.2744</v>
      </c>
      <c r="BF120" s="36"/>
      <c r="BG120" s="35" t="n">
        <v>18831.6952</v>
      </c>
      <c r="BH120" s="36"/>
      <c r="BI120" s="35" t="n">
        <v>17440.1711</v>
      </c>
      <c r="BJ120" s="36"/>
      <c r="BK120" s="35" t="n">
        <v>18894.036</v>
      </c>
      <c r="BL120" s="36"/>
      <c r="BM120" s="35" t="n">
        <v>19904.6098</v>
      </c>
      <c r="BN120" s="36"/>
      <c r="BO120" s="35" t="n">
        <v>18647.4868</v>
      </c>
      <c r="BP120" s="36"/>
      <c r="BQ120" s="35" t="n">
        <v>20086.4599</v>
      </c>
      <c r="BR120" s="36"/>
      <c r="BS120" s="35" t="n">
        <v>18932.3259</v>
      </c>
      <c r="BT120" s="36"/>
      <c r="BU120" s="35" t="n">
        <v>13402.5978</v>
      </c>
      <c r="BV120" s="36"/>
      <c r="BW120" s="35">
        <f>AY120+BA120+BC120+BE120+BG120+BI120+BK120+BM120+BO120+BQ120+BS120+BU120</f>
      </c>
      <c r="BX120" s="36"/>
      <c r="BY120" s="40"/>
      <c r="BZ120" s="46"/>
      <c r="CA120" s="46"/>
      <c r="CB120" s="46"/>
      <c r="CC120" s="46"/>
      <c r="CD120" s="46"/>
      <c r="CE120" s="46"/>
      <c r="CF120" s="46"/>
      <c r="CG120" s="46"/>
      <c r="CH120" s="46"/>
      <c r="CI120" s="46"/>
      <c r="CJ120" s="46"/>
      <c r="CK120" s="46"/>
      <c r="CL120" s="47"/>
    </row>
    <row r="121" ht="28.8" customHeight="1" spans="1:88">
      <c r="A121" s="45"/>
      <c r="B121" s="34" t="s">
        <v>302</v>
      </c>
      <c r="C121" s="35" t="n">
        <f>公交!C22-公交!C24</f>
        <v>809.6499999999996</v>
      </c>
      <c r="D121" s="36" t="n">
        <f t="shared" si="85">C121/Z121-1</f>
        <v>0.0073405909797823465</v>
      </c>
      <c r="E121" s="35" t="n">
        <f>公交!E22-公交!E24</f>
        <v>756.5600000000004</v>
      </c>
      <c r="F121" s="36" t="n">
        <f t="shared" si="86">E121/AB121-1</f>
        <v>-0.09830282227307396</v>
      </c>
      <c r="G121" s="35" t="n">
        <f>公交!G22-公交!G24</f>
        <v>824.7000000000007</v>
      </c>
      <c r="H121" s="36" t="n">
        <f t="shared" si="87">G121/AD121-1</f>
        <v>-0.051403857877361125</v>
      </c>
      <c r="I121" s="35" t="n">
        <f>公交!I22-公交!I24</f>
        <v>807.0199999999995</v>
      </c>
      <c r="J121" s="36" t="n">
        <f t="shared" si="88">I121/AF121-1</f>
        <v>-0.03000072117118202</v>
      </c>
      <c r="K121" s="35" t="n">
        <f>公交!K22-公交!K24</f>
        <v>1070.1899999999996</v>
      </c>
      <c r="L121" s="36" t="n">
        <f t="shared" si="89">K121/AH121-1</f>
        <v>0.25561995494649903</v>
      </c>
      <c r="M121" s="35" t="n">
        <f>公交!M22-公交!M24</f>
        <v>1107.0</v>
      </c>
      <c r="N121" s="36" t="n">
        <f t="shared" si="90">M121/AJ121-1</f>
        <v>0.28580388877273677</v>
      </c>
      <c r="O121" s="35" t="n">
        <f>公交!O22-公交!O24</f>
        <v>982.2700000000004</v>
      </c>
      <c r="P121" s="36" t="n">
        <f t="shared" si="91">O121/AL121-1</f>
        <v>0.2381918795930973</v>
      </c>
      <c r="Q121" s="35" t="n">
        <f>公交!Q22-公交!Q24</f>
        <v>922.71</v>
      </c>
      <c r="R121" s="36" t="n">
        <f>Q121/AL121-1</f>
        <v>0.08903891321538593</v>
      </c>
      <c r="S121" s="35">
        <f>公交!S22-公交!S24</f>
      </c>
      <c r="T121" s="36">
        <f>S121/AN121-1</f>
      </c>
      <c r="U121" s="134">
        <f>E121+C121+G121+I121+K121+M121+O121+Q121+S121</f>
      </c>
      <c r="V121" s="135">
        <f>U121/SUM(X121,Z121,AB121,AD121,AF121,AH121,AJ121,AL121,AN121)-1</f>
      </c>
      <c r="W121" s="35"/>
      <c r="X121" s="35">
        <f>公交!X22-公交!X24</f>
      </c>
      <c r="Y121" s="36">
        <f>X121/AY121-1</f>
      </c>
      <c r="Z121" s="35">
        <f>公交!Z22-公交!Z24</f>
      </c>
      <c r="AA121" s="36">
        <f>Z121/BA121-1</f>
      </c>
      <c r="AB121" s="35">
        <f>公交!AB22-公交!AB24</f>
      </c>
      <c r="AC121" s="36">
        <f>AB121/BC121-1</f>
      </c>
      <c r="AD121" s="35">
        <f>公交!AD22-公交!AD24</f>
      </c>
      <c r="AE121" s="36">
        <f>AD121/BE121-1</f>
      </c>
      <c r="AF121" s="35">
        <f>公交!AF22-公交!AF24</f>
      </c>
      <c r="AG121" s="36">
        <f>AF121/BG121-1</f>
      </c>
      <c r="AH121" s="35">
        <f>公交!AH22-公交!AH24</f>
      </c>
      <c r="AI121" s="36">
        <f>AH121/BI121-1</f>
      </c>
      <c r="AJ121" s="35">
        <f>公交!AJ22-公交!AJ24</f>
      </c>
      <c r="AK121" s="36">
        <f>AJ121/BK121-1</f>
      </c>
      <c r="AL121" s="35">
        <f>公交!AL22-公交!AL24</f>
      </c>
      <c r="AM121" s="36">
        <f>AL121/BM121-1</f>
      </c>
      <c r="AN121" s="35">
        <f>公交!AN22-公交!AN24</f>
      </c>
      <c r="AO121" s="36">
        <f>AN121/BO121-1</f>
      </c>
      <c r="AP121" s="35">
        <f>公交!AP22-公交!AP24</f>
      </c>
      <c r="AQ121" s="36">
        <f>AP121/BQ121-1</f>
      </c>
      <c r="AR121" s="35">
        <f>公交!AR22-公交!AR24</f>
      </c>
      <c r="AS121" s="36">
        <f>AR121/BS121-1</f>
      </c>
      <c r="AT121" s="35">
        <f>公交!AT22-公交!AT24</f>
      </c>
      <c r="AU121" s="36">
        <f>AT121/BU121-1</f>
      </c>
      <c r="AV121" s="35">
        <f>Z121+X121+AB121+AD121+AF121+AH121+AJ121+AL121+AN121+AP121+AR121+AT121</f>
      </c>
      <c r="AW121" s="36">
        <f>AV121/SUM(AY121,BA121,BC121,BE121,BG121,BI121,BK121,BM121,BO121,BQ121,BS121,BU121)-1</f>
      </c>
      <c r="AX121" s="37"/>
      <c r="AY121" s="35" t="n">
        <v>275.64</v>
      </c>
      <c r="AZ121" s="36"/>
      <c r="BA121" s="35" t="n">
        <v>291.02</v>
      </c>
      <c r="BB121" s="36"/>
      <c r="BC121" s="35" t="n">
        <v>280.54</v>
      </c>
      <c r="BD121" s="36"/>
      <c r="BE121" s="35" t="n">
        <v>281.2</v>
      </c>
      <c r="BF121" s="36"/>
      <c r="BG121" s="35" t="n">
        <v>313.5</v>
      </c>
      <c r="BH121" s="36"/>
      <c r="BI121" s="35" t="n">
        <v>310.57</v>
      </c>
      <c r="BJ121" s="36"/>
      <c r="BK121" s="35" t="n">
        <v>265.65</v>
      </c>
      <c r="BL121" s="36"/>
      <c r="BM121" s="35" t="n">
        <v>282.5</v>
      </c>
      <c r="BN121" s="36"/>
      <c r="BO121" s="35" t="n">
        <v>277.63</v>
      </c>
      <c r="BP121" s="36"/>
      <c r="BQ121" s="35" t="n">
        <v>301.88</v>
      </c>
      <c r="BR121" s="36"/>
      <c r="BS121" s="35" t="n">
        <v>672.97</v>
      </c>
      <c r="BT121" s="36"/>
      <c r="BU121" s="35" t="n">
        <v>708.55</v>
      </c>
      <c r="BV121" s="36"/>
      <c r="BW121" s="35">
        <f>AY121+BA121+BC121+BE121+BG121+BI121+BK121+BM121+BO121+BQ121+BS121+BU121</f>
      </c>
      <c r="BX121" s="36"/>
      <c r="BY121" s="40"/>
      <c r="BZ121" s="46"/>
      <c r="CA121" s="46"/>
      <c r="CB121" s="46"/>
      <c r="CC121" s="46"/>
      <c r="CD121" s="46"/>
      <c r="CE121" s="46"/>
      <c r="CF121" s="46"/>
      <c r="CG121" s="46"/>
      <c r="CH121" s="46"/>
      <c r="CI121" s="46"/>
      <c r="CJ121" s="46"/>
      <c r="CK121" s="46"/>
      <c r="CL121" s="47"/>
    </row>
    <row r="122" ht="28.8" customHeight="1" spans="1:88">
      <c r="A122" s="45"/>
      <c r="B122" s="34" t="s">
        <v>303</v>
      </c>
      <c r="C122" s="35" t="n">
        <f>出租!C22-出租!C24</f>
        <v>280.25</v>
      </c>
      <c r="D122" s="36" t="n">
        <f t="shared" si="85">C122/Z122-1</f>
        <v>-0.32180625801611695</v>
      </c>
      <c r="E122" s="35" t="n">
        <f>出租!E22-出租!E24</f>
        <v>299.8800000000001</v>
      </c>
      <c r="F122" s="36" t="n">
        <f t="shared" si="86">E122/AB122-1</f>
        <v>-0.47585338996381943</v>
      </c>
      <c r="G122" s="35" t="n">
        <f>出租!G22-出租!G24</f>
        <v>523.2499999999995</v>
      </c>
      <c r="H122" s="36" t="n">
        <f t="shared" si="87">G122/AD122-1</f>
        <v>-0.08075963599311342</v>
      </c>
      <c r="I122" s="35" t="n">
        <f>出租!I22-出租!I24</f>
        <v>539.5499999999997</v>
      </c>
      <c r="J122" s="36" t="n">
        <f t="shared" si="88">I122/AF122-1</f>
        <v>-0.0751945425251106</v>
      </c>
      <c r="K122" s="35" t="n">
        <f>出租!K22-出租!K24</f>
        <v>559.7099999999996</v>
      </c>
      <c r="L122" s="36" t="n">
        <f t="shared" si="89">K122/AH122-1</f>
        <v>-0.0768279206320408</v>
      </c>
      <c r="M122" s="35" t="n">
        <f>出租!M22-出租!M24</f>
        <v>545.8899999999999</v>
      </c>
      <c r="N122" s="36" t="n">
        <f t="shared" si="90">M122/AJ122-1</f>
        <v>0.016327822460530328</v>
      </c>
      <c r="O122" s="35" t="n">
        <f>出租!O22-出租!O24</f>
        <v>543.7799999999997</v>
      </c>
      <c r="P122" s="36" t="n">
        <f t="shared" si="91">O122/AL122-1</f>
        <v>-0.10375290491651967</v>
      </c>
      <c r="Q122" s="35" t="n">
        <f>出租!Q22-出租!Q24</f>
        <v>533.3399999999997</v>
      </c>
      <c r="R122" s="36" t="n">
        <f>Q122/AL122-1</f>
        <v>-0.04163447197714332</v>
      </c>
      <c r="S122" s="35">
        <f>出租!S22-出租!S24</f>
      </c>
      <c r="T122" s="36">
        <f>S122/AN122-1</f>
      </c>
      <c r="U122" s="134">
        <f>E122+C122+G122+I122+K122+M122+O122+Q122+S122</f>
      </c>
      <c r="V122" s="135">
        <f>U122/SUM(X122,Z122,AB122,AD122,AF122,AH122,AJ122,AL122,AN122)-1</f>
      </c>
      <c r="W122" s="35"/>
      <c r="X122" s="35">
        <f>出租!X22-出租!X24</f>
      </c>
      <c r="Y122" s="36">
        <f>X122/AY122-1</f>
      </c>
      <c r="Z122" s="35">
        <f>出租!Z22-出租!Z24</f>
      </c>
      <c r="AA122" s="36">
        <f>Z122/BA122-1</f>
      </c>
      <c r="AB122" s="35">
        <f>出租!AB22-出租!AB24</f>
      </c>
      <c r="AC122" s="36">
        <f>AB122/BC122-1</f>
      </c>
      <c r="AD122" s="35">
        <f>出租!AD22-出租!AD24</f>
      </c>
      <c r="AE122" s="36">
        <f>AD122/BE122-1</f>
      </c>
      <c r="AF122" s="35">
        <f>出租!AF22-出租!AF24</f>
      </c>
      <c r="AG122" s="36">
        <f>AF122/BG122-1</f>
      </c>
      <c r="AH122" s="35">
        <f>出租!AH22-出租!AH24</f>
      </c>
      <c r="AI122" s="36">
        <f>AH122/BI122-1</f>
      </c>
      <c r="AJ122" s="35">
        <f>出租!AJ22-出租!AJ24</f>
      </c>
      <c r="AK122" s="36">
        <f>AJ122/BK122-1</f>
      </c>
      <c r="AL122" s="35">
        <f>出租!AL22-出租!AL24</f>
      </c>
      <c r="AM122" s="36">
        <f>AL122/BM122-1</f>
      </c>
      <c r="AN122" s="35">
        <f>出租!AN22-出租!AN24</f>
      </c>
      <c r="AO122" s="36">
        <f>AN122/BO122-1</f>
      </c>
      <c r="AP122" s="35">
        <f>出租!AP22-出租!AP24</f>
      </c>
      <c r="AQ122" s="36">
        <f>AP122/BQ122-1</f>
      </c>
      <c r="AR122" s="35">
        <f>出租!AR22-出租!AR24</f>
      </c>
      <c r="AS122" s="36">
        <f>AR122/BS122-1</f>
      </c>
      <c r="AT122" s="35">
        <f>出租!AT22-出租!AT24</f>
      </c>
      <c r="AU122" s="36">
        <f>AT122/BU122-1</f>
      </c>
      <c r="AV122" s="35">
        <f>Z122+X122+AB122+AD122+AF122+AH122+AJ122+AL122+AN122+AP122+AR122+AT122</f>
      </c>
      <c r="AW122" s="36">
        <f>AV122/SUM(AY122,BA122,BC122,BE122,BG122,BI122,BK122,BM122,BO122,BQ122,BS122,BU122)-1</f>
      </c>
      <c r="AX122" s="37"/>
      <c r="AY122" s="35" t="n">
        <v>433.33</v>
      </c>
      <c r="AZ122" s="36"/>
      <c r="BA122" s="35" t="n">
        <v>455.49</v>
      </c>
      <c r="BB122" s="36"/>
      <c r="BC122" s="35" t="n">
        <v>374.2</v>
      </c>
      <c r="BD122" s="36"/>
      <c r="BE122" s="35" t="n">
        <v>357.91</v>
      </c>
      <c r="BF122" s="36"/>
      <c r="BG122" s="35" t="n">
        <v>367.36</v>
      </c>
      <c r="BH122" s="36"/>
      <c r="BI122" s="35" t="n">
        <v>333.05</v>
      </c>
      <c r="BJ122" s="36"/>
      <c r="BK122" s="35" t="n">
        <v>354.65</v>
      </c>
      <c r="BL122" s="36"/>
      <c r="BM122" s="35" t="n">
        <v>335.62</v>
      </c>
      <c r="BN122" s="36"/>
      <c r="BO122" s="35" t="n">
        <v>324.01</v>
      </c>
      <c r="BP122" s="36"/>
      <c r="BQ122" s="35" t="n">
        <v>324.47</v>
      </c>
      <c r="BR122" s="36"/>
      <c r="BS122" s="35" t="n">
        <v>302.39</v>
      </c>
      <c r="BT122" s="36"/>
      <c r="BU122" s="35" t="n">
        <v>316.97</v>
      </c>
      <c r="BV122" s="36"/>
      <c r="BW122" s="35">
        <f>AY122+BA122+BC122+BE122+BG122+BI122+BK122+BM122+BO122+BQ122+BS122+BU122</f>
      </c>
      <c r="BX122" s="36"/>
      <c r="BY122" s="40"/>
      <c r="BZ122" s="49"/>
      <c r="CA122" s="49"/>
      <c r="CB122" s="49"/>
      <c r="CC122" s="49"/>
      <c r="CD122" s="49"/>
      <c r="CE122" s="49"/>
      <c r="CF122" s="50"/>
      <c r="CG122" s="49"/>
      <c r="CH122" s="50"/>
      <c r="CI122" s="50"/>
      <c r="CJ122" s="50"/>
      <c r="CK122" s="50"/>
      <c r="CL122" s="47"/>
    </row>
    <row r="123" ht="28.8" customHeight="1" spans="1:88">
      <c r="A123" s="29"/>
      <c r="B123" s="34" t="s">
        <v>304</v>
      </c>
      <c r="C123" s="35" t="n">
        <f>网约车!C22-网约车!C24</f>
        <v>288.67240237985607</v>
      </c>
      <c r="D123" s="36" t="n">
        <f t="shared" si="85">C123/Z123-1</f>
        <v>-0.3296378514740578</v>
      </c>
      <c r="E123" s="35" t="n">
        <f>网约车!E22-网约车!E24</f>
        <v>258.15125455770396</v>
      </c>
      <c r="F123" s="36" t="n">
        <f t="shared" si="86">E123/AB123-1</f>
        <v>-0.32747972500547406</v>
      </c>
      <c r="G123" s="35" t="n">
        <f>网约车!G22-网约车!G24</f>
        <v>474.2253897792</v>
      </c>
      <c r="H123" s="36" t="n">
        <f t="shared" si="87">G123/AD123-1</f>
        <v>0.13726080431597154</v>
      </c>
      <c r="I123" s="35" t="n">
        <f>网约车!I22-网约车!I24</f>
        <v>501.28677054635</v>
      </c>
      <c r="J123" s="36" t="n">
        <f t="shared" si="88">I123/AF123-1</f>
        <v>-0.011150680866187312</v>
      </c>
      <c r="K123" s="35" t="n">
        <f>网约车!K22-网约车!K24</f>
        <v>545.5418670564402</v>
      </c>
      <c r="L123" s="36" t="n">
        <f t="shared" si="89">K123/AH123-1</f>
        <v>-0.037447080222585805</v>
      </c>
      <c r="M123" s="35" t="n">
        <f>网约车!M22-网约车!M24</f>
        <v>568.0928871709898</v>
      </c>
      <c r="N123" s="36" t="n">
        <f t="shared" si="90">M123/AJ123-1</f>
        <v>0.1984571687819381</v>
      </c>
      <c r="O123" s="35" t="n">
        <f>网约车!O22-网约车!O24</f>
        <v>627.97006537114</v>
      </c>
      <c r="P123" s="36" t="n">
        <f t="shared" si="91">O123/AL123-1</f>
        <v>0.17811231405564087</v>
      </c>
      <c r="Q123" s="35" t="n">
        <f>网约车!Q22-网约车!Q24</f>
        <v>665.9100088442617</v>
      </c>
      <c r="R123" s="36" t="n">
        <f>Q123/AL123-1</f>
        <v>0.33230646434279776</v>
      </c>
      <c r="S123" s="35">
        <f>网约车!S22-网约车!S24</f>
      </c>
      <c r="T123" s="36">
        <f>S123/AN123-1</f>
      </c>
      <c r="U123" s="134">
        <f>E123+C123+G123+I123+K123+M123+O123+Q123+S123</f>
      </c>
      <c r="V123" s="135">
        <f>U123/SUM(X123,Z123,AB123,AD123,AF123,AH123,AJ123,AL123,AN123)-1</f>
      </c>
      <c r="W123" s="35"/>
      <c r="X123" s="35">
        <f>网约车!X22-网约车!X24</f>
      </c>
      <c r="Y123" s="36">
        <f>X123/AY123-1</f>
      </c>
      <c r="Z123" s="35">
        <f>网约车!Z22-网约车!Z24</f>
      </c>
      <c r="AA123" s="36">
        <f>Z123/BA123-1</f>
      </c>
      <c r="AB123" s="35">
        <f>网约车!AB22-网约车!AB24</f>
      </c>
      <c r="AC123" s="36">
        <f>AB123/BC123-1</f>
      </c>
      <c r="AD123" s="35">
        <f>网约车!AD22-网约车!AD24</f>
      </c>
      <c r="AE123" s="36">
        <f>AD123/BE123-1</f>
      </c>
      <c r="AF123" s="35">
        <f>网约车!AF22-网约车!AF24</f>
      </c>
      <c r="AG123" s="36">
        <f>AF123/BG123-1</f>
      </c>
      <c r="AH123" s="35">
        <f>网约车!AH22-网约车!AH24</f>
      </c>
      <c r="AI123" s="36">
        <f>AH123/BI123-1</f>
      </c>
      <c r="AJ123" s="35">
        <f>网约车!AJ22-网约车!AJ24</f>
      </c>
      <c r="AK123" s="36">
        <f>AJ123/BK123-1</f>
      </c>
      <c r="AL123" s="35">
        <f>网约车!AL22-网约车!AL24</f>
      </c>
      <c r="AM123" s="36">
        <f>AL123/BM123-1</f>
      </c>
      <c r="AN123" s="35">
        <f>网约车!AN22-网约车!AN24</f>
      </c>
      <c r="AO123" s="36">
        <f>AN123/BO123-1</f>
      </c>
      <c r="AP123" s="35">
        <f>网约车!AP22-网约车!AP24</f>
      </c>
      <c r="AQ123" s="36">
        <f>AP123/BQ123-1</f>
      </c>
      <c r="AR123" s="35">
        <f>网约车!AR22-网约车!AR24</f>
      </c>
      <c r="AS123" s="36">
        <f>AR123/BS123-1</f>
      </c>
      <c r="AT123" s="35">
        <f>网约车!AT22-网约车!AT24</f>
      </c>
      <c r="AU123" s="36">
        <f>AT123/BU123-1</f>
      </c>
      <c r="AV123" s="35">
        <f>Z123+X123+AB123+AD123+AF123+AH123+AJ123+AL123+AN123+AP123+AR123+AT123</f>
      </c>
      <c r="AW123" s="36">
        <f>AV123/SUM(AY123,BA123,BC123,BE123,BG123,BI123,BK123,BM123,BO123,BQ123,BS123,BU123)-1</f>
      </c>
      <c r="AX123" s="37"/>
      <c r="AY123" s="35" t="n">
        <v>436.386975390362</v>
      </c>
      <c r="AZ123" s="36"/>
      <c r="BA123" s="35" t="n">
        <v>255.62916781351</v>
      </c>
      <c r="BB123" s="36"/>
      <c r="BC123" s="35" t="n">
        <v>381.69023494459</v>
      </c>
      <c r="BD123" s="36"/>
      <c r="BE123" s="35" t="n">
        <v>405.315942478037</v>
      </c>
      <c r="BF123" s="36"/>
      <c r="BG123" s="35" t="n">
        <v>426.774099881878</v>
      </c>
      <c r="BH123" s="36"/>
      <c r="BI123" s="35" t="n">
        <v>355.753636787291</v>
      </c>
      <c r="BJ123" s="36"/>
      <c r="BK123" s="35" t="n">
        <v>434.362516046132</v>
      </c>
      <c r="BL123" s="36"/>
      <c r="BM123" s="35" t="n">
        <v>358.899034625301</v>
      </c>
      <c r="BN123" s="36"/>
      <c r="BO123" s="35" t="n">
        <v>391.831495677656</v>
      </c>
      <c r="BP123" s="36"/>
      <c r="BQ123" s="35" t="n">
        <v>384.993710592736</v>
      </c>
      <c r="BR123" s="36"/>
      <c r="BS123" s="35" t="n">
        <v>370.555873089337</v>
      </c>
      <c r="BT123" s="36"/>
      <c r="BU123" s="35" t="n">
        <v>333.656950196038</v>
      </c>
      <c r="BV123" s="36"/>
      <c r="BW123" s="35">
        <f>AY123+BA123+BC123+BE123+BG123+BI123+BK123+BM123+BO123+BQ123+BS123+BU123</f>
      </c>
      <c r="BX123" s="36"/>
      <c r="BY123" s="40"/>
      <c r="BZ123" s="49"/>
      <c r="CA123" s="49"/>
      <c r="CB123" s="49"/>
      <c r="CC123" s="49"/>
      <c r="CD123" s="49"/>
      <c r="CE123" s="49"/>
      <c r="CF123" s="49"/>
      <c r="CG123" s="49"/>
      <c r="CH123" s="49"/>
      <c r="CI123" s="49"/>
      <c r="CJ123" s="49"/>
      <c r="CK123" s="49"/>
      <c r="CL123" s="47"/>
    </row>
    <row r="124" s="15" customFormat="1" ht="28.8" customHeight="1" spans="1:88">
      <c r="A124" s="48" t="s">
        <v>97</v>
      </c>
      <c r="B124" s="34" t="s">
        <v>300</v>
      </c>
      <c r="C124" s="35" t="n">
        <f>C125+C126+C127+C128</f>
        <v>14517.290637094644</v>
      </c>
      <c r="D124" s="36" t="n">
        <f t="shared" si="85">C124/Z124-1</f>
        <v>-0.16858252902290427</v>
      </c>
      <c r="E124" s="35" t="n">
        <f>E125+E126+E127+E128</f>
        <v>21087.14018105918</v>
      </c>
      <c r="F124" s="36" t="n">
        <f t="shared" si="86">E124/AB124-1</f>
        <v>0.1676802827980668</v>
      </c>
      <c r="G124" s="35" t="n">
        <f>G125+G126+G127+G128</f>
        <v>20325.042770224245</v>
      </c>
      <c r="H124" s="36" t="n">
        <f t="shared" si="87">G124/AD124-1</f>
        <v>0.10467811131564209</v>
      </c>
      <c r="I124" s="35" t="n">
        <f>I125+I126+I127+I128</f>
        <v>18718.67621062326</v>
      </c>
      <c r="J124" s="36" t="n">
        <f t="shared" si="88">I124/AF124-1</f>
        <v>-0.03714886120929173</v>
      </c>
      <c r="K124" s="35" t="n">
        <f>K125+K126+K127+K128</f>
        <v>18574.96785649048</v>
      </c>
      <c r="L124" s="36" t="n">
        <f t="shared" si="89">K124/AH124-1</f>
        <v>-0.03141806160186955</v>
      </c>
      <c r="M124" s="35" t="n">
        <f>M125+M126+M127+M128</f>
        <v>16278.972411970411</v>
      </c>
      <c r="N124" s="36" t="n">
        <f t="shared" si="90">M124/AJ124-1</f>
        <v>-0.06458906390966168</v>
      </c>
      <c r="O124" s="35" t="n">
        <f>O125+O126+O127+O128</f>
        <v>16942.969489818097</v>
      </c>
      <c r="P124" s="36" t="n">
        <f t="shared" si="91">O124/AL124-1</f>
        <v>-0.06351639772122408</v>
      </c>
      <c r="Q124" s="35" t="n">
        <f>Q125+Q126+Q127+Q128</f>
        <v>17504.52822419505</v>
      </c>
      <c r="R124" s="36" t="n">
        <f>Q124/AL124-1</f>
        <v>-0.03247767024741999</v>
      </c>
      <c r="S124" s="35">
        <f>S125+S126+S127+S128</f>
      </c>
      <c r="T124" s="36">
        <f>S124/AN124-1</f>
      </c>
      <c r="U124" s="134">
        <f>E124+C124+G124+I124+K124+M124+O124+Q124+S124</f>
      </c>
      <c r="V124" s="135">
        <f>U124/SUM(X124,Z124,AB124,AD124,AF124,AH124,AJ124,AL124,AN124)-1</f>
      </c>
      <c r="W124" s="35"/>
      <c r="X124" s="35">
        <f>X125+X126+X127+X128</f>
      </c>
      <c r="Y124" s="36">
        <f>X124/AY124-1</f>
      </c>
      <c r="Z124" s="35">
        <f>Z125+Z126+Z127+Z128</f>
      </c>
      <c r="AA124" s="36">
        <f>Z124/BA124-1</f>
      </c>
      <c r="AB124" s="35">
        <f>AB125+AB126+AB127+AB128</f>
      </c>
      <c r="AC124" s="36">
        <f>AB124/BC124-1</f>
      </c>
      <c r="AD124" s="35">
        <f>AD125+AD126+AD127+AD128</f>
      </c>
      <c r="AE124" s="36">
        <f>AD124/BE124-1</f>
      </c>
      <c r="AF124" s="35">
        <f>AF125+AF126+AF127+AF128</f>
      </c>
      <c r="AG124" s="36">
        <f>AF124/BG124-1</f>
      </c>
      <c r="AH124" s="35">
        <f>AH125+AH126+AH127+AH128</f>
      </c>
      <c r="AI124" s="36">
        <f>AH124/BI124-1</f>
      </c>
      <c r="AJ124" s="35">
        <f>AJ125+AJ126+AJ127+AJ128</f>
      </c>
      <c r="AK124" s="36">
        <f>AJ124/BK124-1</f>
      </c>
      <c r="AL124" s="35">
        <f>AL125+AL126+AL127+AL128</f>
      </c>
      <c r="AM124" s="36">
        <f>AL124/BM124-1</f>
      </c>
      <c r="AN124" s="35">
        <f>AN125+AN126+AN127+AN128</f>
      </c>
      <c r="AO124" s="36">
        <f>AN124/BO124-1</f>
      </c>
      <c r="AP124" s="35">
        <f>AP125+AP126+AP127+AP128</f>
      </c>
      <c r="AQ124" s="36">
        <f>AP124/BQ124-1</f>
      </c>
      <c r="AR124" s="35">
        <f>AR125+AR126+AR127+AR128</f>
      </c>
      <c r="AS124" s="36">
        <f>AR124/BS124-1</f>
      </c>
      <c r="AT124" s="35">
        <f>AT125+AT126+AT127+AT128</f>
      </c>
      <c r="AU124" s="36">
        <f>AT124/BU124-1</f>
      </c>
      <c r="AV124" s="35">
        <f>Z124+X124+AB124+AD124+AF124+AH124+AJ124+AL124+AN124+AP124+AR124+AT124</f>
      </c>
      <c r="AW124" s="36">
        <f>AV124/SUM(AY124,BA124,BC124,BE124,BG124,BI124,BK124,BM124,BO124,BQ124,BS124,BU124)-1</f>
      </c>
      <c r="AX124" s="37"/>
      <c r="AY124" s="38">
        <f>AY125+AY126+AY127+AY128</f>
      </c>
      <c r="AZ124" s="37"/>
      <c r="BA124" s="38">
        <f>BA125+BA126+BA127+BA128</f>
      </c>
      <c r="BB124" s="37"/>
      <c r="BC124" s="38">
        <f>BC125+BC126+BC127+BC128</f>
      </c>
      <c r="BD124" s="37"/>
      <c r="BE124" s="38">
        <f>BE125+BE126+BE127+BE128</f>
      </c>
      <c r="BF124" s="37"/>
      <c r="BG124" s="38">
        <f>BG125+BG126+BG127+BG128</f>
      </c>
      <c r="BH124" s="37"/>
      <c r="BI124" s="38">
        <f>BI125+BI126+BI127+BI128</f>
      </c>
      <c r="BJ124" s="37"/>
      <c r="BK124" s="38">
        <f>BK125+BK126+BK127+BK128</f>
      </c>
      <c r="BL124" s="37"/>
      <c r="BM124" s="38">
        <f>BM125+BM126+BM127+BM128</f>
      </c>
      <c r="BN124" s="37"/>
      <c r="BO124" s="38">
        <f>BO125+BO126+BO127+BO128</f>
      </c>
      <c r="BP124" s="37"/>
      <c r="BQ124" s="38">
        <f>BQ125+BQ126+BQ127+BQ128</f>
      </c>
      <c r="BR124" s="37"/>
      <c r="BS124" s="38">
        <f>BS125+BS126+BS127+BS128</f>
      </c>
      <c r="BT124" s="37"/>
      <c r="BU124" s="38">
        <f>BU125+BU126+BU127+BU128</f>
      </c>
      <c r="BV124" s="37"/>
      <c r="BW124" s="38">
        <f>AY124+BA124+BC124+BE124+BG124+BI124+BK124+BM124+BO124+BQ124+BS124+BU124</f>
      </c>
      <c r="BX124" s="37"/>
      <c r="BY124" s="39"/>
      <c r="BZ124" s="44"/>
      <c r="CA124" s="44"/>
      <c r="CB124" s="44"/>
      <c r="CC124" s="44"/>
      <c r="CD124" s="44"/>
      <c r="CE124" s="44"/>
      <c r="CF124" s="44"/>
      <c r="CG124" s="44"/>
      <c r="CH124" s="44"/>
      <c r="CI124" s="44"/>
      <c r="CJ124" s="44"/>
      <c r="CK124" s="44"/>
      <c r="CL124" s="44"/>
    </row>
    <row r="125" ht="28.8" customHeight="1" spans="1:88">
      <c r="A125" s="45"/>
      <c r="B125" s="34" t="s">
        <v>301</v>
      </c>
      <c r="C125" s="35" t="n">
        <f>班线包车!C23</f>
        <v>10120.851699999996</v>
      </c>
      <c r="D125" s="36" t="n">
        <f t="shared" si="85">C125/Z125-1</f>
        <v>-0.33648557238818033</v>
      </c>
      <c r="E125" s="35" t="n">
        <f>班线包车!E23</f>
        <v>16615.755099999995</v>
      </c>
      <c r="F125" s="36" t="n">
        <f t="shared" si="86">E125/AB125-1</f>
        <v>0.043518824217806173</v>
      </c>
      <c r="G125" s="35" t="n">
        <f>班线包车!G23</f>
        <v>15869.846399999997</v>
      </c>
      <c r="H125" s="36" t="n">
        <f t="shared" si="87">G125/AD125-1</f>
        <v>0.12262871568588807</v>
      </c>
      <c r="I125" s="35" t="n">
        <f>班线包车!I23</f>
        <v>14345.650800000001</v>
      </c>
      <c r="J125" s="36" t="n">
        <f t="shared" si="88">I125/AF125-1</f>
        <v>-0.06483566644352712</v>
      </c>
      <c r="K125" s="35" t="n">
        <f>班线包车!K23</f>
        <v>14014.529600000002</v>
      </c>
      <c r="L125" s="36" t="n">
        <f t="shared" si="89">K125/AH125-1</f>
        <v>-0.035094332316707</v>
      </c>
      <c r="M125" s="35" t="n">
        <f>班线包车!M23</f>
        <v>11627.775300000001</v>
      </c>
      <c r="N125" s="36" t="n">
        <f t="shared" si="90">M125/AJ125-1</f>
        <v>-0.11113379185589267</v>
      </c>
      <c r="O125" s="35" t="n">
        <f>班线包车!O23</f>
        <v>12669.559599999997</v>
      </c>
      <c r="P125" s="36" t="n">
        <f t="shared" si="91">O125/AL125-1</f>
        <v>-0.07791888300727379</v>
      </c>
      <c r="Q125" s="35" t="n">
        <f>班线包车!Q23</f>
        <v>13281.5737</v>
      </c>
      <c r="R125" s="36" t="n">
        <f>Q125/AL125-1</f>
        <v>-0.03492636001820226</v>
      </c>
      <c r="S125" s="35">
        <f>班线包车!S23</f>
      </c>
      <c r="T125" s="36">
        <f>S125/AN125-1</f>
      </c>
      <c r="U125" s="134">
        <f>E125+C125+G125+I125+K125+M125+O125+Q125+S125</f>
      </c>
      <c r="V125" s="135">
        <f>U125/SUM(X125,Z125,AB125,AD125,AF125,AH125,AJ125,AL125,AN125)-1</f>
      </c>
      <c r="W125" s="35"/>
      <c r="X125" s="35">
        <f>班线包车!X23</f>
      </c>
      <c r="Y125" s="36">
        <f>X125/AY125-1</f>
      </c>
      <c r="Z125" s="35">
        <f>班线包车!Z23</f>
      </c>
      <c r="AA125" s="36">
        <f>Z125/BA125-1</f>
      </c>
      <c r="AB125" s="35">
        <f>班线包车!AB23</f>
      </c>
      <c r="AC125" s="36">
        <f>AB125/BC125-1</f>
      </c>
      <c r="AD125" s="35">
        <f>班线包车!AD23</f>
      </c>
      <c r="AE125" s="36">
        <f>AD125/BE125-1</f>
      </c>
      <c r="AF125" s="35">
        <f>班线包车!AF23</f>
      </c>
      <c r="AG125" s="36">
        <f>AF125/BG125-1</f>
      </c>
      <c r="AH125" s="35">
        <f>班线包车!AH23</f>
      </c>
      <c r="AI125" s="36">
        <f>AH125/BI125-1</f>
      </c>
      <c r="AJ125" s="35">
        <f>班线包车!AJ23</f>
      </c>
      <c r="AK125" s="36">
        <f>AJ125/BK125-1</f>
      </c>
      <c r="AL125" s="35">
        <f>班线包车!AL23</f>
      </c>
      <c r="AM125" s="36">
        <f>AL125/BM125-1</f>
      </c>
      <c r="AN125" s="35">
        <f>班线包车!AN23</f>
      </c>
      <c r="AO125" s="36">
        <f>AN125/BO125-1</f>
      </c>
      <c r="AP125" s="35">
        <f>班线包车!AP23</f>
      </c>
      <c r="AQ125" s="36">
        <f>AP125/BQ125-1</f>
      </c>
      <c r="AR125" s="35">
        <f>班线包车!AR23</f>
      </c>
      <c r="AS125" s="36">
        <f>AR125/BS125-1</f>
      </c>
      <c r="AT125" s="35">
        <f>班线包车!AT23</f>
      </c>
      <c r="AU125" s="36">
        <f>AT125/BU125-1</f>
      </c>
      <c r="AV125" s="35">
        <f>Z125+X125+AB125+AD125+AF125+AH125+AJ125+AL125+AN125+AP125+AR125+AT125</f>
      </c>
      <c r="AW125" s="36">
        <f>AV125/SUM(AY125,BA125,BC125,BE125,BG125,BI125,BK125,BM125,BO125,BQ125,BS125,BU125)-1</f>
      </c>
      <c r="AX125" s="37"/>
      <c r="AY125" s="35" t="n">
        <v>11165.6778</v>
      </c>
      <c r="AZ125" s="36"/>
      <c r="BA125" s="35" t="n">
        <v>13609.320984</v>
      </c>
      <c r="BB125" s="36"/>
      <c r="BC125" s="35" t="n">
        <v>12666.9078</v>
      </c>
      <c r="BD125" s="36"/>
      <c r="BE125" s="35" t="n">
        <v>13484.067</v>
      </c>
      <c r="BF125" s="36"/>
      <c r="BG125" s="35" t="n">
        <v>12790.887412</v>
      </c>
      <c r="BH125" s="36"/>
      <c r="BI125" s="35" t="n">
        <v>11384.6373</v>
      </c>
      <c r="BJ125" s="36"/>
      <c r="BK125" s="35" t="n">
        <v>12548.169224</v>
      </c>
      <c r="BL125" s="36"/>
      <c r="BM125" s="35" t="n">
        <v>13070.53576</v>
      </c>
      <c r="BN125" s="36"/>
      <c r="BO125" s="35" t="n">
        <v>10952.70528</v>
      </c>
      <c r="BP125" s="36"/>
      <c r="BQ125" s="35" t="n">
        <v>12583.925824</v>
      </c>
      <c r="BR125" s="36"/>
      <c r="BS125" s="35" t="n">
        <v>12494.690492</v>
      </c>
      <c r="BT125" s="36"/>
      <c r="BU125" s="35" t="n">
        <v>10871.255708</v>
      </c>
      <c r="BV125" s="36"/>
      <c r="BW125" s="35">
        <f>AY125+BA125+BC125+BE125+BG125+BI125+BK125+BM125+BO125+BQ125+BS125+BU125</f>
      </c>
      <c r="BX125" s="36"/>
      <c r="BY125" s="40"/>
      <c r="BZ125" s="46"/>
      <c r="CA125" s="46"/>
      <c r="CB125" s="46"/>
      <c r="CC125" s="46"/>
      <c r="CD125" s="46"/>
      <c r="CE125" s="46"/>
      <c r="CF125" s="46"/>
      <c r="CG125" s="46"/>
      <c r="CH125" s="46"/>
      <c r="CI125" s="46"/>
      <c r="CJ125" s="46"/>
      <c r="CK125" s="46"/>
      <c r="CL125" s="47"/>
    </row>
    <row r="126" ht="28.8" customHeight="1" spans="1:88">
      <c r="A126" s="45"/>
      <c r="B126" s="34" t="s">
        <v>302</v>
      </c>
      <c r="C126" s="35" t="n">
        <f>公交!C26-公交!C28</f>
        <v>3119.3999999999996</v>
      </c>
      <c r="D126" s="36" t="n">
        <f t="shared" si="85">C126/Z126-1</f>
        <v>2.0424266068467767</v>
      </c>
      <c r="E126" s="35" t="n">
        <f>公交!E26-公交!E28</f>
        <v>3309.5099999999975</v>
      </c>
      <c r="F126" s="36" t="n">
        <f t="shared" si="86">E126/AB126-1</f>
        <v>2.2361465575405557</v>
      </c>
      <c r="G126" s="35" t="n">
        <f>公交!G26-公交!G28</f>
        <v>3202.6800000000003</v>
      </c>
      <c r="H126" s="36" t="n">
        <f t="shared" si="87">G126/AD126-1</f>
        <v>0.01844060940824055</v>
      </c>
      <c r="I126" s="35" t="n">
        <f>公交!I26-公交!I28</f>
        <v>3199.1499999999987</v>
      </c>
      <c r="J126" s="36" t="n">
        <f t="shared" si="88">I126/AF126-1</f>
        <v>0.08318717707366963</v>
      </c>
      <c r="K126" s="35" t="n">
        <f>公交!K26-公交!K28</f>
        <v>3343.279999999999</v>
      </c>
      <c r="L126" s="36" t="n">
        <f t="shared" si="89">K126/AH126-1</f>
        <v>-0.017396185712144407</v>
      </c>
      <c r="M126" s="35" t="n">
        <f>公交!M26-公交!M28</f>
        <v>3431.540000000001</v>
      </c>
      <c r="N126" s="36" t="n">
        <f t="shared" si="90">M126/AJ126-1</f>
        <v>0.08985869955313608</v>
      </c>
      <c r="O126" s="35" t="n">
        <f>公交!O26-公交!O28</f>
        <v>3001.1400000000003</v>
      </c>
      <c r="P126" s="36" t="n">
        <f t="shared" si="91">O126/AL126-1</f>
        <v>-0.03485735786437183</v>
      </c>
      <c r="Q126" s="35" t="n">
        <f>公交!Q26-公交!Q28</f>
        <v>2918.859999999998</v>
      </c>
      <c r="R126" s="36" t="n">
        <f>Q126/AL126-1</f>
        <v>-0.05979101169922174</v>
      </c>
      <c r="S126" s="35">
        <f>公交!S26-公交!S28</f>
      </c>
      <c r="T126" s="36">
        <f>S126/AN126-1</f>
      </c>
      <c r="U126" s="134">
        <f>E126+C126+G126+I126+K126+M126+O126+Q126+S126</f>
      </c>
      <c r="V126" s="135">
        <f>U126/SUM(X126,Z126,AB126,AD126,AF126,AH126,AJ126,AL126,AN126)-1</f>
      </c>
      <c r="W126" s="35"/>
      <c r="X126" s="35">
        <f>公交!X26-公交!X28</f>
      </c>
      <c r="Y126" s="36">
        <f>X126/AY126-1</f>
      </c>
      <c r="Z126" s="35">
        <f>公交!Z26-公交!Z28</f>
      </c>
      <c r="AA126" s="36">
        <f>Z126/BA126-1</f>
      </c>
      <c r="AB126" s="35">
        <f>公交!AB26-公交!AB28</f>
      </c>
      <c r="AC126" s="36">
        <f>AB126/BC126-1</f>
      </c>
      <c r="AD126" s="35">
        <f>公交!AD26-公交!AD28</f>
      </c>
      <c r="AE126" s="36">
        <f>AD126/BE126-1</f>
      </c>
      <c r="AF126" s="35">
        <f>公交!AF26-公交!AF28</f>
      </c>
      <c r="AG126" s="36">
        <f>AF126/BG126-1</f>
      </c>
      <c r="AH126" s="35">
        <f>公交!AH26-公交!AH28</f>
      </c>
      <c r="AI126" s="36">
        <f>AH126/BI126-1</f>
      </c>
      <c r="AJ126" s="35">
        <f>公交!AJ26-公交!AJ28</f>
      </c>
      <c r="AK126" s="36">
        <f>AJ126/BK126-1</f>
      </c>
      <c r="AL126" s="35">
        <f>公交!AL26-公交!AL28</f>
      </c>
      <c r="AM126" s="36">
        <f>AL126/BM126-1</f>
      </c>
      <c r="AN126" s="35">
        <f>公交!AN26-公交!AN28</f>
      </c>
      <c r="AO126" s="36">
        <f>AN126/BO126-1</f>
      </c>
      <c r="AP126" s="35">
        <f>公交!AP26-公交!AP28</f>
      </c>
      <c r="AQ126" s="36">
        <f>AP126/BQ126-1</f>
      </c>
      <c r="AR126" s="35">
        <f>公交!AR26-公交!AR28</f>
      </c>
      <c r="AS126" s="36">
        <f>AR126/BS126-1</f>
      </c>
      <c r="AT126" s="35">
        <f>公交!AT26-公交!AT28</f>
      </c>
      <c r="AU126" s="36">
        <f>AT126/BU126-1</f>
      </c>
      <c r="AV126" s="35">
        <f>Z126+X126+AB126+AD126+AF126+AH126+AJ126+AL126+AN126+AP126+AR126+AT126</f>
      </c>
      <c r="AW126" s="36">
        <f>AV126/SUM(AY126,BA126,BC126,BE126,BG126,BI126,BK126,BM126,BO126,BQ126,BS126,BU126)-1</f>
      </c>
      <c r="AX126" s="37"/>
      <c r="AY126" s="35" t="n">
        <v>1114.47</v>
      </c>
      <c r="AZ126" s="36"/>
      <c r="BA126" s="35" t="n">
        <v>1047.18</v>
      </c>
      <c r="BB126" s="36"/>
      <c r="BC126" s="35" t="n">
        <v>974.73</v>
      </c>
      <c r="BD126" s="36"/>
      <c r="BE126" s="35" t="n">
        <v>1001.25</v>
      </c>
      <c r="BF126" s="36"/>
      <c r="BG126" s="35" t="n">
        <v>978.779999999999</v>
      </c>
      <c r="BH126" s="36"/>
      <c r="BI126" s="35" t="n">
        <v>996.460000000001</v>
      </c>
      <c r="BJ126" s="36"/>
      <c r="BK126" s="35" t="n">
        <v>987.890000000001</v>
      </c>
      <c r="BL126" s="36"/>
      <c r="BM126" s="35" t="n">
        <v>946.139999999999</v>
      </c>
      <c r="BN126" s="36"/>
      <c r="BO126" s="35" t="n">
        <v>944.089999999998</v>
      </c>
      <c r="BP126" s="36"/>
      <c r="BQ126" s="35" t="n">
        <v>992.719999999999</v>
      </c>
      <c r="BR126" s="36"/>
      <c r="BS126" s="35" t="n">
        <v>943.389999999999</v>
      </c>
      <c r="BT126" s="36"/>
      <c r="BU126" s="35" t="n">
        <v>979.959999999999</v>
      </c>
      <c r="BV126" s="36"/>
      <c r="BW126" s="35">
        <f>AY126+BA126+BC126+BE126+BG126+BI126+BK126+BM126+BO126+BQ126+BS126+BU126</f>
      </c>
      <c r="BX126" s="36"/>
      <c r="BY126" s="40"/>
      <c r="BZ126" s="46"/>
      <c r="CA126" s="46"/>
      <c r="CB126" s="46"/>
      <c r="CC126" s="46"/>
      <c r="CD126" s="46"/>
      <c r="CE126" s="46"/>
      <c r="CF126" s="46"/>
      <c r="CG126" s="46"/>
      <c r="CH126" s="46"/>
      <c r="CI126" s="46"/>
      <c r="CJ126" s="46"/>
      <c r="CK126" s="46"/>
      <c r="CL126" s="47"/>
    </row>
    <row r="127" ht="28.8" customHeight="1" spans="1:88">
      <c r="A127" s="45"/>
      <c r="B127" s="34" t="s">
        <v>303</v>
      </c>
      <c r="C127" s="35" t="n">
        <f>出租!C26-出租!C28</f>
        <v>518.6399999999999</v>
      </c>
      <c r="D127" s="36" t="n">
        <f t="shared" si="85">C127/Z127-1</f>
        <v>-0.09323915589978493</v>
      </c>
      <c r="E127" s="35" t="n">
        <f>出租!E26-出租!E28</f>
        <v>513.9100000000001</v>
      </c>
      <c r="F127" s="36" t="n">
        <f t="shared" si="86">E127/AB127-1</f>
        <v>-0.06509123324055377</v>
      </c>
      <c r="G127" s="35" t="n">
        <f>出租!G26-出租!G28</f>
        <v>540.9499999999998</v>
      </c>
      <c r="H127" s="36" t="n">
        <f t="shared" si="87">G127/AD127-1</f>
        <v>-0.02808221639297137</v>
      </c>
      <c r="I127" s="35" t="n">
        <f>出租!I26-出租!I28</f>
        <v>511.3700000000001</v>
      </c>
      <c r="J127" s="36" t="n">
        <f t="shared" si="88">I127/AF127-1</f>
        <v>-0.04022147147147148</v>
      </c>
      <c r="K127" s="35" t="n">
        <f>出租!K26-出租!K28</f>
        <v>512.2299999999998</v>
      </c>
      <c r="L127" s="36" t="n">
        <f t="shared" si="89">K127/AH127-1</f>
        <v>-0.08683638178771347</v>
      </c>
      <c r="M127" s="35" t="n">
        <f>出租!M26-出租!M28</f>
        <v>519.8000000000002</v>
      </c>
      <c r="N127" s="36" t="n">
        <f t="shared" si="90">M127/AJ127-1</f>
        <v>-0.0586914398507814</v>
      </c>
      <c r="O127" s="35" t="n">
        <f>出租!O26-出租!O28</f>
        <v>512.45</v>
      </c>
      <c r="P127" s="36" t="n">
        <f t="shared" si="91">O127/AL127-1</f>
        <v>-0.05345499547461163</v>
      </c>
      <c r="Q127" s="35" t="n">
        <f>出租!Q26-出租!Q28</f>
        <v>501.3800000000001</v>
      </c>
      <c r="R127" s="36" t="n">
        <f>Q127/AL127-1</f>
        <v>-0.05624364717840602</v>
      </c>
      <c r="S127" s="35">
        <f>出租!S26-出租!S28</f>
      </c>
      <c r="T127" s="36">
        <f>S127/AN127-1</f>
      </c>
      <c r="U127" s="134">
        <f>E127+C127+G127+I127+K127+M127+O127+Q127+S127</f>
      </c>
      <c r="V127" s="135">
        <f>U127/SUM(X127,Z127,AB127,AD127,AF127,AH127,AJ127,AL127,AN127)-1</f>
      </c>
      <c r="W127" s="35"/>
      <c r="X127" s="35">
        <f>出租!X26-出租!X28</f>
      </c>
      <c r="Y127" s="36">
        <f>X127/AY127-1</f>
      </c>
      <c r="Z127" s="35">
        <f>出租!Z26-出租!Z28</f>
      </c>
      <c r="AA127" s="36">
        <f>Z127/BA127-1</f>
      </c>
      <c r="AB127" s="35">
        <f>出租!AB26-出租!AB28</f>
      </c>
      <c r="AC127" s="36">
        <f>AB127/BC127-1</f>
      </c>
      <c r="AD127" s="35">
        <f>出租!AD26-出租!AD28</f>
      </c>
      <c r="AE127" s="36">
        <f>AD127/BE127-1</f>
      </c>
      <c r="AF127" s="35">
        <f>出租!AF26-出租!AF28</f>
      </c>
      <c r="AG127" s="36">
        <f>AF127/BG127-1</f>
      </c>
      <c r="AH127" s="35">
        <f>出租!AH26-出租!AH28</f>
      </c>
      <c r="AI127" s="36">
        <f>AH127/BI127-1</f>
      </c>
      <c r="AJ127" s="35">
        <f>出租!AJ26-出租!AJ28</f>
      </c>
      <c r="AK127" s="36">
        <f>AJ127/BK127-1</f>
      </c>
      <c r="AL127" s="35">
        <f>出租!AL26-出租!AL28</f>
      </c>
      <c r="AM127" s="36">
        <f>AL127/BM127-1</f>
      </c>
      <c r="AN127" s="35">
        <f>出租!AN26-出租!AN28</f>
      </c>
      <c r="AO127" s="36">
        <f>AN127/BO127-1</f>
      </c>
      <c r="AP127" s="35">
        <f>出租!AP26-出租!AP28</f>
      </c>
      <c r="AQ127" s="36">
        <f>AP127/BQ127-1</f>
      </c>
      <c r="AR127" s="35">
        <f>出租!AR26-出租!AR28</f>
      </c>
      <c r="AS127" s="36">
        <f>AR127/BS127-1</f>
      </c>
      <c r="AT127" s="35">
        <f>出租!AT26-出租!AT28</f>
      </c>
      <c r="AU127" s="36">
        <f>AT127/BU127-1</f>
      </c>
      <c r="AV127" s="35">
        <f>Z127+X127+AB127+AD127+AF127+AH127+AJ127+AL127+AN127+AP127+AR127+AT127</f>
      </c>
      <c r="AW127" s="36">
        <f>AV127/SUM(AY127,BA127,BC127,BE127,BG127,BI127,BK127,BM127,BO127,BQ127,BS127,BU127)-1</f>
      </c>
      <c r="AX127" s="37"/>
      <c r="AY127" s="35" t="n">
        <v>636.88</v>
      </c>
      <c r="AZ127" s="36"/>
      <c r="BA127" s="35" t="n">
        <v>621.96</v>
      </c>
      <c r="BB127" s="36"/>
      <c r="BC127" s="35" t="n">
        <v>607.91</v>
      </c>
      <c r="BD127" s="36"/>
      <c r="BE127" s="35" t="n">
        <v>583.67</v>
      </c>
      <c r="BF127" s="36"/>
      <c r="BG127" s="35" t="n">
        <v>568.59</v>
      </c>
      <c r="BH127" s="36"/>
      <c r="BI127" s="35" t="n">
        <v>571.01</v>
      </c>
      <c r="BJ127" s="36"/>
      <c r="BK127" s="35" t="n">
        <v>581.73</v>
      </c>
      <c r="BL127" s="36"/>
      <c r="BM127" s="35" t="n">
        <v>572.54</v>
      </c>
      <c r="BN127" s="36"/>
      <c r="BO127" s="35" t="n">
        <v>555.21</v>
      </c>
      <c r="BP127" s="36"/>
      <c r="BQ127" s="35" t="n">
        <v>562.92</v>
      </c>
      <c r="BR127" s="36"/>
      <c r="BS127" s="35" t="n">
        <v>536.59</v>
      </c>
      <c r="BT127" s="36"/>
      <c r="BU127" s="35" t="n">
        <v>536.74</v>
      </c>
      <c r="BV127" s="36"/>
      <c r="BW127" s="35">
        <f>AY127+BA127+BC127+BE127+BG127+BI127+BK127+BM127+BO127+BQ127+BS127+BU127</f>
      </c>
      <c r="BX127" s="36"/>
      <c r="BY127" s="40"/>
      <c r="BZ127" s="49"/>
      <c r="CA127" s="49"/>
      <c r="CB127" s="49"/>
      <c r="CC127" s="49"/>
      <c r="CD127" s="49"/>
      <c r="CE127" s="49"/>
      <c r="CF127" s="50"/>
      <c r="CG127" s="49"/>
      <c r="CH127" s="50"/>
      <c r="CI127" s="50"/>
      <c r="CJ127" s="50"/>
      <c r="CK127" s="50"/>
      <c r="CL127" s="47"/>
    </row>
    <row r="128" ht="28.8" customHeight="1" spans="1:88">
      <c r="A128" s="29"/>
      <c r="B128" s="34" t="s">
        <v>304</v>
      </c>
      <c r="C128" s="35" t="n">
        <f>网约车!C26-网约车!C28</f>
        <v>758.3989370946499</v>
      </c>
      <c r="D128" s="36" t="n">
        <f t="shared" si="85">C128/Z128-1</f>
        <v>0.24282695456858083</v>
      </c>
      <c r="E128" s="35" t="n">
        <f>网约车!E26-网约车!E28</f>
        <v>647.96508105919</v>
      </c>
      <c r="F128" s="36" t="n">
        <f t="shared" si="86">E128/AB128-1</f>
        <v>0.14922335740634796</v>
      </c>
      <c r="G128" s="35" t="n">
        <f>网约车!G26-网约车!G28</f>
        <v>711.56637022425</v>
      </c>
      <c r="H128" s="36" t="n">
        <f t="shared" si="87">G128/AD128-1</f>
        <v>0.2673348380995948</v>
      </c>
      <c r="I128" s="35" t="n">
        <f>网约车!I26-网约车!I28</f>
        <v>662.5054106232599</v>
      </c>
      <c r="J128" s="36" t="n">
        <f t="shared" si="88">I128/AF128-1</f>
        <v>0.07833692340137</v>
      </c>
      <c r="K128" s="35" t="n">
        <f>网约车!K26-网约车!K28</f>
        <v>704.9282564904802</v>
      </c>
      <c r="L128" s="36" t="n">
        <f t="shared" si="89">K128/AH128-1</f>
        <v>0.021888501302935737</v>
      </c>
      <c r="M128" s="35" t="n">
        <f>网约车!M26-网约车!M28</f>
        <v>699.85711197041</v>
      </c>
      <c r="N128" s="36" t="n">
        <f t="shared" si="90">M128/AJ128-1</f>
        <v>0.1276814084474922</v>
      </c>
      <c r="O128" s="35" t="n">
        <f>网约车!O26-网约车!O28</f>
        <v>759.8198898180999</v>
      </c>
      <c r="P128" s="36" t="n">
        <f t="shared" si="91">O128/AL128-1</f>
        <v>0.08388304312576622</v>
      </c>
      <c r="Q128" s="35" t="n">
        <f>网约车!Q26-网约车!Q28</f>
        <v>802.7145241950545</v>
      </c>
      <c r="R128" s="36" t="n">
        <f>Q128/AL128-1</f>
        <v>0.15641677233835316</v>
      </c>
      <c r="S128" s="35">
        <f>网约车!S26-网约车!S28</f>
      </c>
      <c r="T128" s="36">
        <f>S128/AN128-1</f>
      </c>
      <c r="U128" s="134">
        <f>E128+C128+G128+I128+K128+M128+O128+Q128+S128</f>
      </c>
      <c r="V128" s="135">
        <f>U128/SUM(X128,Z128,AB128,AD128,AF128,AH128,AJ128,AL128,AN128)-1</f>
      </c>
      <c r="W128" s="35"/>
      <c r="X128" s="35">
        <f>网约车!X26-网约车!X28</f>
      </c>
      <c r="Y128" s="36">
        <f>X128/AY128-1</f>
      </c>
      <c r="Z128" s="35">
        <f>网约车!Z26-网约车!Z28</f>
      </c>
      <c r="AA128" s="36">
        <f>Z128/BA128-1</f>
      </c>
      <c r="AB128" s="35">
        <f>网约车!AB26-网约车!AB28</f>
      </c>
      <c r="AC128" s="36">
        <f>AB128/BC128-1</f>
      </c>
      <c r="AD128" s="35">
        <f>网约车!AD26-网约车!AD28</f>
      </c>
      <c r="AE128" s="36">
        <f>AD128/BE128-1</f>
      </c>
      <c r="AF128" s="35">
        <f>网约车!AF26-网约车!AF28</f>
      </c>
      <c r="AG128" s="36">
        <f>AF128/BG128-1</f>
      </c>
      <c r="AH128" s="35">
        <f>网约车!AH26-网约车!AH28</f>
      </c>
      <c r="AI128" s="36">
        <f>AH128/BI128-1</f>
      </c>
      <c r="AJ128" s="35">
        <f>网约车!AJ26-网约车!AJ28</f>
      </c>
      <c r="AK128" s="36">
        <f>AJ128/BK128-1</f>
      </c>
      <c r="AL128" s="35">
        <f>网约车!AL26-网约车!AL28</f>
      </c>
      <c r="AM128" s="36">
        <f>AL128/BM128-1</f>
      </c>
      <c r="AN128" s="35">
        <f>网约车!AN26-网约车!AN28</f>
      </c>
      <c r="AO128" s="36">
        <f>AN128/BO128-1</f>
      </c>
      <c r="AP128" s="35">
        <f>网约车!AP26-网约车!AP28</f>
      </c>
      <c r="AQ128" s="36">
        <f>AP128/BQ128-1</f>
      </c>
      <c r="AR128" s="35">
        <f>网约车!AR26-网约车!AR28</f>
      </c>
      <c r="AS128" s="36">
        <f>AR128/BS128-1</f>
      </c>
      <c r="AT128" s="35">
        <f>网约车!AT26-网约车!AT28</f>
      </c>
      <c r="AU128" s="36">
        <f>AT128/BU128-1</f>
      </c>
      <c r="AV128" s="35">
        <f>Z128+X128+AB128+AD128+AF128+AH128+AJ128+AL128+AN128+AP128+AR128+AT128</f>
      </c>
      <c r="AW128" s="36">
        <f>AV128/SUM(AY128,BA128,BC128,BE128,BG128,BI128,BK128,BM128,BO128,BQ128,BS128,BU128)-1</f>
      </c>
      <c r="AX128" s="37"/>
      <c r="AY128" s="35" t="n">
        <v>476.891164107141</v>
      </c>
      <c r="AZ128" s="36"/>
      <c r="BA128" s="35" t="n">
        <v>309.417448907389</v>
      </c>
      <c r="BB128" s="36"/>
      <c r="BC128" s="35" t="n">
        <v>382.277366094315</v>
      </c>
      <c r="BD128" s="36"/>
      <c r="BE128" s="35" t="n">
        <v>425.152973500877</v>
      </c>
      <c r="BF128" s="36"/>
      <c r="BG128" s="35" t="n">
        <v>420.649657704255</v>
      </c>
      <c r="BH128" s="36"/>
      <c r="BI128" s="35" t="n">
        <v>398.231906753746</v>
      </c>
      <c r="BJ128" s="36"/>
      <c r="BK128" s="35" t="n">
        <v>464.217582279822</v>
      </c>
      <c r="BL128" s="36"/>
      <c r="BM128" s="35" t="n">
        <v>459.559450145546</v>
      </c>
      <c r="BN128" s="36"/>
      <c r="BO128" s="35" t="n">
        <v>440.444877129979</v>
      </c>
      <c r="BP128" s="36"/>
      <c r="BQ128" s="35" t="n">
        <v>477.122504121784</v>
      </c>
      <c r="BR128" s="36"/>
      <c r="BS128" s="35" t="n">
        <v>478.252070232026</v>
      </c>
      <c r="BT128" s="36"/>
      <c r="BU128" s="35" t="n">
        <v>497.30684967967</v>
      </c>
      <c r="BV128" s="36"/>
      <c r="BW128" s="35">
        <f>AY128+BA128+BC128+BE128+BG128+BI128+BK128+BM128+BO128+BQ128+BS128+BU128</f>
      </c>
      <c r="BX128" s="36"/>
      <c r="BY128" s="40"/>
      <c r="BZ128" s="49"/>
      <c r="CA128" s="49"/>
      <c r="CB128" s="49"/>
      <c r="CC128" s="49"/>
      <c r="CD128" s="49"/>
      <c r="CE128" s="49"/>
      <c r="CF128" s="49"/>
      <c r="CG128" s="49"/>
      <c r="CH128" s="49"/>
      <c r="CI128" s="49"/>
      <c r="CJ128" s="49"/>
      <c r="CK128" s="49"/>
      <c r="CL128" s="47"/>
    </row>
    <row r="129" s="15" customFormat="1" ht="28.8" customHeight="1" spans="1:88">
      <c r="A129" s="48" t="s">
        <v>98</v>
      </c>
      <c r="B129" s="34" t="s">
        <v>300</v>
      </c>
      <c r="C129" s="35" t="n">
        <f>C130+C131+C132+C133</f>
        <v>2964.8612596843136</v>
      </c>
      <c r="D129" s="36" t="n">
        <f t="shared" si="85">C129/Z129-1</f>
        <v>0.05910292150935015</v>
      </c>
      <c r="E129" s="35" t="n">
        <f>E130+E131+E132+E133</f>
        <v>2605.937115779502</v>
      </c>
      <c r="F129" s="36" t="n">
        <f t="shared" si="86">E129/AB129-1</f>
        <v>0.010192315163678467</v>
      </c>
      <c r="G129" s="35" t="n">
        <f>G130+G131+G132+G133</f>
        <v>2635.896958020473</v>
      </c>
      <c r="H129" s="36" t="n">
        <f t="shared" si="87">G129/AD129-1</f>
        <v>-0.020638941755795837</v>
      </c>
      <c r="I129" s="35" t="n">
        <f>I130+I131+I132+I133</f>
        <v>2666.764530373932</v>
      </c>
      <c r="J129" s="36" t="n">
        <f t="shared" si="88">I129/AF129-1</f>
        <v>-0.045897325518019394</v>
      </c>
      <c r="K129" s="35" t="n">
        <f>K130+K131+K132+K133</f>
        <v>2580.267002824463</v>
      </c>
      <c r="L129" s="36" t="n">
        <f t="shared" si="89">K129/AH129-1</f>
        <v>-0.07233436714708985</v>
      </c>
      <c r="M129" s="35" t="n">
        <f>M130+M131+M132+M133</f>
        <v>2497.3594022053276</v>
      </c>
      <c r="N129" s="36" t="n">
        <f t="shared" si="90">M129/AJ129-1</f>
        <v>-0.13106143845085005</v>
      </c>
      <c r="O129" s="35" t="n">
        <f>O130+O131+O132+O133</f>
        <v>2526.25725945879</v>
      </c>
      <c r="P129" s="36" t="n">
        <f t="shared" si="91">O129/AL129-1</f>
        <v>-0.0261140783105962</v>
      </c>
      <c r="Q129" s="35" t="n">
        <f>Q130+Q131+Q132+Q133</f>
        <v>2443.471912905047</v>
      </c>
      <c r="R129" s="36" t="n">
        <f>Q129/AL129-1</f>
        <v>-0.04161166274105477</v>
      </c>
      <c r="S129" s="35">
        <f>S130+S131+S132+S133</f>
      </c>
      <c r="T129" s="36">
        <f>S129/AN129-1</f>
      </c>
      <c r="U129" s="134">
        <f>E129+C129+G129+I129+K129+M129+O129+Q129+S129</f>
      </c>
      <c r="V129" s="135">
        <f>U129/SUM(X129,Z129,AB129,AD129,AF129,AH129,AJ129,AL129,AN129)-1</f>
      </c>
      <c r="W129" s="35"/>
      <c r="X129" s="35">
        <f>X130+X131+X132+X133</f>
      </c>
      <c r="Y129" s="36">
        <f>X129/AY129-1</f>
      </c>
      <c r="Z129" s="35">
        <f>Z130+Z131+Z132+Z133</f>
      </c>
      <c r="AA129" s="36">
        <f>Z129/BA129-1</f>
      </c>
      <c r="AB129" s="35">
        <f>AB130+AB131+AB132+AB133</f>
      </c>
      <c r="AC129" s="36">
        <f>AB129/BC129-1</f>
      </c>
      <c r="AD129" s="35">
        <f>AD130+AD131+AD132+AD133</f>
      </c>
      <c r="AE129" s="36">
        <f>AD129/BE129-1</f>
      </c>
      <c r="AF129" s="35">
        <f>AF130+AF131+AF132+AF133</f>
      </c>
      <c r="AG129" s="36">
        <f>AF129/BG129-1</f>
      </c>
      <c r="AH129" s="35">
        <f>AH130+AH131+AH132+AH133</f>
      </c>
      <c r="AI129" s="36">
        <f>AH129/BI129-1</f>
      </c>
      <c r="AJ129" s="35">
        <f>AJ130+AJ131+AJ132+AJ133</f>
      </c>
      <c r="AK129" s="36">
        <f>AJ129/BK129-1</f>
      </c>
      <c r="AL129" s="35">
        <f>AL130+AL131+AL132+AL133</f>
      </c>
      <c r="AM129" s="36">
        <f>AL129/BM129-1</f>
      </c>
      <c r="AN129" s="35">
        <f>AN130+AN131+AN132+AN133</f>
      </c>
      <c r="AO129" s="36">
        <f>AN129/BO129-1</f>
      </c>
      <c r="AP129" s="35">
        <f>AP130+AP131+AP132+AP133</f>
      </c>
      <c r="AQ129" s="36">
        <f>AP129/BQ129-1</f>
      </c>
      <c r="AR129" s="35">
        <f>AR130+AR131+AR132+AR133</f>
      </c>
      <c r="AS129" s="36">
        <f>AR129/BS129-1</f>
      </c>
      <c r="AT129" s="35">
        <f>AT130+AT131+AT132+AT133</f>
      </c>
      <c r="AU129" s="36">
        <f>AT129/BU129-1</f>
      </c>
      <c r="AV129" s="35">
        <f>Z129+X129+AB129+AD129+AF129+AH129+AJ129+AL129+AN129+AP129+AR129+AT129</f>
      </c>
      <c r="AW129" s="36">
        <f>AV129/SUM(AY129,BA129,BC129,BE129,BG129,BI129,BK129,BM129,BO129,BQ129,BS129,BU129)-1</f>
      </c>
      <c r="AX129" s="37"/>
      <c r="AY129" s="38">
        <f>AY130+AY131+AY132+AY133</f>
      </c>
      <c r="AZ129" s="37"/>
      <c r="BA129" s="38">
        <f>BA130+BA131+BA132+BA133</f>
      </c>
      <c r="BB129" s="37"/>
      <c r="BC129" s="38">
        <f>BC130+BC131+BC132+BC133</f>
      </c>
      <c r="BD129" s="37"/>
      <c r="BE129" s="38">
        <f>BE130+BE131+BE132+BE133</f>
      </c>
      <c r="BF129" s="37"/>
      <c r="BG129" s="38">
        <f>BG130+BG131+BG132+BG133</f>
      </c>
      <c r="BH129" s="37"/>
      <c r="BI129" s="38">
        <f>BI130+BI131+BI132+BI133</f>
      </c>
      <c r="BJ129" s="37"/>
      <c r="BK129" s="38">
        <f>BK130+BK131+BK132+BK133</f>
      </c>
      <c r="BL129" s="37"/>
      <c r="BM129" s="38">
        <f>BM130+BM131+BM132+BM133</f>
      </c>
      <c r="BN129" s="37"/>
      <c r="BO129" s="38">
        <f>BO130+BO131+BO132+BO133</f>
      </c>
      <c r="BP129" s="37"/>
      <c r="BQ129" s="38">
        <f>BQ130+BQ131+BQ132+BQ133</f>
      </c>
      <c r="BR129" s="37"/>
      <c r="BS129" s="38">
        <f>BS130+BS131+BS132+BS133</f>
      </c>
      <c r="BT129" s="37"/>
      <c r="BU129" s="38">
        <f>BU130+BU131+BU132+BU133</f>
      </c>
      <c r="BV129" s="37"/>
      <c r="BW129" s="38">
        <f>AY129+BA129+BC129+BE129+BG129+BI129+BK129+BM129+BO129+BQ129+BS129+BU129</f>
      </c>
      <c r="BX129" s="37"/>
      <c r="BY129" s="39"/>
      <c r="BZ129" s="44"/>
      <c r="CA129" s="44"/>
      <c r="CB129" s="44"/>
      <c r="CC129" s="44"/>
      <c r="CD129" s="44"/>
      <c r="CE129" s="44"/>
      <c r="CF129" s="44"/>
      <c r="CG129" s="44"/>
      <c r="CH129" s="44"/>
      <c r="CI129" s="44"/>
      <c r="CJ129" s="44"/>
      <c r="CK129" s="44"/>
      <c r="CL129" s="44"/>
    </row>
    <row r="130" ht="28.8" customHeight="1" spans="1:88">
      <c r="A130" s="45"/>
      <c r="B130" s="34" t="s">
        <v>301</v>
      </c>
      <c r="C130" s="35" t="n">
        <f>班线包车!C27</f>
        <v>2574.3453000000004</v>
      </c>
      <c r="D130" s="36" t="n">
        <f t="shared" si="85">C130/Z130-1</f>
        <v>0.1294957245502235</v>
      </c>
      <c r="E130" s="35" t="n">
        <f>班线包车!E27</f>
        <v>2270.4777999999997</v>
      </c>
      <c r="F130" s="36" t="n">
        <f t="shared" si="86">E130/AB130-1</f>
        <v>0.09308442699814456</v>
      </c>
      <c r="G130" s="35" t="n">
        <f>班线包车!G27</f>
        <v>2312.8896999999997</v>
      </c>
      <c r="H130" s="36" t="n">
        <f t="shared" si="87">G130/AD130-1</f>
        <v>0.058258271806078676</v>
      </c>
      <c r="I130" s="35" t="n">
        <f>班线包车!I27</f>
        <v>2341.8271000000004</v>
      </c>
      <c r="J130" s="36" t="n">
        <f t="shared" si="88">I130/AF130-1</f>
        <v>0.032014874450660535</v>
      </c>
      <c r="K130" s="35" t="n">
        <f>班线包车!K27</f>
        <v>2329.9036</v>
      </c>
      <c r="L130" s="36" t="n">
        <f t="shared" si="89">K130/AH130-1</f>
        <v>0.04499588622367523</v>
      </c>
      <c r="M130" s="35" t="n">
        <f>班线包车!M27</f>
        <v>2252.8378000000002</v>
      </c>
      <c r="N130" s="36" t="n">
        <f t="shared" si="90">M130/AJ130-1</f>
        <v>-0.0307461038824145</v>
      </c>
      <c r="O130" s="35" t="n">
        <f>班线包车!O27</f>
        <v>2284.0421</v>
      </c>
      <c r="P130" s="36" t="n">
        <f t="shared" si="91">O130/AL130-1</f>
        <v>0.02998086453485005</v>
      </c>
      <c r="Q130" s="35" t="n">
        <f>班线包车!Q27</f>
        <v>2202.3583999999996</v>
      </c>
      <c r="R130" s="36" t="n">
        <f>Q130/AL130-1</f>
        <v>0.007548291429057885</v>
      </c>
      <c r="S130" s="35">
        <f>班线包车!S27</f>
      </c>
      <c r="T130" s="36">
        <f>S130/AN130-1</f>
      </c>
      <c r="U130" s="134">
        <f>E130+C130+G130+I130+K130+M130+O130+Q130+S130</f>
      </c>
      <c r="V130" s="135">
        <f>U130/SUM(X130,Z130,AB130,AD130,AF130,AH130,AJ130,AL130,AN130)-1</f>
      </c>
      <c r="W130" s="35"/>
      <c r="X130" s="35">
        <f>班线包车!X27</f>
      </c>
      <c r="Y130" s="36">
        <f>X130/AY130-1</f>
      </c>
      <c r="Z130" s="35">
        <f>班线包车!Z27</f>
      </c>
      <c r="AA130" s="36">
        <f>Z130/BA130-1</f>
      </c>
      <c r="AB130" s="35">
        <f>班线包车!AB27</f>
      </c>
      <c r="AC130" s="36">
        <f>AB130/BC130-1</f>
      </c>
      <c r="AD130" s="35">
        <f>班线包车!AD27</f>
      </c>
      <c r="AE130" s="36">
        <f>AD130/BE130-1</f>
      </c>
      <c r="AF130" s="35">
        <f>班线包车!AF27</f>
      </c>
      <c r="AG130" s="36">
        <f>AF130/BG130-1</f>
      </c>
      <c r="AH130" s="35">
        <f>班线包车!AH27</f>
      </c>
      <c r="AI130" s="36">
        <f>AH130/BI130-1</f>
      </c>
      <c r="AJ130" s="35">
        <f>班线包车!AJ27</f>
      </c>
      <c r="AK130" s="36">
        <f>AJ130/BK130-1</f>
      </c>
      <c r="AL130" s="35">
        <f>班线包车!AL27</f>
      </c>
      <c r="AM130" s="36">
        <f>AL130/BM130-1</f>
      </c>
      <c r="AN130" s="35">
        <f>班线包车!AN27</f>
      </c>
      <c r="AO130" s="36">
        <f>AN130/BO130-1</f>
      </c>
      <c r="AP130" s="35">
        <f>班线包车!AP27</f>
      </c>
      <c r="AQ130" s="36">
        <f>AP130/BQ130-1</f>
      </c>
      <c r="AR130" s="35">
        <f>班线包车!AR27</f>
      </c>
      <c r="AS130" s="36">
        <f>AR130/BS130-1</f>
      </c>
      <c r="AT130" s="35">
        <f>班线包车!AT27</f>
      </c>
      <c r="AU130" s="36">
        <f>AT130/BU130-1</f>
      </c>
      <c r="AV130" s="35">
        <f>Z130+X130+AB130+AD130+AF130+AH130+AJ130+AL130+AN130+AP130+AR130+AT130</f>
      </c>
      <c r="AW130" s="36">
        <f>AV130/SUM(AY130,BA130,BC130,BE130,BG130,BI130,BK130,BM130,BO130,BQ130,BS130,BU130)-1</f>
      </c>
      <c r="AX130" s="37"/>
      <c r="AY130" s="35" t="n">
        <v>1986.468</v>
      </c>
      <c r="AZ130" s="36"/>
      <c r="BA130" s="35" t="n">
        <v>1863.7694</v>
      </c>
      <c r="BB130" s="36"/>
      <c r="BC130" s="35" t="n">
        <v>2053.4641</v>
      </c>
      <c r="BD130" s="36"/>
      <c r="BE130" s="35" t="n">
        <v>2137.3247</v>
      </c>
      <c r="BF130" s="36"/>
      <c r="BG130" s="35" t="n">
        <v>2204.6692</v>
      </c>
      <c r="BH130" s="36"/>
      <c r="BI130" s="35" t="n">
        <v>2504.8492</v>
      </c>
      <c r="BJ130" s="36"/>
      <c r="BK130" s="35" t="n">
        <v>2350.583</v>
      </c>
      <c r="BL130" s="36"/>
      <c r="BM130" s="35" t="n">
        <v>2350.628</v>
      </c>
      <c r="BN130" s="36"/>
      <c r="BO130" s="35" t="n">
        <v>2335.6249</v>
      </c>
      <c r="BP130" s="36"/>
      <c r="BQ130" s="35" t="n">
        <v>2435.4038</v>
      </c>
      <c r="BR130" s="36"/>
      <c r="BS130" s="35" t="n">
        <v>2712.2854</v>
      </c>
      <c r="BT130" s="36"/>
      <c r="BU130" s="35" t="n">
        <v>2533.2785</v>
      </c>
      <c r="BV130" s="36"/>
      <c r="BW130" s="35">
        <f>AY130+BA130+BC130+BE130+BG130+BI130+BK130+BM130+BO130+BQ130+BS130+BU130</f>
      </c>
      <c r="BX130" s="36"/>
      <c r="BY130" s="40"/>
      <c r="BZ130" s="46"/>
      <c r="CA130" s="46"/>
      <c r="CB130" s="46"/>
      <c r="CC130" s="46"/>
      <c r="CD130" s="46"/>
      <c r="CE130" s="46"/>
      <c r="CF130" s="46"/>
      <c r="CG130" s="46"/>
      <c r="CH130" s="46"/>
      <c r="CI130" s="46"/>
      <c r="CJ130" s="46"/>
      <c r="CK130" s="46"/>
      <c r="CL130" s="47"/>
    </row>
    <row r="131" ht="28.8" customHeight="1" spans="1:88">
      <c r="A131" s="45"/>
      <c r="B131" s="34" t="s">
        <v>302</v>
      </c>
      <c r="C131" s="35" t="n">
        <f>公交!C30-公交!C32</f>
        <v>199.39000000000033</v>
      </c>
      <c r="D131" s="36" t="n">
        <f t="shared" ref="D131:D162" si="110">C131/X131-1</f>
        <v>-0.20716529484273727</v>
      </c>
      <c r="E131" s="35" t="n">
        <f>公交!E30-公交!E32</f>
        <v>201.08999999999992</v>
      </c>
      <c r="F131" s="36" t="n">
        <f t="shared" ref="F131:F162" si="111">E131/Z131-1</f>
        <v>-0.07756880733944949</v>
      </c>
      <c r="G131" s="35" t="n">
        <f>公交!G30-公交!G32</f>
        <v>203.6199999999999</v>
      </c>
      <c r="H131" s="36" t="n">
        <f t="shared" ref="H131:H162" si="112">G131/AB131-1</f>
        <v>4.9113501301434326E-5</v>
      </c>
      <c r="I131" s="35" t="n">
        <f>公交!I30-公交!I32</f>
        <v>211.85000000000014</v>
      </c>
      <c r="J131" s="36" t="n">
        <f t="shared" ref="J131:J162" si="113">I131/AD131-1</f>
        <v>-0.0653401570634431</v>
      </c>
      <c r="K131" s="35" t="n">
        <f>公交!K30-公交!K32</f>
        <v>142.03999999999996</v>
      </c>
      <c r="L131" s="36" t="n">
        <f t="shared" ref="L131:L162" si="114">K131/AF131-1</f>
        <v>-0.38907526881720433</v>
      </c>
      <c r="M131" s="35" t="n">
        <f>公交!M30-公交!M32</f>
        <v>136.32000000000016</v>
      </c>
      <c r="N131" s="36" t="n">
        <f t="shared" ref="N131:N162" si="115">M131/AH131-1</f>
        <v>-0.4005013413078852</v>
      </c>
      <c r="O131" s="35" t="n">
        <f>公交!O30-公交!O32</f>
        <v>133.07000000000016</v>
      </c>
      <c r="P131" s="36" t="n">
        <f t="shared" ref="P131:P162" si="116">O131/AJ131-1</f>
        <v>-0.3657594966874792</v>
      </c>
      <c r="Q131" s="35" t="n">
        <f>公交!Q30-公交!Q32</f>
        <v>132.84000000000003</v>
      </c>
      <c r="R131" s="36" t="n">
        <f>Q131/AL131-1</f>
        <v>-0.3338348126974575</v>
      </c>
      <c r="S131" s="35">
        <f>公交!S30-公交!S32</f>
      </c>
      <c r="T131" s="36">
        <f>S131/AN131-1</f>
      </c>
      <c r="U131" s="134">
        <f>E131+C131+G131+I131+K131+M131+O131+Q131+S131</f>
      </c>
      <c r="V131" s="135">
        <f>U131/SUM(X131,Z131,AB131,AD131,AF131,AH131,AJ131,AL131,AN131)-1</f>
      </c>
      <c r="W131" s="35"/>
      <c r="X131" s="35">
        <f>公交!X30-公交!X32</f>
      </c>
      <c r="Y131" s="36">
        <f>X131/AY131-1</f>
      </c>
      <c r="Z131" s="35">
        <f>公交!Z30-公交!Z32</f>
      </c>
      <c r="AA131" s="36">
        <f>Z131/BA131-1</f>
      </c>
      <c r="AB131" s="35">
        <f>公交!AB30-公交!AB32</f>
      </c>
      <c r="AC131" s="36">
        <f>AB131/BC131-1</f>
      </c>
      <c r="AD131" s="35">
        <f>公交!AD30-公交!AD32</f>
      </c>
      <c r="AE131" s="36">
        <f>AD131/BE131-1</f>
      </c>
      <c r="AF131" s="35">
        <f>公交!AF30-公交!AF32</f>
      </c>
      <c r="AG131" s="36">
        <f>AF131/BG131-1</f>
      </c>
      <c r="AH131" s="35">
        <f>公交!AH30-公交!AH32</f>
      </c>
      <c r="AI131" s="36">
        <f>AH131/BI131-1</f>
      </c>
      <c r="AJ131" s="35">
        <f>公交!AJ30-公交!AJ32</f>
      </c>
      <c r="AK131" s="36">
        <f>AJ131/BK131-1</f>
      </c>
      <c r="AL131" s="35">
        <f>公交!AL30-公交!AL32</f>
      </c>
      <c r="AM131" s="36">
        <f>AL131/BM131-1</f>
      </c>
      <c r="AN131" s="35">
        <f>公交!AN30-公交!AN32</f>
      </c>
      <c r="AO131" s="36">
        <f>AN131/BO131-1</f>
      </c>
      <c r="AP131" s="35">
        <f>公交!AP30-公交!AP32</f>
      </c>
      <c r="AQ131" s="36">
        <f>AP131/BQ131-1</f>
      </c>
      <c r="AR131" s="35">
        <f>公交!AR30-公交!AR32</f>
      </c>
      <c r="AS131" s="36">
        <f>AR131/BS131-1</f>
      </c>
      <c r="AT131" s="35">
        <f>公交!AT30-公交!AT32</f>
      </c>
      <c r="AU131" s="36">
        <f>AT131/BU131-1</f>
      </c>
      <c r="AV131" s="35">
        <f>Z131+X131+AB131+AD131+AF131+AH131+AJ131+AL131+AN131+AP131+AR131+AT131</f>
      </c>
      <c r="AW131" s="36">
        <f>AV131/SUM(AY131,BA131,BC131,BE131,BG131,BI131,BK131,BM131,BO131,BQ131,BS131,BU131)-1</f>
      </c>
      <c r="AX131" s="37"/>
      <c r="AY131" s="35" t="n">
        <v>312.69</v>
      </c>
      <c r="AZ131" s="36"/>
      <c r="BA131" s="35" t="n">
        <v>336.56</v>
      </c>
      <c r="BB131" s="36"/>
      <c r="BC131" s="35" t="n">
        <v>312.7</v>
      </c>
      <c r="BD131" s="36"/>
      <c r="BE131" s="35" t="n">
        <v>368.75</v>
      </c>
      <c r="BF131" s="36"/>
      <c r="BG131" s="35" t="n">
        <v>343.08</v>
      </c>
      <c r="BH131" s="36"/>
      <c r="BI131" s="35" t="n">
        <v>321.17</v>
      </c>
      <c r="BJ131" s="36"/>
      <c r="BK131" s="35" t="n">
        <v>308.81</v>
      </c>
      <c r="BL131" s="36"/>
      <c r="BM131" s="35" t="n">
        <v>282.77</v>
      </c>
      <c r="BN131" s="36"/>
      <c r="BO131" s="35" t="n">
        <v>281.56</v>
      </c>
      <c r="BP131" s="36"/>
      <c r="BQ131" s="35" t="n">
        <v>321.81</v>
      </c>
      <c r="BR131" s="36"/>
      <c r="BS131" s="35" t="n">
        <v>290.15</v>
      </c>
      <c r="BT131" s="36"/>
      <c r="BU131" s="35" t="n">
        <v>276.64</v>
      </c>
      <c r="BV131" s="36"/>
      <c r="BW131" s="35">
        <f>AY131+BA131+BC131+BE131+BG131+BI131+BK131+BM131+BO131+BQ131+BS131+BU131</f>
      </c>
      <c r="BX131" s="36"/>
      <c r="BY131" s="40"/>
      <c r="BZ131" s="46"/>
      <c r="CA131" s="46"/>
      <c r="CB131" s="46"/>
      <c r="CC131" s="46"/>
      <c r="CD131" s="46"/>
      <c r="CE131" s="46"/>
      <c r="CF131" s="46"/>
      <c r="CG131" s="46"/>
      <c r="CH131" s="46"/>
      <c r="CI131" s="46"/>
      <c r="CJ131" s="46"/>
      <c r="CK131" s="46"/>
      <c r="CL131" s="47"/>
    </row>
    <row r="132" ht="28.8" customHeight="1" spans="1:88">
      <c r="A132" s="45"/>
      <c r="B132" s="34" t="s">
        <v>303</v>
      </c>
      <c r="C132" s="35" t="n">
        <f>出租!C30-出租!C32</f>
        <v>103.07999999999993</v>
      </c>
      <c r="D132" s="36" t="n">
        <f t="shared" si="110">C132/Z132-1</f>
        <v>-0.5159427095562339</v>
      </c>
      <c r="E132" s="35" t="n">
        <f>出租!E30-出租!E32</f>
        <v>64.33999999999997</v>
      </c>
      <c r="F132" s="36" t="n">
        <f t="shared" si="111">E132/AB132-1</f>
        <v>-0.6569265223419004</v>
      </c>
      <c r="G132" s="35" t="n">
        <f>出租!G30-出租!G32</f>
        <v>40.54999999999998</v>
      </c>
      <c r="H132" s="36" t="n">
        <f t="shared" si="112">G132/AD132-1</f>
        <v>-0.795429320956513</v>
      </c>
      <c r="I132" s="35" t="n">
        <f>出租!I30-出租!I32</f>
        <v>37.870000000000005</v>
      </c>
      <c r="J132" s="36" t="n">
        <f t="shared" si="113">I132/AF132-1</f>
        <v>-0.803006658343737</v>
      </c>
      <c r="K132" s="35" t="n">
        <f>出租!K30-出租!K32</f>
        <v>33.400000000000006</v>
      </c>
      <c r="L132" s="36" t="n">
        <f t="shared" si="114">K132/AH132-1</f>
        <v>-0.8322619525914021</v>
      </c>
      <c r="M132" s="35" t="n">
        <f>出租!M30-出租!M32</f>
        <v>32.190000000000026</v>
      </c>
      <c r="N132" s="36" t="n">
        <f t="shared" si="115">M132/AJ132-1</f>
        <v>-0.8320375684842161</v>
      </c>
      <c r="O132" s="35" t="n">
        <f>出租!O30-出租!O32</f>
        <v>31.409999999999997</v>
      </c>
      <c r="P132" s="36" t="n">
        <f t="shared" si="116">O132/AL132-1</f>
        <v>-0.6354879888592317</v>
      </c>
      <c r="Q132" s="35" t="n">
        <f>出租!Q30-出租!Q32</f>
        <v>28.799999999999983</v>
      </c>
      <c r="R132" s="36" t="n">
        <f>Q132/AL132-1</f>
        <v>-0.6619321516609935</v>
      </c>
      <c r="S132" s="35">
        <f>出租!S30-出租!S32</f>
      </c>
      <c r="T132" s="36">
        <f>S132/AN132-1</f>
      </c>
      <c r="U132" s="134">
        <f>E132+C132+G132+I132+K132+M132+O132+Q132+S132</f>
      </c>
      <c r="V132" s="135">
        <f>U132/SUM(X132,Z132,AB132,AD132,AF132,AH132,AJ132,AL132,AN132)-1</f>
      </c>
      <c r="W132" s="35"/>
      <c r="X132" s="35">
        <f>出租!X30-出租!X32</f>
      </c>
      <c r="Y132" s="36">
        <f>X132/AY132-1</f>
      </c>
      <c r="Z132" s="35">
        <f>出租!Z30-出租!Z32</f>
      </c>
      <c r="AA132" s="36">
        <f>Z132/BA132-1</f>
      </c>
      <c r="AB132" s="35">
        <f>出租!AB30-出租!AB32</f>
      </c>
      <c r="AC132" s="36">
        <f>AB132/BC132-1</f>
      </c>
      <c r="AD132" s="35">
        <f>出租!AD30-出租!AD32</f>
      </c>
      <c r="AE132" s="36">
        <f>AD132/BE132-1</f>
      </c>
      <c r="AF132" s="35">
        <f>出租!AF30-出租!AF32</f>
      </c>
      <c r="AG132" s="36">
        <f>AF132/BG132-1</f>
      </c>
      <c r="AH132" s="35">
        <f>出租!AH30-出租!AH32</f>
      </c>
      <c r="AI132" s="36">
        <f>AH132/BI132-1</f>
      </c>
      <c r="AJ132" s="35">
        <f>出租!AJ30-出租!AJ32</f>
      </c>
      <c r="AK132" s="36">
        <f>AJ132/BK132-1</f>
      </c>
      <c r="AL132" s="35">
        <f>出租!AL30-出租!AL32</f>
      </c>
      <c r="AM132" s="36">
        <f>AL132/BM132-1</f>
      </c>
      <c r="AN132" s="35">
        <f>出租!AN30-出租!AN32</f>
      </c>
      <c r="AO132" s="36">
        <f>AN132/BO132-1</f>
      </c>
      <c r="AP132" s="35">
        <f>出租!AP30-出租!AP32</f>
      </c>
      <c r="AQ132" s="36">
        <f>AP132/BQ132-1</f>
      </c>
      <c r="AR132" s="35">
        <f>出租!AR30-出租!AR32</f>
      </c>
      <c r="AS132" s="36">
        <f>AR132/BS132-1</f>
      </c>
      <c r="AT132" s="35">
        <f>出租!AT30-出租!AT32</f>
      </c>
      <c r="AU132" s="36">
        <f>AT132/BU132-1</f>
      </c>
      <c r="AV132" s="35">
        <f>Z132+X132+AB132+AD132+AF132+AH132+AJ132+AL132+AN132+AP132+AR132+AT132</f>
      </c>
      <c r="AW132" s="36">
        <f>AV132/SUM(AY132,BA132,BC132,BE132,BG132,BI132,BK132,BM132,BO132,BQ132,BS132,BU132)-1</f>
      </c>
      <c r="AX132" s="37"/>
      <c r="AY132" s="35" t="n">
        <v>208.14</v>
      </c>
      <c r="AZ132" s="36"/>
      <c r="BA132" s="35" t="n">
        <v>199.2</v>
      </c>
      <c r="BB132" s="36"/>
      <c r="BC132" s="35" t="n">
        <v>197.77</v>
      </c>
      <c r="BD132" s="36"/>
      <c r="BE132" s="35" t="n">
        <v>198.38</v>
      </c>
      <c r="BF132" s="36"/>
      <c r="BG132" s="35" t="n">
        <v>207.53</v>
      </c>
      <c r="BH132" s="36"/>
      <c r="BI132" s="35" t="n">
        <v>193.81</v>
      </c>
      <c r="BJ132" s="36"/>
      <c r="BK132" s="35" t="n">
        <v>188.33</v>
      </c>
      <c r="BL132" s="36"/>
      <c r="BM132" s="35" t="n">
        <v>188.31</v>
      </c>
      <c r="BN132" s="36"/>
      <c r="BO132" s="35" t="n">
        <v>191.99</v>
      </c>
      <c r="BP132" s="36"/>
      <c r="BQ132" s="35" t="n">
        <v>199.03</v>
      </c>
      <c r="BR132" s="36"/>
      <c r="BS132" s="35" t="n">
        <v>186.88</v>
      </c>
      <c r="BT132" s="36"/>
      <c r="BU132" s="35" t="n">
        <v>199.21</v>
      </c>
      <c r="BV132" s="36"/>
      <c r="BW132" s="35">
        <f>AY132+BA132+BC132+BE132+BG132+BI132+BK132+BM132+BO132+BQ132+BS132+BU132</f>
      </c>
      <c r="BX132" s="36"/>
      <c r="BY132" s="40"/>
      <c r="BZ132" s="49"/>
      <c r="CA132" s="49"/>
      <c r="CB132" s="49"/>
      <c r="CC132" s="49"/>
      <c r="CD132" s="49"/>
      <c r="CE132" s="49"/>
      <c r="CF132" s="50"/>
      <c r="CG132" s="49"/>
      <c r="CH132" s="50"/>
      <c r="CI132" s="50"/>
      <c r="CJ132" s="50"/>
      <c r="CK132" s="50"/>
      <c r="CL132" s="47"/>
    </row>
    <row r="133" ht="28.8" customHeight="1" spans="1:88">
      <c r="A133" s="29"/>
      <c r="B133" s="34" t="s">
        <v>304</v>
      </c>
      <c r="C133" s="35" t="n">
        <f>网约车!C30-网约车!C32</f>
        <v>88.045959684313</v>
      </c>
      <c r="D133" s="36" t="n">
        <f t="shared" si="110">C133/Z133-1</f>
        <v>0.5787541822740871</v>
      </c>
      <c r="E133" s="35" t="n">
        <f>网约车!E30-网约车!E32</f>
        <v>70.02931577950199</v>
      </c>
      <c r="F133" s="36" t="n">
        <f t="shared" si="111">E133/AB133-1</f>
        <v>-0.27786340430365575</v>
      </c>
      <c r="G133" s="35" t="n">
        <f>网约车!G30-网约车!G32</f>
        <v>78.837258020473</v>
      </c>
      <c r="H133" s="36" t="n">
        <f t="shared" si="112">G133/AD133-1</f>
        <v>-0.24233516549561585</v>
      </c>
      <c r="I133" s="35" t="n">
        <f>网约车!I30-网约车!I32</f>
        <v>75.217430373931</v>
      </c>
      <c r="J133" s="36" t="n">
        <f t="shared" si="113">I133/AF133-1</f>
        <v>-0.2968378086307448</v>
      </c>
      <c r="K133" s="35" t="n">
        <f>网约车!K30-网约车!K32</f>
        <v>74.92340282446298</v>
      </c>
      <c r="L133" s="36" t="n">
        <f t="shared" si="114">K133/AH133-1</f>
        <v>-0.3769918958556253</v>
      </c>
      <c r="M133" s="35" t="n">
        <f>网约车!M30-网约车!M32</f>
        <v>76.011602205327</v>
      </c>
      <c r="N133" s="36" t="n">
        <f t="shared" si="115">M133/AJ133-1</f>
        <v>-0.41839798009067575</v>
      </c>
      <c r="O133" s="35" t="n">
        <f>网约车!O30-网约车!O32</f>
        <v>77.73515945878998</v>
      </c>
      <c r="P133" s="36" t="n">
        <f t="shared" si="116">O133/AL133-1</f>
        <v>-0.03385740845459817</v>
      </c>
      <c r="Q133" s="35" t="n">
        <f>网约车!Q30-网约车!Q32</f>
        <v>79.47351290504687</v>
      </c>
      <c r="R133" s="36" t="n">
        <f>Q133/AL133-1</f>
        <v>0.004663749171651688</v>
      </c>
      <c r="S133" s="35">
        <f>网约车!S30-网约车!S32</f>
      </c>
      <c r="T133" s="36">
        <f>S133/AN133-1</f>
      </c>
      <c r="U133" s="134">
        <f>E133+C133+G133+I133+K133+M133+O133+Q133+S133</f>
      </c>
      <c r="V133" s="135">
        <f>U133/SUM(X133,Z133,AB133,AD133,AF133,AH133,AJ133,AL133,AN133)-1</f>
      </c>
      <c r="W133" s="35"/>
      <c r="X133" s="35">
        <f>网约车!X30-网约车!X32</f>
      </c>
      <c r="Y133" s="36">
        <f>X133/AY133-1</f>
      </c>
      <c r="Z133" s="35">
        <f>网约车!Z30-网约车!Z32</f>
      </c>
      <c r="AA133" s="36">
        <f>Z133/BA133-1</f>
      </c>
      <c r="AB133" s="35">
        <f>网约车!AB30-网约车!AB32</f>
      </c>
      <c r="AC133" s="36">
        <f>AB133/BC133-1</f>
      </c>
      <c r="AD133" s="35">
        <f>网约车!AD30-网约车!AD32</f>
      </c>
      <c r="AE133" s="36">
        <f>AD133/BE133-1</f>
      </c>
      <c r="AF133" s="35">
        <f>网约车!AF30-网约车!AF32</f>
      </c>
      <c r="AG133" s="36">
        <f>AF133/BG133-1</f>
      </c>
      <c r="AH133" s="35">
        <f>网约车!AH30-网约车!AH32</f>
      </c>
      <c r="AI133" s="36">
        <f>AH133/BI133-1</f>
      </c>
      <c r="AJ133" s="35">
        <f>网约车!AJ30-网约车!AJ32</f>
      </c>
      <c r="AK133" s="36">
        <f>AJ133/BK133-1</f>
      </c>
      <c r="AL133" s="35">
        <f>网约车!AL30-网约车!AL32</f>
      </c>
      <c r="AM133" s="36">
        <f>AL133/BM133-1</f>
      </c>
      <c r="AN133" s="35">
        <f>网约车!AN30-网约车!AN32</f>
      </c>
      <c r="AO133" s="36">
        <f>AN133/BO133-1</f>
      </c>
      <c r="AP133" s="35">
        <f>网约车!AP30-网约车!AP32</f>
      </c>
      <c r="AQ133" s="36">
        <f>AP133/BQ133-1</f>
      </c>
      <c r="AR133" s="35">
        <f>网约车!AR30-网约车!AR32</f>
      </c>
      <c r="AS133" s="36">
        <f>AR133/BS133-1</f>
      </c>
      <c r="AT133" s="35">
        <f>网约车!AT30-网约车!AT32</f>
      </c>
      <c r="AU133" s="36">
        <f>AT133/BU133-1</f>
      </c>
      <c r="AV133" s="35">
        <f>Z133+X133+AB133+AD133+AF133+AH133+AJ133+AL133+AN133+AP133+AR133+AT133</f>
      </c>
      <c r="AW133" s="36">
        <f>AV133/SUM(AY133,BA133,BC133,BE133,BG133,BI133,BK133,BM133,BO133,BQ133,BS133,BU133)-1</f>
      </c>
      <c r="AX133" s="37"/>
      <c r="AY133" s="35" t="n">
        <v>101.08503607664</v>
      </c>
      <c r="AZ133" s="36"/>
      <c r="BA133" s="35" t="n">
        <v>73.0250837260686</v>
      </c>
      <c r="BB133" s="36"/>
      <c r="BC133" s="35" t="n">
        <v>89.3810918521197</v>
      </c>
      <c r="BD133" s="36"/>
      <c r="BE133" s="35" t="n">
        <v>99.3141311579074</v>
      </c>
      <c r="BF133" s="36"/>
      <c r="BG133" s="35" t="n">
        <v>100.286098529326</v>
      </c>
      <c r="BH133" s="36"/>
      <c r="BI133" s="35" t="n">
        <v>92.6497030399341</v>
      </c>
      <c r="BJ133" s="36"/>
      <c r="BK133" s="35" t="n">
        <v>98.5811867399665</v>
      </c>
      <c r="BL133" s="36"/>
      <c r="BM133" s="35" t="n">
        <v>96.1282873940389</v>
      </c>
      <c r="BN133" s="36"/>
      <c r="BO133" s="35" t="n">
        <v>108.037046217208</v>
      </c>
      <c r="BP133" s="36"/>
      <c r="BQ133" s="35" t="n">
        <v>108.824978803409</v>
      </c>
      <c r="BR133" s="36"/>
      <c r="BS133" s="35" t="n">
        <v>104.155442529791</v>
      </c>
      <c r="BT133" s="36"/>
      <c r="BU133" s="35" t="n">
        <v>116.483132232347</v>
      </c>
      <c r="BV133" s="36"/>
      <c r="BW133" s="35">
        <f>AY133+BA133+BC133+BE133+BG133+BI133+BK133+BM133+BO133+BQ133+BS133+BU133</f>
      </c>
      <c r="BX133" s="36"/>
      <c r="BY133" s="40"/>
      <c r="BZ133" s="49"/>
      <c r="CA133" s="49"/>
      <c r="CB133" s="49"/>
      <c r="CC133" s="49"/>
      <c r="CD133" s="49"/>
      <c r="CE133" s="49"/>
      <c r="CF133" s="49"/>
      <c r="CG133" s="49"/>
      <c r="CH133" s="49"/>
      <c r="CI133" s="49"/>
      <c r="CJ133" s="49"/>
      <c r="CK133" s="49"/>
      <c r="CL133" s="47"/>
    </row>
    <row r="134" s="15" customFormat="1" ht="28.8" customHeight="1" spans="1:88">
      <c r="A134" s="48" t="s">
        <v>99</v>
      </c>
      <c r="B134" s="34" t="s">
        <v>300</v>
      </c>
      <c r="C134" s="35" t="n">
        <f>C135+C136+C137+C138</f>
        <v>3471.489808669887</v>
      </c>
      <c r="D134" s="36" t="n">
        <f t="shared" si="110">C134/Z134-1</f>
        <v>-0.22717502011606117</v>
      </c>
      <c r="E134" s="35" t="n">
        <f>E135+E136+E137+E138</f>
        <v>3905.090504233547</v>
      </c>
      <c r="F134" s="36" t="n">
        <f t="shared" si="111">E134/AB134-1</f>
        <v>-0.09312800480078598</v>
      </c>
      <c r="G134" s="35" t="n">
        <f>G135+G136+G137+G138</f>
        <v>3939.3904261653743</v>
      </c>
      <c r="H134" s="36" t="n">
        <f t="shared" si="112">G134/AD134-1</f>
        <v>-0.16045904614374806</v>
      </c>
      <c r="I134" s="35" t="n">
        <f>I135+I136+I137+I138</f>
        <v>3991.331013934839</v>
      </c>
      <c r="J134" s="36" t="n">
        <f t="shared" si="113">I134/AF134-1</f>
        <v>-0.19997043549507898</v>
      </c>
      <c r="K134" s="35" t="n">
        <f>K135+K136+K137+K138</f>
        <v>4041.7769203531634</v>
      </c>
      <c r="L134" s="36" t="n">
        <f t="shared" si="114">K134/AH134-1</f>
        <v>-0.04723745989828121</v>
      </c>
      <c r="M134" s="35" t="n">
        <f>M135+M136+M137+M138</f>
        <v>3548.20103709345</v>
      </c>
      <c r="N134" s="36" t="n">
        <f t="shared" si="115">M134/AJ134-1</f>
        <v>-0.15064658555716903</v>
      </c>
      <c r="O134" s="35" t="n">
        <f>O135+O136+O137+O138</f>
        <v>3574.2483148636593</v>
      </c>
      <c r="P134" s="36" t="n">
        <f t="shared" si="116">O134/AL134-1</f>
        <v>-0.1701158041523143</v>
      </c>
      <c r="Q134" s="35" t="n">
        <f>Q135+Q136+Q137+Q138</f>
        <v>3519.358155721316</v>
      </c>
      <c r="R134" s="36" t="n">
        <f>Q134/AL134-1</f>
        <v>-0.1810973185655398</v>
      </c>
      <c r="S134" s="35">
        <f>S135+S136+S137+S138</f>
      </c>
      <c r="T134" s="36">
        <f>S134/AN134-1</f>
      </c>
      <c r="U134" s="134">
        <f>E134+C134+G134+I134+K134+M134+O134+Q134+S134</f>
      </c>
      <c r="V134" s="135">
        <f>U134/SUM(X134,Z134,AB134,AD134,AF134,AH134,AJ134,AL134,AN134)-1</f>
      </c>
      <c r="W134" s="35"/>
      <c r="X134" s="35">
        <f>X135+X136+X137+X138</f>
      </c>
      <c r="Y134" s="36">
        <f>X134/AY134-1</f>
      </c>
      <c r="Z134" s="35">
        <f>Z135+Z136+Z137+Z138</f>
      </c>
      <c r="AA134" s="36">
        <f>Z134/BA134-1</f>
      </c>
      <c r="AB134" s="35">
        <f>AB135+AB136+AB137+AB138</f>
      </c>
      <c r="AC134" s="36">
        <f>AB134/BC134-1</f>
      </c>
      <c r="AD134" s="35">
        <f>AD135+AD136+AD137+AD138</f>
      </c>
      <c r="AE134" s="36">
        <f>AD134/BE134-1</f>
      </c>
      <c r="AF134" s="35">
        <f>AF135+AF136+AF137+AF138</f>
      </c>
      <c r="AG134" s="36">
        <f>AF134/BG134-1</f>
      </c>
      <c r="AH134" s="35">
        <f>AH135+AH136+AH137+AH138</f>
      </c>
      <c r="AI134" s="36">
        <f>AH134/BI134-1</f>
      </c>
      <c r="AJ134" s="35">
        <f>AJ135+AJ136+AJ137+AJ138</f>
      </c>
      <c r="AK134" s="36">
        <f>AJ134/BK134-1</f>
      </c>
      <c r="AL134" s="35">
        <f>AL135+AL136+AL137+AL138</f>
      </c>
      <c r="AM134" s="36">
        <f>AL134/BM134-1</f>
      </c>
      <c r="AN134" s="35">
        <f>AN135+AN136+AN137+AN138</f>
      </c>
      <c r="AO134" s="36">
        <f>AN134/BO134-1</f>
      </c>
      <c r="AP134" s="35">
        <f>AP135+AP136+AP137+AP138</f>
      </c>
      <c r="AQ134" s="36">
        <f>AP134/BQ134-1</f>
      </c>
      <c r="AR134" s="35">
        <f>AR135+AR136+AR137+AR138</f>
      </c>
      <c r="AS134" s="36">
        <f>AR134/BS134-1</f>
      </c>
      <c r="AT134" s="35">
        <f>AT135+AT136+AT137+AT138</f>
      </c>
      <c r="AU134" s="36">
        <f>AT134/BU134-1</f>
      </c>
      <c r="AV134" s="35">
        <f>Z134+X134+AB134+AD134+AF134+AH134+AJ134+AL134+AN134+AP134+AR134+AT134</f>
      </c>
      <c r="AW134" s="36">
        <f>AV134/SUM(AY134,BA134,BC134,BE134,BG134,BI134,BK134,BM134,BO134,BQ134,BS134,BU134)-1</f>
      </c>
      <c r="AX134" s="37"/>
      <c r="AY134" s="38">
        <f>AY135+AY136+AY137+AY138</f>
      </c>
      <c r="AZ134" s="37"/>
      <c r="BA134" s="38">
        <f>BA135+BA136+BA137+BA138</f>
      </c>
      <c r="BB134" s="37"/>
      <c r="BC134" s="38">
        <f>BC135+BC136+BC137+BC138</f>
      </c>
      <c r="BD134" s="37"/>
      <c r="BE134" s="38">
        <f>BE135+BE136+BE137+BE138</f>
      </c>
      <c r="BF134" s="37"/>
      <c r="BG134" s="38">
        <f>BG135+BG136+BG137+BG138</f>
      </c>
      <c r="BH134" s="37"/>
      <c r="BI134" s="38">
        <f>BI135+BI136+BI137+BI138</f>
      </c>
      <c r="BJ134" s="37"/>
      <c r="BK134" s="38">
        <f>BK135+BK136+BK137+BK138</f>
      </c>
      <c r="BL134" s="37"/>
      <c r="BM134" s="38">
        <f>BM135+BM136+BM137+BM138</f>
      </c>
      <c r="BN134" s="37"/>
      <c r="BO134" s="38">
        <f>BO135+BO136+BO137+BO138</f>
      </c>
      <c r="BP134" s="37"/>
      <c r="BQ134" s="38">
        <f>BQ135+BQ136+BQ137+BQ138</f>
      </c>
      <c r="BR134" s="37"/>
      <c r="BS134" s="38">
        <f>BS135+BS136+BS137+BS138</f>
      </c>
      <c r="BT134" s="37"/>
      <c r="BU134" s="38">
        <f>BU135+BU136+BU137+BU138</f>
      </c>
      <c r="BV134" s="37"/>
      <c r="BW134" s="38">
        <f>AY134+BA134+BC134+BE134+BG134+BI134+BK134+BM134+BO134+BQ134+BS134+BU134</f>
      </c>
      <c r="BX134" s="37"/>
      <c r="BY134" s="39"/>
      <c r="BZ134" s="44"/>
      <c r="CA134" s="44"/>
      <c r="CB134" s="44"/>
      <c r="CC134" s="44"/>
      <c r="CD134" s="44"/>
      <c r="CE134" s="44"/>
      <c r="CF134" s="44"/>
      <c r="CG134" s="44"/>
      <c r="CH134" s="44"/>
      <c r="CI134" s="44"/>
      <c r="CJ134" s="44"/>
      <c r="CK134" s="44"/>
      <c r="CL134" s="44"/>
    </row>
    <row r="135" ht="28.8" customHeight="1" spans="1:88">
      <c r="A135" s="45"/>
      <c r="B135" s="34" t="s">
        <v>301</v>
      </c>
      <c r="C135" s="35" t="n">
        <f>班线包车!C29</f>
        <v>2914.7385</v>
      </c>
      <c r="D135" s="36" t="n">
        <f t="shared" si="110">C135/Z135-1</f>
        <v>-0.28858516574072335</v>
      </c>
      <c r="E135" s="35" t="n">
        <f>班线包车!E29</f>
        <v>3370.7937180000004</v>
      </c>
      <c r="F135" s="36" t="n">
        <f t="shared" si="111">E135/AB135-1</f>
        <v>-0.14643956585629336</v>
      </c>
      <c r="G135" s="35" t="n">
        <f>班线包车!G29</f>
        <v>3406.8324730000013</v>
      </c>
      <c r="H135" s="36" t="n">
        <f t="shared" si="112">G135/AD135-1</f>
        <v>-0.1994670700435669</v>
      </c>
      <c r="I135" s="35" t="n">
        <f>班线包车!I29</f>
        <v>3476.8137089999996</v>
      </c>
      <c r="J135" s="36" t="n">
        <f t="shared" si="113">I135/AF135-1</f>
        <v>-0.2370518302827962</v>
      </c>
      <c r="K135" s="35" t="n">
        <f>班线包车!K29</f>
        <v>3514.446795000001</v>
      </c>
      <c r="L135" s="36" t="n">
        <f t="shared" si="114">K135/AH135-1</f>
        <v>-0.07752689602984086</v>
      </c>
      <c r="M135" s="35" t="n">
        <f>班线包车!M29</f>
        <v>3038.7602749999996</v>
      </c>
      <c r="N135" s="36" t="n">
        <f t="shared" si="115">M135/AJ135-1</f>
        <v>-0.1923012461762853</v>
      </c>
      <c r="O135" s="35" t="n">
        <f>班线包车!O29</f>
        <v>3042.8810200000007</v>
      </c>
      <c r="P135" s="36" t="n">
        <f t="shared" si="116">O135/AL135-1</f>
        <v>-0.21234212122619334</v>
      </c>
      <c r="Q135" s="35" t="n">
        <f>班线包车!Q29</f>
        <v>2972.951230000001</v>
      </c>
      <c r="R135" s="36" t="n">
        <f>Q135/AL135-1</f>
        <v>-0.22455780681214055</v>
      </c>
      <c r="S135" s="35">
        <f>班线包车!S29</f>
      </c>
      <c r="T135" s="36">
        <f>S135/AN135-1</f>
      </c>
      <c r="U135" s="134">
        <f>E135+C135+G135+I135+K135+M135+O135+Q135+S135</f>
      </c>
      <c r="V135" s="135">
        <f>U135/SUM(X135,Z135,AB135,AD135,AF135,AH135,AJ135,AL135,AN135)-1</f>
      </c>
      <c r="W135" s="35"/>
      <c r="X135" s="35">
        <f>班线包车!X29</f>
      </c>
      <c r="Y135" s="36">
        <f>X135/AY135-1</f>
      </c>
      <c r="Z135" s="35">
        <f>班线包车!Z29</f>
      </c>
      <c r="AA135" s="36">
        <f>Z135/BA135-1</f>
      </c>
      <c r="AB135" s="35">
        <f>班线包车!AB29</f>
      </c>
      <c r="AC135" s="36">
        <f>AB135/BC135-1</f>
      </c>
      <c r="AD135" s="35">
        <f>班线包车!AD29</f>
      </c>
      <c r="AE135" s="36">
        <f>AD135/BE135-1</f>
      </c>
      <c r="AF135" s="35">
        <f>班线包车!AF29</f>
      </c>
      <c r="AG135" s="36">
        <f>AF135/BG135-1</f>
      </c>
      <c r="AH135" s="35">
        <f>班线包车!AH29</f>
      </c>
      <c r="AI135" s="36">
        <f>AH135/BI135-1</f>
      </c>
      <c r="AJ135" s="35">
        <f>班线包车!AJ29</f>
      </c>
      <c r="AK135" s="36">
        <f>AJ135/BK135-1</f>
      </c>
      <c r="AL135" s="35">
        <f>班线包车!AL29</f>
      </c>
      <c r="AM135" s="36">
        <f>AL135/BM135-1</f>
      </c>
      <c r="AN135" s="35">
        <f>班线包车!AN29</f>
      </c>
      <c r="AO135" s="36">
        <f>AN135/BO135-1</f>
      </c>
      <c r="AP135" s="35">
        <f>班线包车!AP29</f>
      </c>
      <c r="AQ135" s="36">
        <f>AP135/BQ135-1</f>
      </c>
      <c r="AR135" s="35">
        <f>班线包车!AR29</f>
      </c>
      <c r="AS135" s="36">
        <f>AR135/BS135-1</f>
      </c>
      <c r="AT135" s="35">
        <f>班线包车!AT29</f>
      </c>
      <c r="AU135" s="36">
        <f>AT135/BU135-1</f>
      </c>
      <c r="AV135" s="35">
        <f>Z135+X135+AB135+AD135+AF135+AH135+AJ135+AL135+AN135+AP135+AR135+AT135</f>
      </c>
      <c r="AW135" s="36">
        <f>AV135/SUM(AY135,BA135,BC135,BE135,BG135,BI135,BK135,BM135,BO135,BQ135,BS135,BU135)-1</f>
      </c>
      <c r="AX135" s="37"/>
      <c r="AY135" s="35" t="n">
        <v>4215.9521</v>
      </c>
      <c r="AZ135" s="36"/>
      <c r="BA135" s="35" t="n">
        <v>4255.7623</v>
      </c>
      <c r="BB135" s="36"/>
      <c r="BC135" s="35" t="n">
        <v>4380.6747</v>
      </c>
      <c r="BD135" s="36"/>
      <c r="BE135" s="35" t="n">
        <v>4734.108</v>
      </c>
      <c r="BF135" s="36"/>
      <c r="BG135" s="35" t="n">
        <v>4780.9194</v>
      </c>
      <c r="BH135" s="36"/>
      <c r="BI135" s="35" t="n">
        <v>4349.5911</v>
      </c>
      <c r="BJ135" s="36"/>
      <c r="BK135" s="35" t="n">
        <v>4529.3099</v>
      </c>
      <c r="BL135" s="36"/>
      <c r="BM135" s="35" t="n">
        <v>4600.4986</v>
      </c>
      <c r="BN135" s="36"/>
      <c r="BO135" s="35" t="n">
        <v>4446.7467</v>
      </c>
      <c r="BP135" s="36"/>
      <c r="BQ135" s="35" t="n">
        <v>5381.7577</v>
      </c>
      <c r="BR135" s="36"/>
      <c r="BS135" s="35" t="n">
        <v>4748.6248</v>
      </c>
      <c r="BT135" s="36"/>
      <c r="BU135" s="35" t="n">
        <v>4083.7239</v>
      </c>
      <c r="BV135" s="36"/>
      <c r="BW135" s="35">
        <f>AY135+BA135+BC135+BE135+BG135+BI135+BK135+BM135+BO135+BQ135+BS135+BU135</f>
      </c>
      <c r="BX135" s="36"/>
      <c r="BY135" s="40"/>
      <c r="BZ135" s="46"/>
      <c r="CA135" s="46"/>
      <c r="CB135" s="46"/>
      <c r="CC135" s="46"/>
      <c r="CD135" s="46"/>
      <c r="CE135" s="46"/>
      <c r="CF135" s="46"/>
      <c r="CG135" s="46"/>
      <c r="CH135" s="46"/>
      <c r="CI135" s="46"/>
      <c r="CJ135" s="46"/>
      <c r="CK135" s="46"/>
      <c r="CL135" s="47"/>
    </row>
    <row r="136" ht="28.8" customHeight="1" spans="1:88">
      <c r="A136" s="45"/>
      <c r="B136" s="34" t="s">
        <v>302</v>
      </c>
      <c r="C136" s="35" t="n">
        <f>公交!C34-公交!C36</f>
        <v>83.2800000000002</v>
      </c>
      <c r="D136" s="36" t="n">
        <f t="shared" si="110">C136/Z136-1</f>
        <v>29.844444444441436</v>
      </c>
      <c r="E136" s="35" t="n">
        <f>公交!E34-公交!E36</f>
        <v>81.84000000000015</v>
      </c>
      <c r="F136" s="36" t="n">
        <f t="shared" si="111">E136/AB136-1</f>
        <v>31.999999999999773</v>
      </c>
      <c r="G136" s="35" t="n">
        <f>公交!G34-公交!G36</f>
        <v>82.2800000000002</v>
      </c>
      <c r="H136" s="36" t="n">
        <f t="shared" si="112">G136/AD136-1</f>
        <v>0.2374793201985328</v>
      </c>
      <c r="I136" s="35" t="n">
        <f>公交!I34-公交!I36</f>
        <v>81.29999999999973</v>
      </c>
      <c r="J136" s="36" t="n">
        <f t="shared" si="113">I136/AF136-1</f>
        <v>0.237819732034104</v>
      </c>
      <c r="K136" s="35" t="n">
        <f>公交!K34-公交!K36</f>
        <v>78.69000000000051</v>
      </c>
      <c r="L136" s="36" t="n">
        <f t="shared" si="114">K136/AH136-1</f>
        <v>0.2000915052615566</v>
      </c>
      <c r="M136" s="35" t="n">
        <f>公交!M34-公交!M36</f>
        <v>78.55999999999949</v>
      </c>
      <c r="N136" s="36" t="n">
        <f t="shared" si="115">M136/AJ136-1</f>
        <v>0.18170878459686368</v>
      </c>
      <c r="O136" s="35" t="n">
        <f>公交!O34-公交!O36</f>
        <v>77.4699999999998</v>
      </c>
      <c r="P136" s="36" t="n">
        <f t="shared" si="116">O136/AL136-1</f>
        <v>0.22753921723973503</v>
      </c>
      <c r="Q136" s="35" t="n">
        <f>公交!Q34-公交!Q36</f>
        <v>75.5</v>
      </c>
      <c r="R136" s="36" t="n">
        <f>Q136/AL136-1</f>
        <v>0.15637923112268348</v>
      </c>
      <c r="S136" s="35">
        <f>公交!S34-公交!S36</f>
      </c>
      <c r="T136" s="36">
        <f>S136/AN136-1</f>
      </c>
      <c r="U136" s="134">
        <f>E136+C136+G136+I136+K136+M136+O136+Q136+S136</f>
      </c>
      <c r="V136" s="135">
        <f>U136/SUM(X136,Z136,AB136,AD136,AF136,AH136,AJ136,AL136,AN136)-1</f>
      </c>
      <c r="W136" s="35"/>
      <c r="X136" s="35">
        <f>公交!X34-公交!X36</f>
      </c>
      <c r="Y136" s="36">
        <f>X136/AY136-1</f>
      </c>
      <c r="Z136" s="35">
        <f>公交!Z34-公交!Z36</f>
      </c>
      <c r="AA136" s="36">
        <f>Z136/BA136-1</f>
      </c>
      <c r="AB136" s="35">
        <f>公交!AB34-公交!AB36</f>
      </c>
      <c r="AC136" s="36">
        <f>AB136/BC136-1</f>
      </c>
      <c r="AD136" s="35">
        <f>公交!AD34-公交!AD36</f>
      </c>
      <c r="AE136" s="36">
        <f>AD136/BE136-1</f>
      </c>
      <c r="AF136" s="35">
        <f>公交!AF34-公交!AF36</f>
      </c>
      <c r="AG136" s="36">
        <f>AF136/BG136-1</f>
      </c>
      <c r="AH136" s="35">
        <f>公交!AH34-公交!AH36</f>
      </c>
      <c r="AI136" s="36">
        <f>AH136/BI136-1</f>
      </c>
      <c r="AJ136" s="35">
        <f>公交!AJ34-公交!AJ36</f>
      </c>
      <c r="AK136" s="36">
        <f>AJ136/BK136-1</f>
      </c>
      <c r="AL136" s="35">
        <f>公交!AL34-公交!AL36</f>
      </c>
      <c r="AM136" s="36">
        <f>AL136/BM136-1</f>
      </c>
      <c r="AN136" s="35">
        <f>公交!AN34-公交!AN36</f>
      </c>
      <c r="AO136" s="36">
        <f>AN136/BO136-1</f>
      </c>
      <c r="AP136" s="35">
        <f>公交!AP34-公交!AP36</f>
      </c>
      <c r="AQ136" s="36">
        <f>AP136/BQ136-1</f>
      </c>
      <c r="AR136" s="35">
        <f>公交!AR34-公交!AR36</f>
      </c>
      <c r="AS136" s="36">
        <f>AR136/BS136-1</f>
      </c>
      <c r="AT136" s="35">
        <f>公交!AT34-公交!AT36</f>
      </c>
      <c r="AU136" s="36">
        <f>AT136/BU136-1</f>
      </c>
      <c r="AV136" s="35">
        <f>Z136+X136+AB136+AD136+AF136+AH136+AJ136+AL136+AN136+AP136+AR136+AT136</f>
      </c>
      <c r="AW136" s="36">
        <f>AV136/SUM(AY136,BA136,BC136,BE136,BG136,BI136,BK136,BM136,BO136,BQ136,BS136,BU136)-1</f>
      </c>
      <c r="AX136" s="37"/>
      <c r="AY136" s="35" t="n">
        <v>1.28999999999996</v>
      </c>
      <c r="AZ136" s="36"/>
      <c r="BA136" s="35" t="n">
        <v>1.20000000000027</v>
      </c>
      <c r="BB136" s="36"/>
      <c r="BC136" s="35" t="n">
        <v>1.90999999999985</v>
      </c>
      <c r="BD136" s="36"/>
      <c r="BE136" s="35" t="n">
        <v>2.29999999999973</v>
      </c>
      <c r="BF136" s="36"/>
      <c r="BG136" s="35" t="n">
        <v>2.67000000000007</v>
      </c>
      <c r="BH136" s="36"/>
      <c r="BI136" s="35" t="n">
        <v>2.69000000000005</v>
      </c>
      <c r="BJ136" s="36"/>
      <c r="BK136" s="35" t="n">
        <v>2.30999999999995</v>
      </c>
      <c r="BL136" s="36"/>
      <c r="BM136" s="35" t="n">
        <v>2.62000000000035</v>
      </c>
      <c r="BN136" s="36"/>
      <c r="BO136" s="35" t="n">
        <v>2.52999999999975</v>
      </c>
      <c r="BP136" s="36"/>
      <c r="BQ136" s="35" t="n">
        <v>2.55999999999995</v>
      </c>
      <c r="BR136" s="36"/>
      <c r="BS136" s="35" t="n">
        <v>2.48999999999978</v>
      </c>
      <c r="BT136" s="36"/>
      <c r="BU136" s="35" t="n">
        <v>2.59999999999991</v>
      </c>
      <c r="BV136" s="36"/>
      <c r="BW136" s="35">
        <f>AY136+BA136+BC136+BE136+BG136+BI136+BK136+BM136+BO136+BQ136+BS136+BU136</f>
      </c>
      <c r="BX136" s="36"/>
      <c r="BY136" s="40"/>
      <c r="BZ136" s="46"/>
      <c r="CA136" s="46"/>
      <c r="CB136" s="46"/>
      <c r="CC136" s="46"/>
      <c r="CD136" s="46"/>
      <c r="CE136" s="46"/>
      <c r="CF136" s="46"/>
      <c r="CG136" s="46"/>
      <c r="CH136" s="46"/>
      <c r="CI136" s="46"/>
      <c r="CJ136" s="46"/>
      <c r="CK136" s="46"/>
      <c r="CL136" s="47"/>
    </row>
    <row r="137" ht="28.8" customHeight="1" spans="1:88">
      <c r="A137" s="45"/>
      <c r="B137" s="34" t="s">
        <v>303</v>
      </c>
      <c r="C137" s="35" t="n">
        <f>出租!C34-出租!C36</f>
        <v>271.46000000000004</v>
      </c>
      <c r="D137" s="36" t="n">
        <f t="shared" si="110">C137/Z137-1</f>
        <v>-0.16455852029667928</v>
      </c>
      <c r="E137" s="35" t="n">
        <f>出租!E34-出租!E36</f>
        <v>287.0899999999999</v>
      </c>
      <c r="F137" s="36" t="n">
        <f t="shared" si="111">E137/AB137-1</f>
        <v>0.008394801545486441</v>
      </c>
      <c r="G137" s="35" t="n">
        <f>出租!G34-出租!G36</f>
        <v>269.53999999999996</v>
      </c>
      <c r="H137" s="36" t="n">
        <f t="shared" si="112">G137/AD137-1</f>
        <v>-0.059492655012386986</v>
      </c>
      <c r="I137" s="35" t="n">
        <f>出租!I34-出租!I36</f>
        <v>253.3499999999999</v>
      </c>
      <c r="J137" s="36" t="n">
        <f t="shared" si="113">I137/AF137-1</f>
        <v>-0.07587087360933797</v>
      </c>
      <c r="K137" s="35" t="n">
        <f>出租!K34-出租!K36</f>
        <v>263.01</v>
      </c>
      <c r="L137" s="36" t="n">
        <f t="shared" si="114">K137/AH137-1</f>
        <v>-0.013095684803001828</v>
      </c>
      <c r="M137" s="35" t="n">
        <f>出租!M34-出租!M36</f>
        <v>242.95000000000005</v>
      </c>
      <c r="N137" s="36" t="n">
        <f t="shared" si="115">M137/AJ137-1</f>
        <v>-0.04365454259171786</v>
      </c>
      <c r="O137" s="35" t="n">
        <f>出租!O34-出租!O36</f>
        <v>250.40999999999985</v>
      </c>
      <c r="P137" s="36" t="n">
        <f t="shared" si="116">O137/AL137-1</f>
        <v>-0.070455473477115</v>
      </c>
      <c r="Q137" s="35" t="n">
        <f>出租!Q34-出租!Q36</f>
        <v>254.02999999999997</v>
      </c>
      <c r="R137" s="36" t="n">
        <f>Q137/AL137-1</f>
        <v>-0.08681429290387521</v>
      </c>
      <c r="S137" s="35">
        <f>出租!S34-出租!S36</f>
      </c>
      <c r="T137" s="36">
        <f>S137/AN137-1</f>
      </c>
      <c r="U137" s="134">
        <f>E137+C137+G137+I137+K137+M137+O137+Q137+S137</f>
      </c>
      <c r="V137" s="135">
        <f>U137/SUM(X137,Z137,AB137,AD137,AF137,AH137,AJ137,AL137,AN137)-1</f>
      </c>
      <c r="W137" s="35"/>
      <c r="X137" s="35">
        <f>出租!X34-出租!X36</f>
      </c>
      <c r="Y137" s="36">
        <f>X137/AY137-1</f>
      </c>
      <c r="Z137" s="35">
        <f>出租!Z34-出租!Z36</f>
      </c>
      <c r="AA137" s="36">
        <f>Z137/BA137-1</f>
      </c>
      <c r="AB137" s="35">
        <f>出租!AB34-出租!AB36</f>
      </c>
      <c r="AC137" s="36">
        <f>AB137/BC137-1</f>
      </c>
      <c r="AD137" s="35">
        <f>出租!AD34-出租!AD36</f>
      </c>
      <c r="AE137" s="36">
        <f>AD137/BE137-1</f>
      </c>
      <c r="AF137" s="35">
        <f>出租!AF34-出租!AF36</f>
      </c>
      <c r="AG137" s="36">
        <f>AF137/BG137-1</f>
      </c>
      <c r="AH137" s="35">
        <f>出租!AH34-出租!AH36</f>
      </c>
      <c r="AI137" s="36">
        <f>AH137/BI137-1</f>
      </c>
      <c r="AJ137" s="35">
        <f>出租!AJ34-出租!AJ36</f>
      </c>
      <c r="AK137" s="36">
        <f>AJ137/BK137-1</f>
      </c>
      <c r="AL137" s="35">
        <f>出租!AL34-出租!AL36</f>
      </c>
      <c r="AM137" s="36">
        <f>AL137/BM137-1</f>
      </c>
      <c r="AN137" s="35">
        <f>出租!AN34-出租!AN36</f>
      </c>
      <c r="AO137" s="36">
        <f>AN137/BO137-1</f>
      </c>
      <c r="AP137" s="35">
        <f>出租!AP34-出租!AP36</f>
      </c>
      <c r="AQ137" s="36">
        <f>AP137/BQ137-1</f>
      </c>
      <c r="AR137" s="35">
        <f>出租!AR34-出租!AR36</f>
      </c>
      <c r="AS137" s="36">
        <f>AR137/BS137-1</f>
      </c>
      <c r="AT137" s="35">
        <f>出租!AT34-出租!AT36</f>
      </c>
      <c r="AU137" s="36">
        <f>AT137/BU137-1</f>
      </c>
      <c r="AV137" s="35">
        <f>Z137+X137+AB137+AD137+AF137+AH137+AJ137+AL137+AN137+AP137+AR137+AT137</f>
      </c>
      <c r="AW137" s="36">
        <f>AV137/SUM(AY137,BA137,BC137,BE137,BG137,BI137,BK137,BM137,BO137,BQ137,BS137,BU137)-1</f>
      </c>
      <c r="AX137" s="37"/>
      <c r="AY137" s="35" t="n">
        <v>277.66</v>
      </c>
      <c r="AZ137" s="36"/>
      <c r="BA137" s="35" t="n">
        <v>265.03</v>
      </c>
      <c r="BB137" s="36"/>
      <c r="BC137" s="35" t="n">
        <v>285.79</v>
      </c>
      <c r="BD137" s="36"/>
      <c r="BE137" s="35" t="n">
        <v>231.15</v>
      </c>
      <c r="BF137" s="36"/>
      <c r="BG137" s="35" t="n">
        <v>250.36</v>
      </c>
      <c r="BH137" s="36"/>
      <c r="BI137" s="35" t="n">
        <v>275.45</v>
      </c>
      <c r="BJ137" s="36"/>
      <c r="BK137" s="35" t="n">
        <v>288.62</v>
      </c>
      <c r="BL137" s="36"/>
      <c r="BM137" s="35" t="n">
        <v>274.97</v>
      </c>
      <c r="BN137" s="36"/>
      <c r="BO137" s="35" t="n">
        <v>270.25</v>
      </c>
      <c r="BP137" s="36"/>
      <c r="BQ137" s="35" t="n">
        <v>283.46</v>
      </c>
      <c r="BR137" s="36"/>
      <c r="BS137" s="35" t="n">
        <v>267.61</v>
      </c>
      <c r="BT137" s="36"/>
      <c r="BU137" s="35" t="n">
        <v>286.55</v>
      </c>
      <c r="BV137" s="36"/>
      <c r="BW137" s="35">
        <f>AY137+BA137+BC137+BE137+BG137+BI137+BK137+BM137+BO137+BQ137+BS137+BU137</f>
      </c>
      <c r="BX137" s="36"/>
      <c r="BY137" s="40"/>
      <c r="BZ137" s="49"/>
      <c r="CA137" s="49"/>
      <c r="CB137" s="49"/>
      <c r="CC137" s="49"/>
      <c r="CD137" s="49"/>
      <c r="CE137" s="49"/>
      <c r="CF137" s="50"/>
      <c r="CG137" s="49"/>
      <c r="CH137" s="50"/>
      <c r="CI137" s="50"/>
      <c r="CJ137" s="50"/>
      <c r="CK137" s="50"/>
      <c r="CL137" s="47"/>
    </row>
    <row r="138" ht="28.8" customHeight="1" spans="1:88">
      <c r="A138" s="29"/>
      <c r="B138" s="34" t="s">
        <v>304</v>
      </c>
      <c r="C138" s="35" t="n">
        <f>网约车!C34-网约车!C36</f>
        <v>202.011308669887</v>
      </c>
      <c r="D138" s="36" t="n">
        <f t="shared" si="110">C138/Z138-1</f>
        <v>2.0053540943781334</v>
      </c>
      <c r="E138" s="35" t="n">
        <f>网约车!E34-网约车!E36</f>
        <v>165.36678623354697</v>
      </c>
      <c r="F138" s="36" t="n">
        <f t="shared" si="111">E138/AB138-1</f>
        <v>1.3680649841242465</v>
      </c>
      <c r="G138" s="35" t="n">
        <f>网约车!G34-网约车!G36</f>
        <v>180.73795316537297</v>
      </c>
      <c r="H138" s="36" t="n">
        <f t="shared" si="112">G138/AD138-1</f>
        <v>1.1637702326506156</v>
      </c>
      <c r="I138" s="35" t="n">
        <f>网约车!I34-网约车!I36</f>
        <v>179.86730493484004</v>
      </c>
      <c r="J138" s="36" t="n">
        <f t="shared" si="113">I138/AF138-1</f>
        <v>0.9535463658046341</v>
      </c>
      <c r="K138" s="35" t="n">
        <f>网约车!K34-网约车!K36</f>
        <v>185.63012535316193</v>
      </c>
      <c r="L138" s="36" t="n">
        <f t="shared" si="114">K138/AH138-1</f>
        <v>0.8509968524995755</v>
      </c>
      <c r="M138" s="35" t="n">
        <f>网约车!M34-网约车!M36</f>
        <v>187.93076209345105</v>
      </c>
      <c r="N138" s="36" t="n">
        <f t="shared" si="115">M138/AJ138-1</f>
        <v>0.9830747133600461</v>
      </c>
      <c r="O138" s="35" t="n">
        <f>网约车!O34-网约车!O36</f>
        <v>203.48729486365897</v>
      </c>
      <c r="P138" s="36" t="n">
        <f t="shared" si="116">O138/AL138-1</f>
        <v>0.8295468201000342</v>
      </c>
      <c r="Q138" s="35" t="n">
        <f>网约车!Q34-网约车!Q36</f>
        <v>216.876925721315</v>
      </c>
      <c r="R138" s="36" t="n">
        <f>Q138/AL138-1</f>
        <v>0.802760575851402</v>
      </c>
      <c r="S138" s="35">
        <f>网约车!S34-网约车!S36</f>
      </c>
      <c r="T138" s="36">
        <f>S138/AN138-1</f>
      </c>
      <c r="U138" s="134">
        <f>E138+C138+G138+I138+K138+M138+O138+Q138+S138</f>
      </c>
      <c r="V138" s="135">
        <f>U138/SUM(X138,Z138,AB138,AD138,AF138,AH138,AJ138,AL138,AN138)-1</f>
      </c>
      <c r="W138" s="35"/>
      <c r="X138" s="35">
        <f>网约车!X34-网约车!X36</f>
      </c>
      <c r="Y138" s="36">
        <f>X138/AY138-1</f>
      </c>
      <c r="Z138" s="35">
        <f>网约车!Z34-网约车!Z36</f>
      </c>
      <c r="AA138" s="36">
        <f>Z138/BA138-1</f>
      </c>
      <c r="AB138" s="35">
        <f>网约车!AB34-网约车!AB36</f>
      </c>
      <c r="AC138" s="36">
        <f>AB138/BC138-1</f>
      </c>
      <c r="AD138" s="35">
        <f>网约车!AD34-网约车!AD36</f>
      </c>
      <c r="AE138" s="36">
        <f>AD138/BE138-1</f>
      </c>
      <c r="AF138" s="35">
        <f>网约车!AF34-网约车!AF36</f>
      </c>
      <c r="AG138" s="36">
        <f>AF138/BG138-1</f>
      </c>
      <c r="AH138" s="35">
        <f>网约车!AH34-网约车!AH36</f>
      </c>
      <c r="AI138" s="36">
        <f>AH138/BI138-1</f>
      </c>
      <c r="AJ138" s="35">
        <f>网约车!AJ34-网约车!AJ36</f>
      </c>
      <c r="AK138" s="36">
        <f>AJ138/BK138-1</f>
      </c>
      <c r="AL138" s="35">
        <f>网约车!AL34-网约车!AL36</f>
      </c>
      <c r="AM138" s="36">
        <f>AL138/BM138-1</f>
      </c>
      <c r="AN138" s="35">
        <f>网约车!AN34-网约车!AN36</f>
      </c>
      <c r="AO138" s="36">
        <f>AN138/BO138-1</f>
      </c>
      <c r="AP138" s="35">
        <f>网约车!AP34-网约车!AP36</f>
      </c>
      <c r="AQ138" s="36">
        <f>AP138/BQ138-1</f>
      </c>
      <c r="AR138" s="35">
        <f>网约车!AR34-网约车!AR36</f>
      </c>
      <c r="AS138" s="36">
        <f>AR138/BS138-1</f>
      </c>
      <c r="AT138" s="35">
        <f>网约车!AT34-网约车!AT36</f>
      </c>
      <c r="AU138" s="36">
        <f>AT138/BU138-1</f>
      </c>
      <c r="AV138" s="35">
        <f>Z138+X138+AB138+AD138+AF138+AH138+AJ138+AL138+AN138+AP138+AR138+AT138</f>
      </c>
      <c r="AW138" s="36">
        <f>AV138/SUM(AY138,BA138,BC138,BE138,BG138,BI138,BK138,BM138,BO138,BQ138,BS138,BU138)-1</f>
      </c>
      <c r="AX138" s="37"/>
      <c r="AY138" s="35" t="n">
        <v>114.598373257811</v>
      </c>
      <c r="AZ138" s="36"/>
      <c r="BA138" s="35" t="n">
        <v>55.6680039859584</v>
      </c>
      <c r="BB138" s="36"/>
      <c r="BC138" s="35" t="n">
        <v>92.0482782326634</v>
      </c>
      <c r="BD138" s="36"/>
      <c r="BE138" s="35" t="n">
        <v>103.259558527264</v>
      </c>
      <c r="BF138" s="36"/>
      <c r="BG138" s="35" t="n">
        <v>102.154278322494</v>
      </c>
      <c r="BH138" s="36"/>
      <c r="BI138" s="35" t="n">
        <v>86.8775522915715</v>
      </c>
      <c r="BJ138" s="36"/>
      <c r="BK138" s="35" t="n">
        <v>108.550085356479</v>
      </c>
      <c r="BL138" s="36"/>
      <c r="BM138" s="35" t="n">
        <v>106.968812955291</v>
      </c>
      <c r="BN138" s="36"/>
      <c r="BO138" s="35" t="n">
        <v>106.657032312022</v>
      </c>
      <c r="BP138" s="36"/>
      <c r="BQ138" s="35" t="n">
        <v>115.141460923621</v>
      </c>
      <c r="BR138" s="36"/>
      <c r="BS138" s="35" t="n">
        <v>122.289934560285</v>
      </c>
      <c r="BT138" s="36"/>
      <c r="BU138" s="35" t="n">
        <v>136.712340816725</v>
      </c>
      <c r="BV138" s="36"/>
      <c r="BW138" s="35">
        <f>AY138+BA138+BC138+BE138+BG138+BI138+BK138+BM138+BO138+BQ138+BS138+BU138</f>
      </c>
      <c r="BX138" s="36"/>
      <c r="BY138" s="40"/>
      <c r="BZ138" s="49"/>
      <c r="CA138" s="49"/>
      <c r="CB138" s="49"/>
      <c r="CC138" s="49"/>
      <c r="CD138" s="49"/>
      <c r="CE138" s="49"/>
      <c r="CF138" s="49"/>
      <c r="CG138" s="49"/>
      <c r="CH138" s="49"/>
      <c r="CI138" s="49"/>
      <c r="CJ138" s="49"/>
      <c r="CK138" s="49"/>
      <c r="CL138" s="47"/>
    </row>
    <row r="139" s="15" customFormat="1" ht="28.8" customHeight="1" spans="1:88">
      <c r="A139" s="48" t="s">
        <v>100</v>
      </c>
      <c r="B139" s="34" t="s">
        <v>300</v>
      </c>
      <c r="C139" s="35" t="n">
        <f>C140+C141+C142+C143</f>
        <v>7249.604051798295</v>
      </c>
      <c r="D139" s="36" t="n">
        <f t="shared" si="110">C139/Z139-1</f>
        <v>0.07496949694236643</v>
      </c>
      <c r="E139" s="35" t="n">
        <f>E140+E141+E142+E143</f>
        <v>7308.987763312393</v>
      </c>
      <c r="F139" s="36" t="n">
        <f t="shared" si="111">E139/AB139-1</f>
        <v>0.0854477105738245</v>
      </c>
      <c r="G139" s="35" t="n">
        <f>G140+G141+G142+G143</f>
        <v>7667.833631286154</v>
      </c>
      <c r="H139" s="36" t="n">
        <f t="shared" si="112">G139/AD139-1</f>
        <v>0.030250987947924468</v>
      </c>
      <c r="I139" s="35" t="n">
        <f>I140+I141+I142+I143</f>
        <v>8179.836924788756</v>
      </c>
      <c r="J139" s="36" t="n">
        <f t="shared" si="113">I139/AF139-1</f>
        <v>0.02512439640021169</v>
      </c>
      <c r="K139" s="35" t="n">
        <f>K140+K141+K142+K143</f>
        <v>8473.864333497168</v>
      </c>
      <c r="L139" s="36" t="n">
        <f t="shared" si="114">K139/AH139-1</f>
        <v>-0.14645958688382021</v>
      </c>
      <c r="M139" s="35" t="n">
        <f>M140+M141+M142+M143</f>
        <v>9044.947668563125</v>
      </c>
      <c r="N139" s="36" t="n">
        <f t="shared" si="115">M139/AJ139-1</f>
        <v>0.07003742579261396</v>
      </c>
      <c r="O139" s="35" t="n">
        <f>O140+O141+O142+O143</f>
        <v>8358.705687360103</v>
      </c>
      <c r="P139" s="36" t="n">
        <f t="shared" si="116">O139/AL139-1</f>
        <v>0.05283205688202064</v>
      </c>
      <c r="Q139" s="35" t="n">
        <f>Q140+Q141+Q142+Q143</f>
        <v>8146.164482507318</v>
      </c>
      <c r="R139" s="36" t="n">
        <f>Q139/AL139-1</f>
        <v>0.07423038859249798</v>
      </c>
      <c r="S139" s="35">
        <f>S140+S141+S142+S143</f>
      </c>
      <c r="T139" s="36">
        <f>S139/AN139-1</f>
      </c>
      <c r="U139" s="134">
        <f>E139+C139+G139+I139+K139+M139+O139+Q139+S139</f>
      </c>
      <c r="V139" s="135">
        <f>U139/SUM(X139,Z139,AB139,AD139,AF139,AH139,AJ139,AL139,AN139)-1</f>
      </c>
      <c r="W139" s="35"/>
      <c r="X139" s="35">
        <f>X140+X141+X142+X143</f>
      </c>
      <c r="Y139" s="36">
        <f>X139/AY139-1</f>
      </c>
      <c r="Z139" s="35">
        <f>Z140+Z141+Z142+Z143</f>
      </c>
      <c r="AA139" s="36">
        <f>Z139/BA139-1</f>
      </c>
      <c r="AB139" s="35">
        <f>AB140+AB141+AB142+AB143</f>
      </c>
      <c r="AC139" s="36">
        <f>AB139/BC139-1</f>
      </c>
      <c r="AD139" s="35">
        <f>AD140+AD141+AD142+AD143</f>
      </c>
      <c r="AE139" s="36">
        <f>AD139/BE139-1</f>
      </c>
      <c r="AF139" s="35">
        <f>AF140+AF141+AF142+AF143</f>
      </c>
      <c r="AG139" s="36">
        <f>AF139/BG139-1</f>
      </c>
      <c r="AH139" s="35">
        <f>AH140+AH141+AH142+AH143</f>
      </c>
      <c r="AI139" s="36">
        <f>AH139/BI139-1</f>
      </c>
      <c r="AJ139" s="35">
        <f>AJ140+AJ141+AJ142+AJ143</f>
      </c>
      <c r="AK139" s="36">
        <f>AJ139/BK139-1</f>
      </c>
      <c r="AL139" s="35">
        <f>AL140+AL141+AL142+AL143</f>
      </c>
      <c r="AM139" s="36">
        <f>AL139/BM139-1</f>
      </c>
      <c r="AN139" s="35">
        <f>AN140+AN141+AN142+AN143</f>
      </c>
      <c r="AO139" s="36">
        <f>AN139/BO139-1</f>
      </c>
      <c r="AP139" s="35">
        <f>AP140+AP141+AP142+AP143</f>
      </c>
      <c r="AQ139" s="36">
        <f>AP139/BQ139-1</f>
      </c>
      <c r="AR139" s="35">
        <f>AR140+AR141+AR142+AR143</f>
      </c>
      <c r="AS139" s="36">
        <f>AR139/BS139-1</f>
      </c>
      <c r="AT139" s="35">
        <f>AT140+AT141+AT142+AT143</f>
      </c>
      <c r="AU139" s="36">
        <f>AT139/BU139-1</f>
      </c>
      <c r="AV139" s="35">
        <f>Z139+X139+AB139+AD139+AF139+AH139+AJ139+AL139+AN139+AP139+AR139+AT139</f>
      </c>
      <c r="AW139" s="36">
        <f>AV139/SUM(AY139,BA139,BC139,BE139,BG139,BI139,BK139,BM139,BO139,BQ139,BS139,BU139)-1</f>
      </c>
      <c r="AX139" s="37"/>
      <c r="AY139" s="38">
        <f>AY140+AY141+AY142+AY143</f>
      </c>
      <c r="AZ139" s="37"/>
      <c r="BA139" s="38">
        <f>BA140+BA141+BA142+BA143</f>
      </c>
      <c r="BB139" s="37"/>
      <c r="BC139" s="38">
        <f>BC140+BC141+BC142+BC143</f>
      </c>
      <c r="BD139" s="37"/>
      <c r="BE139" s="38">
        <f>BE140+BE141+BE142+BE143</f>
      </c>
      <c r="BF139" s="37"/>
      <c r="BG139" s="38">
        <f>BG140+BG141+BG142+BG143</f>
      </c>
      <c r="BH139" s="37"/>
      <c r="BI139" s="38">
        <f>BI140+BI141+BI142+BI143</f>
      </c>
      <c r="BJ139" s="37"/>
      <c r="BK139" s="38">
        <f>BK140+BK141+BK142+BK143</f>
      </c>
      <c r="BL139" s="37"/>
      <c r="BM139" s="38">
        <f>BM140+BM141+BM142+BM143</f>
      </c>
      <c r="BN139" s="37"/>
      <c r="BO139" s="38">
        <f>BO140+BO141+BO142+BO143</f>
      </c>
      <c r="BP139" s="37"/>
      <c r="BQ139" s="38">
        <f>BQ140+BQ141+BQ142+BQ143</f>
      </c>
      <c r="BR139" s="37"/>
      <c r="BS139" s="38">
        <f>BS140+BS141+BS142+BS143</f>
      </c>
      <c r="BT139" s="37"/>
      <c r="BU139" s="38">
        <f>BU140+BU141+BU142+BU143</f>
      </c>
      <c r="BV139" s="37"/>
      <c r="BW139" s="38">
        <f>AY139+BA139+BC139+BE139+BG139+BI139+BK139+BM139+BO139+BQ139+BS139+BU139</f>
      </c>
      <c r="BX139" s="37"/>
      <c r="BY139" s="39"/>
      <c r="BZ139" s="44"/>
      <c r="CA139" s="44"/>
      <c r="CB139" s="44"/>
      <c r="CC139" s="44"/>
      <c r="CD139" s="44"/>
      <c r="CE139" s="44"/>
      <c r="CF139" s="44"/>
      <c r="CG139" s="44"/>
      <c r="CH139" s="44"/>
      <c r="CI139" s="44"/>
      <c r="CJ139" s="44"/>
      <c r="CK139" s="44"/>
      <c r="CL139" s="44"/>
    </row>
    <row r="140" ht="28.8" customHeight="1" spans="1:88">
      <c r="A140" s="45"/>
      <c r="B140" s="34" t="s">
        <v>301</v>
      </c>
      <c r="C140" s="35" t="n">
        <f>班线包车!C33</f>
        <v>2820.2438999999995</v>
      </c>
      <c r="D140" s="36" t="n">
        <f t="shared" si="110">C140/Z140-1</f>
        <v>-0.06371201148722028</v>
      </c>
      <c r="E140" s="35" t="n">
        <f>班线包车!E33</f>
        <v>2880.7428999999997</v>
      </c>
      <c r="F140" s="36" t="n">
        <f t="shared" si="111">E140/AB140-1</f>
        <v>-0.05017484557740359</v>
      </c>
      <c r="G140" s="35" t="n">
        <f>班线包车!G33</f>
        <v>3223.1066</v>
      </c>
      <c r="H140" s="36" t="n">
        <f t="shared" si="112">G140/AD140-1</f>
        <v>-0.13208415570105314</v>
      </c>
      <c r="I140" s="35" t="n">
        <f>班线包车!I33</f>
        <v>3740.0258999999987</v>
      </c>
      <c r="J140" s="36" t="n">
        <f t="shared" si="113">I140/AF140-1</f>
        <v>-0.12271791835070234</v>
      </c>
      <c r="K140" s="35" t="n">
        <f>班线包车!K33</f>
        <v>3834.7599</v>
      </c>
      <c r="L140" s="36" t="n">
        <f t="shared" si="114">K140/AH140-1</f>
        <v>-0.2136651490034822</v>
      </c>
      <c r="M140" s="35" t="n">
        <f>班线包车!M33</f>
        <v>4215.6505</v>
      </c>
      <c r="N140" s="36" t="n">
        <f t="shared" si="115">M140/AJ140-1</f>
        <v>0.09240555570556364</v>
      </c>
      <c r="O140" s="35" t="n">
        <f>班线包车!O33</f>
        <v>3538.2241999999983</v>
      </c>
      <c r="P140" s="36" t="n">
        <f t="shared" si="116">O140/AL140-1</f>
        <v>-0.008961912209224487</v>
      </c>
      <c r="Q140" s="35" t="n">
        <f>班线包车!Q33</f>
        <v>3381.670000000001</v>
      </c>
      <c r="R140" s="36" t="n">
        <f>Q140/AL140-1</f>
        <v>-0.007745737467679592</v>
      </c>
      <c r="S140" s="35">
        <f>班线包车!S33</f>
      </c>
      <c r="T140" s="36">
        <f>S140/AN140-1</f>
      </c>
      <c r="U140" s="134">
        <f>E140+C140+G140+I140+K140+M140+O140+Q140+S140</f>
      </c>
      <c r="V140" s="135">
        <f>U140/SUM(X140,Z140,AB140,AD140,AF140,AH140,AJ140,AL140,AN140)-1</f>
      </c>
      <c r="W140" s="35"/>
      <c r="X140" s="35">
        <f>班线包车!X33</f>
      </c>
      <c r="Y140" s="36">
        <f>X140/AY140-1</f>
      </c>
      <c r="Z140" s="35">
        <f>班线包车!Z33</f>
      </c>
      <c r="AA140" s="36">
        <f>Z140/BA140-1</f>
      </c>
      <c r="AB140" s="35">
        <f>班线包车!AB33</f>
      </c>
      <c r="AC140" s="36">
        <f>AB140/BC140-1</f>
      </c>
      <c r="AD140" s="35">
        <f>班线包车!AD33</f>
      </c>
      <c r="AE140" s="36">
        <f>AD140/BE140-1</f>
      </c>
      <c r="AF140" s="35">
        <f>班线包车!AF33</f>
      </c>
      <c r="AG140" s="36">
        <f>AF140/BG140-1</f>
      </c>
      <c r="AH140" s="35">
        <f>班线包车!AH33</f>
      </c>
      <c r="AI140" s="36">
        <f>AH140/BI140-1</f>
      </c>
      <c r="AJ140" s="35">
        <f>班线包车!AJ33</f>
      </c>
      <c r="AK140" s="36">
        <f>AJ140/BK140-1</f>
      </c>
      <c r="AL140" s="35">
        <f>班线包车!AL33</f>
      </c>
      <c r="AM140" s="36">
        <f>AL140/BM140-1</f>
      </c>
      <c r="AN140" s="35">
        <f>班线包车!AN33</f>
      </c>
      <c r="AO140" s="36">
        <f>AN140/BO140-1</f>
      </c>
      <c r="AP140" s="35">
        <f>班线包车!AP33</f>
      </c>
      <c r="AQ140" s="36">
        <f>AP140/BQ140-1</f>
      </c>
      <c r="AR140" s="35">
        <f>班线包车!AR33</f>
      </c>
      <c r="AS140" s="36">
        <f>AR140/BS140-1</f>
      </c>
      <c r="AT140" s="35">
        <f>班线包车!AT33</f>
      </c>
      <c r="AU140" s="36">
        <f>AT140/BU140-1</f>
      </c>
      <c r="AV140" s="35">
        <f>Z140+X140+AB140+AD140+AF140+AH140+AJ140+AL140+AN140+AP140+AR140+AT140</f>
      </c>
      <c r="AW140" s="36">
        <f>AV140/SUM(AY140,BA140,BC140,BE140,BG140,BI140,BK140,BM140,BO140,BQ140,BS140,BU140)-1</f>
      </c>
      <c r="AX140" s="37"/>
      <c r="AY140" s="35" t="n">
        <v>3210.0465</v>
      </c>
      <c r="AZ140" s="36"/>
      <c r="BA140" s="35" t="n">
        <v>3288.7968</v>
      </c>
      <c r="BB140" s="36"/>
      <c r="BC140" s="35" t="n">
        <v>4022.413</v>
      </c>
      <c r="BD140" s="36"/>
      <c r="BE140" s="35" t="n">
        <v>5019.3147</v>
      </c>
      <c r="BF140" s="36"/>
      <c r="BG140" s="35" t="n">
        <v>4577.879</v>
      </c>
      <c r="BH140" s="36"/>
      <c r="BI140" s="35" t="n">
        <v>3764.2067</v>
      </c>
      <c r="BJ140" s="36"/>
      <c r="BK140" s="35" t="n">
        <v>3706.5364</v>
      </c>
      <c r="BL140" s="36"/>
      <c r="BM140" s="35" t="n">
        <v>3438.7117</v>
      </c>
      <c r="BN140" s="36"/>
      <c r="BO140" s="35" t="n">
        <v>3459.9615</v>
      </c>
      <c r="BP140" s="36"/>
      <c r="BQ140" s="35" t="n">
        <v>4335.7787</v>
      </c>
      <c r="BR140" s="36"/>
      <c r="BS140" s="35" t="n">
        <v>4322.3981</v>
      </c>
      <c r="BT140" s="36"/>
      <c r="BU140" s="35" t="n">
        <v>3279.2029</v>
      </c>
      <c r="BV140" s="36"/>
      <c r="BW140" s="35">
        <f>AY140+BA140+BC140+BE140+BG140+BI140+BK140+BM140+BO140+BQ140+BS140+BU140</f>
      </c>
      <c r="BX140" s="36"/>
      <c r="BY140" s="40"/>
      <c r="BZ140" s="50"/>
      <c r="CA140" s="50"/>
      <c r="CB140" s="50"/>
      <c r="CC140" s="50"/>
      <c r="CD140" s="50"/>
      <c r="CE140" s="50"/>
      <c r="CF140" s="50"/>
      <c r="CG140" s="50"/>
      <c r="CH140" s="50"/>
      <c r="CI140" s="50"/>
      <c r="CJ140" s="50"/>
      <c r="CK140" s="50"/>
      <c r="CL140" s="47"/>
    </row>
    <row r="141" ht="28.8" customHeight="1" spans="1:88">
      <c r="A141" s="45"/>
      <c r="B141" s="34" t="s">
        <v>302</v>
      </c>
      <c r="C141" s="35" t="n">
        <f>公交!C38-公交!C40</f>
        <v>2885.329999999999</v>
      </c>
      <c r="D141" s="36" t="n">
        <f t="shared" si="110">C141/Z141-1</f>
        <v>0.14273663032242467</v>
      </c>
      <c r="E141" s="35" t="n">
        <f>公交!E38-公交!E40</f>
        <v>2972.9</v>
      </c>
      <c r="F141" s="36" t="n">
        <f t="shared" si="111">E141/AB141-1</f>
        <v>0.18308368220817872</v>
      </c>
      <c r="G141" s="35" t="n">
        <f>公交!G38-公交!G40</f>
        <v>2951.5800000000004</v>
      </c>
      <c r="H141" s="36" t="n">
        <f t="shared" si="112">G141/AD141-1</f>
        <v>0.14405873050327145</v>
      </c>
      <c r="I141" s="35" t="n">
        <f>公交!I38-公交!I40</f>
        <v>2954.9500000000003</v>
      </c>
      <c r="J141" s="36" t="n">
        <f t="shared" si="113">I141/AF141-1</f>
        <v>0.15354286138122997</v>
      </c>
      <c r="K141" s="35" t="n">
        <f>公交!K38-公交!K40</f>
        <v>3065.71</v>
      </c>
      <c r="L141" s="36" t="n">
        <f t="shared" si="114">K141/AH141-1</f>
        <v>-0.09924518655850323</v>
      </c>
      <c r="M141" s="35" t="n">
        <f>公交!M38-公交!M40</f>
        <v>3184.7400000000002</v>
      </c>
      <c r="N141" s="36" t="n">
        <f t="shared" si="115">M141/AJ141-1</f>
        <v>0.017046906136630735</v>
      </c>
      <c r="O141" s="35" t="n">
        <f>公交!O38-公交!O40</f>
        <v>3205.62</v>
      </c>
      <c r="P141" s="36" t="n">
        <f t="shared" si="116">O141/AL141-1</f>
        <v>0.08438650140723092</v>
      </c>
      <c r="Q141" s="35" t="n">
        <f>公交!Q38-公交!Q40</f>
        <v>3162.1900000000005</v>
      </c>
      <c r="R141" s="36" t="n">
        <f>Q141/AL141-1</f>
        <v>0.12648907064892123</v>
      </c>
      <c r="S141" s="35">
        <f>公交!S38-公交!S40</f>
      </c>
      <c r="T141" s="36">
        <f>S141/AN141-1</f>
      </c>
      <c r="U141" s="134">
        <f>E141+C141+G141+I141+K141+M141+O141+Q141+S141</f>
      </c>
      <c r="V141" s="135">
        <f>U141/SUM(X141,Z141,AB141,AD141,AF141,AH141,AJ141,AL141,AN141)-1</f>
      </c>
      <c r="W141" s="35"/>
      <c r="X141" s="35">
        <f>公交!X38-公交!X40</f>
      </c>
      <c r="Y141" s="36">
        <f>X141/AY141-1</f>
      </c>
      <c r="Z141" s="35">
        <f>公交!Z38-公交!Z40</f>
      </c>
      <c r="AA141" s="36">
        <f>Z141/BA141-1</f>
      </c>
      <c r="AB141" s="35">
        <f>公交!AB38-公交!AB40</f>
      </c>
      <c r="AC141" s="36">
        <f>AB141/BC141-1</f>
      </c>
      <c r="AD141" s="35">
        <f>公交!AD38-公交!AD40</f>
      </c>
      <c r="AE141" s="36">
        <f>AD141/BE141-1</f>
      </c>
      <c r="AF141" s="35">
        <f>公交!AF38-公交!AF40</f>
      </c>
      <c r="AG141" s="36">
        <f>AF141/BG141-1</f>
      </c>
      <c r="AH141" s="35">
        <f>公交!AH38-公交!AH40</f>
      </c>
      <c r="AI141" s="36">
        <f>AH141/BI141-1</f>
      </c>
      <c r="AJ141" s="35">
        <f>公交!AJ38-公交!AJ40</f>
      </c>
      <c r="AK141" s="36">
        <f>AJ141/BK141-1</f>
      </c>
      <c r="AL141" s="35">
        <f>公交!AL38-公交!AL40</f>
      </c>
      <c r="AM141" s="36">
        <f>AL141/BM141-1</f>
      </c>
      <c r="AN141" s="35">
        <f>公交!AN38-公交!AN40</f>
      </c>
      <c r="AO141" s="36">
        <f>AN141/BO141-1</f>
      </c>
      <c r="AP141" s="35">
        <f>公交!AP38-公交!AP40</f>
      </c>
      <c r="AQ141" s="36">
        <f>AP141/BQ141-1</f>
      </c>
      <c r="AR141" s="35">
        <f>公交!AR38-公交!AR40</f>
      </c>
      <c r="AS141" s="36">
        <f>AR141/BS141-1</f>
      </c>
      <c r="AT141" s="35">
        <f>公交!AT38-公交!AT40</f>
      </c>
      <c r="AU141" s="36">
        <f>AT141/BU141-1</f>
      </c>
      <c r="AV141" s="35">
        <f>Z141+X141+AB141+AD141+AF141+AH141+AJ141+AL141+AN141+AP141+AR141+AT141</f>
      </c>
      <c r="AW141" s="36">
        <f>AV141/SUM(AY141,BA141,BC141,BE141,BG141,BI141,BK141,BM141,BO141,BQ141,BS141,BU141)-1</f>
      </c>
      <c r="AX141" s="37"/>
      <c r="AY141" s="35" t="n">
        <v>2373.81</v>
      </c>
      <c r="AZ141" s="36"/>
      <c r="BA141" s="35" t="n">
        <v>2181.04</v>
      </c>
      <c r="BB141" s="36"/>
      <c r="BC141" s="35" t="n">
        <v>2387.85</v>
      </c>
      <c r="BD141" s="36"/>
      <c r="BE141" s="35" t="n">
        <v>2352.37</v>
      </c>
      <c r="BF141" s="36"/>
      <c r="BG141" s="35" t="n">
        <v>2415.07</v>
      </c>
      <c r="BH141" s="36"/>
      <c r="BI141" s="35" t="n">
        <v>2343.12</v>
      </c>
      <c r="BJ141" s="36"/>
      <c r="BK141" s="35" t="n">
        <v>2321.13</v>
      </c>
      <c r="BL141" s="36"/>
      <c r="BM141" s="35" t="n">
        <v>2166.32</v>
      </c>
      <c r="BN141" s="36"/>
      <c r="BO141" s="35" t="n">
        <v>2282.19</v>
      </c>
      <c r="BP141" s="36"/>
      <c r="BQ141" s="35" t="n">
        <v>2506.44</v>
      </c>
      <c r="BR141" s="36"/>
      <c r="BS141" s="35" t="n">
        <v>2343.78</v>
      </c>
      <c r="BT141" s="36"/>
      <c r="BU141" s="35" t="n">
        <v>2289.62</v>
      </c>
      <c r="BV141" s="36"/>
      <c r="BW141" s="35">
        <f>AY141+BA141+BC141+BE141+BG141+BI141+BK141+BM141+BO141+BQ141+BS141+BU141</f>
      </c>
      <c r="BX141" s="36"/>
      <c r="BY141" s="40"/>
      <c r="BZ141" s="46"/>
      <c r="CA141" s="46"/>
      <c r="CB141" s="46"/>
      <c r="CC141" s="46"/>
      <c r="CD141" s="46"/>
      <c r="CE141" s="46"/>
      <c r="CF141" s="46"/>
      <c r="CG141" s="46"/>
      <c r="CH141" s="46"/>
      <c r="CI141" s="46"/>
      <c r="CJ141" s="46"/>
      <c r="CK141" s="46"/>
      <c r="CL141" s="47"/>
    </row>
    <row r="142" ht="28.8" customHeight="1" spans="1:88">
      <c r="A142" s="45"/>
      <c r="B142" s="34" t="s">
        <v>303</v>
      </c>
      <c r="C142" s="35" t="n">
        <f>出租!C38-出租!C40</f>
        <v>1121.7599999999998</v>
      </c>
      <c r="D142" s="36" t="n">
        <f t="shared" si="110">C142/Z142-1</f>
        <v>0.05894347317146842</v>
      </c>
      <c r="E142" s="35" t="n">
        <f>出租!E38-出租!E40</f>
        <v>1124.1499999999999</v>
      </c>
      <c r="F142" s="36" t="n">
        <f t="shared" si="111">E142/AB142-1</f>
        <v>0.08056020147259546</v>
      </c>
      <c r="G142" s="35" t="n">
        <f>出租!G38-出租!G40</f>
        <v>1060.4399999999998</v>
      </c>
      <c r="H142" s="36" t="n">
        <f t="shared" si="112">G142/AD142-1</f>
        <v>0.08577103832410127</v>
      </c>
      <c r="I142" s="35" t="n">
        <f>出租!I38-出租!I40</f>
        <v>1044.19</v>
      </c>
      <c r="J142" s="36" t="n">
        <f t="shared" si="113">I142/AF142-1</f>
        <v>0.08832143415498472</v>
      </c>
      <c r="K142" s="35" t="n">
        <f>出租!K38-出租!K40</f>
        <v>1088.57</v>
      </c>
      <c r="L142" s="36" t="n">
        <f t="shared" si="114">K142/AH142-1</f>
        <v>-0.23330962157441382</v>
      </c>
      <c r="M142" s="35" t="n">
        <f>出租!M38-出租!M40</f>
        <v>1162.5900000000001</v>
      </c>
      <c r="N142" s="36" t="n">
        <f t="shared" si="115">M142/AJ142-1</f>
        <v>-0.062313989595515595</v>
      </c>
      <c r="O142" s="35" t="n">
        <f>出租!O38-出租!O40</f>
        <v>1097.21</v>
      </c>
      <c r="P142" s="36" t="n">
        <f t="shared" si="116">O142/AL142-1</f>
        <v>-0.06220565987743487</v>
      </c>
      <c r="Q142" s="35" t="n">
        <f>出租!Q38-出租!Q40</f>
        <v>1071.05</v>
      </c>
      <c r="R142" s="36" t="n">
        <f>Q142/AL142-1</f>
        <v>-0.038425281680657175</v>
      </c>
      <c r="S142" s="35">
        <f>出租!S38-出租!S40</f>
      </c>
      <c r="T142" s="36">
        <f>S142/AN142-1</f>
      </c>
      <c r="U142" s="134">
        <f>E142+C142+G142+I142+K142+M142+O142+Q142+S142</f>
      </c>
      <c r="V142" s="135">
        <f>U142/SUM(X142,Z142,AB142,AD142,AF142,AH142,AJ142,AL142,AN142)-1</f>
      </c>
      <c r="W142" s="35"/>
      <c r="X142" s="35">
        <f>出租!X38-出租!X40</f>
      </c>
      <c r="Y142" s="36">
        <f>X142/AY142-1</f>
      </c>
      <c r="Z142" s="35">
        <f>出租!Z38-出租!Z40</f>
      </c>
      <c r="AA142" s="36">
        <f>Z142/BA142-1</f>
      </c>
      <c r="AB142" s="35">
        <f>出租!AB38-出租!AB40</f>
      </c>
      <c r="AC142" s="36">
        <f>AB142/BC142-1</f>
      </c>
      <c r="AD142" s="35">
        <f>出租!AD38-出租!AD40</f>
      </c>
      <c r="AE142" s="36">
        <f>AD142/BE142-1</f>
      </c>
      <c r="AF142" s="35">
        <f>出租!AF38-出租!AF40</f>
      </c>
      <c r="AG142" s="36">
        <f>AF142/BG142-1</f>
      </c>
      <c r="AH142" s="35">
        <f>出租!AH38-出租!AH40</f>
      </c>
      <c r="AI142" s="36">
        <f>AH142/BI142-1</f>
      </c>
      <c r="AJ142" s="35">
        <f>出租!AJ38-出租!AJ40</f>
      </c>
      <c r="AK142" s="36">
        <f>AJ142/BK142-1</f>
      </c>
      <c r="AL142" s="35">
        <f>出租!AL38-出租!AL40</f>
      </c>
      <c r="AM142" s="36">
        <f>AL142/BM142-1</f>
      </c>
      <c r="AN142" s="35">
        <f>出租!AN38-出租!AN40</f>
      </c>
      <c r="AO142" s="36">
        <f>AN142/BO142-1</f>
      </c>
      <c r="AP142" s="35">
        <f>出租!AP38-出租!AP40</f>
      </c>
      <c r="AQ142" s="36">
        <f>AP142/BQ142-1</f>
      </c>
      <c r="AR142" s="35">
        <f>出租!AR38-出租!AR40</f>
      </c>
      <c r="AS142" s="36">
        <f>AR142/BS142-1</f>
      </c>
      <c r="AT142" s="35">
        <f>出租!AT38-出租!AT40</f>
      </c>
      <c r="AU142" s="36">
        <f>AT142/BU142-1</f>
      </c>
      <c r="AV142" s="35">
        <f>Z142+X142+AB142+AD142+AF142+AH142+AJ142+AL142+AN142+AP142+AR142+AT142</f>
      </c>
      <c r="AW142" s="36">
        <f>AV142/SUM(AY142,BA142,BC142,BE142,BG142,BI142,BK142,BM142,BO142,BQ142,BS142,BU142)-1</f>
      </c>
      <c r="AX142" s="37"/>
      <c r="AY142" s="35" t="n">
        <v>1209.32</v>
      </c>
      <c r="AZ142" s="36"/>
      <c r="BA142" s="35" t="n">
        <v>1073.55</v>
      </c>
      <c r="BB142" s="36"/>
      <c r="BC142" s="35" t="n">
        <v>1036.29</v>
      </c>
      <c r="BD142" s="36"/>
      <c r="BE142" s="35" t="n">
        <v>1003.18</v>
      </c>
      <c r="BF142" s="36"/>
      <c r="BG142" s="35" t="n">
        <v>1071.51</v>
      </c>
      <c r="BH142" s="36"/>
      <c r="BI142" s="35" t="n">
        <v>1088.29</v>
      </c>
      <c r="BJ142" s="36"/>
      <c r="BK142" s="35" t="n">
        <v>1025.17</v>
      </c>
      <c r="BL142" s="36"/>
      <c r="BM142" s="35" t="n">
        <v>966.79</v>
      </c>
      <c r="BN142" s="36"/>
      <c r="BO142" s="35" t="n">
        <v>935.2</v>
      </c>
      <c r="BP142" s="36"/>
      <c r="BQ142" s="35" t="n">
        <v>980.02</v>
      </c>
      <c r="BR142" s="36"/>
      <c r="BS142" s="35" t="n">
        <v>924.21</v>
      </c>
      <c r="BT142" s="36"/>
      <c r="BU142" s="35" t="n">
        <v>935.11</v>
      </c>
      <c r="BV142" s="36"/>
      <c r="BW142" s="35">
        <f>AY142+BA142+BC142+BE142+BG142+BI142+BK142+BM142+BO142+BQ142+BS142+BU142</f>
      </c>
      <c r="BX142" s="36"/>
      <c r="BY142" s="40"/>
      <c r="BZ142" s="49"/>
      <c r="CA142" s="49"/>
      <c r="CB142" s="49"/>
      <c r="CC142" s="49"/>
      <c r="CD142" s="49"/>
      <c r="CE142" s="49"/>
      <c r="CF142" s="50"/>
      <c r="CG142" s="49"/>
      <c r="CH142" s="50"/>
      <c r="CI142" s="50"/>
      <c r="CJ142" s="50"/>
      <c r="CK142" s="50"/>
      <c r="CL142" s="47"/>
    </row>
    <row r="143" ht="28.8" customHeight="1" spans="1:88">
      <c r="A143" s="29"/>
      <c r="B143" s="34" t="s">
        <v>304</v>
      </c>
      <c r="C143" s="35" t="n">
        <f>网约车!C38-网约车!C40</f>
        <v>422.27015179829704</v>
      </c>
      <c r="D143" s="36" t="n">
        <f t="shared" si="110">C143/Z143-1</f>
        <v>1.8608163676708394</v>
      </c>
      <c r="E143" s="35" t="n">
        <f>网约车!E38-网约车!E40</f>
        <v>331.19486331239403</v>
      </c>
      <c r="F143" s="36" t="n">
        <f t="shared" si="111">E143/AB143-1</f>
        <v>1.2451367413603465</v>
      </c>
      <c r="G143" s="35" t="n">
        <f>网约车!G38-网约车!G40</f>
        <v>432.7070312861529</v>
      </c>
      <c r="H143" s="36" t="n">
        <f t="shared" si="112">G143/AD143-1</f>
        <v>1.5087584386558333</v>
      </c>
      <c r="I143" s="35" t="n">
        <f>网约车!I38-网约车!I40</f>
        <v>440.671024788756</v>
      </c>
      <c r="J143" s="36" t="n">
        <f t="shared" si="113">I143/AF143-1</f>
        <v>1.2588805161666543</v>
      </c>
      <c r="K143" s="35" t="n">
        <f>网约车!K38-网约车!K40</f>
        <v>484.82443349716795</v>
      </c>
      <c r="L143" s="36" t="n">
        <f t="shared" si="114">K143/AH143-1</f>
        <v>1.1280213396680954</v>
      </c>
      <c r="M143" s="35" t="n">
        <f>网约车!M38-网约车!M40</f>
        <v>481.967168563125</v>
      </c>
      <c r="N143" s="36" t="n">
        <f t="shared" si="115">M143/AJ143-1</f>
        <v>1.1645505058952668</v>
      </c>
      <c r="O143" s="35" t="n">
        <f>网约车!O38-网约车!O40</f>
        <v>517.651487360105</v>
      </c>
      <c r="P143" s="36" t="n">
        <f t="shared" si="116">O143/AL143-1</f>
        <v>1.131234110898359</v>
      </c>
      <c r="Q143" s="35" t="n">
        <f>网约车!Q38-网约车!Q40</f>
        <v>531.2544825073167</v>
      </c>
      <c r="R143" s="36" t="n">
        <f>Q143/AL143-1</f>
        <v>1.0897561189425784</v>
      </c>
      <c r="S143" s="35">
        <f>网约车!S38-网约车!S40</f>
      </c>
      <c r="T143" s="36">
        <f>S143/AN143-1</f>
      </c>
      <c r="U143" s="134">
        <f>E143+C143+G143+I143+K143+M143+O143+Q143+S143</f>
      </c>
      <c r="V143" s="135">
        <f>U143/SUM(X143,Z143,AB143,AD143,AF143,AH143,AJ143,AL143,AN143)-1</f>
      </c>
      <c r="W143" s="35"/>
      <c r="X143" s="35">
        <f>网约车!X38-网约车!X40</f>
      </c>
      <c r="Y143" s="36">
        <f>X143/AY143-1</f>
      </c>
      <c r="Z143" s="35">
        <f>网约车!Z38-网约车!Z40</f>
      </c>
      <c r="AA143" s="36">
        <f>Z143/BA143-1</f>
      </c>
      <c r="AB143" s="35">
        <f>网约车!AB38-网约车!AB40</f>
      </c>
      <c r="AC143" s="36">
        <f>AB143/BC143-1</f>
      </c>
      <c r="AD143" s="35">
        <f>网约车!AD38-网约车!AD40</f>
      </c>
      <c r="AE143" s="36">
        <f>AD143/BE143-1</f>
      </c>
      <c r="AF143" s="35">
        <f>网约车!AF38-网约车!AF40</f>
      </c>
      <c r="AG143" s="36">
        <f>AF143/BG143-1</f>
      </c>
      <c r="AH143" s="35">
        <f>网约车!AH38-网约车!AH40</f>
      </c>
      <c r="AI143" s="36">
        <f>AH143/BI143-1</f>
      </c>
      <c r="AJ143" s="35">
        <f>网约车!AJ38-网约车!AJ40</f>
      </c>
      <c r="AK143" s="36">
        <f>AJ143/BK143-1</f>
      </c>
      <c r="AL143" s="35">
        <f>网约车!AL38-网约车!AL40</f>
      </c>
      <c r="AM143" s="36">
        <f>AL143/BM143-1</f>
      </c>
      <c r="AN143" s="35">
        <f>网约车!AN38-网约车!AN40</f>
      </c>
      <c r="AO143" s="36">
        <f>AN143/BO143-1</f>
      </c>
      <c r="AP143" s="35">
        <f>网约车!AP38-网约车!AP40</f>
      </c>
      <c r="AQ143" s="36">
        <f>AP143/BQ143-1</f>
      </c>
      <c r="AR143" s="35">
        <f>网约车!AR38-网约车!AR40</f>
      </c>
      <c r="AS143" s="36">
        <f>AR143/BS143-1</f>
      </c>
      <c r="AT143" s="35">
        <f>网约车!AT38-网约车!AT40</f>
      </c>
      <c r="AU143" s="36">
        <f>AT143/BU143-1</f>
      </c>
      <c r="AV143" s="35">
        <f>Z143+X143+AB143+AD143+AF143+AH143+AJ143+AL143+AN143+AP143+AR143+AT143</f>
      </c>
      <c r="AW143" s="36">
        <f>AV143/SUM(AY143,BA143,BC143,BE143,BG143,BI143,BK143,BM143,BO143,BQ143,BS143,BU143)-1</f>
      </c>
      <c r="AX143" s="37"/>
      <c r="AY143" s="35" t="n">
        <v>218.093899071224</v>
      </c>
      <c r="AZ143" s="36"/>
      <c r="BA143" s="35" t="n">
        <v>129.488880231963</v>
      </c>
      <c r="BB143" s="36"/>
      <c r="BC143" s="35" t="n">
        <v>167.1008049627</v>
      </c>
      <c r="BD143" s="36"/>
      <c r="BE143" s="35" t="n">
        <v>185.347296194228</v>
      </c>
      <c r="BF143" s="36"/>
      <c r="BG143" s="35" t="n">
        <v>199.616220920734</v>
      </c>
      <c r="BH143" s="36"/>
      <c r="BI143" s="35" t="n">
        <v>178.465102207085</v>
      </c>
      <c r="BJ143" s="36"/>
      <c r="BK143" s="35" t="n">
        <v>210.306560286132</v>
      </c>
      <c r="BL143" s="36"/>
      <c r="BM143" s="35" t="n">
        <v>201.80596381475</v>
      </c>
      <c r="BN143" s="36"/>
      <c r="BO143" s="35" t="n">
        <v>229.129298265466</v>
      </c>
      <c r="BP143" s="36"/>
      <c r="BQ143" s="35" t="n">
        <v>246.908964261772</v>
      </c>
      <c r="BR143" s="36"/>
      <c r="BS143" s="35" t="n">
        <v>251.560904661194</v>
      </c>
      <c r="BT143" s="36"/>
      <c r="BU143" s="35" t="n">
        <v>288.631113922117</v>
      </c>
      <c r="BV143" s="36"/>
      <c r="BW143" s="35">
        <f>AY143+BA143+BC143+BE143+BG143+BI143+BK143+BM143+BO143+BQ143+BS143+BU143</f>
      </c>
      <c r="BX143" s="36"/>
      <c r="BY143" s="40"/>
      <c r="BZ143" s="49"/>
      <c r="CA143" s="49"/>
      <c r="CB143" s="49"/>
      <c r="CC143" s="49"/>
      <c r="CD143" s="49"/>
      <c r="CE143" s="49"/>
      <c r="CF143" s="49"/>
      <c r="CG143" s="49"/>
      <c r="CH143" s="49"/>
      <c r="CI143" s="49"/>
      <c r="CJ143" s="49"/>
      <c r="CK143" s="49"/>
      <c r="CL143" s="47"/>
    </row>
    <row r="144" s="15" customFormat="1" ht="28.8" customHeight="1" spans="1:88">
      <c r="A144" s="48" t="s">
        <v>101</v>
      </c>
      <c r="B144" s="34" t="s">
        <v>300</v>
      </c>
      <c r="C144" s="35" t="n">
        <f>C145+C146+C147+C148</f>
        <v>10455.178348110761</v>
      </c>
      <c r="D144" s="36" t="n">
        <f t="shared" si="110">C144/Z144-1</f>
        <v>-0.1213344781166169</v>
      </c>
      <c r="E144" s="35" t="n">
        <f>E145+E146+E147+E148</f>
        <v>12949.37084803445</v>
      </c>
      <c r="F144" s="36" t="n">
        <f t="shared" si="111">E144/AB144-1</f>
        <v>-0.09094553664427696</v>
      </c>
      <c r="G144" s="35" t="n">
        <f>G145+G146+G147+G148</f>
        <v>12684.047680468511</v>
      </c>
      <c r="H144" s="36" t="n">
        <f t="shared" si="112">G144/AD144-1</f>
        <v>0.05902244068992424</v>
      </c>
      <c r="I144" s="35" t="n">
        <f>I145+I146+I147+I148</f>
        <v>10792.532011260446</v>
      </c>
      <c r="J144" s="36" t="n">
        <f t="shared" si="113">I144/AF144-1</f>
        <v>-0.11784374532144626</v>
      </c>
      <c r="K144" s="35" t="n">
        <f>K145+K146+K147+K148</f>
        <v>11546.366286099163</v>
      </c>
      <c r="L144" s="36" t="n">
        <f t="shared" si="114">K144/AH144-1</f>
        <v>-0.04225784289875534</v>
      </c>
      <c r="M144" s="35" t="n">
        <f>M145+M146+M147+M148</f>
        <v>10883.40783365832</v>
      </c>
      <c r="N144" s="36" t="n">
        <f t="shared" si="115">M144/AJ144-1</f>
        <v>-0.0361215055524341</v>
      </c>
      <c r="O144" s="35" t="n">
        <f>O145+O146+O147+O148</f>
        <v>11042.994807743247</v>
      </c>
      <c r="P144" s="36" t="n">
        <f t="shared" si="116">O144/AL144-1</f>
        <v>-0.12573150933190314</v>
      </c>
      <c r="Q144" s="35" t="n">
        <f>Q145+Q146+Q147+Q148</f>
        <v>10945.413962174845</v>
      </c>
      <c r="R144" s="36" t="n">
        <f>Q144/AL144-1</f>
        <v>-0.08787828284003307</v>
      </c>
      <c r="S144" s="35">
        <f>S145+S146+S147+S148</f>
      </c>
      <c r="T144" s="36">
        <f>S144/AN144-1</f>
      </c>
      <c r="U144" s="134">
        <f>E144+C144+G144+I144+K144+M144+O144+Q144+S144</f>
      </c>
      <c r="V144" s="135">
        <f>U144/SUM(X144,Z144,AB144,AD144,AF144,AH144,AJ144,AL144,AN144)-1</f>
      </c>
      <c r="W144" s="35"/>
      <c r="X144" s="35">
        <f>X145+X146+X147+X148</f>
      </c>
      <c r="Y144" s="36">
        <f>X144/AY144-1</f>
      </c>
      <c r="Z144" s="35">
        <f>Z145+Z146+Z147+Z148</f>
      </c>
      <c r="AA144" s="36">
        <f>Z144/BA144-1</f>
      </c>
      <c r="AB144" s="35">
        <f>AB145+AB146+AB147+AB148</f>
      </c>
      <c r="AC144" s="36">
        <f>AB144/BC144-1</f>
      </c>
      <c r="AD144" s="35">
        <f>AD145+AD146+AD147+AD148</f>
      </c>
      <c r="AE144" s="36">
        <f>AD144/BE144-1</f>
      </c>
      <c r="AF144" s="35">
        <f>AF145+AF146+AF147+AF148</f>
      </c>
      <c r="AG144" s="36">
        <f>AF144/BG144-1</f>
      </c>
      <c r="AH144" s="35">
        <f>AH145+AH146+AH147+AH148</f>
      </c>
      <c r="AI144" s="36">
        <f>AH144/BI144-1</f>
      </c>
      <c r="AJ144" s="35">
        <f>AJ145+AJ146+AJ147+AJ148</f>
      </c>
      <c r="AK144" s="36">
        <f>AJ144/BK144-1</f>
      </c>
      <c r="AL144" s="35">
        <f>AL145+AL146+AL147+AL148</f>
      </c>
      <c r="AM144" s="36">
        <f>AL144/BM144-1</f>
      </c>
      <c r="AN144" s="35">
        <f>AN145+AN146+AN147+AN148</f>
      </c>
      <c r="AO144" s="36">
        <f>AN144/BO144-1</f>
      </c>
      <c r="AP144" s="35">
        <f>AP145+AP146+AP147+AP148</f>
      </c>
      <c r="AQ144" s="36">
        <f>AP144/BQ144-1</f>
      </c>
      <c r="AR144" s="35">
        <f>AR145+AR146+AR147+AR148</f>
      </c>
      <c r="AS144" s="36">
        <f>AR144/BS144-1</f>
      </c>
      <c r="AT144" s="35">
        <f>AT145+AT146+AT147+AT148</f>
      </c>
      <c r="AU144" s="36">
        <f>AT144/BU144-1</f>
      </c>
      <c r="AV144" s="35">
        <f>Z144+X144+AB144+AD144+AF144+AH144+AJ144+AL144+AN144+AP144+AR144+AT144</f>
      </c>
      <c r="AW144" s="36">
        <f>AV144/SUM(AY144,BA144,BC144,BE144,BG144,BI144,BK144,BM144,BO144,BQ144,BS144,BU144)-1</f>
      </c>
      <c r="AX144" s="37"/>
      <c r="AY144" s="38">
        <f>AY145+AY146+AY147+AY148</f>
      </c>
      <c r="AZ144" s="37"/>
      <c r="BA144" s="38">
        <f>BA145+BA146+BA147+BA148</f>
      </c>
      <c r="BB144" s="37"/>
      <c r="BC144" s="38">
        <f>BC145+BC146+BC147+BC148</f>
      </c>
      <c r="BD144" s="37"/>
      <c r="BE144" s="38">
        <f>BE145+BE146+BE147+BE148</f>
      </c>
      <c r="BF144" s="37"/>
      <c r="BG144" s="38">
        <f>BG145+BG146+BG147+BG148</f>
      </c>
      <c r="BH144" s="37"/>
      <c r="BI144" s="38">
        <f>BI145+BI146+BI147+BI148</f>
      </c>
      <c r="BJ144" s="37"/>
      <c r="BK144" s="38">
        <f>BK145+BK146+BK147+BK148</f>
      </c>
      <c r="BL144" s="37"/>
      <c r="BM144" s="38">
        <f>BM145+BM146+BM147+BM148</f>
      </c>
      <c r="BN144" s="37"/>
      <c r="BO144" s="38">
        <f>BO145+BO146+BO147+BO148</f>
      </c>
      <c r="BP144" s="37"/>
      <c r="BQ144" s="38">
        <f>BQ145+BQ146+BQ147+BQ148</f>
      </c>
      <c r="BR144" s="37"/>
      <c r="BS144" s="38">
        <f>BS145+BS146+BS147+BS148</f>
      </c>
      <c r="BT144" s="37"/>
      <c r="BU144" s="38">
        <f>BU145+BU146+BU147+BU148</f>
      </c>
      <c r="BV144" s="37"/>
      <c r="BW144" s="38">
        <f>AY144+BA144+BC144+BE144+BG144+BI144+BK144+BM144+BO144+BQ144+BS144+BU144</f>
      </c>
      <c r="BX144" s="37"/>
      <c r="BY144" s="39"/>
      <c r="BZ144" s="44"/>
      <c r="CA144" s="44"/>
      <c r="CB144" s="44"/>
      <c r="CC144" s="44"/>
      <c r="CD144" s="44"/>
      <c r="CE144" s="44"/>
      <c r="CF144" s="44"/>
      <c r="CG144" s="44"/>
      <c r="CH144" s="44"/>
      <c r="CI144" s="44"/>
      <c r="CJ144" s="44"/>
      <c r="CK144" s="44"/>
      <c r="CL144" s="44"/>
    </row>
    <row r="145" ht="28.8" customHeight="1" spans="1:88">
      <c r="A145" s="45"/>
      <c r="B145" s="34" t="s">
        <v>301</v>
      </c>
      <c r="C145" s="35" t="n">
        <f>班线包车!C37</f>
        <v>8460.326800000003</v>
      </c>
      <c r="D145" s="36" t="n">
        <f t="shared" si="110">C145/Z145-1</f>
        <v>-0.21662029734889265</v>
      </c>
      <c r="E145" s="35" t="n">
        <f>班线包车!E37</f>
        <v>10893.683499999997</v>
      </c>
      <c r="F145" s="36" t="n">
        <f t="shared" si="111">E145/AB145-1</f>
        <v>-0.1717728536188089</v>
      </c>
      <c r="G145" s="35" t="n">
        <f>班线包车!G37</f>
        <v>10915.655000000006</v>
      </c>
      <c r="H145" s="36" t="n">
        <f t="shared" si="112">G145/AD145-1</f>
        <v>0.0031741964119453847</v>
      </c>
      <c r="I145" s="35" t="n">
        <f>班线包车!I37</f>
        <v>9181.116899999999</v>
      </c>
      <c r="J145" s="36" t="n">
        <f t="shared" si="113">I145/AF145-1</f>
        <v>-0.17322201140447413</v>
      </c>
      <c r="K145" s="35" t="n">
        <f>班线包车!K37</f>
        <v>9903.441</v>
      </c>
      <c r="L145" s="36" t="n">
        <f t="shared" si="114">K145/AH145-1</f>
        <v>-0.09101604506898442</v>
      </c>
      <c r="M145" s="35" t="n">
        <f>班线包车!M37</f>
        <v>9184.0432</v>
      </c>
      <c r="N145" s="36" t="n">
        <f t="shared" si="115">M145/AJ145-1</f>
        <v>-0.10131471343938869</v>
      </c>
      <c r="O145" s="35" t="n">
        <f>班线包车!O37</f>
        <v>9351.849799999998</v>
      </c>
      <c r="P145" s="36" t="n">
        <f t="shared" si="116">O145/AL145-1</f>
        <v>-0.13519278071159668</v>
      </c>
      <c r="Q145" s="35" t="n">
        <f>班线包车!Q37</f>
        <v>9225.8675</v>
      </c>
      <c r="R145" s="36" t="n">
        <f>Q145/AL145-1</f>
        <v>-0.07316153610944087</v>
      </c>
      <c r="S145" s="35">
        <f>班线包车!S37</f>
      </c>
      <c r="T145" s="36">
        <f>S145/AN145-1</f>
      </c>
      <c r="U145" s="134">
        <f>E145+C145+G145+I145+K145+M145+O145+Q145+S145</f>
      </c>
      <c r="V145" s="135">
        <f>U145/SUM(X145,Z145,AB145,AD145,AF145,AH145,AJ145,AL145,AN145)-1</f>
      </c>
      <c r="W145" s="35"/>
      <c r="X145" s="35">
        <f>班线包车!X37</f>
      </c>
      <c r="Y145" s="36">
        <f>X145/AY145-1</f>
      </c>
      <c r="Z145" s="35">
        <f>班线包车!Z37</f>
      </c>
      <c r="AA145" s="36">
        <f>Z145/BA145-1</f>
      </c>
      <c r="AB145" s="35">
        <f>班线包车!AB37</f>
      </c>
      <c r="AC145" s="36">
        <f>AB145/BC145-1</f>
      </c>
      <c r="AD145" s="35">
        <f>班线包车!AD37</f>
      </c>
      <c r="AE145" s="36">
        <f>AD145/BE145-1</f>
      </c>
      <c r="AF145" s="35">
        <f>班线包车!AF37</f>
      </c>
      <c r="AG145" s="36">
        <f>AF145/BG145-1</f>
      </c>
      <c r="AH145" s="35">
        <f>班线包车!AH37</f>
      </c>
      <c r="AI145" s="36">
        <f>AH145/BI145-1</f>
      </c>
      <c r="AJ145" s="35">
        <f>班线包车!AJ37</f>
      </c>
      <c r="AK145" s="36">
        <f>AJ145/BK145-1</f>
      </c>
      <c r="AL145" s="35">
        <f>班线包车!AL37</f>
      </c>
      <c r="AM145" s="36">
        <f>AL145/BM145-1</f>
      </c>
      <c r="AN145" s="35">
        <f>班线包车!AN37</f>
      </c>
      <c r="AO145" s="36">
        <f>AN145/BO145-1</f>
      </c>
      <c r="AP145" s="35">
        <f>班线包车!AP37</f>
      </c>
      <c r="AQ145" s="36">
        <f>AP145/BQ145-1</f>
      </c>
      <c r="AR145" s="35">
        <f>班线包车!AR37</f>
      </c>
      <c r="AS145" s="36">
        <f>AR145/BS145-1</f>
      </c>
      <c r="AT145" s="35">
        <f>班线包车!AT37</f>
      </c>
      <c r="AU145" s="36">
        <f>AT145/BU145-1</f>
      </c>
      <c r="AV145" s="35">
        <f>Z145+X145+AB145+AD145+AF145+AH145+AJ145+AL145+AN145+AP145+AR145+AT145</f>
      </c>
      <c r="AW145" s="36">
        <f>AV145/SUM(AY145,BA145,BC145,BE145,BG145,BI145,BK145,BM145,BO145,BQ145,BS145,BU145)-1</f>
      </c>
      <c r="AX145" s="37"/>
      <c r="AY145" s="35" t="n">
        <v>9452.7022</v>
      </c>
      <c r="AZ145" s="36"/>
      <c r="BA145" s="35" t="n">
        <v>13557.7368</v>
      </c>
      <c r="BB145" s="36"/>
      <c r="BC145" s="35" t="n">
        <v>10272.9172</v>
      </c>
      <c r="BD145" s="36"/>
      <c r="BE145" s="35" t="n">
        <v>11245.4144</v>
      </c>
      <c r="BF145" s="36"/>
      <c r="BG145" s="35" t="n">
        <v>11804.8435</v>
      </c>
      <c r="BH145" s="36"/>
      <c r="BI145" s="35" t="n">
        <v>10524.2317</v>
      </c>
      <c r="BJ145" s="36"/>
      <c r="BK145" s="35" t="n">
        <v>10914.3791</v>
      </c>
      <c r="BL145" s="36"/>
      <c r="BM145" s="35" t="n">
        <v>10387.0477</v>
      </c>
      <c r="BN145" s="36"/>
      <c r="BO145" s="35" t="n">
        <v>9858.8445</v>
      </c>
      <c r="BP145" s="36"/>
      <c r="BQ145" s="35" t="n">
        <v>10725.552</v>
      </c>
      <c r="BR145" s="36"/>
      <c r="BS145" s="35" t="n">
        <v>9132.6218</v>
      </c>
      <c r="BT145" s="36"/>
      <c r="BU145" s="35" t="n">
        <v>9073.592</v>
      </c>
      <c r="BV145" s="36"/>
      <c r="BW145" s="35">
        <f>AY145+BA145+BC145+BE145+BG145+BI145+BK145+BM145+BO145+BQ145+BS145+BU145</f>
      </c>
      <c r="BX145" s="36"/>
      <c r="BY145" s="40"/>
      <c r="BZ145" s="46"/>
      <c r="CA145" s="46"/>
      <c r="CB145" s="46"/>
      <c r="CC145" s="46"/>
      <c r="CD145" s="46"/>
      <c r="CE145" s="46"/>
      <c r="CF145" s="46"/>
      <c r="CG145" s="46"/>
      <c r="CH145" s="46"/>
      <c r="CI145" s="46"/>
      <c r="CJ145" s="46"/>
      <c r="CK145" s="46"/>
      <c r="CL145" s="47"/>
    </row>
    <row r="146" ht="28.8" customHeight="1" spans="1:88">
      <c r="A146" s="45"/>
      <c r="B146" s="34" t="s">
        <v>302</v>
      </c>
      <c r="C146" s="35" t="n">
        <f>公交!C42-公交!C44</f>
        <v>101.47999999999956</v>
      </c>
      <c r="D146" s="36" t="n">
        <f t="shared" si="110">C146/Z146-1</f>
        <v>-0.18919782678171937</v>
      </c>
      <c r="E146" s="35" t="n">
        <f>公交!E42-公交!E44</f>
        <v>102.01999999999953</v>
      </c>
      <c r="F146" s="36" t="n">
        <f t="shared" si="111">E146/AB146-1</f>
        <v>-0.18468792455845917</v>
      </c>
      <c r="G146" s="35" t="n">
        <f>公交!G42-公交!G44</f>
        <v>102.57999999999993</v>
      </c>
      <c r="H146" s="36" t="n">
        <f t="shared" si="112">G146/AD146-1</f>
        <v>-0.18269460600748944</v>
      </c>
      <c r="I146" s="35" t="n">
        <f>公交!I42-公交!I44</f>
        <v>102.8199999999988</v>
      </c>
      <c r="J146" s="36" t="n">
        <f t="shared" si="113">I146/AF146-1</f>
        <v>-0.18344980940279687</v>
      </c>
      <c r="K146" s="35" t="n">
        <f>公交!K42-公交!K44</f>
        <v>102.86000000000058</v>
      </c>
      <c r="L146" s="36" t="n">
        <f t="shared" si="114">K146/AH146-1</f>
        <v>-0.1833267169511632</v>
      </c>
      <c r="M146" s="35" t="n">
        <f>公交!M42-公交!M44</f>
        <v>103.05999999999949</v>
      </c>
      <c r="N146" s="36" t="n">
        <f t="shared" si="115">M146/AJ146-1</f>
        <v>0.13928808313065444</v>
      </c>
      <c r="O146" s="35" t="n">
        <f>公交!O42-公交!O44</f>
        <v>103.36999999999989</v>
      </c>
      <c r="P146" s="36" t="n">
        <f t="shared" si="116">O146/AL146-1</f>
        <v>0.07486742227305698</v>
      </c>
      <c r="Q146" s="35" t="n">
        <f>公交!Q42-公交!Q44</f>
        <v>103.44999999999891</v>
      </c>
      <c r="R146" s="36" t="n">
        <f>Q146/AL146-1</f>
        <v>-0.0016406099208743363</v>
      </c>
      <c r="S146" s="35">
        <f>公交!S42-公交!S44</f>
      </c>
      <c r="T146" s="36">
        <f>S146/AN146-1</f>
      </c>
      <c r="U146" s="134">
        <f>E146+C146+G146+I146+K146+M146+O146+Q146+S146</f>
      </c>
      <c r="V146" s="135">
        <f>U146/SUM(X146,Z146,AB146,AD146,AF146,AH146,AJ146,AL146,AN146)-1</f>
      </c>
      <c r="W146" s="35"/>
      <c r="X146" s="35">
        <f>公交!X42-公交!X44</f>
      </c>
      <c r="Y146" s="36">
        <f>X146/AY146-1</f>
      </c>
      <c r="Z146" s="35">
        <f>公交!Z42-公交!Z44</f>
      </c>
      <c r="AA146" s="36">
        <f>Z146/BA146-1</f>
      </c>
      <c r="AB146" s="35">
        <f>公交!AB42-公交!AB44</f>
      </c>
      <c r="AC146" s="36">
        <f>AB146/BC146-1</f>
      </c>
      <c r="AD146" s="35">
        <f>公交!AD42-公交!AD44</f>
      </c>
      <c r="AE146" s="36">
        <f>AD146/BE146-1</f>
      </c>
      <c r="AF146" s="35">
        <f>公交!AF42-公交!AF44</f>
      </c>
      <c r="AG146" s="36">
        <f>AF146/BG146-1</f>
      </c>
      <c r="AH146" s="35">
        <f>公交!AH42-公交!AH44</f>
      </c>
      <c r="AI146" s="36">
        <f>AH146/BI146-1</f>
      </c>
      <c r="AJ146" s="35">
        <f>公交!AJ42-公交!AJ44</f>
      </c>
      <c r="AK146" s="36">
        <f>AJ146/BK146-1</f>
      </c>
      <c r="AL146" s="35">
        <f>公交!AL42-公交!AL44</f>
      </c>
      <c r="AM146" s="36">
        <f>AL146/BM146-1</f>
      </c>
      <c r="AN146" s="35">
        <f>公交!AN42-公交!AN44</f>
      </c>
      <c r="AO146" s="36">
        <f>AN146/BO146-1</f>
      </c>
      <c r="AP146" s="35">
        <f>公交!AP42-公交!AP44</f>
      </c>
      <c r="AQ146" s="36">
        <f>AP146/BQ146-1</f>
      </c>
      <c r="AR146" s="35">
        <f>公交!AR42-公交!AR44</f>
      </c>
      <c r="AS146" s="36">
        <f>AR146/BS146-1</f>
      </c>
      <c r="AT146" s="35">
        <f>公交!AT42-公交!AT44</f>
      </c>
      <c r="AU146" s="36">
        <f>AT146/BU146-1</f>
      </c>
      <c r="AV146" s="35">
        <f>Z146+X146+AB146+AD146+AF146+AH146+AJ146+AL146+AN146+AP146+AR146+AT146</f>
      </c>
      <c r="AW146" s="36">
        <f>AV146/SUM(AY146,BA146,BC146,BE146,BG146,BI146,BK146,BM146,BO146,BQ146,BS146,BU146)-1</f>
      </c>
      <c r="AX146" s="37"/>
      <c r="AY146" s="35" t="n">
        <v>124.0</v>
      </c>
      <c r="AZ146" s="36"/>
      <c r="BA146" s="35" t="n">
        <v>123.54</v>
      </c>
      <c r="BB146" s="36"/>
      <c r="BC146" s="35" t="n">
        <v>123.62</v>
      </c>
      <c r="BD146" s="36"/>
      <c r="BE146" s="35" t="n">
        <v>123.71</v>
      </c>
      <c r="BF146" s="36"/>
      <c r="BG146" s="35" t="n">
        <v>123.59</v>
      </c>
      <c r="BH146" s="36"/>
      <c r="BI146" s="35" t="n">
        <v>123.59</v>
      </c>
      <c r="BJ146" s="36"/>
      <c r="BK146" s="35" t="n">
        <v>127.610000000001</v>
      </c>
      <c r="BL146" s="36"/>
      <c r="BM146" s="35" t="n">
        <v>127.39</v>
      </c>
      <c r="BN146" s="36"/>
      <c r="BO146" s="35" t="n">
        <v>124.9</v>
      </c>
      <c r="BP146" s="36"/>
      <c r="BQ146" s="35" t="n">
        <v>125.15</v>
      </c>
      <c r="BR146" s="36"/>
      <c r="BS146" s="35" t="n">
        <v>124.73</v>
      </c>
      <c r="BT146" s="36"/>
      <c r="BU146" s="35" t="n">
        <v>124.9</v>
      </c>
      <c r="BV146" s="36"/>
      <c r="BW146" s="35">
        <f>AY146+BA146+BC146+BE146+BG146+BI146+BK146+BM146+BO146+BQ146+BS146+BU146</f>
      </c>
      <c r="BX146" s="36"/>
      <c r="BY146" s="40"/>
      <c r="BZ146" s="46"/>
      <c r="CA146" s="46"/>
      <c r="CB146" s="46"/>
      <c r="CC146" s="46"/>
      <c r="CD146" s="46"/>
      <c r="CE146" s="46"/>
      <c r="CF146" s="46"/>
      <c r="CG146" s="46"/>
      <c r="CH146" s="46"/>
      <c r="CI146" s="46"/>
      <c r="CJ146" s="46"/>
      <c r="CK146" s="46"/>
      <c r="CL146" s="47"/>
    </row>
    <row r="147" ht="28.8" customHeight="1" spans="1:88">
      <c r="A147" s="45"/>
      <c r="B147" s="34" t="s">
        <v>303</v>
      </c>
      <c r="C147" s="35" t="n">
        <f>出租!C42-出租!C44</f>
        <v>1505.33</v>
      </c>
      <c r="D147" s="36" t="n">
        <f t="shared" si="110">C147/Z147-1</f>
        <v>0.7444808844491315</v>
      </c>
      <c r="E147" s="35" t="n">
        <f>出租!E42-出租!E44</f>
        <v>1560.5100000000002</v>
      </c>
      <c r="F147" s="36" t="n">
        <f t="shared" si="111">E147/AB147-1</f>
        <v>0.9985272082271428</v>
      </c>
      <c r="G147" s="35" t="n">
        <f>出租!G42-出租!G44</f>
        <v>1249.1899999999996</v>
      </c>
      <c r="H147" s="36" t="n">
        <f t="shared" si="112">G147/AD147-1</f>
        <v>0.6272910831759266</v>
      </c>
      <c r="I147" s="35" t="n">
        <f>出租!I42-出租!I44</f>
        <v>1111.6400000000003</v>
      </c>
      <c r="J147" s="36" t="n">
        <f t="shared" si="113">I147/AF147-1</f>
        <v>0.525092605295651</v>
      </c>
      <c r="K147" s="35" t="n">
        <f>出租!K42-出租!K44</f>
        <v>1122.1999999999998</v>
      </c>
      <c r="L147" s="36" t="n">
        <f t="shared" si="114">K147/AH147-1</f>
        <v>0.49030544488711825</v>
      </c>
      <c r="M147" s="35" t="n">
        <f>出租!M42-出租!M44</f>
        <v>1138.8200000000002</v>
      </c>
      <c r="N147" s="36" t="n">
        <f t="shared" si="115">M147/AJ147-1</f>
        <v>0.5639050247874868</v>
      </c>
      <c r="O147" s="35" t="n">
        <f>出租!O42-出租!O44</f>
        <v>1094.25</v>
      </c>
      <c r="P147" s="36" t="n">
        <f t="shared" si="116">O147/AL147-1</f>
        <v>-0.1954635688552312</v>
      </c>
      <c r="Q147" s="35" t="n">
        <f>出租!Q42-出租!Q44</f>
        <v>1104.5899999999997</v>
      </c>
      <c r="R147" s="36" t="n">
        <f>Q147/AL147-1</f>
        <v>-0.29638571100975875</v>
      </c>
      <c r="S147" s="35">
        <f>出租!S42-出租!S44</f>
      </c>
      <c r="T147" s="36">
        <f>S147/AN147-1</f>
      </c>
      <c r="U147" s="134">
        <f>E147+C147+G147+I147+K147+M147+O147+Q147+S147</f>
      </c>
      <c r="V147" s="135">
        <f>U147/SUM(X147,Z147,AB147,AD147,AF147,AH147,AJ147,AL147,AN147)-1</f>
      </c>
      <c r="W147" s="35"/>
      <c r="X147" s="35">
        <f>出租!X42-出租!X44</f>
      </c>
      <c r="Y147" s="36">
        <f>X147/AY147-1</f>
      </c>
      <c r="Z147" s="35">
        <f>出租!Z42-出租!Z44</f>
      </c>
      <c r="AA147" s="36">
        <f>Z147/BA147-1</f>
      </c>
      <c r="AB147" s="35">
        <f>出租!AB42-出租!AB44</f>
      </c>
      <c r="AC147" s="36">
        <f>AB147/BC147-1</f>
      </c>
      <c r="AD147" s="35">
        <f>出租!AD42-出租!AD44</f>
      </c>
      <c r="AE147" s="36">
        <f>AD147/BE147-1</f>
      </c>
      <c r="AF147" s="35">
        <f>出租!AF42-出租!AF44</f>
      </c>
      <c r="AG147" s="36">
        <f>AF147/BG147-1</f>
      </c>
      <c r="AH147" s="35">
        <f>出租!AH42-出租!AH44</f>
      </c>
      <c r="AI147" s="36">
        <f>AH147/BI147-1</f>
      </c>
      <c r="AJ147" s="35">
        <f>出租!AJ42-出租!AJ44</f>
      </c>
      <c r="AK147" s="36">
        <f>AJ147/BK147-1</f>
      </c>
      <c r="AL147" s="35">
        <f>出租!AL42-出租!AL44</f>
      </c>
      <c r="AM147" s="36">
        <f>AL147/BM147-1</f>
      </c>
      <c r="AN147" s="35">
        <f>出租!AN42-出租!AN44</f>
      </c>
      <c r="AO147" s="36">
        <f>AN147/BO147-1</f>
      </c>
      <c r="AP147" s="35">
        <f>出租!AP42-出租!AP44</f>
      </c>
      <c r="AQ147" s="36">
        <f>AP147/BQ147-1</f>
      </c>
      <c r="AR147" s="35">
        <f>出租!AR42-出租!AR44</f>
      </c>
      <c r="AS147" s="36">
        <f>AR147/BS147-1</f>
      </c>
      <c r="AT147" s="35">
        <f>出租!AT42-出租!AT44</f>
      </c>
      <c r="AU147" s="36">
        <f>AT147/BU147-1</f>
      </c>
      <c r="AV147" s="35">
        <f>Z147+X147+AB147+AD147+AF147+AH147+AJ147+AL147+AN147+AP147+AR147+AT147</f>
      </c>
      <c r="AW147" s="36">
        <f>AV147/SUM(AY147,BA147,BC147,BE147,BG147,BI147,BK147,BM147,BO147,BQ147,BS147,BU147)-1</f>
      </c>
      <c r="AX147" s="37"/>
      <c r="AY147" s="35" t="n">
        <v>931.65</v>
      </c>
      <c r="AZ147" s="36"/>
      <c r="BA147" s="35" t="n">
        <v>1014.8</v>
      </c>
      <c r="BB147" s="36"/>
      <c r="BC147" s="35" t="n">
        <v>867.08</v>
      </c>
      <c r="BD147" s="36"/>
      <c r="BE147" s="35" t="n">
        <v>797.5</v>
      </c>
      <c r="BF147" s="36"/>
      <c r="BG147" s="35" t="n">
        <v>800.75</v>
      </c>
      <c r="BH147" s="36"/>
      <c r="BI147" s="35" t="n">
        <v>801.1</v>
      </c>
      <c r="BJ147" s="36"/>
      <c r="BK147" s="35" t="n">
        <v>816.51</v>
      </c>
      <c r="BL147" s="36"/>
      <c r="BM147" s="35" t="n">
        <v>770.35</v>
      </c>
      <c r="BN147" s="36"/>
      <c r="BO147" s="35" t="n">
        <v>698.08</v>
      </c>
      <c r="BP147" s="36"/>
      <c r="BQ147" s="35" t="n">
        <v>714.05</v>
      </c>
      <c r="BR147" s="36"/>
      <c r="BS147" s="35" t="n">
        <v>693.82</v>
      </c>
      <c r="BT147" s="36"/>
      <c r="BU147" s="35" t="n">
        <v>731.73</v>
      </c>
      <c r="BV147" s="36"/>
      <c r="BW147" s="35">
        <f>AY147+BA147+BC147+BE147+BG147+BI147+BK147+BM147+BO147+BQ147+BS147+BU147</f>
      </c>
      <c r="BX147" s="36"/>
      <c r="BY147" s="40"/>
      <c r="BZ147" s="46"/>
      <c r="CA147" s="46"/>
      <c r="CB147" s="46"/>
      <c r="CC147" s="46"/>
      <c r="CD147" s="46"/>
      <c r="CE147" s="46"/>
      <c r="CF147" s="41"/>
      <c r="CG147" s="46"/>
      <c r="CH147" s="41"/>
      <c r="CI147" s="41"/>
      <c r="CJ147" s="41"/>
      <c r="CK147" s="41"/>
      <c r="CL147" s="47"/>
    </row>
    <row r="148" ht="28.8" customHeight="1" spans="1:88">
      <c r="A148" s="29"/>
      <c r="B148" s="34" t="s">
        <v>304</v>
      </c>
      <c r="C148" s="35" t="n">
        <f>网约车!C42-网约车!C44</f>
        <v>388.041548110759</v>
      </c>
      <c r="D148" s="36" t="n">
        <f t="shared" si="110">C148/Z148-1</f>
        <v>2.493328627976038</v>
      </c>
      <c r="E148" s="35" t="n">
        <f>网约车!E42-网约车!E44</f>
        <v>393.15734803445395</v>
      </c>
      <c r="F148" s="36" t="n">
        <f t="shared" si="111">E148/AB148-1</f>
        <v>1.11483258630216</v>
      </c>
      <c r="G148" s="35" t="n">
        <f>网约车!G42-网约车!G44</f>
        <v>416.622680468504</v>
      </c>
      <c r="H148" s="36" t="n">
        <f t="shared" si="112">G148/AD148-1</f>
        <v>1.053824491557597</v>
      </c>
      <c r="I148" s="35" t="n">
        <f>网约车!I42-网约车!I44</f>
        <v>396.95511126044994</v>
      </c>
      <c r="J148" s="36" t="n">
        <f t="shared" si="113">I148/AF148-1</f>
        <v>0.44479164460175324</v>
      </c>
      <c r="K148" s="35" t="n">
        <f>网约车!K42-网约车!K44</f>
        <v>417.865286099163</v>
      </c>
      <c r="L148" s="36" t="n">
        <f t="shared" si="114">K148/AH148-1</f>
        <v>0.482831354827872</v>
      </c>
      <c r="M148" s="35" t="n">
        <f>网约车!M42-网约车!M44</f>
        <v>457.48463365832185</v>
      </c>
      <c r="N148" s="36" t="n">
        <f t="shared" si="115">M148/AJ148-1</f>
        <v>0.8068510456282509</v>
      </c>
      <c r="O148" s="35" t="n">
        <f>网约车!O42-网约车!O44</f>
        <v>493.525007743248</v>
      </c>
      <c r="P148" s="36" t="n">
        <f t="shared" si="116">O148/AL148-1</f>
        <v>0.3668851063606602</v>
      </c>
      <c r="Q148" s="35" t="n">
        <f>网约车!Q42-网约车!Q44</f>
        <v>511.5064621748454</v>
      </c>
      <c r="R148" s="36" t="n">
        <f>Q148/AL148-1</f>
        <v>0.3738275984480526</v>
      </c>
      <c r="S148" s="35">
        <f>网约车!S42-网约车!S44</f>
      </c>
      <c r="T148" s="36">
        <f>S148/AN148-1</f>
      </c>
      <c r="U148" s="134">
        <f>E148+C148+G148+I148+K148+M148+O148+Q148+S148</f>
      </c>
      <c r="V148" s="135">
        <f>U148/SUM(X148,Z148,AB148,AD148,AF148,AH148,AJ148,AL148,AN148)-1</f>
      </c>
      <c r="W148" s="35"/>
      <c r="X148" s="35">
        <f>网约车!X42-网约车!X44</f>
      </c>
      <c r="Y148" s="36">
        <f>X148/AY148-1</f>
      </c>
      <c r="Z148" s="35">
        <f>网约车!Z42-网约车!Z44</f>
      </c>
      <c r="AA148" s="36">
        <f>Z148/BA148-1</f>
      </c>
      <c r="AB148" s="35">
        <f>网约车!AB42-网约车!AB44</f>
      </c>
      <c r="AC148" s="36">
        <f>AB148/BC148-1</f>
      </c>
      <c r="AD148" s="35">
        <f>网约车!AD42-网约车!AD44</f>
      </c>
      <c r="AE148" s="36">
        <f>AD148/BE148-1</f>
      </c>
      <c r="AF148" s="35">
        <f>网约车!AF42-网约车!AF44</f>
      </c>
      <c r="AG148" s="36">
        <f>AF148/BG148-1</f>
      </c>
      <c r="AH148" s="35">
        <f>网约车!AH42-网约车!AH44</f>
      </c>
      <c r="AI148" s="36">
        <f>AH148/BI148-1</f>
      </c>
      <c r="AJ148" s="35">
        <f>网约车!AJ42-网约车!AJ44</f>
      </c>
      <c r="AK148" s="36">
        <f>AJ148/BK148-1</f>
      </c>
      <c r="AL148" s="35">
        <f>网约车!AL42-网约车!AL44</f>
      </c>
      <c r="AM148" s="36">
        <f>AL148/BM148-1</f>
      </c>
      <c r="AN148" s="35">
        <f>网约车!AN42-网约车!AN44</f>
      </c>
      <c r="AO148" s="36">
        <f>AN148/BO148-1</f>
      </c>
      <c r="AP148" s="35">
        <f>网约车!AP42-网约车!AP44</f>
      </c>
      <c r="AQ148" s="36">
        <f>AP148/BQ148-1</f>
      </c>
      <c r="AR148" s="35">
        <f>网约车!AR42-网约车!AR44</f>
      </c>
      <c r="AS148" s="36">
        <f>AR148/BS148-1</f>
      </c>
      <c r="AT148" s="35">
        <f>网约车!AT42-网约车!AT44</f>
      </c>
      <c r="AU148" s="36">
        <f>AT148/BU148-1</f>
      </c>
      <c r="AV148" s="35">
        <f>Z148+X148+AB148+AD148+AF148+AH148+AJ148+AL148+AN148+AP148+AR148+AT148</f>
      </c>
      <c r="AW148" s="36">
        <f>AV148/SUM(AY148,BA148,BC148,BE148,BG148,BI148,BK148,BM148,BO148,BQ148,BS148,BU148)-1</f>
      </c>
      <c r="AX148" s="37"/>
      <c r="AY148" s="35" t="n">
        <v>212.895283020307</v>
      </c>
      <c r="AZ148" s="36"/>
      <c r="BA148" s="35" t="n">
        <v>114.048183124388</v>
      </c>
      <c r="BB148" s="36"/>
      <c r="BC148" s="35" t="n">
        <v>174.577329964113</v>
      </c>
      <c r="BD148" s="36"/>
      <c r="BE148" s="35" t="n">
        <v>196.585979546261</v>
      </c>
      <c r="BF148" s="36"/>
      <c r="BG148" s="35" t="n">
        <v>201.863949232541</v>
      </c>
      <c r="BH148" s="36"/>
      <c r="BI148" s="35" t="n">
        <v>186.92436037351</v>
      </c>
      <c r="BJ148" s="36"/>
      <c r="BK148" s="35" t="n">
        <v>218.552394788694</v>
      </c>
      <c r="BL148" s="36"/>
      <c r="BM148" s="35" t="n">
        <v>202.702770536024</v>
      </c>
      <c r="BN148" s="36"/>
      <c r="BO148" s="35" t="n">
        <v>197.809338775923</v>
      </c>
      <c r="BP148" s="36"/>
      <c r="BQ148" s="35" t="n">
        <v>213.885437874578</v>
      </c>
      <c r="BR148" s="36"/>
      <c r="BS148" s="35" t="n">
        <v>211.162234576401</v>
      </c>
      <c r="BT148" s="36"/>
      <c r="BU148" s="35" t="n">
        <v>226.96966745614</v>
      </c>
      <c r="BV148" s="36"/>
      <c r="BW148" s="35">
        <f>AY148+BA148+BC148+BE148+BG148+BI148+BK148+BM148+BO148+BQ148+BS148+BU148</f>
      </c>
      <c r="BX148" s="36"/>
      <c r="BY148" s="40"/>
      <c r="BZ148" s="46"/>
      <c r="CA148" s="46"/>
      <c r="CB148" s="46"/>
      <c r="CC148" s="46"/>
      <c r="CD148" s="46"/>
      <c r="CE148" s="46"/>
      <c r="CF148" s="46"/>
      <c r="CG148" s="46"/>
      <c r="CH148" s="46"/>
      <c r="CI148" s="46"/>
      <c r="CJ148" s="46"/>
      <c r="CK148" s="46"/>
      <c r="CL148" s="47"/>
    </row>
    <row r="149" s="15" customFormat="1" ht="28.8" customHeight="1" spans="1:88">
      <c r="A149" s="48" t="s">
        <v>102</v>
      </c>
      <c r="B149" s="34" t="s">
        <v>300</v>
      </c>
      <c r="C149" s="35" t="n">
        <f>C150+C151+C152+C153</f>
        <v>13827.112283120183</v>
      </c>
      <c r="D149" s="36" t="n">
        <f t="shared" si="110">C149/Z149-1</f>
        <v>-0.012851230395031</v>
      </c>
      <c r="E149" s="35" t="n">
        <f>E150+E151+E152+E153</f>
        <v>15512.031999707577</v>
      </c>
      <c r="F149" s="36" t="n">
        <f t="shared" si="111">E149/AB149-1</f>
        <v>0.005448198652459935</v>
      </c>
      <c r="G149" s="35" t="n">
        <f>G150+G151+G152+G153</f>
        <v>15453.621286035292</v>
      </c>
      <c r="H149" s="36" t="n">
        <f t="shared" si="112">G149/AD149-1</f>
        <v>0.01023841325348318</v>
      </c>
      <c r="I149" s="35" t="n">
        <f>I150+I151+I152+I153</f>
        <v>15694.918151570462</v>
      </c>
      <c r="J149" s="36" t="n">
        <f t="shared" si="113">I149/AF149-1</f>
        <v>0.008904362785159492</v>
      </c>
      <c r="K149" s="35" t="n">
        <f>K150+K151+K152+K153</f>
        <v>16006.246442431839</v>
      </c>
      <c r="L149" s="36" t="n">
        <f t="shared" si="114">K149/AH149-1</f>
        <v>0.04201756345620056</v>
      </c>
      <c r="M149" s="35" t="n">
        <f>M150+M151+M152+M153</f>
        <v>15353.478297866204</v>
      </c>
      <c r="N149" s="36" t="n">
        <f t="shared" si="115">M149/AJ149-1</f>
        <v>0.022531019712019873</v>
      </c>
      <c r="O149" s="35" t="n">
        <f>O150+O151+O152+O153</f>
        <v>14680.582588807913</v>
      </c>
      <c r="P149" s="36" t="n">
        <f t="shared" si="116">O149/AL149-1</f>
        <v>0.022313407899383852</v>
      </c>
      <c r="Q149" s="35" t="n">
        <f>Q150+Q151+Q152+Q153</f>
        <v>14894.183576205958</v>
      </c>
      <c r="R149" s="36" t="n">
        <f>Q149/AL149-1</f>
        <v>0.027699635004778456</v>
      </c>
      <c r="S149" s="35">
        <f>S150+S151+S152+S153</f>
      </c>
      <c r="T149" s="36">
        <f>S149/AN149-1</f>
      </c>
      <c r="U149" s="134">
        <f>E149+C149+G149+I149+K149+M149+O149+Q149+S149</f>
      </c>
      <c r="V149" s="135">
        <f>U149/SUM(X149,Z149,AB149,AD149,AF149,AH149,AJ149,AL149,AN149)-1</f>
      </c>
      <c r="W149" s="35"/>
      <c r="X149" s="35">
        <f>X150+X151+X152+X153</f>
      </c>
      <c r="Y149" s="36">
        <f>X149/AY149-1</f>
      </c>
      <c r="Z149" s="35">
        <f>Z150+Z151+Z152+Z153</f>
      </c>
      <c r="AA149" s="36">
        <f>Z149/BA149-1</f>
      </c>
      <c r="AB149" s="35">
        <f>AB150+AB151+AB152+AB153</f>
      </c>
      <c r="AC149" s="36">
        <f>AB149/BC149-1</f>
      </c>
      <c r="AD149" s="35">
        <f>AD150+AD151+AD152+AD153</f>
      </c>
      <c r="AE149" s="36">
        <f>AD149/BE149-1</f>
      </c>
      <c r="AF149" s="35">
        <f>AF150+AF151+AF152+AF153</f>
      </c>
      <c r="AG149" s="36">
        <f>AF149/BG149-1</f>
      </c>
      <c r="AH149" s="35">
        <f>AH150+AH151+AH152+AH153</f>
      </c>
      <c r="AI149" s="36">
        <f>AH149/BI149-1</f>
      </c>
      <c r="AJ149" s="35">
        <f>AJ150+AJ151+AJ152+AJ153</f>
      </c>
      <c r="AK149" s="36">
        <f>AJ149/BK149-1</f>
      </c>
      <c r="AL149" s="35">
        <f>AL150+AL151+AL152+AL153</f>
      </c>
      <c r="AM149" s="36">
        <f>AL149/BM149-1</f>
      </c>
      <c r="AN149" s="35">
        <f>AN150+AN151+AN152+AN153</f>
      </c>
      <c r="AO149" s="36">
        <f>AN149/BO149-1</f>
      </c>
      <c r="AP149" s="35">
        <f>AP150+AP151+AP152+AP153</f>
      </c>
      <c r="AQ149" s="36">
        <f>AP149/BQ149-1</f>
      </c>
      <c r="AR149" s="35">
        <f>AR150+AR151+AR152+AR153</f>
      </c>
      <c r="AS149" s="36">
        <f>AR149/BS149-1</f>
      </c>
      <c r="AT149" s="35">
        <f>AT150+AT151+AT152+AT153</f>
      </c>
      <c r="AU149" s="36">
        <f>AT149/BU149-1</f>
      </c>
      <c r="AV149" s="35">
        <f>Z149+X149+AB149+AD149+AF149+AH149+AJ149+AL149+AN149+AP149+AR149+AT149</f>
      </c>
      <c r="AW149" s="36">
        <f>AV149/SUM(AY149,BA149,BC149,BE149,BG149,BI149,BK149,BM149,BO149,BQ149,BS149,BU149)-1</f>
      </c>
      <c r="AX149" s="37"/>
      <c r="AY149" s="38">
        <f>AY150+AY151+AY152+AY153</f>
      </c>
      <c r="AZ149" s="37"/>
      <c r="BA149" s="38">
        <f>BA150+BA151+BA152+BA153</f>
      </c>
      <c r="BB149" s="37"/>
      <c r="BC149" s="38">
        <f>BC150+BC151+BC152+BC153</f>
      </c>
      <c r="BD149" s="37"/>
      <c r="BE149" s="38">
        <f>BE150+BE151+BE152+BE153</f>
      </c>
      <c r="BF149" s="37"/>
      <c r="BG149" s="38">
        <f>BG150+BG151+BG152+BG153</f>
      </c>
      <c r="BH149" s="37"/>
      <c r="BI149" s="38">
        <f>BI150+BI151+BI152+BI153</f>
      </c>
      <c r="BJ149" s="37"/>
      <c r="BK149" s="38">
        <f>BK150+BK151+BK152+BK153</f>
      </c>
      <c r="BL149" s="37"/>
      <c r="BM149" s="38">
        <f>BM150+BM151+BM152+BM153</f>
      </c>
      <c r="BN149" s="37"/>
      <c r="BO149" s="38">
        <f>BO150+BO151+BO152+BO153</f>
      </c>
      <c r="BP149" s="37"/>
      <c r="BQ149" s="38">
        <f>BQ150+BQ151+BQ152+BQ153</f>
      </c>
      <c r="BR149" s="37"/>
      <c r="BS149" s="38">
        <f>BS150+BS151+BS152+BS153</f>
      </c>
      <c r="BT149" s="37"/>
      <c r="BU149" s="38">
        <f>BU150+BU151+BU152+BU153</f>
      </c>
      <c r="BV149" s="37"/>
      <c r="BW149" s="38">
        <f>AY149+BA149+BC149+BE149+BG149+BI149+BK149+BM149+BO149+BQ149+BS149+BU149</f>
      </c>
      <c r="BX149" s="37"/>
      <c r="BY149" s="39"/>
      <c r="BZ149" s="44"/>
      <c r="CA149" s="44"/>
      <c r="CB149" s="44"/>
      <c r="CC149" s="44"/>
      <c r="CD149" s="44"/>
      <c r="CE149" s="44"/>
      <c r="CF149" s="44"/>
      <c r="CG149" s="44"/>
      <c r="CH149" s="44"/>
      <c r="CI149" s="44"/>
      <c r="CJ149" s="44"/>
      <c r="CK149" s="44"/>
      <c r="CL149" s="44"/>
    </row>
    <row r="150" ht="28.8" customHeight="1" spans="1:88">
      <c r="A150" s="45"/>
      <c r="B150" s="34" t="s">
        <v>301</v>
      </c>
      <c r="C150" s="35" t="n">
        <f>班线包车!C39</f>
        <v>7888.071900000001</v>
      </c>
      <c r="D150" s="36" t="n">
        <f t="shared" si="110">C150/Z150-1</f>
        <v>-0.0883690133026297</v>
      </c>
      <c r="E150" s="35" t="n">
        <f>班线包车!E39</f>
        <v>9890.895400000001</v>
      </c>
      <c r="F150" s="36" t="n">
        <f t="shared" si="111">E150/AB150-1</f>
        <v>0.1144814029160488</v>
      </c>
      <c r="G150" s="35" t="n">
        <f>班线包车!G39</f>
        <v>9258.363600000006</v>
      </c>
      <c r="H150" s="36" t="n">
        <f t="shared" si="112">G150/AD150-1</f>
        <v>0.0687122063091794</v>
      </c>
      <c r="I150" s="35" t="n">
        <f>班线包车!I39</f>
        <v>9236.146799999999</v>
      </c>
      <c r="J150" s="36" t="n">
        <f t="shared" si="113">I150/AF150-1</f>
        <v>0.0037252874068862685</v>
      </c>
      <c r="K150" s="35" t="n">
        <f>班线包车!K39</f>
        <v>9544.872899999998</v>
      </c>
      <c r="L150" s="36" t="n">
        <f t="shared" si="114">K150/AH150-1</f>
        <v>0.06240495063925189</v>
      </c>
      <c r="M150" s="35" t="n">
        <f>班线包车!M39</f>
        <v>9053.127999999999</v>
      </c>
      <c r="N150" s="36" t="n">
        <f t="shared" si="115">M150/AJ150-1</f>
        <v>0.05412738948804274</v>
      </c>
      <c r="O150" s="35" t="n">
        <f>班线包车!O39</f>
        <v>8677.810300000003</v>
      </c>
      <c r="P150" s="36" t="n">
        <f t="shared" si="116">O150/AL150-1</f>
        <v>0.017490764850035534</v>
      </c>
      <c r="Q150" s="35" t="n">
        <f>班线包车!Q39</f>
        <v>8770.326400000002</v>
      </c>
      <c r="R150" s="36" t="n">
        <f>Q150/AL150-1</f>
        <v>-0.01058224695471488</v>
      </c>
      <c r="S150" s="35">
        <f>班线包车!S39</f>
      </c>
      <c r="T150" s="36">
        <f>S150/AN150-1</f>
      </c>
      <c r="U150" s="134">
        <f>E150+C150+G150+I150+K150+M150+O150+Q150+S150</f>
      </c>
      <c r="V150" s="135">
        <f>U150/SUM(X150,Z150,AB150,AD150,AF150,AH150,AJ150,AL150,AN150)-1</f>
      </c>
      <c r="W150" s="35"/>
      <c r="X150" s="35">
        <f>班线包车!X39</f>
      </c>
      <c r="Y150" s="36">
        <f>X150/AY150-1</f>
      </c>
      <c r="Z150" s="35">
        <f>班线包车!Z39</f>
      </c>
      <c r="AA150" s="36">
        <f>Z150/BA150-1</f>
      </c>
      <c r="AB150" s="35">
        <f>班线包车!AB39</f>
      </c>
      <c r="AC150" s="36">
        <f>AB150/BC150-1</f>
      </c>
      <c r="AD150" s="35">
        <f>班线包车!AD39</f>
      </c>
      <c r="AE150" s="36">
        <f>AD150/BE150-1</f>
      </c>
      <c r="AF150" s="35">
        <f>班线包车!AF39</f>
      </c>
      <c r="AG150" s="36">
        <f>AF150/BG150-1</f>
      </c>
      <c r="AH150" s="35">
        <f>班线包车!AH39</f>
      </c>
      <c r="AI150" s="36">
        <f>AH150/BI150-1</f>
      </c>
      <c r="AJ150" s="35">
        <f>班线包车!AJ39</f>
      </c>
      <c r="AK150" s="36">
        <f>AJ150/BK150-1</f>
      </c>
      <c r="AL150" s="35">
        <f>班线包车!AL39</f>
      </c>
      <c r="AM150" s="36">
        <f>AL150/BM150-1</f>
      </c>
      <c r="AN150" s="35">
        <f>班线包车!AN39</f>
      </c>
      <c r="AO150" s="36">
        <f>AN150/BO150-1</f>
      </c>
      <c r="AP150" s="35">
        <f>班线包车!AP39</f>
      </c>
      <c r="AQ150" s="36">
        <f>AP150/BQ150-1</f>
      </c>
      <c r="AR150" s="35">
        <f>班线包车!AR39</f>
      </c>
      <c r="AS150" s="36">
        <f>AR150/BS150-1</f>
      </c>
      <c r="AT150" s="35">
        <f>班线包车!AT39</f>
      </c>
      <c r="AU150" s="36">
        <f>AT150/BU150-1</f>
      </c>
      <c r="AV150" s="35">
        <f>Z150+X150+AB150+AD150+AF150+AH150+AJ150+AL150+AN150+AP150+AR150+AT150</f>
      </c>
      <c r="AW150" s="36">
        <f>AV150/SUM(AY150,BA150,BC150,BE150,BG150,BI150,BK150,BM150,BO150,BQ150,BS150,BU150)-1</f>
      </c>
      <c r="AX150" s="37"/>
      <c r="AY150" s="35" t="n">
        <v>6827.7155</v>
      </c>
      <c r="AZ150" s="36"/>
      <c r="BA150" s="35" t="n">
        <v>7273.4122</v>
      </c>
      <c r="BB150" s="36"/>
      <c r="BC150" s="35" t="n">
        <v>6992.3083</v>
      </c>
      <c r="BD150" s="36"/>
      <c r="BE150" s="35" t="n">
        <v>7303.4141</v>
      </c>
      <c r="BF150" s="36"/>
      <c r="BG150" s="35" t="n">
        <v>7190.1009</v>
      </c>
      <c r="BH150" s="36"/>
      <c r="BI150" s="35" t="n">
        <v>6705.5898</v>
      </c>
      <c r="BJ150" s="36"/>
      <c r="BK150" s="35" t="n">
        <v>6622.5097</v>
      </c>
      <c r="BL150" s="36"/>
      <c r="BM150" s="35" t="n">
        <v>9086.3998</v>
      </c>
      <c r="BN150" s="36"/>
      <c r="BO150" s="35" t="n">
        <v>10672.3079</v>
      </c>
      <c r="BP150" s="36"/>
      <c r="BQ150" s="35" t="n">
        <v>11591.1821</v>
      </c>
      <c r="BR150" s="36"/>
      <c r="BS150" s="35" t="n">
        <v>9597.021</v>
      </c>
      <c r="BT150" s="36"/>
      <c r="BU150" s="35" t="n">
        <v>8521.7629</v>
      </c>
      <c r="BV150" s="36"/>
      <c r="BW150" s="35">
        <f>AY150+BA150+BC150+BE150+BG150+BI150+BK150+BM150+BO150+BQ150+BS150+BU150</f>
      </c>
      <c r="BX150" s="36"/>
      <c r="BY150" s="40"/>
      <c r="BZ150" s="46"/>
      <c r="CA150" s="46"/>
      <c r="CB150" s="46"/>
      <c r="CC150" s="46"/>
      <c r="CD150" s="46"/>
      <c r="CE150" s="46"/>
      <c r="CF150" s="46"/>
      <c r="CG150" s="46"/>
      <c r="CH150" s="46"/>
      <c r="CI150" s="46"/>
      <c r="CJ150" s="46"/>
      <c r="CK150" s="46"/>
      <c r="CL150" s="47"/>
    </row>
    <row r="151" ht="28.8" customHeight="1" spans="1:88">
      <c r="A151" s="45"/>
      <c r="B151" s="34" t="s">
        <v>302</v>
      </c>
      <c r="C151" s="35" t="n">
        <f>公交!C46-公交!C48</f>
        <v>5139.01</v>
      </c>
      <c r="D151" s="36" t="n">
        <f t="shared" si="110">C151/Z151-1</f>
        <v>0.07299885789213234</v>
      </c>
      <c r="E151" s="35" t="n">
        <f>公交!E46-公交!E48</f>
        <v>4912.049999999999</v>
      </c>
      <c r="F151" s="36" t="n">
        <f t="shared" si="111">E151/AB151-1</f>
        <v>-0.17932528928823233</v>
      </c>
      <c r="G151" s="35" t="n">
        <f>公交!G46-公交!G48</f>
        <v>5501.57</v>
      </c>
      <c r="H151" s="36" t="n">
        <f t="shared" si="112">G151/AD151-1</f>
        <v>-0.10689958571966596</v>
      </c>
      <c r="I151" s="35" t="n">
        <f>公交!I46-公交!I48</f>
        <v>5644.450000000001</v>
      </c>
      <c r="J151" s="36" t="n">
        <f t="shared" si="113">I151/AF151-1</f>
        <v>-0.03779474136402694</v>
      </c>
      <c r="K151" s="35" t="n">
        <f>公交!K46-公交!K48</f>
        <v>5668.25</v>
      </c>
      <c r="L151" s="36" t="n">
        <f t="shared" si="114">K151/AH151-1</f>
        <v>-0.04039378010276207</v>
      </c>
      <c r="M151" s="35" t="n">
        <f>公交!M46-公交!M48</f>
        <v>5491.85</v>
      </c>
      <c r="N151" s="36" t="n">
        <f t="shared" si="115">M151/AJ151-1</f>
        <v>-0.06847853557840888</v>
      </c>
      <c r="O151" s="35" t="n">
        <f>公交!O46-公交!O48</f>
        <v>5170.6900000000005</v>
      </c>
      <c r="P151" s="36" t="n">
        <f t="shared" si="116">O151/AL151-1</f>
        <v>-0.020364974290380422</v>
      </c>
      <c r="Q151" s="35" t="n">
        <f>公交!Q46-公交!Q48</f>
        <v>5264.600000000001</v>
      </c>
      <c r="R151" s="36" t="n">
        <f>Q151/AL151-1</f>
        <v>0.04752732930871861</v>
      </c>
      <c r="S151" s="35">
        <f>公交!S46-公交!S48</f>
      </c>
      <c r="T151" s="36">
        <f>S151/AN151-1</f>
      </c>
      <c r="U151" s="134">
        <f>E151+C151+G151+I151+K151+M151+O151+Q151+S151</f>
      </c>
      <c r="V151" s="135">
        <f>U151/SUM(X151,Z151,AB151,AD151,AF151,AH151,AJ151,AL151,AN151)-1</f>
      </c>
      <c r="W151" s="35"/>
      <c r="X151" s="35">
        <f>公交!X46-公交!X48</f>
      </c>
      <c r="Y151" s="36">
        <f>X151/AY151-1</f>
      </c>
      <c r="Z151" s="35">
        <f>公交!Z46-公交!Z48</f>
      </c>
      <c r="AA151" s="36">
        <f>Z151/BA151-1</f>
      </c>
      <c r="AB151" s="35">
        <f>公交!AB46-公交!AB48</f>
      </c>
      <c r="AC151" s="36">
        <f>AB151/BC151-1</f>
      </c>
      <c r="AD151" s="35">
        <f>公交!AD46-公交!AD48</f>
      </c>
      <c r="AE151" s="36">
        <f>AD151/BE151-1</f>
      </c>
      <c r="AF151" s="35">
        <f>公交!AF46-公交!AF48</f>
      </c>
      <c r="AG151" s="36">
        <f>AF151/BG151-1</f>
      </c>
      <c r="AH151" s="35">
        <f>公交!AH46-公交!AH48</f>
      </c>
      <c r="AI151" s="36">
        <f>AH151/BI151-1</f>
      </c>
      <c r="AJ151" s="35">
        <f>公交!AJ46-公交!AJ48</f>
      </c>
      <c r="AK151" s="36">
        <f>AJ151/BK151-1</f>
      </c>
      <c r="AL151" s="35">
        <f>公交!AL46-公交!AL48</f>
      </c>
      <c r="AM151" s="36">
        <f>AL151/BM151-1</f>
      </c>
      <c r="AN151" s="35">
        <f>公交!AN46-公交!AN48</f>
      </c>
      <c r="AO151" s="36">
        <f>AN151/BO151-1</f>
      </c>
      <c r="AP151" s="35">
        <f>公交!AP46-公交!AP48</f>
      </c>
      <c r="AQ151" s="36">
        <f>AP151/BQ151-1</f>
      </c>
      <c r="AR151" s="35">
        <f>公交!AR46-公交!AR48</f>
      </c>
      <c r="AS151" s="36">
        <f>AR151/BS151-1</f>
      </c>
      <c r="AT151" s="35">
        <f>公交!AT46-公交!AT48</f>
      </c>
      <c r="AU151" s="36">
        <f>AT151/BU151-1</f>
      </c>
      <c r="AV151" s="35">
        <f>Z151+X151+AB151+AD151+AF151+AH151+AJ151+AL151+AN151+AP151+AR151+AT151</f>
      </c>
      <c r="AW151" s="36">
        <f>AV151/SUM(AY151,BA151,BC151,BE151,BG151,BI151,BK151,BM151,BO151,BQ151,BS151,BU151)-1</f>
      </c>
      <c r="AX151" s="37"/>
      <c r="AY151" s="35" t="n">
        <v>4506.92</v>
      </c>
      <c r="AZ151" s="36"/>
      <c r="BA151" s="35" t="n">
        <v>4017.84</v>
      </c>
      <c r="BB151" s="36"/>
      <c r="BC151" s="35" t="n">
        <v>4343.36</v>
      </c>
      <c r="BD151" s="36"/>
      <c r="BE151" s="35" t="n">
        <v>4498.11</v>
      </c>
      <c r="BF151" s="36"/>
      <c r="BG151" s="35" t="n">
        <v>4466.12</v>
      </c>
      <c r="BH151" s="36"/>
      <c r="BI151" s="35" t="n">
        <v>4417.59</v>
      </c>
      <c r="BJ151" s="36"/>
      <c r="BK151" s="35" t="n">
        <v>4272.59</v>
      </c>
      <c r="BL151" s="36"/>
      <c r="BM151" s="35" t="n">
        <v>4565.88</v>
      </c>
      <c r="BN151" s="36"/>
      <c r="BO151" s="35" t="n">
        <v>4798.83</v>
      </c>
      <c r="BP151" s="36"/>
      <c r="BQ151" s="35" t="n">
        <v>4907.65</v>
      </c>
      <c r="BR151" s="36"/>
      <c r="BS151" s="35" t="n">
        <v>4793.38</v>
      </c>
      <c r="BT151" s="36"/>
      <c r="BU151" s="35" t="n">
        <v>4775.44</v>
      </c>
      <c r="BV151" s="36"/>
      <c r="BW151" s="35">
        <f>AY151+BA151+BC151+BE151+BG151+BI151+BK151+BM151+BO151+BQ151+BS151+BU151</f>
      </c>
      <c r="BX151" s="36"/>
      <c r="BY151" s="40"/>
      <c r="BZ151" s="46"/>
      <c r="CA151" s="46"/>
      <c r="CB151" s="46"/>
      <c r="CC151" s="46"/>
      <c r="CD151" s="46"/>
      <c r="CE151" s="46"/>
      <c r="CF151" s="46"/>
      <c r="CG151" s="46"/>
      <c r="CH151" s="46"/>
      <c r="CI151" s="46"/>
      <c r="CJ151" s="46"/>
      <c r="CK151" s="46"/>
      <c r="CL151" s="47"/>
    </row>
    <row r="152" ht="28.8" customHeight="1" spans="1:88">
      <c r="A152" s="45"/>
      <c r="B152" s="34" t="s">
        <v>303</v>
      </c>
      <c r="C152" s="35" t="n">
        <f>出租!C46-出租!C48</f>
        <v>502.6200000000001</v>
      </c>
      <c r="D152" s="36" t="n">
        <f t="shared" si="110">C152/Z152-1</f>
        <v>0.09864696496098269</v>
      </c>
      <c r="E152" s="35" t="n">
        <f>出租!E46-出租!E48</f>
        <v>430.9200000000001</v>
      </c>
      <c r="F152" s="36" t="n">
        <f t="shared" si="111">E152/AB152-1</f>
        <v>-0.0367919889132281</v>
      </c>
      <c r="G152" s="35" t="n">
        <f>出租!G46-出租!G48</f>
        <v>409.5899999999999</v>
      </c>
      <c r="H152" s="36" t="n">
        <f t="shared" si="112">G152/AD152-1</f>
        <v>0.15163358263510096</v>
      </c>
      <c r="I152" s="35" t="n">
        <f>出租!I46-出租!I48</f>
        <v>506.64999999999986</v>
      </c>
      <c r="J152" s="36" t="n">
        <f t="shared" si="113">I152/AF152-1</f>
        <v>0.4462491436401004</v>
      </c>
      <c r="K152" s="35" t="n">
        <f>出租!K46-出租!K48</f>
        <v>480.1700000000001</v>
      </c>
      <c r="L152" s="36" t="n">
        <f t="shared" si="114">K152/AH152-1</f>
        <v>0.5149708155860546</v>
      </c>
      <c r="M152" s="35" t="n">
        <f>出租!M46-出租!M48</f>
        <v>481.46000000000004</v>
      </c>
      <c r="N152" s="36" t="n">
        <f t="shared" si="115">M152/AJ152-1</f>
        <v>0.2800021268676556</v>
      </c>
      <c r="O152" s="35" t="n">
        <f>出租!O46-出租!O48</f>
        <v>479.25</v>
      </c>
      <c r="P152" s="36" t="n">
        <f t="shared" si="116">O152/AL152-1</f>
        <v>0.24106587942821633</v>
      </c>
      <c r="Q152" s="35" t="n">
        <f>出租!Q46-出租!Q48</f>
        <v>477.28999999999996</v>
      </c>
      <c r="R152" s="36" t="n">
        <f>Q152/AL152-1</f>
        <v>0.13099215658396712</v>
      </c>
      <c r="S152" s="35">
        <f>出租!S46-出租!S48</f>
      </c>
      <c r="T152" s="36">
        <f>S152/AN152-1</f>
      </c>
      <c r="U152" s="134">
        <f>E152+C152+G152+I152+K152+M152+O152+Q152+S152</f>
      </c>
      <c r="V152" s="135">
        <f>U152/SUM(X152,Z152,AB152,AD152,AF152,AH152,AJ152,AL152,AN152)-1</f>
      </c>
      <c r="W152" s="35"/>
      <c r="X152" s="35">
        <f>出租!X46-出租!X48</f>
      </c>
      <c r="Y152" s="36">
        <f>X152/AY152-1</f>
      </c>
      <c r="Z152" s="35">
        <f>出租!Z46-出租!Z48</f>
      </c>
      <c r="AA152" s="36">
        <f>Z152/BA152-1</f>
      </c>
      <c r="AB152" s="35">
        <f>出租!AB46-出租!AB48</f>
      </c>
      <c r="AC152" s="36">
        <f>AB152/BC152-1</f>
      </c>
      <c r="AD152" s="35">
        <f>出租!AD46-出租!AD48</f>
      </c>
      <c r="AE152" s="36">
        <f>AD152/BE152-1</f>
      </c>
      <c r="AF152" s="35">
        <f>出租!AF46-出租!AF48</f>
      </c>
      <c r="AG152" s="36">
        <f>AF152/BG152-1</f>
      </c>
      <c r="AH152" s="35">
        <f>出租!AH46-出租!AH48</f>
      </c>
      <c r="AI152" s="36">
        <f>AH152/BI152-1</f>
      </c>
      <c r="AJ152" s="35">
        <f>出租!AJ46-出租!AJ48</f>
      </c>
      <c r="AK152" s="36">
        <f>AJ152/BK152-1</f>
      </c>
      <c r="AL152" s="35">
        <f>出租!AL46-出租!AL48</f>
      </c>
      <c r="AM152" s="36">
        <f>AL152/BM152-1</f>
      </c>
      <c r="AN152" s="35">
        <f>出租!AN46-出租!AN48</f>
      </c>
      <c r="AO152" s="36">
        <f>AN152/BO152-1</f>
      </c>
      <c r="AP152" s="35">
        <f>出租!AP46-出租!AP48</f>
      </c>
      <c r="AQ152" s="36">
        <f>AP152/BQ152-1</f>
      </c>
      <c r="AR152" s="35">
        <f>出租!AR46-出租!AR48</f>
      </c>
      <c r="AS152" s="36">
        <f>AR152/BS152-1</f>
      </c>
      <c r="AT152" s="35">
        <f>出租!AT46-出租!AT48</f>
      </c>
      <c r="AU152" s="36">
        <f>AT152/BU152-1</f>
      </c>
      <c r="AV152" s="35">
        <f>Z152+X152+AB152+AD152+AF152+AH152+AJ152+AL152+AN152+AP152+AR152+AT152</f>
      </c>
      <c r="AW152" s="36">
        <f>AV152/SUM(AY152,BA152,BC152,BE152,BG152,BI152,BK152,BM152,BO152,BQ152,BS152,BU152)-1</f>
      </c>
      <c r="AX152" s="37"/>
      <c r="AY152" s="35" t="n">
        <v>888.0</v>
      </c>
      <c r="AZ152" s="36"/>
      <c r="BA152" s="35" t="n">
        <v>842.28</v>
      </c>
      <c r="BB152" s="36"/>
      <c r="BC152" s="35" t="n">
        <v>657.52</v>
      </c>
      <c r="BD152" s="36"/>
      <c r="BE152" s="35" t="n">
        <v>626.0</v>
      </c>
      <c r="BF152" s="36"/>
      <c r="BG152" s="35" t="n">
        <v>366.28</v>
      </c>
      <c r="BH152" s="36"/>
      <c r="BI152" s="35" t="n">
        <v>406.44</v>
      </c>
      <c r="BJ152" s="36"/>
      <c r="BK152" s="35" t="n">
        <v>398.01</v>
      </c>
      <c r="BL152" s="36"/>
      <c r="BM152" s="35" t="n">
        <v>343.53</v>
      </c>
      <c r="BN152" s="36"/>
      <c r="BO152" s="35" t="n">
        <v>346.32</v>
      </c>
      <c r="BP152" s="36"/>
      <c r="BQ152" s="35" t="n">
        <v>396.98</v>
      </c>
      <c r="BR152" s="36"/>
      <c r="BS152" s="35" t="n">
        <v>447.56</v>
      </c>
      <c r="BT152" s="36"/>
      <c r="BU152" s="35" t="n">
        <v>389.36</v>
      </c>
      <c r="BV152" s="36"/>
      <c r="BW152" s="35">
        <f>AY152+BA152+BC152+BE152+BG152+BI152+BK152+BM152+BO152+BQ152+BS152+BU152</f>
      </c>
      <c r="BX152" s="36"/>
      <c r="BY152" s="40"/>
      <c r="BZ152" s="49"/>
      <c r="CA152" s="49"/>
      <c r="CB152" s="49"/>
      <c r="CC152" s="49"/>
      <c r="CD152" s="49"/>
      <c r="CE152" s="49"/>
      <c r="CF152" s="50"/>
      <c r="CG152" s="49"/>
      <c r="CH152" s="50"/>
      <c r="CI152" s="50"/>
      <c r="CJ152" s="50"/>
      <c r="CK152" s="50"/>
      <c r="CL152" s="47"/>
    </row>
    <row r="153" ht="28.8" customHeight="1" spans="1:88">
      <c r="A153" s="29"/>
      <c r="B153" s="34" t="s">
        <v>304</v>
      </c>
      <c r="C153" s="35" t="n">
        <f>网约车!C46-网约车!C48</f>
        <v>297.41038312018105</v>
      </c>
      <c r="D153" s="36" t="n">
        <f t="shared" si="110">C153/Z153-1</f>
        <v>1.765622301537832</v>
      </c>
      <c r="E153" s="35" t="n">
        <f>网约车!E46-网约车!E48</f>
        <v>278.166599707576</v>
      </c>
      <c r="F153" s="36" t="n">
        <f t="shared" si="111">E153/AB153-1</f>
        <v>1.3116725756749252</v>
      </c>
      <c r="G153" s="35" t="n">
        <f>网约车!G46-网约车!G48</f>
        <v>284.09768603528494</v>
      </c>
      <c r="H153" s="36" t="n">
        <f t="shared" si="112">G153/AD153-1</f>
        <v>1.4043161398430741</v>
      </c>
      <c r="I153" s="35" t="n">
        <f>网约车!I46-网约车!I48</f>
        <v>307.671351570464</v>
      </c>
      <c r="J153" s="36" t="n">
        <f t="shared" si="113">I153/AF153-1</f>
        <v>1.2286766913399227</v>
      </c>
      <c r="K153" s="35" t="n">
        <f>网约车!K46-网约车!K48</f>
        <v>312.953542431841</v>
      </c>
      <c r="L153" s="36" t="n">
        <f t="shared" si="114">K153/AH153-1</f>
        <v>1.0480096872067444</v>
      </c>
      <c r="M153" s="35" t="n">
        <f>网约车!M46-网约车!M48</f>
        <v>327.04029786620504</v>
      </c>
      <c r="N153" s="36" t="n">
        <f t="shared" si="115">M153/AJ153-1</f>
        <v>1.1073042265881017</v>
      </c>
      <c r="O153" s="35" t="n">
        <f>网约车!O46-网约车!O48</f>
        <v>352.832288807909</v>
      </c>
      <c r="P153" s="36" t="n">
        <f t="shared" si="116">O153/AL153-1</f>
        <v>1.1104856572222697</v>
      </c>
      <c r="Q153" s="35" t="n">
        <f>网约车!Q46-网约车!Q48</f>
        <v>381.9671762059527</v>
      </c>
      <c r="R153" s="36" t="n">
        <f>Q153/AL153-1</f>
        <v>1.1119357938208108</v>
      </c>
      <c r="S153" s="35">
        <f>网约车!S46-网约车!S48</f>
      </c>
      <c r="T153" s="36">
        <f>S153/AN153-1</f>
      </c>
      <c r="U153" s="134">
        <f>E153+C153+G153+I153+K153+M153+O153+Q153+S153</f>
      </c>
      <c r="V153" s="135">
        <f>U153/SUM(X153,Z153,AB153,AD153,AF153,AH153,AJ153,AL153,AN153)-1</f>
      </c>
      <c r="W153" s="35"/>
      <c r="X153" s="35">
        <f>网约车!X46-网约车!X48</f>
      </c>
      <c r="Y153" s="36">
        <f>X153/AY153-1</f>
      </c>
      <c r="Z153" s="35">
        <f>网约车!Z46-网约车!Z48</f>
      </c>
      <c r="AA153" s="36">
        <f>Z153/BA153-1</f>
      </c>
      <c r="AB153" s="35">
        <f>网约车!AB46-网约车!AB48</f>
      </c>
      <c r="AC153" s="36">
        <f>AB153/BC153-1</f>
      </c>
      <c r="AD153" s="35">
        <f>网约车!AD46-网约车!AD48</f>
      </c>
      <c r="AE153" s="36">
        <f>AD153/BE153-1</f>
      </c>
      <c r="AF153" s="35">
        <f>网约车!AF46-网约车!AF48</f>
      </c>
      <c r="AG153" s="36">
        <f>AF153/BG153-1</f>
      </c>
      <c r="AH153" s="35">
        <f>网约车!AH46-网约车!AH48</f>
      </c>
      <c r="AI153" s="36">
        <f>AH153/BI153-1</f>
      </c>
      <c r="AJ153" s="35">
        <f>网约车!AJ46-网约车!AJ48</f>
      </c>
      <c r="AK153" s="36">
        <f>AJ153/BK153-1</f>
      </c>
      <c r="AL153" s="35">
        <f>网约车!AL46-网约车!AL48</f>
      </c>
      <c r="AM153" s="36">
        <f>AL153/BM153-1</f>
      </c>
      <c r="AN153" s="35">
        <f>网约车!AN46-网约车!AN48</f>
      </c>
      <c r="AO153" s="36">
        <f>AN153/BO153-1</f>
      </c>
      <c r="AP153" s="35">
        <f>网约车!AP46-网约车!AP48</f>
      </c>
      <c r="AQ153" s="36">
        <f>AP153/BQ153-1</f>
      </c>
      <c r="AR153" s="35">
        <f>网约车!AR46-网约车!AR48</f>
      </c>
      <c r="AS153" s="36">
        <f>AR153/BS153-1</f>
      </c>
      <c r="AT153" s="35">
        <f>网约车!AT46-网约车!AT48</f>
      </c>
      <c r="AU153" s="36">
        <f>AT153/BU153-1</f>
      </c>
      <c r="AV153" s="35">
        <f>Z153+X153+AB153+AD153+AF153+AH153+AJ153+AL153+AN153+AP153+AR153+AT153</f>
      </c>
      <c r="AW153" s="36">
        <f>AV153/SUM(AY153,BA153,BC153,BE153,BG153,BI153,BK153,BM153,BO153,BQ153,BS153,BU153)-1</f>
      </c>
      <c r="AX153" s="37"/>
      <c r="AY153" s="35" t="n">
        <v>265.392772962091</v>
      </c>
      <c r="AZ153" s="36"/>
      <c r="BA153" s="35" t="n">
        <v>188.40388391687</v>
      </c>
      <c r="BB153" s="36"/>
      <c r="BC153" s="35" t="n">
        <v>172.977206318276</v>
      </c>
      <c r="BD153" s="36"/>
      <c r="BE153" s="35" t="n">
        <v>189.549060087356</v>
      </c>
      <c r="BF153" s="36"/>
      <c r="BG153" s="35" t="n">
        <v>181.738817053979</v>
      </c>
      <c r="BH153" s="36"/>
      <c r="BI153" s="35" t="n">
        <v>162.185147517602</v>
      </c>
      <c r="BJ153" s="36"/>
      <c r="BK153" s="35" t="n">
        <v>175.807451103373</v>
      </c>
      <c r="BL153" s="36"/>
      <c r="BM153" s="35" t="n">
        <v>156.292945056306</v>
      </c>
      <c r="BN153" s="36"/>
      <c r="BO153" s="35" t="n">
        <v>157.322641811228</v>
      </c>
      <c r="BP153" s="36"/>
      <c r="BQ153" s="35" t="n">
        <v>175.739864661089</v>
      </c>
      <c r="BR153" s="36"/>
      <c r="BS153" s="35" t="n">
        <v>197.172819947747</v>
      </c>
      <c r="BT153" s="36"/>
      <c r="BU153" s="35" t="n">
        <v>207.665849149736</v>
      </c>
      <c r="BV153" s="36"/>
      <c r="BW153" s="35">
        <f>AY153+BA153+BC153+BE153+BG153+BI153+BK153+BM153+BO153+BQ153+BS153+BU153</f>
      </c>
      <c r="BX153" s="36"/>
      <c r="BY153" s="40"/>
      <c r="BZ153" s="49"/>
      <c r="CA153" s="49"/>
      <c r="CB153" s="49"/>
      <c r="CC153" s="49"/>
      <c r="CD153" s="49"/>
      <c r="CE153" s="49"/>
      <c r="CF153" s="49"/>
      <c r="CG153" s="49"/>
      <c r="CH153" s="49"/>
      <c r="CI153" s="49"/>
      <c r="CJ153" s="49"/>
      <c r="CK153" s="49"/>
      <c r="CL153" s="47"/>
    </row>
    <row r="154" s="15" customFormat="1" ht="28.8" customHeight="1" spans="1:88">
      <c r="A154" s="48" t="s">
        <v>103</v>
      </c>
      <c r="B154" s="34" t="s">
        <v>300</v>
      </c>
      <c r="C154" s="35" t="n">
        <f>C155+C156+C157+C158</f>
        <v>9673.86101083028</v>
      </c>
      <c r="D154" s="36" t="n">
        <f t="shared" si="110">C154/Z154-1</f>
        <v>-0.186132483784192</v>
      </c>
      <c r="E154" s="35" t="n">
        <f>E155+E156+E157+E158</f>
        <v>10892.929130884959</v>
      </c>
      <c r="F154" s="36" t="n">
        <f t="shared" si="111">E154/AB154-1</f>
        <v>-0.07877053006010237</v>
      </c>
      <c r="G154" s="35" t="n">
        <f>G155+G156+G157+G158</f>
        <v>11678.965485704293</v>
      </c>
      <c r="H154" s="36" t="n">
        <f t="shared" si="112">G154/AD154-1</f>
        <v>-0.07012291063608189</v>
      </c>
      <c r="I154" s="35" t="n">
        <f>I155+I156+I157+I158</f>
        <v>12396.980946892303</v>
      </c>
      <c r="J154" s="36" t="n">
        <f t="shared" si="113">I154/AF154-1</f>
        <v>-0.044645774352837786</v>
      </c>
      <c r="K154" s="35" t="n">
        <f>K155+K156+K157+K158</f>
        <v>12306.030129602004</v>
      </c>
      <c r="L154" s="36" t="n">
        <f t="shared" si="114">K154/AH154-1</f>
        <v>-0.0224330324145402</v>
      </c>
      <c r="M154" s="35" t="n">
        <f>M155+M156+M157+M158</f>
        <v>11177.829178356815</v>
      </c>
      <c r="N154" s="36" t="n">
        <f t="shared" si="115">M154/AJ154-1</f>
        <v>-0.08626141639778784</v>
      </c>
      <c r="O154" s="35" t="n">
        <f>O155+O156+O157+O158</f>
        <v>10111.340166981412</v>
      </c>
      <c r="P154" s="36" t="n">
        <f t="shared" si="116">O154/AL154-1</f>
        <v>0.00761768551284514</v>
      </c>
      <c r="Q154" s="35" t="n">
        <f>Q155+Q156+Q157+Q158</f>
        <v>9692.3148006104</v>
      </c>
      <c r="R154" s="36" t="n">
        <f>Q154/AL154-1</f>
        <v>0.01598067787352009</v>
      </c>
      <c r="S154" s="35">
        <f>S155+S156+S157+S158</f>
      </c>
      <c r="T154" s="36">
        <f>S154/AN154-1</f>
      </c>
      <c r="U154" s="134">
        <f>E154+C154+G154+I154+K154+M154+O154+Q154+S154</f>
      </c>
      <c r="V154" s="135">
        <f>U154/SUM(X154,Z154,AB154,AD154,AF154,AH154,AJ154,AL154,AN154)-1</f>
      </c>
      <c r="W154" s="35"/>
      <c r="X154" s="35">
        <f>X155+X156+X157+X158</f>
      </c>
      <c r="Y154" s="36">
        <f>X154/AY154-1</f>
      </c>
      <c r="Z154" s="35">
        <f>Z155+Z156+Z157+Z158</f>
      </c>
      <c r="AA154" s="36">
        <f>Z154/BA154-1</f>
      </c>
      <c r="AB154" s="35">
        <f>AB155+AB156+AB157+AB158</f>
      </c>
      <c r="AC154" s="36">
        <f>AB154/BC154-1</f>
      </c>
      <c r="AD154" s="35">
        <f>AD155+AD156+AD157+AD158</f>
      </c>
      <c r="AE154" s="36">
        <f>AD154/BE154-1</f>
      </c>
      <c r="AF154" s="35">
        <f>AF155+AF156+AF157+AF158</f>
      </c>
      <c r="AG154" s="36">
        <f>AF154/BG154-1</f>
      </c>
      <c r="AH154" s="35">
        <f>AH155+AH156+AH157+AH158</f>
      </c>
      <c r="AI154" s="36">
        <f>AH154/BI154-1</f>
      </c>
      <c r="AJ154" s="35">
        <f>AJ155+AJ156+AJ157+AJ158</f>
      </c>
      <c r="AK154" s="36">
        <f>AJ154/BK154-1</f>
      </c>
      <c r="AL154" s="35">
        <f>AL155+AL156+AL157+AL158</f>
      </c>
      <c r="AM154" s="36">
        <f>AL154/BM154-1</f>
      </c>
      <c r="AN154" s="35">
        <f>AN155+AN156+AN157+AN158</f>
      </c>
      <c r="AO154" s="36">
        <f>AN154/BO154-1</f>
      </c>
      <c r="AP154" s="35">
        <f>AP155+AP156+AP157+AP158</f>
      </c>
      <c r="AQ154" s="36">
        <f>AP154/BQ154-1</f>
      </c>
      <c r="AR154" s="35">
        <f>AR155+AR156+AR157+AR158</f>
      </c>
      <c r="AS154" s="36">
        <f>AR154/BS154-1</f>
      </c>
      <c r="AT154" s="35">
        <f>AT155+AT156+AT157+AT158</f>
      </c>
      <c r="AU154" s="36">
        <f>AT154/BU154-1</f>
      </c>
      <c r="AV154" s="35">
        <f>Z154+X154+AB154+AD154+AF154+AH154+AJ154+AL154+AN154+AP154+AR154+AT154</f>
      </c>
      <c r="AW154" s="36">
        <f>AV154/SUM(AY154,BA154,BC154,BE154,BG154,BI154,BK154,BM154,BO154,BQ154,BS154,BU154)-1</f>
      </c>
      <c r="AX154" s="37"/>
      <c r="AY154" s="38">
        <f>AY155+AY156+AY157+AY158</f>
      </c>
      <c r="AZ154" s="37"/>
      <c r="BA154" s="38">
        <f>BA155+BA156+BA157+BA158</f>
      </c>
      <c r="BB154" s="37"/>
      <c r="BC154" s="38">
        <f>BC155+BC156+BC157+BC158</f>
      </c>
      <c r="BD154" s="37"/>
      <c r="BE154" s="38">
        <f>BE155+BE156+BE157+BE158</f>
      </c>
      <c r="BF154" s="37"/>
      <c r="BG154" s="38">
        <f>BG155+BG156+BG157+BG158</f>
      </c>
      <c r="BH154" s="37"/>
      <c r="BI154" s="38">
        <f>BI155+BI156+BI157+BI158</f>
      </c>
      <c r="BJ154" s="37"/>
      <c r="BK154" s="38">
        <f>BK155+BK156+BK157+BK158</f>
      </c>
      <c r="BL154" s="37"/>
      <c r="BM154" s="38">
        <f>BM155+BM156+BM157+BM158</f>
      </c>
      <c r="BN154" s="37"/>
      <c r="BO154" s="38">
        <f>BO155+BO156+BO157+BO158</f>
      </c>
      <c r="BP154" s="37"/>
      <c r="BQ154" s="38">
        <f>BQ155+BQ156+BQ157+BQ158</f>
      </c>
      <c r="BR154" s="37"/>
      <c r="BS154" s="38">
        <f>BS155+BS156+BS157+BS158</f>
      </c>
      <c r="BT154" s="37"/>
      <c r="BU154" s="38">
        <f>BU155+BU156+BU157+BU158</f>
      </c>
      <c r="BV154" s="37"/>
      <c r="BW154" s="38">
        <f>AY154+BA154+BC154+BE154+BG154+BI154+BK154+BM154+BO154+BQ154+BS154+BU154</f>
      </c>
      <c r="BX154" s="37"/>
      <c r="BY154" s="39"/>
      <c r="BZ154" s="44"/>
      <c r="CA154" s="44"/>
      <c r="CB154" s="44"/>
      <c r="CC154" s="44"/>
      <c r="CD154" s="44"/>
      <c r="CE154" s="44"/>
      <c r="CF154" s="44"/>
      <c r="CG154" s="44"/>
      <c r="CH154" s="44"/>
      <c r="CI154" s="44"/>
      <c r="CJ154" s="44"/>
      <c r="CK154" s="44"/>
      <c r="CL154" s="44"/>
    </row>
    <row r="155" ht="28.8" customHeight="1" spans="1:88">
      <c r="A155" s="45"/>
      <c r="B155" s="34" t="s">
        <v>301</v>
      </c>
      <c r="C155" s="35" t="n">
        <f>班线包车!C43</f>
        <v>4330.6841</v>
      </c>
      <c r="D155" s="36" t="n">
        <f t="shared" si="110">C155/Z155-1</f>
        <v>-0.1809095563052464</v>
      </c>
      <c r="E155" s="35" t="n">
        <f>班线包车!E43</f>
        <v>5973.8076</v>
      </c>
      <c r="F155" s="36" t="n">
        <f t="shared" si="111">E155/AB155-1</f>
        <v>0.03815352731059085</v>
      </c>
      <c r="G155" s="35" t="n">
        <f>班线包车!G43</f>
        <v>6126.378699999998</v>
      </c>
      <c r="H155" s="36" t="n">
        <f t="shared" si="112">G155/AD155-1</f>
        <v>-0.0023376198028723927</v>
      </c>
      <c r="I155" s="35" t="n">
        <f>班线包车!I43</f>
        <v>6709.8015</v>
      </c>
      <c r="J155" s="36" t="n">
        <f t="shared" si="113">I155/AF155-1</f>
        <v>0.06529862505729533</v>
      </c>
      <c r="K155" s="35" t="n">
        <f>班线包车!K43</f>
        <v>6422.9636</v>
      </c>
      <c r="L155" s="36" t="n">
        <f t="shared" si="114">K155/AH155-1</f>
        <v>0.07913983985931017</v>
      </c>
      <c r="M155" s="35" t="n">
        <f>班线包车!M43</f>
        <v>5719.9664</v>
      </c>
      <c r="N155" s="36" t="n">
        <f t="shared" si="115">M155/AJ155-1</f>
        <v>-0.015465645315284382</v>
      </c>
      <c r="O155" s="35" t="n">
        <f>班线包车!O43</f>
        <v>5215.559699999999</v>
      </c>
      <c r="P155" s="36" t="n">
        <f t="shared" si="116">O155/AL155-1</f>
        <v>-1.460991554258495E-5</v>
      </c>
      <c r="Q155" s="35" t="n">
        <f>班线包车!Q43</f>
        <v>4905.544000000001</v>
      </c>
      <c r="R155" s="36" t="n">
        <f>Q155/AL155-1</f>
        <v>-0.040514210139722784</v>
      </c>
      <c r="S155" s="35">
        <f>班线包车!S43</f>
      </c>
      <c r="T155" s="36">
        <f>S155/AN155-1</f>
      </c>
      <c r="U155" s="134">
        <f>E155+C155+G155+I155+K155+M155+O155+Q155+S155</f>
      </c>
      <c r="V155" s="135">
        <f>U155/SUM(X155,Z155,AB155,AD155,AF155,AH155,AJ155,AL155,AN155)-1</f>
      </c>
      <c r="W155" s="35"/>
      <c r="X155" s="35">
        <f>班线包车!X43</f>
      </c>
      <c r="Y155" s="36">
        <f>X155/AY155-1</f>
      </c>
      <c r="Z155" s="35">
        <f>班线包车!Z43</f>
      </c>
      <c r="AA155" s="36">
        <f>Z155/BA155-1</f>
      </c>
      <c r="AB155" s="35">
        <f>班线包车!AB43</f>
      </c>
      <c r="AC155" s="36">
        <f>AB155/BC155-1</f>
      </c>
      <c r="AD155" s="35">
        <f>班线包车!AD43</f>
      </c>
      <c r="AE155" s="36">
        <f>AD155/BE155-1</f>
      </c>
      <c r="AF155" s="35">
        <f>班线包车!AF43</f>
      </c>
      <c r="AG155" s="36">
        <f>AF155/BG155-1</f>
      </c>
      <c r="AH155" s="35">
        <f>班线包车!AH43</f>
      </c>
      <c r="AI155" s="36">
        <f>AH155/BI155-1</f>
      </c>
      <c r="AJ155" s="35">
        <f>班线包车!AJ43</f>
      </c>
      <c r="AK155" s="36">
        <f>AJ155/BK155-1</f>
      </c>
      <c r="AL155" s="35">
        <f>班线包车!AL43</f>
      </c>
      <c r="AM155" s="36">
        <f>AL155/BM155-1</f>
      </c>
      <c r="AN155" s="35">
        <f>班线包车!AN43</f>
      </c>
      <c r="AO155" s="36">
        <f>AN155/BO155-1</f>
      </c>
      <c r="AP155" s="35">
        <f>班线包车!AP43</f>
      </c>
      <c r="AQ155" s="36">
        <f>AP155/BQ155-1</f>
      </c>
      <c r="AR155" s="35">
        <f>班线包车!AR43</f>
      </c>
      <c r="AS155" s="36">
        <f>AR155/BS155-1</f>
      </c>
      <c r="AT155" s="35">
        <f>班线包车!AT43</f>
      </c>
      <c r="AU155" s="36">
        <f>AT155/BU155-1</f>
      </c>
      <c r="AV155" s="35">
        <f>Z155+X155+AB155+AD155+AF155+AH155+AJ155+AL155+AN155+AP155+AR155+AT155</f>
      </c>
      <c r="AW155" s="36">
        <f>AV155/SUM(AY155,BA155,BC155,BE155,BG155,BI155,BK155,BM155,BO155,BQ155,BS155,BU155)-1</f>
      </c>
      <c r="AX155" s="37"/>
      <c r="AY155" s="35" t="n">
        <v>3726.7897</v>
      </c>
      <c r="AZ155" s="36"/>
      <c r="BA155" s="35" t="n">
        <v>4178.52</v>
      </c>
      <c r="BB155" s="36"/>
      <c r="BC155" s="35" t="n">
        <v>4542.9886</v>
      </c>
      <c r="BD155" s="36"/>
      <c r="BE155" s="35" t="n">
        <v>4760.537</v>
      </c>
      <c r="BF155" s="36"/>
      <c r="BG155" s="35" t="n">
        <v>4872.6035</v>
      </c>
      <c r="BH155" s="36"/>
      <c r="BI155" s="35" t="n">
        <v>4438.5219</v>
      </c>
      <c r="BJ155" s="36"/>
      <c r="BK155" s="35" t="n">
        <v>4442.0206</v>
      </c>
      <c r="BL155" s="36"/>
      <c r="BM155" s="35" t="n">
        <v>4687.1809</v>
      </c>
      <c r="BN155" s="36"/>
      <c r="BO155" s="35" t="n">
        <v>4871.8678</v>
      </c>
      <c r="BP155" s="36"/>
      <c r="BQ155" s="35" t="n">
        <v>5821.2918</v>
      </c>
      <c r="BR155" s="36"/>
      <c r="BS155" s="35" t="n">
        <v>5871.4326</v>
      </c>
      <c r="BT155" s="36"/>
      <c r="BU155" s="35" t="n">
        <v>5196.9256</v>
      </c>
      <c r="BV155" s="36"/>
      <c r="BW155" s="35">
        <f>AY155+BA155+BC155+BE155+BG155+BI155+BK155+BM155+BO155+BQ155+BS155+BU155</f>
      </c>
      <c r="BX155" s="36"/>
      <c r="BY155" s="40"/>
      <c r="BZ155" s="46"/>
      <c r="CA155" s="46"/>
      <c r="CB155" s="46"/>
      <c r="CC155" s="46"/>
      <c r="CD155" s="46"/>
      <c r="CE155" s="46"/>
      <c r="CF155" s="46"/>
      <c r="CG155" s="46"/>
      <c r="CH155" s="46"/>
      <c r="CI155" s="46"/>
      <c r="CJ155" s="46"/>
      <c r="CK155" s="46"/>
      <c r="CL155" s="47"/>
    </row>
    <row r="156" ht="28.8" customHeight="1" spans="1:88">
      <c r="A156" s="45"/>
      <c r="B156" s="34" t="s">
        <v>302</v>
      </c>
      <c r="C156" s="35" t="n">
        <f>公交!C50-公交!C52</f>
        <v>4344.6900000000005</v>
      </c>
      <c r="D156" s="36" t="n">
        <f t="shared" si="110">C156/Z156-1</f>
        <v>-0.201920303898103</v>
      </c>
      <c r="E156" s="35" t="n">
        <f>公交!E50-公交!E52</f>
        <v>4041.1</v>
      </c>
      <c r="F156" s="36" t="n">
        <f t="shared" si="111">E156/AB156-1</f>
        <v>-0.2129500690428845</v>
      </c>
      <c r="G156" s="35" t="n">
        <f>公交!G50-公交!G52</f>
        <v>4617.24</v>
      </c>
      <c r="H156" s="36" t="n">
        <f t="shared" si="112">G156/AD156-1</f>
        <v>-0.16185504131511308</v>
      </c>
      <c r="I156" s="35" t="n">
        <f>公交!I50-公交!I52</f>
        <v>4796.78</v>
      </c>
      <c r="J156" s="36" t="n">
        <f t="shared" si="113">I156/AF156-1</f>
        <v>-0.1682581517734063</v>
      </c>
      <c r="K156" s="35" t="n">
        <f>公交!K50-公交!K52</f>
        <v>4871.22</v>
      </c>
      <c r="L156" s="36" t="n">
        <f t="shared" si="114">K156/AH156-1</f>
        <v>-0.1463315469785602</v>
      </c>
      <c r="M156" s="35" t="n">
        <f>公交!M50-公交!M52</f>
        <v>4476.01</v>
      </c>
      <c r="N156" s="36" t="n">
        <f t="shared" si="115">M156/AJ156-1</f>
        <v>-0.1874239800160482</v>
      </c>
      <c r="O156" s="35" t="n">
        <f>公交!O50-公交!O52</f>
        <v>4081.500000000001</v>
      </c>
      <c r="P156" s="36" t="n">
        <f t="shared" si="116">O156/AL156-1</f>
        <v>0.04657334731670537</v>
      </c>
      <c r="Q156" s="35" t="n">
        <f>公交!Q50-公交!Q52</f>
        <v>4031.0299999999997</v>
      </c>
      <c r="R156" s="36" t="n">
        <f>Q156/AL156-1</f>
        <v>0.14440845226367482</v>
      </c>
      <c r="S156" s="35">
        <f>公交!S50-公交!S52</f>
      </c>
      <c r="T156" s="36">
        <f>S156/AN156-1</f>
      </c>
      <c r="U156" s="134">
        <f>E156+C156+G156+I156+K156+M156+O156+Q156+S156</f>
      </c>
      <c r="V156" s="135">
        <f>U156/SUM(X156,Z156,AB156,AD156,AF156,AH156,AJ156,AL156,AN156)-1</f>
      </c>
      <c r="W156" s="35"/>
      <c r="X156" s="35">
        <f>公交!X50-公交!X52</f>
      </c>
      <c r="Y156" s="36">
        <f>X156/AY156-1</f>
      </c>
      <c r="Z156" s="35">
        <f>公交!Z50-公交!Z52</f>
      </c>
      <c r="AA156" s="36">
        <f>Z156/BA156-1</f>
      </c>
      <c r="AB156" s="35">
        <f>公交!AB50-公交!AB52</f>
      </c>
      <c r="AC156" s="36">
        <f>AB156/BC156-1</f>
      </c>
      <c r="AD156" s="35">
        <f>公交!AD50-公交!AD52</f>
      </c>
      <c r="AE156" s="36">
        <f>AD156/BE156-1</f>
      </c>
      <c r="AF156" s="35">
        <f>公交!AF50-公交!AF52</f>
      </c>
      <c r="AG156" s="36">
        <f>AF156/BG156-1</f>
      </c>
      <c r="AH156" s="35">
        <f>公交!AH50-公交!AH52</f>
      </c>
      <c r="AI156" s="36">
        <f>AH156/BI156-1</f>
      </c>
      <c r="AJ156" s="35">
        <f>公交!AJ50-公交!AJ52</f>
      </c>
      <c r="AK156" s="36">
        <f>AJ156/BK156-1</f>
      </c>
      <c r="AL156" s="35">
        <f>公交!AL50-公交!AL52</f>
      </c>
      <c r="AM156" s="36">
        <f>AL156/BM156-1</f>
      </c>
      <c r="AN156" s="35">
        <f>公交!AN50-公交!AN52</f>
      </c>
      <c r="AO156" s="36">
        <f>AN156/BO156-1</f>
      </c>
      <c r="AP156" s="35">
        <f>公交!AP50-公交!AP52</f>
      </c>
      <c r="AQ156" s="36">
        <f>AP156/BQ156-1</f>
      </c>
      <c r="AR156" s="35">
        <f>公交!AR50-公交!AR52</f>
      </c>
      <c r="AS156" s="36">
        <f>AR156/BS156-1</f>
      </c>
      <c r="AT156" s="35">
        <f>公交!AT50-公交!AT52</f>
      </c>
      <c r="AU156" s="36">
        <f>AT156/BU156-1</f>
      </c>
      <c r="AV156" s="35">
        <f>Z156+X156+AB156+AD156+AF156+AH156+AJ156+AL156+AN156+AP156+AR156+AT156</f>
      </c>
      <c r="AW156" s="36">
        <f>AV156/SUM(AY156,BA156,BC156,BE156,BG156,BI156,BK156,BM156,BO156,BQ156,BS156,BU156)-1</f>
      </c>
      <c r="AX156" s="37"/>
      <c r="AY156" s="35" t="n">
        <v>4707.41</v>
      </c>
      <c r="AZ156" s="36"/>
      <c r="BA156" s="35" t="n">
        <v>4035.95</v>
      </c>
      <c r="BB156" s="36"/>
      <c r="BC156" s="35" t="n">
        <v>4034.19</v>
      </c>
      <c r="BD156" s="36"/>
      <c r="BE156" s="35" t="n">
        <v>4465.07</v>
      </c>
      <c r="BF156" s="36"/>
      <c r="BG156" s="35" t="n">
        <v>4494.19</v>
      </c>
      <c r="BH156" s="36"/>
      <c r="BI156" s="35" t="n">
        <v>4236.28</v>
      </c>
      <c r="BJ156" s="36"/>
      <c r="BK156" s="35" t="n">
        <v>3907.61</v>
      </c>
      <c r="BL156" s="36"/>
      <c r="BM156" s="35" t="n">
        <v>4011.42</v>
      </c>
      <c r="BN156" s="36"/>
      <c r="BO156" s="35" t="n">
        <v>4100.24</v>
      </c>
      <c r="BP156" s="36"/>
      <c r="BQ156" s="35" t="n">
        <v>5356.21</v>
      </c>
      <c r="BR156" s="36"/>
      <c r="BS156" s="35" t="n">
        <v>5126.88</v>
      </c>
      <c r="BT156" s="36"/>
      <c r="BU156" s="35" t="n">
        <v>5230.58</v>
      </c>
      <c r="BV156" s="36"/>
      <c r="BW156" s="35">
        <f>AY156+BA156+BC156+BE156+BG156+BI156+BK156+BM156+BO156+BQ156+BS156+BU156</f>
      </c>
      <c r="BX156" s="36"/>
      <c r="BY156" s="40"/>
      <c r="BZ156" s="49"/>
      <c r="CA156" s="49"/>
      <c r="CB156" s="49"/>
      <c r="CC156" s="49"/>
      <c r="CD156" s="49"/>
      <c r="CE156" s="49"/>
      <c r="CF156" s="50"/>
      <c r="CG156" s="49"/>
      <c r="CH156" s="50"/>
      <c r="CI156" s="50"/>
      <c r="CJ156" s="50"/>
      <c r="CK156" s="50"/>
      <c r="CL156" s="47"/>
    </row>
    <row r="157" ht="28.8" customHeight="1" spans="1:88">
      <c r="A157" s="45"/>
      <c r="B157" s="34" t="s">
        <v>303</v>
      </c>
      <c r="C157" s="35" t="n">
        <f>出租!C50-出租!C52</f>
        <v>566.35</v>
      </c>
      <c r="D157" s="36" t="n">
        <f t="shared" si="110">C157/Z157-1</f>
        <v>-0.11171931365475707</v>
      </c>
      <c r="E157" s="35" t="n">
        <f>出租!E50-出租!E52</f>
        <v>554.25</v>
      </c>
      <c r="F157" s="36" t="n">
        <f t="shared" si="111">E157/AB157-1</f>
        <v>-0.10341648063670772</v>
      </c>
      <c r="G157" s="35" t="n">
        <f>出租!G50-出租!G52</f>
        <v>558.6700000000001</v>
      </c>
      <c r="H157" s="36" t="n">
        <f t="shared" si="112">G157/AD157-1</f>
        <v>-0.03409464202354817</v>
      </c>
      <c r="I157" s="35" t="n">
        <f>出租!I50-出租!I52</f>
        <v>550.8900000000001</v>
      </c>
      <c r="J157" s="36" t="n">
        <f t="shared" si="113">I157/AF157-1</f>
        <v>-0.0368550798118783</v>
      </c>
      <c r="K157" s="35" t="n">
        <f>出租!K50-出租!K52</f>
        <v>591.4699999999999</v>
      </c>
      <c r="L157" s="36" t="n">
        <f t="shared" si="114">K157/AH157-1</f>
        <v>0.03481638294522105</v>
      </c>
      <c r="M157" s="35" t="n">
        <f>出租!M50-出租!M52</f>
        <v>553.0899999999999</v>
      </c>
      <c r="N157" s="36" t="n">
        <f t="shared" si="115">M157/AJ157-1</f>
        <v>-0.03221347331583557</v>
      </c>
      <c r="O157" s="35" t="n">
        <f>出租!O50-出租!O52</f>
        <v>455.65</v>
      </c>
      <c r="P157" s="36" t="n">
        <f t="shared" si="116">O157/AL157-1</f>
        <v>-0.216692453154547</v>
      </c>
      <c r="Q157" s="35" t="n">
        <f>出租!Q50-出租!Q52</f>
        <v>430.06000000000006</v>
      </c>
      <c r="R157" s="36" t="n">
        <f>Q157/AL157-1</f>
        <v>-0.25218661426907096</v>
      </c>
      <c r="S157" s="35">
        <f>出租!S50-出租!S52</f>
      </c>
      <c r="T157" s="36">
        <f>S157/AN157-1</f>
      </c>
      <c r="U157" s="134">
        <f>E157+C157+G157+I157+K157+M157+O157+Q157+S157</f>
      </c>
      <c r="V157" s="135">
        <f>U157/SUM(X157,Z157,AB157,AD157,AF157,AH157,AJ157,AL157,AN157)-1</f>
      </c>
      <c r="W157" s="35"/>
      <c r="X157" s="35">
        <f>出租!X50-出租!X52</f>
      </c>
      <c r="Y157" s="36">
        <f>X157/AY157-1</f>
      </c>
      <c r="Z157" s="35">
        <f>出租!Z50-出租!Z52</f>
      </c>
      <c r="AA157" s="36">
        <f>Z157/BA157-1</f>
      </c>
      <c r="AB157" s="35">
        <f>出租!AB50-出租!AB52</f>
      </c>
      <c r="AC157" s="36">
        <f>AB157/BC157-1</f>
      </c>
      <c r="AD157" s="35">
        <f>出租!AD50-出租!AD52</f>
      </c>
      <c r="AE157" s="36">
        <f>AD157/BE157-1</f>
      </c>
      <c r="AF157" s="35">
        <f>出租!AF50-出租!AF52</f>
      </c>
      <c r="AG157" s="36">
        <f>AF157/BG157-1</f>
      </c>
      <c r="AH157" s="35">
        <f>出租!AH50-出租!AH52</f>
      </c>
      <c r="AI157" s="36">
        <f>AH157/BI157-1</f>
      </c>
      <c r="AJ157" s="35">
        <f>出租!AJ50-出租!AJ52</f>
      </c>
      <c r="AK157" s="36">
        <f>AJ157/BK157-1</f>
      </c>
      <c r="AL157" s="35">
        <f>出租!AL50-出租!AL52</f>
      </c>
      <c r="AM157" s="36">
        <f>AL157/BM157-1</f>
      </c>
      <c r="AN157" s="35">
        <f>出租!AN50-出租!AN52</f>
      </c>
      <c r="AO157" s="36">
        <f>AN157/BO157-1</f>
      </c>
      <c r="AP157" s="35">
        <f>出租!AP50-出租!AP52</f>
      </c>
      <c r="AQ157" s="36">
        <f>AP157/BQ157-1</f>
      </c>
      <c r="AR157" s="35">
        <f>出租!AR50-出租!AR52</f>
      </c>
      <c r="AS157" s="36">
        <f>AR157/BS157-1</f>
      </c>
      <c r="AT157" s="35">
        <f>出租!AT50-出租!AT52</f>
      </c>
      <c r="AU157" s="36">
        <f>AT157/BU157-1</f>
      </c>
      <c r="AV157" s="35">
        <f>Z157+X157+AB157+AD157+AF157+AH157+AJ157+AL157+AN157+AP157+AR157+AT157</f>
      </c>
      <c r="AW157" s="36">
        <f>AV157/SUM(AY157,BA157,BC157,BE157,BG157,BI157,BK157,BM157,BO157,BQ157,BS157,BU157)-1</f>
      </c>
      <c r="AX157" s="37"/>
      <c r="AY157" s="35" t="n">
        <v>1126.16</v>
      </c>
      <c r="AZ157" s="36"/>
      <c r="BA157" s="35" t="n">
        <v>514.84</v>
      </c>
      <c r="BB157" s="36"/>
      <c r="BC157" s="35" t="n">
        <v>492.9</v>
      </c>
      <c r="BD157" s="36"/>
      <c r="BE157" s="35" t="n">
        <v>595.84</v>
      </c>
      <c r="BF157" s="36"/>
      <c r="BG157" s="35" t="n">
        <v>597.61</v>
      </c>
      <c r="BH157" s="36"/>
      <c r="BI157" s="35" t="n">
        <v>596.38</v>
      </c>
      <c r="BJ157" s="36"/>
      <c r="BK157" s="35" t="n">
        <v>598.78</v>
      </c>
      <c r="BL157" s="36"/>
      <c r="BM157" s="35" t="n">
        <v>557.23</v>
      </c>
      <c r="BN157" s="36"/>
      <c r="BO157" s="35" t="n">
        <v>558.42</v>
      </c>
      <c r="BP157" s="36"/>
      <c r="BQ157" s="35" t="n">
        <v>634.02</v>
      </c>
      <c r="BR157" s="36"/>
      <c r="BS157" s="35" t="n">
        <v>571.13</v>
      </c>
      <c r="BT157" s="36"/>
      <c r="BU157" s="35" t="n">
        <v>460.91</v>
      </c>
      <c r="BV157" s="36"/>
      <c r="BW157" s="35">
        <f>AY157+BA157+BC157+BE157+BG157+BI157+BK157+BM157+BO157+BQ157+BS157+BU157</f>
      </c>
      <c r="BX157" s="36"/>
      <c r="BY157" s="40"/>
      <c r="BZ157" s="49"/>
      <c r="CA157" s="49"/>
      <c r="CB157" s="49"/>
      <c r="CC157" s="49"/>
      <c r="CD157" s="49"/>
      <c r="CE157" s="49"/>
      <c r="CF157" s="50"/>
      <c r="CG157" s="49"/>
      <c r="CH157" s="50"/>
      <c r="CI157" s="50"/>
      <c r="CJ157" s="50"/>
      <c r="CK157" s="50"/>
      <c r="CL157" s="47"/>
    </row>
    <row r="158" ht="28.8" customHeight="1" spans="1:88">
      <c r="A158" s="29"/>
      <c r="B158" s="34" t="s">
        <v>304</v>
      </c>
      <c r="C158" s="35" t="n">
        <f>网约车!C50-网约车!C52</f>
        <v>432.13691083027896</v>
      </c>
      <c r="D158" s="36" t="n">
        <f t="shared" si="110">C158/Z158-1</f>
        <v>-0.16509481345493304</v>
      </c>
      <c r="E158" s="35" t="n">
        <f>网约车!E50-网约车!E52</f>
        <v>323.77153088495896</v>
      </c>
      <c r="F158" s="36" t="n">
        <f t="shared" si="111">E158/AB158-1</f>
        <v>0.020053742551150444</v>
      </c>
      <c r="G158" s="35" t="n">
        <f>网约车!G50-网约车!G52</f>
        <v>376.67678570429393</v>
      </c>
      <c r="H158" s="36" t="n">
        <f t="shared" si="112">G158/AD158-1</f>
        <v>0.13564983508525774</v>
      </c>
      <c r="I158" s="35" t="n">
        <f>网约车!I50-网约车!I52</f>
        <v>339.50944689230306</v>
      </c>
      <c r="J158" s="36" t="n">
        <f t="shared" si="113">I158/AF158-1</f>
        <v>0.002443891255373032</v>
      </c>
      <c r="K158" s="35" t="n">
        <f>网约车!K50-网约车!K52</f>
        <v>420.37652960200495</v>
      </c>
      <c r="L158" s="36" t="n">
        <f t="shared" si="114">K158/AH158-1</f>
        <v>0.17191907464783007</v>
      </c>
      <c r="M158" s="35" t="n">
        <f>网约车!M50-网约车!M52</f>
        <v>428.76277835681503</v>
      </c>
      <c r="N158" s="36" t="n">
        <f t="shared" si="115">M158/AJ158-1</f>
        <v>0.24882764128964374</v>
      </c>
      <c r="O158" s="35" t="n">
        <f>网约车!O50-网约车!O52</f>
        <v>358.630466981413</v>
      </c>
      <c r="P158" s="36" t="n">
        <f t="shared" si="116">O158/AL158-1</f>
        <v>0.06200596855151552</v>
      </c>
      <c r="Q158" s="35" t="n">
        <f>网约车!Q50-网约车!Q52</f>
        <v>325.68080061039984</v>
      </c>
      <c r="R158" s="36" t="n">
        <f>Q158/AL158-1</f>
        <v>-0.012253835775407507</v>
      </c>
      <c r="S158" s="35">
        <f>网约车!S50-网约车!S52</f>
      </c>
      <c r="T158" s="36">
        <f>S158/AN158-1</f>
      </c>
      <c r="U158" s="134">
        <f>E158+C158+G158+I158+K158+M158+O158+Q158+S158</f>
      </c>
      <c r="V158" s="135">
        <f>U158/SUM(X158,Z158,AB158,AD158,AF158,AH158,AJ158,AL158,AN158)-1</f>
      </c>
      <c r="W158" s="35"/>
      <c r="X158" s="35">
        <f>网约车!X50-网约车!X52</f>
      </c>
      <c r="Y158" s="36">
        <f>X158/AY158-1</f>
      </c>
      <c r="Z158" s="35">
        <f>网约车!Z50-网约车!Z52</f>
      </c>
      <c r="AA158" s="36">
        <f>Z158/BA158-1</f>
      </c>
      <c r="AB158" s="35">
        <f>网约车!AB50-网约车!AB52</f>
      </c>
      <c r="AC158" s="36">
        <f>AB158/BC158-1</f>
      </c>
      <c r="AD158" s="35">
        <f>网约车!AD50-网约车!AD52</f>
      </c>
      <c r="AE158" s="36">
        <f>AD158/BE158-1</f>
      </c>
      <c r="AF158" s="35">
        <f>网约车!AF50-网约车!AF52</f>
      </c>
      <c r="AG158" s="36">
        <f>AF158/BG158-1</f>
      </c>
      <c r="AH158" s="35">
        <f>网约车!AH50-网约车!AH52</f>
      </c>
      <c r="AI158" s="36">
        <f>AH158/BI158-1</f>
      </c>
      <c r="AJ158" s="35">
        <f>网约车!AJ50-网约车!AJ52</f>
      </c>
      <c r="AK158" s="36">
        <f>AJ158/BK158-1</f>
      </c>
      <c r="AL158" s="35">
        <f>网约车!AL50-网约车!AL52</f>
      </c>
      <c r="AM158" s="36">
        <f>AL158/BM158-1</f>
      </c>
      <c r="AN158" s="35">
        <f>网约车!AN50-网约车!AN52</f>
      </c>
      <c r="AO158" s="36">
        <f>AN158/BO158-1</f>
      </c>
      <c r="AP158" s="35">
        <f>网约车!AP50-网约车!AP52</f>
      </c>
      <c r="AQ158" s="36">
        <f>AP158/BQ158-1</f>
      </c>
      <c r="AR158" s="35">
        <f>网约车!AR50-网约车!AR52</f>
      </c>
      <c r="AS158" s="36">
        <f>AR158/BS158-1</f>
      </c>
      <c r="AT158" s="35">
        <f>网约车!AT50-网约车!AT52</f>
      </c>
      <c r="AU158" s="36">
        <f>AT158/BU158-1</f>
      </c>
      <c r="AV158" s="35">
        <f>Z158+X158+AB158+AD158+AF158+AH158+AJ158+AL158+AN158+AP158+AR158+AT158</f>
      </c>
      <c r="AW158" s="36">
        <f>AV158/SUM(AY158,BA158,BC158,BE158,BG158,BI158,BK158,BM158,BO158,BQ158,BS158,BU158)-1</f>
      </c>
      <c r="AX158" s="37"/>
      <c r="AY158" s="35" t="n">
        <v>394.921109131465</v>
      </c>
      <c r="AZ158" s="36"/>
      <c r="BA158" s="35" t="n">
        <v>253.553449419253</v>
      </c>
      <c r="BB158" s="36"/>
      <c r="BC158" s="35" t="n">
        <v>322.865183380581</v>
      </c>
      <c r="BD158" s="36"/>
      <c r="BE158" s="35" t="n">
        <v>397.040085185175</v>
      </c>
      <c r="BF158" s="36"/>
      <c r="BG158" s="35" t="n">
        <v>407.281708992156</v>
      </c>
      <c r="BH158" s="36"/>
      <c r="BI158" s="35" t="n">
        <v>478.015712597717</v>
      </c>
      <c r="BJ158" s="36"/>
      <c r="BK158" s="35" t="n">
        <v>510.679046126406</v>
      </c>
      <c r="BL158" s="36"/>
      <c r="BM158" s="35" t="n">
        <v>482.879334168457</v>
      </c>
      <c r="BN158" s="36"/>
      <c r="BO158" s="35" t="n">
        <v>484.516566479208</v>
      </c>
      <c r="BP158" s="36"/>
      <c r="BQ158" s="35" t="n">
        <v>517.725638877067</v>
      </c>
      <c r="BR158" s="36"/>
      <c r="BS158" s="35" t="n">
        <v>517.88393347404</v>
      </c>
      <c r="BT158" s="36"/>
      <c r="BU158" s="35" t="n">
        <v>475.602608398362</v>
      </c>
      <c r="BV158" s="36"/>
      <c r="BW158" s="35">
        <f>AY158+BA158+BC158+BE158+BG158+BI158+BK158+BM158+BO158+BQ158+BS158+BU158</f>
      </c>
      <c r="BX158" s="36"/>
      <c r="BY158" s="40"/>
      <c r="BZ158" s="49"/>
      <c r="CA158" s="49"/>
      <c r="CB158" s="49"/>
      <c r="CC158" s="49"/>
      <c r="CD158" s="49"/>
      <c r="CE158" s="49"/>
      <c r="CF158" s="49"/>
      <c r="CG158" s="49"/>
      <c r="CH158" s="49"/>
      <c r="CI158" s="49"/>
      <c r="CJ158" s="49"/>
      <c r="CK158" s="49"/>
      <c r="CL158" s="47"/>
    </row>
    <row r="159" s="15" customFormat="1" ht="28.8" customHeight="1" spans="1:88">
      <c r="A159" s="48" t="s">
        <v>104</v>
      </c>
      <c r="B159" s="34" t="s">
        <v>300</v>
      </c>
      <c r="C159" s="35" t="n">
        <f>C160+C161+C162+C163</f>
        <v>7095.876762520524</v>
      </c>
      <c r="D159" s="36" t="n">
        <f t="shared" si="110">C159/Z159-1</f>
        <v>-0.05803494858126512</v>
      </c>
      <c r="E159" s="35" t="n">
        <f>E160+E161+E162+E163</f>
        <v>7434.489577743689</v>
      </c>
      <c r="F159" s="36" t="n">
        <f t="shared" si="111">E159/AB159-1</f>
        <v>-0.032372607308590484</v>
      </c>
      <c r="G159" s="35" t="n">
        <f>G160+G161+G162+G163</f>
        <v>7420.395287025902</v>
      </c>
      <c r="H159" s="36" t="n">
        <f t="shared" si="112">G159/AD159-1</f>
        <v>-0.03065255680002177</v>
      </c>
      <c r="I159" s="35" t="n">
        <f>I160+I161+I162+I163</f>
        <v>7649.016369196787</v>
      </c>
      <c r="J159" s="36" t="n">
        <f t="shared" si="113">I159/AF159-1</f>
        <v>-0.03758947832444348</v>
      </c>
      <c r="K159" s="35" t="n">
        <f>K160+K161+K162+K163</f>
        <v>7656.457660862366</v>
      </c>
      <c r="L159" s="36" t="n">
        <f t="shared" si="114">K159/AH159-1</f>
        <v>-0.03272067735932871</v>
      </c>
      <c r="M159" s="35" t="n">
        <f>M160+M161+M162+M163</f>
        <v>7394.325864675291</v>
      </c>
      <c r="N159" s="36" t="n">
        <f t="shared" si="115">M159/AJ159-1</f>
        <v>-0.034017676527052676</v>
      </c>
      <c r="O159" s="35" t="n">
        <f>O160+O161+O162+O163</f>
        <v>7250.789870271642</v>
      </c>
      <c r="P159" s="36" t="n">
        <f t="shared" si="116">O159/AL159-1</f>
        <v>-0.034913272100284276</v>
      </c>
      <c r="Q159" s="35" t="n">
        <f>Q160+Q161+Q162+Q163</f>
        <v>7114.130625527661</v>
      </c>
      <c r="R159" s="36" t="n">
        <f>Q159/AL159-1</f>
        <v>-0.0066320171600137146</v>
      </c>
      <c r="S159" s="35">
        <f>S160+S161+S162+S163</f>
      </c>
      <c r="T159" s="36">
        <f>S159/AN159-1</f>
      </c>
      <c r="U159" s="134">
        <f>E159+C159+G159+I159+K159+M159+O159+Q159+S159</f>
      </c>
      <c r="V159" s="135">
        <f>U159/SUM(X159,Z159,AB159,AD159,AF159,AH159,AJ159,AL159,AN159)-1</f>
      </c>
      <c r="W159" s="35"/>
      <c r="X159" s="35">
        <f>X160+X161+X162+X163</f>
      </c>
      <c r="Y159" s="36">
        <f>X159/AY159-1</f>
      </c>
      <c r="Z159" s="35">
        <f>Z160+Z161+Z162+Z163</f>
      </c>
      <c r="AA159" s="36">
        <f>Z159/BA159-1</f>
      </c>
      <c r="AB159" s="35">
        <f>AB160+AB161+AB162+AB163</f>
      </c>
      <c r="AC159" s="36">
        <f>AB159/BC159-1</f>
      </c>
      <c r="AD159" s="35">
        <f>AD160+AD161+AD162+AD163</f>
      </c>
      <c r="AE159" s="36">
        <f>AD159/BE159-1</f>
      </c>
      <c r="AF159" s="35">
        <f>AF160+AF161+AF162+AF163</f>
      </c>
      <c r="AG159" s="36">
        <f>AF159/BG159-1</f>
      </c>
      <c r="AH159" s="35">
        <f>AH160+AH161+AH162+AH163</f>
      </c>
      <c r="AI159" s="36">
        <f>AH159/BI159-1</f>
      </c>
      <c r="AJ159" s="35">
        <f>AJ160+AJ161+AJ162+AJ163</f>
      </c>
      <c r="AK159" s="36">
        <f>AJ159/BK159-1</f>
      </c>
      <c r="AL159" s="35">
        <f>AL160+AL161+AL162+AL163</f>
      </c>
      <c r="AM159" s="36">
        <f>AL159/BM159-1</f>
      </c>
      <c r="AN159" s="35">
        <f>AN160+AN161+AN162+AN163</f>
      </c>
      <c r="AO159" s="36">
        <f>AN159/BO159-1</f>
      </c>
      <c r="AP159" s="35">
        <f>AP160+AP161+AP162+AP163</f>
      </c>
      <c r="AQ159" s="36">
        <f>AP159/BQ159-1</f>
      </c>
      <c r="AR159" s="35">
        <f>AR160+AR161+AR162+AR163</f>
      </c>
      <c r="AS159" s="36">
        <f>AR159/BS159-1</f>
      </c>
      <c r="AT159" s="35">
        <f>AT160+AT161+AT162+AT163</f>
      </c>
      <c r="AU159" s="36">
        <f>AT159/BU159-1</f>
      </c>
      <c r="AV159" s="35">
        <f>Z159+X159+AB159+AD159+AF159+AH159+AJ159+AL159+AN159+AP159+AR159+AT159</f>
      </c>
      <c r="AW159" s="36">
        <f>AV159/SUM(AY159,BA159,BC159,BE159,BG159,BI159,BK159,BM159,BO159,BQ159,BS159,BU159)-1</f>
      </c>
      <c r="AX159" s="37"/>
      <c r="AY159" s="38">
        <f>AY160+AY161+AY162+AY163</f>
      </c>
      <c r="AZ159" s="37"/>
      <c r="BA159" s="38">
        <f>BA160+BA161+BA162+BA163</f>
      </c>
      <c r="BB159" s="37"/>
      <c r="BC159" s="38">
        <f>BC160+BC161+BC162+BC163</f>
      </c>
      <c r="BD159" s="37"/>
      <c r="BE159" s="38">
        <f>BE160+BE161+BE162+BE163</f>
      </c>
      <c r="BF159" s="37"/>
      <c r="BG159" s="38">
        <f>BG160+BG161+BG162+BG163</f>
      </c>
      <c r="BH159" s="37"/>
      <c r="BI159" s="38">
        <f>BI160+BI161+BI162+BI163</f>
      </c>
      <c r="BJ159" s="37"/>
      <c r="BK159" s="38">
        <f>BK160+BK161+BK162+BK163</f>
      </c>
      <c r="BL159" s="37"/>
      <c r="BM159" s="38">
        <f>BM160+BM161+BM162+BM163</f>
      </c>
      <c r="BN159" s="37"/>
      <c r="BO159" s="38">
        <f>BO160+BO161+BO162+BO163</f>
      </c>
      <c r="BP159" s="37"/>
      <c r="BQ159" s="38">
        <f>BQ160+BQ161+BQ162+BQ163</f>
      </c>
      <c r="BR159" s="37"/>
      <c r="BS159" s="38">
        <f>BS160+BS161+BS162+BS163</f>
      </c>
      <c r="BT159" s="37"/>
      <c r="BU159" s="38">
        <f>BU160+BU161+BU162+BU163</f>
      </c>
      <c r="BV159" s="37"/>
      <c r="BW159" s="38">
        <f>AY159+BA159+BC159+BE159+BG159+BI159+BK159+BM159+BO159+BQ159+BS159+BU159</f>
      </c>
      <c r="BX159" s="37"/>
      <c r="BY159" s="39"/>
      <c r="BZ159" s="44"/>
      <c r="CA159" s="44"/>
      <c r="CB159" s="44"/>
      <c r="CC159" s="44"/>
      <c r="CD159" s="44"/>
      <c r="CE159" s="44"/>
      <c r="CF159" s="44"/>
      <c r="CG159" s="44"/>
      <c r="CH159" s="44"/>
      <c r="CI159" s="44"/>
      <c r="CJ159" s="44"/>
      <c r="CK159" s="44"/>
      <c r="CL159" s="44"/>
    </row>
    <row r="160" ht="28.8" customHeight="1" spans="1:88">
      <c r="A160" s="45"/>
      <c r="B160" s="34" t="s">
        <v>301</v>
      </c>
      <c r="C160" s="35" t="n">
        <f>班线包车!C45</f>
        <v>6018.763299999999</v>
      </c>
      <c r="D160" s="36" t="n">
        <f t="shared" si="110">C160/Z160-1</f>
        <v>-0.08775420624901575</v>
      </c>
      <c r="E160" s="35" t="n">
        <f>班线包车!E45</f>
        <v>6370.467000000001</v>
      </c>
      <c r="F160" s="36" t="n">
        <f t="shared" si="111">E160/AB160-1</f>
        <v>-0.05449023067619152</v>
      </c>
      <c r="G160" s="35" t="n">
        <f>班线包车!G45</f>
        <v>6382.2507</v>
      </c>
      <c r="H160" s="36" t="n">
        <f t="shared" si="112">G160/AD160-1</f>
        <v>-0.05472716271951272</v>
      </c>
      <c r="I160" s="35" t="n">
        <f>班线包车!I45</f>
        <v>6638.9771</v>
      </c>
      <c r="J160" s="36" t="n">
        <f t="shared" si="113">I160/AF160-1</f>
        <v>-0.05986651616171357</v>
      </c>
      <c r="K160" s="35" t="n">
        <f>班线包车!K45</f>
        <v>6644.387699999999</v>
      </c>
      <c r="L160" s="36" t="n">
        <f t="shared" si="114">K160/AH160-1</f>
        <v>-0.055791883549610066</v>
      </c>
      <c r="M160" s="35" t="n">
        <f>班线包车!M45</f>
        <v>6426.1170999999995</v>
      </c>
      <c r="N160" s="36" t="n">
        <f t="shared" si="115">M160/AJ160-1</f>
        <v>-0.05958610542570586</v>
      </c>
      <c r="O160" s="35" t="n">
        <f>班线包车!O45</f>
        <v>6325.9991</v>
      </c>
      <c r="P160" s="36" t="n">
        <f t="shared" si="116">O160/AL160-1</f>
        <v>-0.05829139856400578</v>
      </c>
      <c r="Q160" s="35" t="n">
        <f>班线包车!Q45</f>
        <v>6167.3023</v>
      </c>
      <c r="R160" s="36" t="n">
        <f>Q160/AL160-1</f>
        <v>-0.03018297837704964</v>
      </c>
      <c r="S160" s="35">
        <f>班线包车!S45</f>
      </c>
      <c r="T160" s="36">
        <f>S160/AN160-1</f>
      </c>
      <c r="U160" s="134">
        <f>E160+C160+G160+I160+K160+M160+O160+Q160+S160</f>
      </c>
      <c r="V160" s="135">
        <f>U160/SUM(X160,Z160,AB160,AD160,AF160,AH160,AJ160,AL160,AN160)-1</f>
      </c>
      <c r="W160" s="35"/>
      <c r="X160" s="35">
        <f>班线包车!X45</f>
      </c>
      <c r="Y160" s="36">
        <f>X160/AY160-1</f>
      </c>
      <c r="Z160" s="35">
        <f>班线包车!Z45</f>
      </c>
      <c r="AA160" s="36">
        <f>Z160/BA160-1</f>
      </c>
      <c r="AB160" s="35">
        <f>班线包车!AB45</f>
      </c>
      <c r="AC160" s="36">
        <f>AB160/BC160-1</f>
      </c>
      <c r="AD160" s="35">
        <f>班线包车!AD45</f>
      </c>
      <c r="AE160" s="36">
        <f>AD160/BE160-1</f>
      </c>
      <c r="AF160" s="35">
        <f>班线包车!AF45</f>
      </c>
      <c r="AG160" s="36">
        <f>AF160/BG160-1</f>
      </c>
      <c r="AH160" s="35">
        <f>班线包车!AH45</f>
      </c>
      <c r="AI160" s="36">
        <f>AH160/BI160-1</f>
      </c>
      <c r="AJ160" s="35">
        <f>班线包车!AJ45</f>
      </c>
      <c r="AK160" s="36">
        <f>AJ160/BK160-1</f>
      </c>
      <c r="AL160" s="35">
        <f>班线包车!AL45</f>
      </c>
      <c r="AM160" s="36">
        <f>AL160/BM160-1</f>
      </c>
      <c r="AN160" s="35">
        <f>班线包车!AN45</f>
      </c>
      <c r="AO160" s="36">
        <f>AN160/BO160-1</f>
      </c>
      <c r="AP160" s="35">
        <f>班线包车!AP45</f>
      </c>
      <c r="AQ160" s="36">
        <f>AP160/BQ160-1</f>
      </c>
      <c r="AR160" s="35">
        <f>班线包车!AR45</f>
      </c>
      <c r="AS160" s="36">
        <f>AR160/BS160-1</f>
      </c>
      <c r="AT160" s="35">
        <f>班线包车!AT45</f>
      </c>
      <c r="AU160" s="36">
        <f>AT160/BU160-1</f>
      </c>
      <c r="AV160" s="35">
        <f>Z160+X160+AB160+AD160+AF160+AH160+AJ160+AL160+AN160+AP160+AR160+AT160</f>
      </c>
      <c r="AW160" s="36">
        <f>AV160/SUM(AY160,BA160,BC160,BE160,BG160,BI160,BK160,BM160,BO160,BQ160,BS160,BU160)-1</f>
      </c>
      <c r="AX160" s="37"/>
      <c r="AY160" s="35" t="n">
        <v>6138.5352</v>
      </c>
      <c r="AZ160" s="36"/>
      <c r="BA160" s="35" t="n">
        <v>6328.0714</v>
      </c>
      <c r="BB160" s="36"/>
      <c r="BC160" s="35" t="n">
        <v>6310.3957</v>
      </c>
      <c r="BD160" s="36"/>
      <c r="BE160" s="35" t="n">
        <v>6759.9481</v>
      </c>
      <c r="BF160" s="36"/>
      <c r="BG160" s="35" t="n">
        <v>7072.0342</v>
      </c>
      <c r="BH160" s="36"/>
      <c r="BI160" s="35" t="n">
        <v>6747.0181</v>
      </c>
      <c r="BJ160" s="36"/>
      <c r="BK160" s="35" t="n">
        <v>6760.5359</v>
      </c>
      <c r="BL160" s="36"/>
      <c r="BM160" s="35" t="n">
        <v>6636.8642</v>
      </c>
      <c r="BN160" s="36"/>
      <c r="BO160" s="35" t="n">
        <v>6377.6778</v>
      </c>
      <c r="BP160" s="36"/>
      <c r="BQ160" s="35" t="n">
        <v>6780.4748</v>
      </c>
      <c r="BR160" s="36"/>
      <c r="BS160" s="35" t="n">
        <v>6563.4149</v>
      </c>
      <c r="BT160" s="36"/>
      <c r="BU160" s="35" t="n">
        <v>6261.3784</v>
      </c>
      <c r="BV160" s="36"/>
      <c r="BW160" s="35">
        <f>AY160+BA160+BC160+BE160+BG160+BI160+BK160+BM160+BO160+BQ160+BS160+BU160</f>
      </c>
      <c r="BX160" s="36"/>
      <c r="BY160" s="40"/>
      <c r="BZ160" s="46"/>
      <c r="CA160" s="46"/>
      <c r="CB160" s="46"/>
      <c r="CC160" s="46"/>
      <c r="CD160" s="46"/>
      <c r="CE160" s="46"/>
      <c r="CF160" s="46"/>
      <c r="CG160" s="46"/>
      <c r="CH160" s="46"/>
      <c r="CI160" s="46"/>
      <c r="CJ160" s="46"/>
      <c r="CK160" s="46"/>
      <c r="CL160" s="47"/>
    </row>
    <row r="161" ht="28.8" customHeight="1" spans="1:88">
      <c r="A161" s="45"/>
      <c r="B161" s="34" t="s">
        <v>302</v>
      </c>
      <c r="C161" s="35" t="n">
        <f>公交!C54-公交!C56</f>
        <v>613.9099999999999</v>
      </c>
      <c r="D161" s="36" t="n">
        <f t="shared" si="110">C161/Z161-1</f>
        <v>-0.022700861231832126</v>
      </c>
      <c r="E161" s="35" t="n">
        <f>公交!E54-公交!E56</f>
        <v>578.5200000000001</v>
      </c>
      <c r="F161" s="36" t="n">
        <f t="shared" si="111">E161/AB161-1</f>
        <v>-0.10125835016311946</v>
      </c>
      <c r="G161" s="35" t="n">
        <f>公交!G54-公交!G56</f>
        <v>573.87</v>
      </c>
      <c r="H161" s="36" t="n">
        <f t="shared" si="112">G161/AD161-1</f>
        <v>-0.0513447836939811</v>
      </c>
      <c r="I161" s="35" t="n">
        <f>公交!I54-公交!I56</f>
        <v>549.2600000000003</v>
      </c>
      <c r="J161" s="36" t="n">
        <f t="shared" si="113">I161/AF161-1</f>
        <v>-0.06146301454129144</v>
      </c>
      <c r="K161" s="35" t="n">
        <f>公交!K54-公交!K56</f>
        <v>552.73</v>
      </c>
      <c r="L161" s="36" t="n">
        <f t="shared" si="114">K161/AH161-1</f>
        <v>0.0078773180649514</v>
      </c>
      <c r="M161" s="35" t="n">
        <f>公交!M54-公交!M56</f>
        <v>508.7299999999999</v>
      </c>
      <c r="N161" s="36" t="n">
        <f t="shared" si="115">M161/AJ161-1</f>
        <v>0.021443630157614635</v>
      </c>
      <c r="O161" s="35" t="n">
        <f>公交!O54-公交!O56</f>
        <v>461.06999999999994</v>
      </c>
      <c r="P161" s="36" t="n">
        <f t="shared" si="116">O161/AL161-1</f>
        <v>-0.01117354379342883</v>
      </c>
      <c r="Q161" s="35" t="n">
        <f>公交!Q54-公交!Q56</f>
        <v>472.18999999999994</v>
      </c>
      <c r="R161" s="36" t="n">
        <f>Q161/AL161-1</f>
        <v>0.015921168699842836</v>
      </c>
      <c r="S161" s="35">
        <f>公交!S54-公交!S56</f>
      </c>
      <c r="T161" s="36">
        <f>S161/AN161-1</f>
      </c>
      <c r="U161" s="134">
        <f>E161+C161+G161+I161+K161+M161+O161+Q161+S161</f>
      </c>
      <c r="V161" s="135">
        <f>U161/SUM(X161,Z161,AB161,AD161,AF161,AH161,AJ161,AL161,AN161)-1</f>
      </c>
      <c r="W161" s="35"/>
      <c r="X161" s="35">
        <f>公交!X54-公交!X56</f>
      </c>
      <c r="Y161" s="36">
        <f>X161/AY161-1</f>
      </c>
      <c r="Z161" s="35">
        <f>公交!Z54-公交!Z56</f>
      </c>
      <c r="AA161" s="36">
        <f>Z161/BA161-1</f>
      </c>
      <c r="AB161" s="35">
        <f>公交!AB54-公交!AB56</f>
      </c>
      <c r="AC161" s="36">
        <f>AB161/BC161-1</f>
      </c>
      <c r="AD161" s="35">
        <f>公交!AD54-公交!AD56</f>
      </c>
      <c r="AE161" s="36">
        <f>AD161/BE161-1</f>
      </c>
      <c r="AF161" s="35">
        <f>公交!AF54-公交!AF56</f>
      </c>
      <c r="AG161" s="36">
        <f>AF161/BG161-1</f>
      </c>
      <c r="AH161" s="35">
        <f>公交!AH54-公交!AH56</f>
      </c>
      <c r="AI161" s="36">
        <f>AH161/BI161-1</f>
      </c>
      <c r="AJ161" s="35">
        <f>公交!AJ54-公交!AJ56</f>
      </c>
      <c r="AK161" s="36">
        <f>AJ161/BK161-1</f>
      </c>
      <c r="AL161" s="35">
        <f>公交!AL54-公交!AL56</f>
      </c>
      <c r="AM161" s="36">
        <f>AL161/BM161-1</f>
      </c>
      <c r="AN161" s="35">
        <f>公交!AN54-公交!AN56</f>
      </c>
      <c r="AO161" s="36">
        <f>AN161/BO161-1</f>
      </c>
      <c r="AP161" s="35">
        <f>公交!AP54-公交!AP56</f>
      </c>
      <c r="AQ161" s="36">
        <f>AP161/BQ161-1</f>
      </c>
      <c r="AR161" s="35">
        <f>公交!AR54-公交!AR56</f>
      </c>
      <c r="AS161" s="36">
        <f>AR161/BS161-1</f>
      </c>
      <c r="AT161" s="35">
        <f>公交!AT54-公交!AT56</f>
      </c>
      <c r="AU161" s="36">
        <f>AT161/BU161-1</f>
      </c>
      <c r="AV161" s="35">
        <f>Z161+X161+AB161+AD161+AF161+AH161+AJ161+AL161+AN161+AP161+AR161+AT161</f>
      </c>
      <c r="AW161" s="36">
        <f>AV161/SUM(AY161,BA161,BC161,BE161,BG161,BI161,BK161,BM161,BO161,BQ161,BS161,BU161)-1</f>
      </c>
      <c r="AX161" s="37"/>
      <c r="AY161" s="35" t="n">
        <v>592.42</v>
      </c>
      <c r="AZ161" s="36"/>
      <c r="BA161" s="35" t="n">
        <v>643.39</v>
      </c>
      <c r="BB161" s="36"/>
      <c r="BC161" s="35" t="n">
        <v>662.13</v>
      </c>
      <c r="BD161" s="36"/>
      <c r="BE161" s="35" t="n">
        <v>568.8</v>
      </c>
      <c r="BF161" s="36"/>
      <c r="BG161" s="35" t="n">
        <v>532.96</v>
      </c>
      <c r="BH161" s="36"/>
      <c r="BI161" s="35" t="n">
        <v>517.54</v>
      </c>
      <c r="BJ161" s="36"/>
      <c r="BK161" s="35" t="n">
        <v>492.01</v>
      </c>
      <c r="BL161" s="36"/>
      <c r="BM161" s="35" t="n">
        <v>442.12</v>
      </c>
      <c r="BN161" s="36"/>
      <c r="BO161" s="35" t="n">
        <v>436.9</v>
      </c>
      <c r="BP161" s="36"/>
      <c r="BQ161" s="35" t="n">
        <v>504.26</v>
      </c>
      <c r="BR161" s="36"/>
      <c r="BS161" s="35" t="n">
        <v>503.73</v>
      </c>
      <c r="BT161" s="36"/>
      <c r="BU161" s="35" t="n">
        <v>578.85</v>
      </c>
      <c r="BV161" s="36"/>
      <c r="BW161" s="35">
        <f>AY161+BA161+BC161+BE161+BG161+BI161+BK161+BM161+BO161+BQ161+BS161+BU161</f>
      </c>
      <c r="BX161" s="36"/>
      <c r="BY161" s="40"/>
      <c r="BZ161" s="49"/>
      <c r="CA161" s="49"/>
      <c r="CB161" s="49"/>
      <c r="CC161" s="49"/>
      <c r="CD161" s="49"/>
      <c r="CE161" s="49"/>
      <c r="CF161" s="50"/>
      <c r="CG161" s="49"/>
      <c r="CH161" s="50"/>
      <c r="CI161" s="50"/>
      <c r="CJ161" s="50"/>
      <c r="CK161" s="50"/>
      <c r="CL161" s="47"/>
    </row>
    <row r="162" ht="28.8" customHeight="1" spans="1:88">
      <c r="A162" s="45"/>
      <c r="B162" s="34" t="s">
        <v>303</v>
      </c>
      <c r="C162" s="35" t="n">
        <f>出租!C54-出租!C56</f>
        <v>256.23</v>
      </c>
      <c r="D162" s="36" t="n">
        <f t="shared" si="110">C162/Z162-1</f>
        <v>-0.05089454383820424</v>
      </c>
      <c r="E162" s="35" t="n">
        <f>出租!E54-出租!E56</f>
        <v>282.11</v>
      </c>
      <c r="F162" s="36" t="n">
        <f t="shared" si="111">E162/AB162-1</f>
        <v>0.07910339287763457</v>
      </c>
      <c r="G162" s="35" t="n">
        <f>出租!G54-出租!G56</f>
        <v>274.28</v>
      </c>
      <c r="H162" s="36" t="n">
        <f t="shared" si="112">G162/AD162-1</f>
        <v>0.07257938370092298</v>
      </c>
      <c r="I162" s="35" t="n">
        <f>出租!I54-出租!I56</f>
        <v>281.8700000000001</v>
      </c>
      <c r="J162" s="36" t="n">
        <f t="shared" si="113">I162/AF162-1</f>
        <v>0.12057724417587656</v>
      </c>
      <c r="K162" s="35" t="n">
        <f>出租!K54-出租!K56</f>
        <v>284.2499999999999</v>
      </c>
      <c r="L162" s="36" t="n">
        <f t="shared" si="114">K162/AH162-1</f>
        <v>0.027620114963305742</v>
      </c>
      <c r="M162" s="35" t="n">
        <f>出租!M54-出租!M56</f>
        <v>282.0099999999999</v>
      </c>
      <c r="N162" s="36" t="n">
        <f t="shared" si="115">M162/AJ162-1</f>
        <v>0.04537198354153538</v>
      </c>
      <c r="O162" s="35" t="n">
        <f>出租!O54-出租!O56</f>
        <v>278.3900000000001</v>
      </c>
      <c r="P162" s="36" t="n">
        <f t="shared" si="116">O162/AL162-1</f>
        <v>0.05291225416036305</v>
      </c>
      <c r="Q162" s="35" t="n">
        <f>出租!Q54-出租!Q56</f>
        <v>276.3399999999999</v>
      </c>
      <c r="R162" s="36" t="n">
        <f>Q162/AL162-1</f>
        <v>0.04180961357210178</v>
      </c>
      <c r="S162" s="35">
        <f>出租!S54-出租!S56</f>
      </c>
      <c r="T162" s="36">
        <f>S162/AN162-1</f>
      </c>
      <c r="U162" s="134">
        <f>E162+C162+G162+I162+K162+M162+O162+Q162+S162</f>
      </c>
      <c r="V162" s="135">
        <f>U162/SUM(X162,Z162,AB162,AD162,AF162,AH162,AJ162,AL162,AN162)-1</f>
      </c>
      <c r="W162" s="35"/>
      <c r="X162" s="35">
        <f>出租!X54-出租!X56</f>
      </c>
      <c r="Y162" s="36">
        <f>X162/AY162-1</f>
      </c>
      <c r="Z162" s="35">
        <f>出租!Z54-出租!Z56</f>
      </c>
      <c r="AA162" s="36">
        <f>Z162/BA162-1</f>
      </c>
      <c r="AB162" s="35">
        <f>出租!AB54-出租!AB56</f>
      </c>
      <c r="AC162" s="36">
        <f>AB162/BC162-1</f>
      </c>
      <c r="AD162" s="35">
        <f>出租!AD54-出租!AD56</f>
      </c>
      <c r="AE162" s="36">
        <f>AD162/BE162-1</f>
      </c>
      <c r="AF162" s="35">
        <f>出租!AF54-出租!AF56</f>
      </c>
      <c r="AG162" s="36">
        <f>AF162/BG162-1</f>
      </c>
      <c r="AH162" s="35">
        <f>出租!AH54-出租!AH56</f>
      </c>
      <c r="AI162" s="36">
        <f>AH162/BI162-1</f>
      </c>
      <c r="AJ162" s="35">
        <f>出租!AJ54-出租!AJ56</f>
      </c>
      <c r="AK162" s="36">
        <f>AJ162/BK162-1</f>
      </c>
      <c r="AL162" s="35">
        <f>出租!AL54-出租!AL56</f>
      </c>
      <c r="AM162" s="36">
        <f>AL162/BM162-1</f>
      </c>
      <c r="AN162" s="35">
        <f>出租!AN54-出租!AN56</f>
      </c>
      <c r="AO162" s="36">
        <f>AN162/BO162-1</f>
      </c>
      <c r="AP162" s="35">
        <f>出租!AP54-出租!AP56</f>
      </c>
      <c r="AQ162" s="36">
        <f>AP162/BQ162-1</f>
      </c>
      <c r="AR162" s="35">
        <f>出租!AR54-出租!AR56</f>
      </c>
      <c r="AS162" s="36">
        <f>AR162/BS162-1</f>
      </c>
      <c r="AT162" s="35">
        <f>出租!AT54-出租!AT56</f>
      </c>
      <c r="AU162" s="36">
        <f>AT162/BU162-1</f>
      </c>
      <c r="AV162" s="35">
        <f>Z162+X162+AB162+AD162+AF162+AH162+AJ162+AL162+AN162+AP162+AR162+AT162</f>
      </c>
      <c r="AW162" s="36">
        <f>AV162/SUM(AY162,BA162,BC162,BE162,BG162,BI162,BK162,BM162,BO162,BQ162,BS162,BU162)-1</f>
      </c>
      <c r="AX162" s="37"/>
      <c r="AY162" s="35" t="n">
        <v>269.22</v>
      </c>
      <c r="AZ162" s="36"/>
      <c r="BA162" s="35" t="n">
        <v>277.24</v>
      </c>
      <c r="BB162" s="36"/>
      <c r="BC162" s="35" t="n">
        <v>259.39</v>
      </c>
      <c r="BD162" s="36"/>
      <c r="BE162" s="35" t="n">
        <v>250.65</v>
      </c>
      <c r="BF162" s="36"/>
      <c r="BG162" s="35" t="n">
        <v>255.7</v>
      </c>
      <c r="BH162" s="36"/>
      <c r="BI162" s="35" t="n">
        <v>279.59</v>
      </c>
      <c r="BJ162" s="36"/>
      <c r="BK162" s="35" t="n">
        <v>249.37</v>
      </c>
      <c r="BL162" s="36"/>
      <c r="BM162" s="35" t="n">
        <v>252.2</v>
      </c>
      <c r="BN162" s="36"/>
      <c r="BO162" s="35" t="n">
        <v>253.46</v>
      </c>
      <c r="BP162" s="36"/>
      <c r="BQ162" s="35" t="n">
        <v>258.34</v>
      </c>
      <c r="BR162" s="36"/>
      <c r="BS162" s="35" t="n">
        <v>250.66</v>
      </c>
      <c r="BT162" s="36"/>
      <c r="BU162" s="35" t="n">
        <v>253.66</v>
      </c>
      <c r="BV162" s="36"/>
      <c r="BW162" s="35">
        <f>AY162+BA162+BC162+BE162+BG162+BI162+BK162+BM162+BO162+BQ162+BS162+BU162</f>
      </c>
      <c r="BX162" s="36"/>
      <c r="BY162" s="40"/>
      <c r="BZ162" s="49"/>
      <c r="CA162" s="49"/>
      <c r="CB162" s="49"/>
      <c r="CC162" s="49"/>
      <c r="CD162" s="49"/>
      <c r="CE162" s="49"/>
      <c r="CF162" s="50"/>
      <c r="CG162" s="49"/>
      <c r="CH162" s="50"/>
      <c r="CI162" s="50"/>
      <c r="CJ162" s="50"/>
      <c r="CK162" s="50"/>
      <c r="CL162" s="47"/>
    </row>
    <row r="163" ht="28.8" customHeight="1" spans="1:88">
      <c r="A163" s="29"/>
      <c r="B163" s="34" t="s">
        <v>304</v>
      </c>
      <c r="C163" s="35" t="n">
        <f>网约车!C54-网约车!C56</f>
        <v>206.97346252052603</v>
      </c>
      <c r="D163" s="36" t="n">
        <f t="shared" ref="D163:D188" si="134">C163/X163-1</f>
        <v>4.567640385206887</v>
      </c>
      <c r="E163" s="35" t="n">
        <f>网约车!E54-网约车!E56</f>
        <v>203.39257774368798</v>
      </c>
      <c r="F163" s="36" t="n">
        <f t="shared" ref="F163:F188" si="135">E163/Z163-1</f>
        <v>4.023913413801794</v>
      </c>
      <c r="G163" s="35" t="n">
        <f>网约车!G54-网约车!G56</f>
        <v>189.994587025903</v>
      </c>
      <c r="H163" s="36" t="n">
        <f t="shared" ref="H163:H188" si="136">G163/AB163-1</f>
        <v>3.4561180978642847</v>
      </c>
      <c r="I163" s="35" t="n">
        <f>网约车!I54-网约车!I56</f>
        <v>178.90926919678697</v>
      </c>
      <c r="J163" s="36" t="n">
        <f t="shared" ref="J163:J188" si="137">I163/AD163-1</f>
        <v>2.631934065853339</v>
      </c>
      <c r="K163" s="35" t="n">
        <f>网约车!K54-网约车!K56</f>
        <v>175.08996086236698</v>
      </c>
      <c r="L163" s="36" t="n">
        <f t="shared" ref="L163:L188" si="138">K163/AF163-1</f>
        <v>2.27626948096158</v>
      </c>
      <c r="M163" s="35" t="n">
        <f>网约车!M54-网约车!M56</f>
        <v>177.468764675292</v>
      </c>
      <c r="N163" s="36" t="n">
        <f t="shared" ref="N163:N188" si="139">M163/AH163-1</f>
        <v>2.310014150955464</v>
      </c>
      <c r="O163" s="35" t="n">
        <f>网约车!O54-网约车!O56</f>
        <v>185.330770271642</v>
      </c>
      <c r="P163" s="36" t="n">
        <f t="shared" ref="P163:P188" si="140">O163/AJ163-1</f>
        <v>1.8582493665508708</v>
      </c>
      <c r="Q163" s="35" t="n">
        <f>网约车!Q54-网约车!Q56</f>
        <v>198.29832552766123</v>
      </c>
      <c r="R163" s="36" t="n">
        <f>Q163/AL163-1</f>
        <v>1.7410678916592155</v>
      </c>
      <c r="S163" s="35">
        <f>网约车!S54-网约车!S56</f>
      </c>
      <c r="T163" s="36">
        <f>S163/AN163-1</f>
      </c>
      <c r="U163" s="134">
        <f>E163+C163+G163+I163+K163+M163+O163+Q163+S163</f>
      </c>
      <c r="V163" s="135">
        <f>U163/SUM(X163,Z163,AB163,AD163,AF163,AH163,AJ163,AL163,AN163)-1</f>
      </c>
      <c r="W163" s="35"/>
      <c r="X163" s="35">
        <f>网约车!X54-网约车!X56</f>
      </c>
      <c r="Y163" s="36">
        <f>X163/AY163-1</f>
      </c>
      <c r="Z163" s="35">
        <f>网约车!Z54-网约车!Z56</f>
      </c>
      <c r="AA163" s="36">
        <f>Z163/BA163-1</f>
      </c>
      <c r="AB163" s="35">
        <f>网约车!AB54-网约车!AB56</f>
      </c>
      <c r="AC163" s="36">
        <f>AB163/BC163-1</f>
      </c>
      <c r="AD163" s="35">
        <f>网约车!AD54-网约车!AD56</f>
      </c>
      <c r="AE163" s="36">
        <f>AD163/BE163-1</f>
      </c>
      <c r="AF163" s="35">
        <f>网约车!AF54-网约车!AF56</f>
      </c>
      <c r="AG163" s="36">
        <f>AF163/BG163-1</f>
      </c>
      <c r="AH163" s="35">
        <f>网约车!AH54-网约车!AH56</f>
      </c>
      <c r="AI163" s="36">
        <f>AH163/BI163-1</f>
      </c>
      <c r="AJ163" s="35">
        <f>网约车!AJ54-网约车!AJ56</f>
      </c>
      <c r="AK163" s="36">
        <f>AJ163/BK163-1</f>
      </c>
      <c r="AL163" s="35">
        <f>网约车!AL54-网约车!AL56</f>
      </c>
      <c r="AM163" s="36">
        <f>AL163/BM163-1</f>
      </c>
      <c r="AN163" s="35">
        <f>网约车!AN54-网约车!AN56</f>
      </c>
      <c r="AO163" s="36">
        <f>AN163/BO163-1</f>
      </c>
      <c r="AP163" s="35">
        <f>网约车!AP54-网约车!AP56</f>
      </c>
      <c r="AQ163" s="36">
        <f>AP163/BQ163-1</f>
      </c>
      <c r="AR163" s="35">
        <f>网约车!AR54-网约车!AR56</f>
      </c>
      <c r="AS163" s="36">
        <f>AR163/BS163-1</f>
      </c>
      <c r="AT163" s="35">
        <f>网约车!AT54-网约车!AT56</f>
      </c>
      <c r="AU163" s="36">
        <f>AT163/BU163-1</f>
      </c>
      <c r="AV163" s="35">
        <f>Z163+X163+AB163+AD163+AF163+AH163+AJ163+AL163+AN163+AP163+AR163+AT163</f>
      </c>
      <c r="AW163" s="36">
        <f>AV163/SUM(AY163,BA163,BC163,BE163,BG163,BI163,BK163,BM163,BO163,BQ163,BS163,BU163)-1</f>
      </c>
      <c r="AX163" s="37"/>
      <c r="AY163" s="35" t="n">
        <v>139.134072007794</v>
      </c>
      <c r="AZ163" s="36"/>
      <c r="BA163" s="35" t="n">
        <v>87.12996050202</v>
      </c>
      <c r="BB163" s="36"/>
      <c r="BC163" s="35" t="n">
        <v>93.7566154951652</v>
      </c>
      <c r="BD163" s="36"/>
      <c r="BE163" s="35" t="n">
        <v>102.454991392581</v>
      </c>
      <c r="BF163" s="36"/>
      <c r="BG163" s="35" t="n">
        <v>90.9069404072597</v>
      </c>
      <c r="BH163" s="36"/>
      <c r="BI163" s="35" t="n">
        <v>88.1560193992207</v>
      </c>
      <c r="BJ163" s="36"/>
      <c r="BK163" s="35" t="n">
        <v>111.193726142394</v>
      </c>
      <c r="BL163" s="36"/>
      <c r="BM163" s="35" t="n">
        <v>106.329985942197</v>
      </c>
      <c r="BN163" s="36"/>
      <c r="BO163" s="35" t="n">
        <v>92.3595758079084</v>
      </c>
      <c r="BP163" s="36"/>
      <c r="BQ163" s="35" t="n">
        <v>102.904795345148</v>
      </c>
      <c r="BR163" s="36"/>
      <c r="BS163" s="35" t="n">
        <v>113.453507359787</v>
      </c>
      <c r="BT163" s="36"/>
      <c r="BU163" s="35" t="n">
        <v>126.479514157784</v>
      </c>
      <c r="BV163" s="36"/>
      <c r="BW163" s="35">
        <f>AY163+BA163+BC163+BE163+BG163+BI163+BK163+BM163+BO163+BQ163+BS163+BU163</f>
      </c>
      <c r="BX163" s="36"/>
      <c r="BY163" s="40"/>
      <c r="BZ163" s="49"/>
      <c r="CA163" s="49"/>
      <c r="CB163" s="49"/>
      <c r="CC163" s="49"/>
      <c r="CD163" s="49"/>
      <c r="CE163" s="49"/>
      <c r="CF163" s="49"/>
      <c r="CG163" s="49"/>
      <c r="CH163" s="49"/>
      <c r="CI163" s="49"/>
      <c r="CJ163" s="49"/>
      <c r="CK163" s="49"/>
      <c r="CL163" s="47"/>
    </row>
    <row r="164" s="15" customFormat="1" ht="28.8" customHeight="1" spans="1:88">
      <c r="A164" s="48" t="s">
        <v>105</v>
      </c>
      <c r="B164" s="34" t="s">
        <v>300</v>
      </c>
      <c r="C164" s="35" t="n">
        <f>C165+C166+C167+C168</f>
        <v>14292.856285043075</v>
      </c>
      <c r="D164" s="36" t="n">
        <f t="shared" si="134">C164/Z164-1</f>
        <v>-0.03553101520646085</v>
      </c>
      <c r="E164" s="35" t="n">
        <f>E165+E166+E167+E168</f>
        <v>16352.39423612904</v>
      </c>
      <c r="F164" s="36" t="n">
        <f t="shared" si="135">E164/AB164-1</f>
        <v>0.024273257153011096</v>
      </c>
      <c r="G164" s="35" t="n">
        <f>G165+G166+G167+G168</f>
        <v>17256.90487740986</v>
      </c>
      <c r="H164" s="36" t="n">
        <f t="shared" si="136">G164/AD164-1</f>
        <v>0.04962951106886493</v>
      </c>
      <c r="I164" s="35" t="n">
        <f>I165+I166+I167+I168</f>
        <v>18292.65284467206</v>
      </c>
      <c r="J164" s="36" t="n">
        <f t="shared" si="137">I164/AF164-1</f>
        <v>-0.042440226332381314</v>
      </c>
      <c r="K164" s="35" t="n">
        <f>K165+K166+K167+K168</f>
        <v>17553.25108246873</v>
      </c>
      <c r="L164" s="36" t="n">
        <f t="shared" si="138">K164/AH164-1</f>
        <v>-0.07446774902226139</v>
      </c>
      <c r="M164" s="35" t="n">
        <f>M165+M166+M167+M168</f>
        <v>15799.100510230499</v>
      </c>
      <c r="N164" s="36" t="n">
        <f t="shared" si="139">M164/AJ164-1</f>
        <v>-0.07613594968985005</v>
      </c>
      <c r="O164" s="35" t="n">
        <f>O165+O166+O167+O168</f>
        <v>18311.98747521344</v>
      </c>
      <c r="P164" s="36" t="n">
        <f t="shared" si="140">O164/AL164-1</f>
        <v>-0.06941196448925868</v>
      </c>
      <c r="Q164" s="35" t="n">
        <f>Q165+Q166+Q167+Q168</f>
        <v>17673.712630865284</v>
      </c>
      <c r="R164" s="36" t="n">
        <f>Q164/AL164-1</f>
        <v>-0.017638296961582145</v>
      </c>
      <c r="S164" s="35">
        <f>S165+S166+S167+S168</f>
      </c>
      <c r="T164" s="36">
        <f>S164/AN164-1</f>
      </c>
      <c r="U164" s="134">
        <f>E164+C164+G164+I164+K164+M164+O164+Q164+S164</f>
      </c>
      <c r="V164" s="135">
        <f>U164/SUM(X164,Z164,AB164,AD164,AF164,AH164,AJ164,AL164,AN164)-1</f>
      </c>
      <c r="W164" s="35"/>
      <c r="X164" s="35">
        <f>X165+X166+X167+X168</f>
      </c>
      <c r="Y164" s="36">
        <f>X164/AY164-1</f>
      </c>
      <c r="Z164" s="35">
        <f>Z165+Z166+Z167+Z168</f>
      </c>
      <c r="AA164" s="36">
        <f>Z164/BA164-1</f>
      </c>
      <c r="AB164" s="35">
        <f>AB165+AB166+AB167+AB168</f>
      </c>
      <c r="AC164" s="36">
        <f>AB164/BC164-1</f>
      </c>
      <c r="AD164" s="35">
        <f>AD165+AD166+AD167+AD168</f>
      </c>
      <c r="AE164" s="36">
        <f>AD164/BE164-1</f>
      </c>
      <c r="AF164" s="35">
        <f>AF165+AF166+AF167+AF168</f>
      </c>
      <c r="AG164" s="36">
        <f>AF164/BG164-1</f>
      </c>
      <c r="AH164" s="35">
        <f>AH165+AH166+AH167+AH168</f>
      </c>
      <c r="AI164" s="36">
        <f>AH164/BI164-1</f>
      </c>
      <c r="AJ164" s="35">
        <f>AJ165+AJ166+AJ167+AJ168</f>
      </c>
      <c r="AK164" s="36">
        <f>AJ164/BK164-1</f>
      </c>
      <c r="AL164" s="35">
        <f>AL165+AL166+AL167+AL168</f>
      </c>
      <c r="AM164" s="36">
        <f>AL164/BM164-1</f>
      </c>
      <c r="AN164" s="35">
        <f>AN165+AN166+AN167+AN168</f>
      </c>
      <c r="AO164" s="36">
        <f>AN164/BO164-1</f>
      </c>
      <c r="AP164" s="35">
        <f>AP165+AP166+AP167+AP168</f>
      </c>
      <c r="AQ164" s="36">
        <f>AP164/BQ164-1</f>
      </c>
      <c r="AR164" s="35">
        <f>AR165+AR166+AR167+AR168</f>
      </c>
      <c r="AS164" s="36">
        <f>AR164/BS164-1</f>
      </c>
      <c r="AT164" s="35">
        <f>AT165+AT166+AT167+AT168</f>
      </c>
      <c r="AU164" s="36">
        <f>AT164/BU164-1</f>
      </c>
      <c r="AV164" s="35">
        <f>Z164+X164+AB164+AD164+AF164+AH164+AJ164+AL164+AN164+AP164+AR164+AT164</f>
      </c>
      <c r="AW164" s="36">
        <f>AV164/SUM(AY164,BA164,BC164,BE164,BG164,BI164,BK164,BM164,BO164,BQ164,BS164,BU164)-1</f>
      </c>
      <c r="AX164" s="37"/>
      <c r="AY164" s="38">
        <f>AY165+AY166+AY167+AY168</f>
      </c>
      <c r="AZ164" s="37"/>
      <c r="BA164" s="38">
        <f>BA165+BA166+BA167+BA168</f>
      </c>
      <c r="BB164" s="37"/>
      <c r="BC164" s="38">
        <f>BC165+BC166+BC167+BC168</f>
      </c>
      <c r="BD164" s="37"/>
      <c r="BE164" s="38">
        <f>BE165+BE166+BE167+BE168</f>
      </c>
      <c r="BF164" s="37"/>
      <c r="BG164" s="38">
        <f>BG165+BG166+BG167+BG168</f>
      </c>
      <c r="BH164" s="37"/>
      <c r="BI164" s="38">
        <f>BI165+BI166+BI167+BI168</f>
      </c>
      <c r="BJ164" s="37"/>
      <c r="BK164" s="38">
        <f>BK165+BK166+BK167+BK168</f>
      </c>
      <c r="BL164" s="37"/>
      <c r="BM164" s="38">
        <f>BM165+BM166+BM167+BM168</f>
      </c>
      <c r="BN164" s="37"/>
      <c r="BO164" s="38">
        <f>BO165+BO166+BO167+BO168</f>
      </c>
      <c r="BP164" s="37"/>
      <c r="BQ164" s="38">
        <f>BQ165+BQ166+BQ167+BQ168</f>
      </c>
      <c r="BR164" s="37"/>
      <c r="BS164" s="38">
        <f>BS165+BS166+BS167+BS168</f>
      </c>
      <c r="BT164" s="37"/>
      <c r="BU164" s="38">
        <f>BU165+BU166+BU167+BU168</f>
      </c>
      <c r="BV164" s="37"/>
      <c r="BW164" s="38">
        <f>AY164+BA164+BC164+BE164+BG164+BI164+BK164+BM164+BO164+BQ164+BS164+BU164</f>
      </c>
      <c r="BX164" s="37"/>
      <c r="BY164" s="39"/>
      <c r="BZ164" s="44"/>
      <c r="CA164" s="44"/>
      <c r="CB164" s="44"/>
      <c r="CC164" s="44"/>
      <c r="CD164" s="44"/>
      <c r="CE164" s="44"/>
      <c r="CF164" s="44"/>
      <c r="CG164" s="44"/>
      <c r="CH164" s="44"/>
      <c r="CI164" s="44"/>
      <c r="CJ164" s="44"/>
      <c r="CK164" s="44"/>
      <c r="CL164" s="44"/>
    </row>
    <row r="165" ht="28.8" customHeight="1" spans="1:88">
      <c r="A165" s="45"/>
      <c r="B165" s="34" t="s">
        <v>301</v>
      </c>
      <c r="C165" s="35" t="n">
        <f>班线包车!C49</f>
        <v>10684.800700000002</v>
      </c>
      <c r="D165" s="36" t="n">
        <f t="shared" si="134">C165/Z165-1</f>
        <v>0.08917945723763454</v>
      </c>
      <c r="E165" s="35" t="n">
        <f>班线包车!E49</f>
        <v>13255.002600000002</v>
      </c>
      <c r="F165" s="36" t="n">
        <f t="shared" si="135">E165/AB165-1</f>
        <v>0.11791271206000875</v>
      </c>
      <c r="G165" s="35" t="n">
        <f>班线包车!G49</f>
        <v>13786.117100000001</v>
      </c>
      <c r="H165" s="36" t="n">
        <f t="shared" si="136">G165/AD165-1</f>
        <v>0.17469214333525285</v>
      </c>
      <c r="I165" s="35" t="n">
        <f>班线包车!I49</f>
        <v>14831.966300000006</v>
      </c>
      <c r="J165" s="36" t="n">
        <f t="shared" si="137">I165/AF165-1</f>
        <v>0.042073269903442734</v>
      </c>
      <c r="K165" s="35" t="n">
        <f>班线包车!K49</f>
        <v>13914.455699999999</v>
      </c>
      <c r="L165" s="36" t="n">
        <f t="shared" si="138">K165/AH165-1</f>
        <v>-0.011366532330410295</v>
      </c>
      <c r="M165" s="35" t="n">
        <f>班线包车!M49</f>
        <v>12216.167899999993</v>
      </c>
      <c r="N165" s="36" t="n">
        <f t="shared" si="139">M165/AJ165-1</f>
        <v>-0.014161970671528024</v>
      </c>
      <c r="O165" s="35" t="n">
        <f>班线包车!O49</f>
        <v>14327.7602</v>
      </c>
      <c r="P165" s="36" t="n">
        <f t="shared" si="140">O165/AL165-1</f>
        <v>-0.029121851427854728</v>
      </c>
      <c r="Q165" s="35" t="n">
        <f>班线包车!Q49</f>
        <v>13743.887100000005</v>
      </c>
      <c r="R165" s="36" t="n">
        <f>Q165/AL165-1</f>
        <v>-0.04292404620720436</v>
      </c>
      <c r="S165" s="35">
        <f>班线包车!S49</f>
      </c>
      <c r="T165" s="36">
        <f>S165/AN165-1</f>
      </c>
      <c r="U165" s="134">
        <f>E165+C165+G165+I165+K165+M165+O165+Q165+S165</f>
      </c>
      <c r="V165" s="135">
        <f>U165/SUM(X165,Z165,AB165,AD165,AF165,AH165,AJ165,AL165,AN165)-1</f>
      </c>
      <c r="W165" s="35"/>
      <c r="X165" s="35">
        <f>班线包车!X49</f>
      </c>
      <c r="Y165" s="36">
        <f>X165/AY165-1</f>
      </c>
      <c r="Z165" s="35">
        <f>班线包车!Z49</f>
      </c>
      <c r="AA165" s="36">
        <f>Z165/BA165-1</f>
      </c>
      <c r="AB165" s="35">
        <f>班线包车!AB49</f>
      </c>
      <c r="AC165" s="36">
        <f>AB165/BC165-1</f>
      </c>
      <c r="AD165" s="35">
        <f>班线包车!AD49</f>
      </c>
      <c r="AE165" s="36">
        <f>AD165/BE165-1</f>
      </c>
      <c r="AF165" s="35">
        <f>班线包车!AF49</f>
      </c>
      <c r="AG165" s="36">
        <f>AF165/BG165-1</f>
      </c>
      <c r="AH165" s="35">
        <f>班线包车!AH49</f>
      </c>
      <c r="AI165" s="36">
        <f>AH165/BI165-1</f>
      </c>
      <c r="AJ165" s="35">
        <f>班线包车!AJ49</f>
      </c>
      <c r="AK165" s="36">
        <f>AJ165/BK165-1</f>
      </c>
      <c r="AL165" s="35">
        <f>班线包车!AL49</f>
      </c>
      <c r="AM165" s="36">
        <f>AL165/BM165-1</f>
      </c>
      <c r="AN165" s="35">
        <f>班线包车!AN49</f>
      </c>
      <c r="AO165" s="36">
        <f>AN165/BO165-1</f>
      </c>
      <c r="AP165" s="35">
        <f>班线包车!AP49</f>
      </c>
      <c r="AQ165" s="36">
        <f>AP165/BQ165-1</f>
      </c>
      <c r="AR165" s="35">
        <f>班线包车!AR49</f>
      </c>
      <c r="AS165" s="36">
        <f>AR165/BS165-1</f>
      </c>
      <c r="AT165" s="35">
        <f>班线包车!AT49</f>
      </c>
      <c r="AU165" s="36">
        <f>AT165/BU165-1</f>
      </c>
      <c r="AV165" s="35">
        <f>Z165+X165+AB165+AD165+AF165+AH165+AJ165+AL165+AN165+AP165+AR165+AT165</f>
      </c>
      <c r="AW165" s="36">
        <f>AV165/SUM(AY165,BA165,BC165,BE165,BG165,BI165,BK165,BM165,BO165,BQ165,BS165,BU165)-1</f>
      </c>
      <c r="AX165" s="37"/>
      <c r="AY165" s="35" t="n">
        <v>10651.2763</v>
      </c>
      <c r="AZ165" s="36"/>
      <c r="BA165" s="35" t="n">
        <v>12831.9186</v>
      </c>
      <c r="BB165" s="36"/>
      <c r="BC165" s="35" t="n">
        <v>11927.3966</v>
      </c>
      <c r="BD165" s="36"/>
      <c r="BE165" s="35" t="n">
        <v>13740.3788</v>
      </c>
      <c r="BF165" s="36"/>
      <c r="BG165" s="35" t="n">
        <v>14673.0477</v>
      </c>
      <c r="BH165" s="36"/>
      <c r="BI165" s="35" t="n">
        <v>13984.3204</v>
      </c>
      <c r="BJ165" s="36"/>
      <c r="BK165" s="35" t="n">
        <v>15494.0526</v>
      </c>
      <c r="BL165" s="36"/>
      <c r="BM165" s="35" t="n">
        <v>15198.8198</v>
      </c>
      <c r="BN165" s="36"/>
      <c r="BO165" s="35" t="n">
        <v>13182.4573</v>
      </c>
      <c r="BP165" s="36"/>
      <c r="BQ165" s="35" t="n">
        <v>12795.906</v>
      </c>
      <c r="BR165" s="36"/>
      <c r="BS165" s="35" t="n">
        <v>11270.3966</v>
      </c>
      <c r="BT165" s="36"/>
      <c r="BU165" s="35" t="n">
        <v>9456.6697</v>
      </c>
      <c r="BV165" s="36"/>
      <c r="BW165" s="35">
        <f>AY165+BA165+BC165+BE165+BG165+BI165+BK165+BM165+BO165+BQ165+BS165+BU165</f>
      </c>
      <c r="BX165" s="36"/>
      <c r="BY165" s="40"/>
      <c r="BZ165" s="46"/>
      <c r="CA165" s="46"/>
      <c r="CB165" s="46"/>
      <c r="CC165" s="46"/>
      <c r="CD165" s="46"/>
      <c r="CE165" s="46"/>
      <c r="CF165" s="46"/>
      <c r="CG165" s="46"/>
      <c r="CH165" s="46"/>
      <c r="CI165" s="46"/>
      <c r="CJ165" s="46"/>
      <c r="CK165" s="46"/>
      <c r="CL165" s="47"/>
    </row>
    <row r="166" ht="28.8" customHeight="1" spans="1:88">
      <c r="A166" s="45"/>
      <c r="B166" s="34" t="s">
        <v>302</v>
      </c>
      <c r="C166" s="35" t="n">
        <f>公交!C58-公交!C60</f>
        <v>1613.5200000000004</v>
      </c>
      <c r="D166" s="36" t="n">
        <f t="shared" si="134">C166/Z166-1</f>
        <v>-0.5394574599260172</v>
      </c>
      <c r="E166" s="35" t="n">
        <f>公交!E58-公交!E60</f>
        <v>1188.0400000000006</v>
      </c>
      <c r="F166" s="36" t="n">
        <f t="shared" si="135">E166/AB166-1</f>
        <v>-0.5636344937522497</v>
      </c>
      <c r="G166" s="35" t="n">
        <f>公交!G58-公交!G60</f>
        <v>1545.2399999999998</v>
      </c>
      <c r="H166" s="36" t="n">
        <f t="shared" si="136">G166/AD166-1</f>
        <v>-0.5400236352433031</v>
      </c>
      <c r="I166" s="35" t="n">
        <f>公交!I58-公交!I60</f>
        <v>1550.1900000000005</v>
      </c>
      <c r="J166" s="36" t="n">
        <f t="shared" si="137">I166/AF166-1</f>
        <v>-0.5489660951361228</v>
      </c>
      <c r="K166" s="35" t="n">
        <f>公交!K58-公交!K60</f>
        <v>1626.0600000000004</v>
      </c>
      <c r="L166" s="36" t="n">
        <f t="shared" si="138">K166/AH166-1</f>
        <v>-0.5186964436353949</v>
      </c>
      <c r="M166" s="35" t="n">
        <f>公交!M58-公交!M60</f>
        <v>1556.3100000000004</v>
      </c>
      <c r="N166" s="36" t="n">
        <f t="shared" si="139">M166/AJ166-1</f>
        <v>-0.5070225786832903</v>
      </c>
      <c r="O166" s="35" t="n">
        <f>公交!O58-公交!O60</f>
        <v>1739.0299999999997</v>
      </c>
      <c r="P166" s="36" t="n">
        <f t="shared" si="140">O166/AL166-1</f>
        <v>-0.47158648937721814</v>
      </c>
      <c r="Q166" s="35" t="n">
        <f>公交!Q58-公交!Q60</f>
        <v>1669.7399999999998</v>
      </c>
      <c r="R166" s="36" t="n">
        <f>Q166/AL166-1</f>
        <v>-0.1486391401446009</v>
      </c>
      <c r="S166" s="35">
        <f>公交!S58-公交!S60</f>
      </c>
      <c r="T166" s="36">
        <f>S166/AN166-1</f>
      </c>
      <c r="U166" s="134">
        <f>E166+C166+G166+I166+K166+M166+O166+Q166+S166</f>
      </c>
      <c r="V166" s="135">
        <f>U166/SUM(X166,Z166,AB166,AD166,AF166,AH166,AJ166,AL166,AN166)-1</f>
      </c>
      <c r="W166" s="35"/>
      <c r="X166" s="35">
        <f>公交!X58-公交!X60</f>
      </c>
      <c r="Y166" s="36">
        <f>X166/AY166-1</f>
      </c>
      <c r="Z166" s="35">
        <f>公交!Z58-公交!Z60</f>
      </c>
      <c r="AA166" s="36">
        <f>Z166/BA166-1</f>
      </c>
      <c r="AB166" s="35">
        <f>公交!AB58-公交!AB60</f>
      </c>
      <c r="AC166" s="36">
        <f>AB166/BC166-1</f>
      </c>
      <c r="AD166" s="35">
        <f>公交!AD58-公交!AD60</f>
      </c>
      <c r="AE166" s="36">
        <f>AD166/BE166-1</f>
      </c>
      <c r="AF166" s="35">
        <f>公交!AF58-公交!AF60</f>
      </c>
      <c r="AG166" s="36">
        <f>AF166/BG166-1</f>
      </c>
      <c r="AH166" s="35">
        <f>公交!AH58-公交!AH60</f>
      </c>
      <c r="AI166" s="36">
        <f>AH166/BI166-1</f>
      </c>
      <c r="AJ166" s="35">
        <f>公交!AJ58-公交!AJ60</f>
      </c>
      <c r="AK166" s="36">
        <f>AJ166/BK166-1</f>
      </c>
      <c r="AL166" s="35">
        <f>公交!AL58-公交!AL60</f>
      </c>
      <c r="AM166" s="36">
        <f>AL166/BM166-1</f>
      </c>
      <c r="AN166" s="35">
        <f>公交!AN58-公交!AN60</f>
      </c>
      <c r="AO166" s="36">
        <f>AN166/BO166-1</f>
      </c>
      <c r="AP166" s="35">
        <f>公交!AP58-公交!AP60</f>
      </c>
      <c r="AQ166" s="36">
        <f>AP166/BQ166-1</f>
      </c>
      <c r="AR166" s="35">
        <f>公交!AR58-公交!AR60</f>
      </c>
      <c r="AS166" s="36">
        <f>AR166/BS166-1</f>
      </c>
      <c r="AT166" s="35">
        <f>公交!AT58-公交!AT60</f>
      </c>
      <c r="AU166" s="36">
        <f>AT166/BU166-1</f>
      </c>
      <c r="AV166" s="35">
        <f>Z166+X166+AB166+AD166+AF166+AH166+AJ166+AL166+AN166+AP166+AR166+AT166</f>
      </c>
      <c r="AW166" s="36">
        <f>AV166/SUM(AY166,BA166,BC166,BE166,BG166,BI166,BK166,BM166,BO166,BQ166,BS166,BU166)-1</f>
      </c>
      <c r="AX166" s="37"/>
      <c r="AY166" s="35" t="n">
        <v>3734.81</v>
      </c>
      <c r="AZ166" s="36"/>
      <c r="BA166" s="35" t="n">
        <v>2748.9</v>
      </c>
      <c r="BB166" s="36"/>
      <c r="BC166" s="35" t="n">
        <v>3660.46</v>
      </c>
      <c r="BD166" s="36"/>
      <c r="BE166" s="35" t="n">
        <v>3878.86</v>
      </c>
      <c r="BF166" s="36"/>
      <c r="BG166" s="35" t="n">
        <v>3832.84</v>
      </c>
      <c r="BH166" s="36"/>
      <c r="BI166" s="35" t="n">
        <v>3828.89</v>
      </c>
      <c r="BJ166" s="36"/>
      <c r="BK166" s="35" t="n">
        <v>3987.55</v>
      </c>
      <c r="BL166" s="36"/>
      <c r="BM166" s="35" t="n">
        <v>3718.6</v>
      </c>
      <c r="BN166" s="36"/>
      <c r="BO166" s="35" t="n">
        <v>3472.9</v>
      </c>
      <c r="BP166" s="36"/>
      <c r="BQ166" s="35" t="n">
        <v>3502.34</v>
      </c>
      <c r="BR166" s="36"/>
      <c r="BS166" s="35" t="n">
        <v>3594.42</v>
      </c>
      <c r="BT166" s="36"/>
      <c r="BU166" s="35" t="n">
        <v>3566.72</v>
      </c>
      <c r="BV166" s="36"/>
      <c r="BW166" s="35">
        <f>AY166+BA166+BC166+BE166+BG166+BI166+BK166+BM166+BO166+BQ166+BS166+BU166</f>
      </c>
      <c r="BX166" s="36"/>
      <c r="BY166" s="40"/>
      <c r="BZ166" s="46"/>
      <c r="CA166" s="46"/>
      <c r="CB166" s="46"/>
      <c r="CC166" s="46"/>
      <c r="CD166" s="46"/>
      <c r="CE166" s="46"/>
      <c r="CF166" s="46"/>
      <c r="CG166" s="46"/>
      <c r="CH166" s="46"/>
      <c r="CI166" s="46"/>
      <c r="CJ166" s="46"/>
      <c r="CK166" s="46"/>
      <c r="CL166" s="47"/>
    </row>
    <row r="167" ht="28.8" customHeight="1" spans="1:88">
      <c r="A167" s="45"/>
      <c r="B167" s="34" t="s">
        <v>303</v>
      </c>
      <c r="C167" s="35" t="n">
        <f>出租!C58-出租!C60</f>
        <v>1335.2399999999998</v>
      </c>
      <c r="D167" s="36" t="n">
        <f t="shared" si="134">C167/Z167-1</f>
        <v>0.004929667567303175</v>
      </c>
      <c r="E167" s="35" t="n">
        <f>出租!E58-出租!E60</f>
        <v>1399.46</v>
      </c>
      <c r="F167" s="36" t="n">
        <f t="shared" si="135">E167/AB167-1</f>
        <v>0.16533295584181995</v>
      </c>
      <c r="G167" s="35" t="n">
        <f>出租!G58-出租!G60</f>
        <v>1219.5900000000001</v>
      </c>
      <c r="H167" s="36" t="n">
        <f t="shared" si="136">G167/AD167-1</f>
        <v>0.08533416392275517</v>
      </c>
      <c r="I167" s="35" t="n">
        <f>出租!I58-出租!I60</f>
        <v>1184.7599999999998</v>
      </c>
      <c r="J167" s="36" t="n">
        <f t="shared" si="137">I167/AF167-1</f>
        <v>0.023993085566119232</v>
      </c>
      <c r="K167" s="35" t="n">
        <f>出租!K58-出租!K60</f>
        <v>1208.02</v>
      </c>
      <c r="L167" s="36" t="n">
        <f t="shared" si="138">K167/AH167-1</f>
        <v>0.03229279714244204</v>
      </c>
      <c r="M167" s="35" t="n">
        <f>出租!M58-出租!M60</f>
        <v>1194.75</v>
      </c>
      <c r="N167" s="36" t="n">
        <f t="shared" si="139">M167/AJ167-1</f>
        <v>0.037190405500429735</v>
      </c>
      <c r="O167" s="35" t="n">
        <f>出租!O58-出租!O60</f>
        <v>1241.6400000000003</v>
      </c>
      <c r="P167" s="36" t="n">
        <f t="shared" si="140">O167/AL167-1</f>
        <v>0.035580243206725815</v>
      </c>
      <c r="Q167" s="35" t="n">
        <f>出租!Q58-出租!Q60</f>
        <v>1227.56</v>
      </c>
      <c r="R167" s="36" t="n">
        <f>Q167/AL167-1</f>
        <v>0.013708132390830352</v>
      </c>
      <c r="S167" s="35">
        <f>出租!S58-出租!S60</f>
      </c>
      <c r="T167" s="36">
        <f>S167/AN167-1</f>
      </c>
      <c r="U167" s="134">
        <f>E167+C167+G167+I167+K167+M167+O167+Q167+S167</f>
      </c>
      <c r="V167" s="135">
        <f>U167/SUM(X167,Z167,AB167,AD167,AF167,AH167,AJ167,AL167,AN167)-1</f>
      </c>
      <c r="W167" s="35"/>
      <c r="X167" s="35">
        <f>出租!X58-出租!X60</f>
      </c>
      <c r="Y167" s="36">
        <f>X167/AY167-1</f>
      </c>
      <c r="Z167" s="35">
        <f>出租!Z58-出租!Z60</f>
      </c>
      <c r="AA167" s="36">
        <f>Z167/BA167-1</f>
      </c>
      <c r="AB167" s="35">
        <f>出租!AB58-出租!AB60</f>
      </c>
      <c r="AC167" s="36">
        <f>AB167/BC167-1</f>
      </c>
      <c r="AD167" s="35">
        <f>出租!AD58-出租!AD60</f>
      </c>
      <c r="AE167" s="36">
        <f>AD167/BE167-1</f>
      </c>
      <c r="AF167" s="35">
        <f>出租!AF58-出租!AF60</f>
      </c>
      <c r="AG167" s="36">
        <f>AF167/BG167-1</f>
      </c>
      <c r="AH167" s="35">
        <f>出租!AH58-出租!AH60</f>
      </c>
      <c r="AI167" s="36">
        <f>AH167/BI167-1</f>
      </c>
      <c r="AJ167" s="35">
        <f>出租!AJ58-出租!AJ60</f>
      </c>
      <c r="AK167" s="36">
        <f>AJ167/BK167-1</f>
      </c>
      <c r="AL167" s="35">
        <f>出租!AL58-出租!AL60</f>
      </c>
      <c r="AM167" s="36">
        <f>AL167/BM167-1</f>
      </c>
      <c r="AN167" s="35">
        <f>出租!AN58-出租!AN60</f>
      </c>
      <c r="AO167" s="36">
        <f>AN167/BO167-1</f>
      </c>
      <c r="AP167" s="35">
        <f>出租!AP58-出租!AP60</f>
      </c>
      <c r="AQ167" s="36">
        <f>AP167/BQ167-1</f>
      </c>
      <c r="AR167" s="35">
        <f>出租!AR58-出租!AR60</f>
      </c>
      <c r="AS167" s="36">
        <f>AR167/BS167-1</f>
      </c>
      <c r="AT167" s="35">
        <f>出租!AT58-出租!AT60</f>
      </c>
      <c r="AU167" s="36">
        <f>AT167/BU167-1</f>
      </c>
      <c r="AV167" s="35">
        <f>Z167+X167+AB167+AD167+AF167+AH167+AJ167+AL167+AN167+AP167+AR167+AT167</f>
      </c>
      <c r="AW167" s="36">
        <f>AV167/SUM(AY167,BA167,BC167,BE167,BG167,BI167,BK167,BM167,BO167,BQ167,BS167,BU167)-1</f>
      </c>
      <c r="AX167" s="37"/>
      <c r="AY167" s="35" t="n">
        <v>876.87</v>
      </c>
      <c r="AZ167" s="36"/>
      <c r="BA167" s="35" t="n">
        <v>775.23</v>
      </c>
      <c r="BB167" s="36"/>
      <c r="BC167" s="35" t="n">
        <v>746.25</v>
      </c>
      <c r="BD167" s="36"/>
      <c r="BE167" s="35" t="n">
        <v>901.13</v>
      </c>
      <c r="BF167" s="36"/>
      <c r="BG167" s="35" t="n">
        <v>914.31</v>
      </c>
      <c r="BH167" s="36"/>
      <c r="BI167" s="35" t="n">
        <v>866.59</v>
      </c>
      <c r="BJ167" s="36"/>
      <c r="BK167" s="35" t="n">
        <v>1386.24</v>
      </c>
      <c r="BL167" s="36"/>
      <c r="BM167" s="35" t="n">
        <v>1449.8</v>
      </c>
      <c r="BN167" s="36"/>
      <c r="BO167" s="35" t="n">
        <v>1445.64</v>
      </c>
      <c r="BP167" s="36"/>
      <c r="BQ167" s="35" t="n">
        <v>1476.1</v>
      </c>
      <c r="BR167" s="36"/>
      <c r="BS167" s="35" t="n">
        <v>1443.5</v>
      </c>
      <c r="BT167" s="36"/>
      <c r="BU167" s="35" t="n">
        <v>1366.34</v>
      </c>
      <c r="BV167" s="36"/>
      <c r="BW167" s="35">
        <f>AY167+BA167+BC167+BE167+BG167+BI167+BK167+BM167+BO167+BQ167+BS167+BU167</f>
      </c>
      <c r="BX167" s="36"/>
      <c r="BY167" s="40"/>
      <c r="BZ167" s="49"/>
      <c r="CA167" s="49"/>
      <c r="CB167" s="49"/>
      <c r="CC167" s="49"/>
      <c r="CD167" s="49"/>
      <c r="CE167" s="49"/>
      <c r="CF167" s="50"/>
      <c r="CG167" s="49"/>
      <c r="CH167" s="50"/>
      <c r="CI167" s="50"/>
      <c r="CJ167" s="50"/>
      <c r="CK167" s="50"/>
      <c r="CL167" s="47"/>
    </row>
    <row r="168" ht="28.8" customHeight="1" spans="1:88">
      <c r="A168" s="29"/>
      <c r="B168" s="34" t="s">
        <v>304</v>
      </c>
      <c r="C168" s="35" t="n">
        <f>网约车!C58-网约车!C60</f>
        <v>659.295585043073</v>
      </c>
      <c r="D168" s="36" t="n">
        <f t="shared" si="134">C168/Z168-1</f>
        <v>2.719779921318074</v>
      </c>
      <c r="E168" s="35" t="n">
        <f>网约车!E58-网约车!E60</f>
        <v>509.89163612903485</v>
      </c>
      <c r="F168" s="36" t="n">
        <f t="shared" si="135">E168/AB168-1</f>
        <v>1.7641822565733656</v>
      </c>
      <c r="G168" s="35" t="n">
        <f>网约车!G58-网约车!G60</f>
        <v>705.957777409858</v>
      </c>
      <c r="H168" s="36" t="n">
        <f t="shared" si="136">G168/AD168-1</f>
        <v>2.181163076040743</v>
      </c>
      <c r="I168" s="35" t="n">
        <f>网约车!I58-网约车!I60</f>
        <v>725.736544672053</v>
      </c>
      <c r="J168" s="36" t="n">
        <f t="shared" si="137">I168/AF168-1</f>
        <v>1.6265890204655187</v>
      </c>
      <c r="K168" s="35" t="n">
        <f>网约车!K58-网约车!K60</f>
        <v>804.715382468729</v>
      </c>
      <c r="L168" s="36" t="n">
        <f t="shared" si="138">K168/AH168-1</f>
        <v>1.3497978100125372</v>
      </c>
      <c r="M168" s="35" t="n">
        <f>网约车!M58-网约车!M60</f>
        <v>831.8726102305039</v>
      </c>
      <c r="N168" s="36" t="n">
        <f t="shared" si="139">M168/AJ168-1</f>
        <v>1.0766623641778437</v>
      </c>
      <c r="O168" s="35" t="n">
        <f>网约车!O58-网约车!O60</f>
        <v>1003.5572752134399</v>
      </c>
      <c r="P168" s="36" t="n">
        <f t="shared" si="140">O168/AL168-1</f>
        <v>1.3321176675454307</v>
      </c>
      <c r="Q168" s="35" t="n">
        <f>网约车!Q58-网约车!Q60</f>
        <v>1032.5255308652788</v>
      </c>
      <c r="R168" s="36" t="n">
        <f>Q168/AL168-1</f>
        <v>1.2517911677795017</v>
      </c>
      <c r="S168" s="35">
        <f>网约车!S58-网约车!S60</f>
      </c>
      <c r="T168" s="36">
        <f>S168/AN168-1</f>
      </c>
      <c r="U168" s="134">
        <f>E168+C168+G168+I168+K168+M168+O168+Q168+S168</f>
      </c>
      <c r="V168" s="135">
        <f>U168/SUM(X168,Z168,AB168,AD168,AF168,AH168,AJ168,AL168,AN168)-1</f>
      </c>
      <c r="W168" s="35"/>
      <c r="X168" s="35">
        <f>网约车!X58-网约车!X60</f>
      </c>
      <c r="Y168" s="36">
        <f>X168/AY168-1</f>
      </c>
      <c r="Z168" s="35">
        <f>网约车!Z58-网约车!Z60</f>
      </c>
      <c r="AA168" s="36">
        <f>Z168/BA168-1</f>
      </c>
      <c r="AB168" s="35">
        <f>网约车!AB58-网约车!AB60</f>
      </c>
      <c r="AC168" s="36">
        <f>AB168/BC168-1</f>
      </c>
      <c r="AD168" s="35">
        <f>网约车!AD58-网约车!AD60</f>
      </c>
      <c r="AE168" s="36">
        <f>AD168/BE168-1</f>
      </c>
      <c r="AF168" s="35">
        <f>网约车!AF58-网约车!AF60</f>
      </c>
      <c r="AG168" s="36">
        <f>AF168/BG168-1</f>
      </c>
      <c r="AH168" s="35">
        <f>网约车!AH58-网约车!AH60</f>
      </c>
      <c r="AI168" s="36">
        <f>AH168/BI168-1</f>
      </c>
      <c r="AJ168" s="35">
        <f>网约车!AJ58-网约车!AJ60</f>
      </c>
      <c r="AK168" s="36">
        <f>AJ168/BK168-1</f>
      </c>
      <c r="AL168" s="35">
        <f>网约车!AL58-网约车!AL60</f>
      </c>
      <c r="AM168" s="36">
        <f>AL168/BM168-1</f>
      </c>
      <c r="AN168" s="35">
        <f>网约车!AN58-网约车!AN60</f>
      </c>
      <c r="AO168" s="36">
        <f>AN168/BO168-1</f>
      </c>
      <c r="AP168" s="35">
        <f>网约车!AP58-网约车!AP60</f>
      </c>
      <c r="AQ168" s="36">
        <f>AP168/BQ168-1</f>
      </c>
      <c r="AR168" s="35">
        <f>网约车!AR58-网约车!AR60</f>
      </c>
      <c r="AS168" s="36">
        <f>AR168/BS168-1</f>
      </c>
      <c r="AT168" s="35">
        <f>网约车!AT58-网约车!AT60</f>
      </c>
      <c r="AU168" s="36">
        <f>AT168/BU168-1</f>
      </c>
      <c r="AV168" s="35">
        <f>Z168+X168+AB168+AD168+AF168+AH168+AJ168+AL168+AN168+AP168+AR168+AT168</f>
      </c>
      <c r="AW168" s="36">
        <f>AV168/SUM(AY168,BA168,BC168,BE168,BG168,BI168,BK168,BM168,BO168,BQ168,BS168,BU168)-1</f>
      </c>
      <c r="AX168" s="37"/>
      <c r="AY168" s="35" t="n">
        <v>149.523297056901</v>
      </c>
      <c r="AZ168" s="36"/>
      <c r="BA168" s="35" t="n">
        <v>113.293656554301</v>
      </c>
      <c r="BB168" s="36"/>
      <c r="BC168" s="35" t="n">
        <v>121.229687058163</v>
      </c>
      <c r="BD168" s="36"/>
      <c r="BE168" s="35" t="n">
        <v>213.307230587999</v>
      </c>
      <c r="BF168" s="36"/>
      <c r="BG168" s="35" t="n">
        <v>225.202463970417</v>
      </c>
      <c r="BH168" s="36"/>
      <c r="BI168" s="35" t="n">
        <v>240.845523935558</v>
      </c>
      <c r="BJ168" s="36"/>
      <c r="BK168" s="35" t="n">
        <v>354.274450724746</v>
      </c>
      <c r="BL168" s="36"/>
      <c r="BM168" s="35" t="n">
        <v>326.70542418257</v>
      </c>
      <c r="BN168" s="36"/>
      <c r="BO168" s="35" t="n">
        <v>339.402979654777</v>
      </c>
      <c r="BP168" s="36"/>
      <c r="BQ168" s="35" t="n">
        <v>346.374812052015</v>
      </c>
      <c r="BR168" s="36"/>
      <c r="BS168" s="35" t="n">
        <v>378.606078890219</v>
      </c>
      <c r="BT168" s="36"/>
      <c r="BU168" s="35" t="n">
        <v>407.372594680723</v>
      </c>
      <c r="BV168" s="36"/>
      <c r="BW168" s="35">
        <f>AY168+BA168+BC168+BE168+BG168+BI168+BK168+BM168+BO168+BQ168+BS168+BU168</f>
      </c>
      <c r="BX168" s="36"/>
      <c r="BY168" s="40"/>
      <c r="BZ168" s="49"/>
      <c r="CA168" s="49"/>
      <c r="CB168" s="49"/>
      <c r="CC168" s="49"/>
      <c r="CD168" s="49"/>
      <c r="CE168" s="49"/>
      <c r="CF168" s="49"/>
      <c r="CG168" s="49"/>
      <c r="CH168" s="49"/>
      <c r="CI168" s="49"/>
      <c r="CJ168" s="49"/>
      <c r="CK168" s="49"/>
      <c r="CL168" s="47"/>
    </row>
    <row r="169" s="15" customFormat="1" ht="28.8" customHeight="1" spans="1:88">
      <c r="A169" s="48" t="s">
        <v>106</v>
      </c>
      <c r="B169" s="34" t="s">
        <v>300</v>
      </c>
      <c r="C169" s="35" t="n">
        <f>C170+C171+C172+C173</f>
        <v>958.7132543089901</v>
      </c>
      <c r="D169" s="36" t="n">
        <f t="shared" si="134">C169/Z169-1</f>
        <v>-0.08940127967816347</v>
      </c>
      <c r="E169" s="35" t="n">
        <f>E170+E171+E172+E173</f>
        <v>983.672983148429</v>
      </c>
      <c r="F169" s="36" t="n">
        <f t="shared" si="135">E169/AB169-1</f>
        <v>-0.06752718973271732</v>
      </c>
      <c r="G169" s="35" t="n">
        <f>G170+G171+G172+G173</f>
        <v>972.6733349969468</v>
      </c>
      <c r="H169" s="36" t="n">
        <f t="shared" si="136">G169/AD169-1</f>
        <v>-0.07036828636322312</v>
      </c>
      <c r="I169" s="35" t="n">
        <f>I170+I171+I172+I173</f>
        <v>945.914216430373</v>
      </c>
      <c r="J169" s="36" t="n">
        <f t="shared" si="137">I169/AF169-1</f>
        <v>-0.06780624098056898</v>
      </c>
      <c r="K169" s="35" t="n">
        <f>K170+K171+K172+K173</f>
        <v>973.3527764805788</v>
      </c>
      <c r="L169" s="36" t="n">
        <f t="shared" si="138">K169/AH169-1</f>
        <v>-0.07040765436244678</v>
      </c>
      <c r="M169" s="35" t="n">
        <f>M170+M171+M172+M173</f>
        <v>1007.1172704641848</v>
      </c>
      <c r="N169" s="36" t="n">
        <f t="shared" si="139">M169/AJ169-1</f>
        <v>-0.17788635668236819</v>
      </c>
      <c r="O169" s="35" t="n">
        <f>O170+O171+O172+O173</f>
        <v>1029.587128822199</v>
      </c>
      <c r="P169" s="36" t="n">
        <f t="shared" si="140">O169/AL169-1</f>
        <v>0.21909334738038</v>
      </c>
      <c r="Q169" s="35" t="n">
        <f>Q170+Q171+Q172+Q173</f>
        <v>1048.5797989385312</v>
      </c>
      <c r="R169" s="36" t="n">
        <f>Q169/AL169-1</f>
        <v>0.2501745300418847</v>
      </c>
      <c r="S169" s="35">
        <f>S170+S171+S172+S173</f>
      </c>
      <c r="T169" s="36">
        <f>S169/AN169-1</f>
      </c>
      <c r="U169" s="134">
        <f>E169+C169+G169+I169+K169+M169+O169+Q169+S169</f>
      </c>
      <c r="V169" s="135">
        <f>U169/SUM(X169,Z169,AB169,AD169,AF169,AH169,AJ169,AL169,AN169)-1</f>
      </c>
      <c r="W169" s="35"/>
      <c r="X169" s="35">
        <f>X170+X171+X172+X173</f>
      </c>
      <c r="Y169" s="36">
        <f>X169/AY169-1</f>
      </c>
      <c r="Z169" s="35">
        <f>Z170+Z171+Z172+Z173</f>
      </c>
      <c r="AA169" s="36">
        <f>Z169/BA169-1</f>
      </c>
      <c r="AB169" s="35">
        <f>AB170+AB171+AB172+AB173</f>
      </c>
      <c r="AC169" s="36">
        <f>AB169/BC169-1</f>
      </c>
      <c r="AD169" s="35">
        <f>AD170+AD171+AD172+AD173</f>
      </c>
      <c r="AE169" s="36">
        <f>AD169/BE169-1</f>
      </c>
      <c r="AF169" s="35">
        <f>AF170+AF171+AF172+AF173</f>
      </c>
      <c r="AG169" s="36">
        <f>AF169/BG169-1</f>
      </c>
      <c r="AH169" s="35">
        <f>AH170+AH171+AH172+AH173</f>
      </c>
      <c r="AI169" s="36">
        <f>AH169/BI169-1</f>
      </c>
      <c r="AJ169" s="35">
        <f>AJ170+AJ171+AJ172+AJ173</f>
      </c>
      <c r="AK169" s="36">
        <f>AJ169/BK169-1</f>
      </c>
      <c r="AL169" s="35">
        <f>AL170+AL171+AL172+AL173</f>
      </c>
      <c r="AM169" s="36">
        <f>AL169/BM169-1</f>
      </c>
      <c r="AN169" s="35">
        <f>AN170+AN171+AN172+AN173</f>
      </c>
      <c r="AO169" s="36">
        <f>AN169/BO169-1</f>
      </c>
      <c r="AP169" s="35">
        <f>AP170+AP171+AP172+AP173</f>
      </c>
      <c r="AQ169" s="36">
        <f>AP169/BQ169-1</f>
      </c>
      <c r="AR169" s="35">
        <f>AR170+AR171+AR172+AR173</f>
      </c>
      <c r="AS169" s="36">
        <f>AR169/BS169-1</f>
      </c>
      <c r="AT169" s="35">
        <f>AT170+AT171+AT172+AT173</f>
      </c>
      <c r="AU169" s="36">
        <f>AT169/BU169-1</f>
      </c>
      <c r="AV169" s="35">
        <f>Z169+X169+AB169+AD169+AF169+AH169+AJ169+AL169+AN169+AP169+AR169+AT169</f>
      </c>
      <c r="AW169" s="36">
        <f>AV169/SUM(AY169,BA169,BC169,BE169,BG169,BI169,BK169,BM169,BO169,BQ169,BS169,BU169)-1</f>
      </c>
      <c r="AX169" s="37"/>
      <c r="AY169" s="38">
        <f>AY170+AY171+AY172+AY173</f>
      </c>
      <c r="AZ169" s="37"/>
      <c r="BA169" s="38">
        <f>BA170+BA171+BA172+BA173</f>
      </c>
      <c r="BB169" s="37"/>
      <c r="BC169" s="38">
        <f>BC170+BC171+BC172+BC173</f>
      </c>
      <c r="BD169" s="37"/>
      <c r="BE169" s="38">
        <f>BE170+BE171+BE172+BE173</f>
      </c>
      <c r="BF169" s="37"/>
      <c r="BG169" s="38">
        <f>BG170+BG171+BG172+BG173</f>
      </c>
      <c r="BH169" s="37"/>
      <c r="BI169" s="38">
        <f>BI170+BI171+BI172+BI173</f>
      </c>
      <c r="BJ169" s="37"/>
      <c r="BK169" s="38">
        <f>BK170+BK171+BK172+BK173</f>
      </c>
      <c r="BL169" s="37"/>
      <c r="BM169" s="38">
        <f>BM170+BM171+BM172+BM173</f>
      </c>
      <c r="BN169" s="37"/>
      <c r="BO169" s="38">
        <f>BO170+BO171+BO172+BO173</f>
      </c>
      <c r="BP169" s="37"/>
      <c r="BQ169" s="38">
        <f>BQ170+BQ171+BQ172+BQ173</f>
      </c>
      <c r="BR169" s="37"/>
      <c r="BS169" s="38">
        <f>BS170+BS171+BS172+BS173</f>
      </c>
      <c r="BT169" s="37"/>
      <c r="BU169" s="38">
        <f>BU170+BU171+BU172+BU173</f>
      </c>
      <c r="BV169" s="37"/>
      <c r="BW169" s="38">
        <f>AY169+BA169+BC169+BE169+BG169+BI169+BK169+BM169+BO169+BQ169+BS169+BU169</f>
      </c>
      <c r="BX169" s="37"/>
      <c r="BY169" s="39"/>
      <c r="BZ169" s="44"/>
      <c r="CA169" s="44"/>
      <c r="CB169" s="44"/>
      <c r="CC169" s="44"/>
      <c r="CD169" s="44"/>
      <c r="CE169" s="44"/>
      <c r="CF169" s="44"/>
      <c r="CG169" s="44"/>
      <c r="CH169" s="44"/>
      <c r="CI169" s="44"/>
      <c r="CJ169" s="44"/>
      <c r="CK169" s="44"/>
      <c r="CL169" s="44"/>
    </row>
    <row r="170" ht="28.8" customHeight="1" spans="1:88">
      <c r="A170" s="45"/>
      <c r="B170" s="34" t="s">
        <v>301</v>
      </c>
      <c r="C170" s="35" t="n">
        <f>班线包车!C51</f>
        <v>447.86430000000007</v>
      </c>
      <c r="D170" s="36" t="n">
        <f t="shared" si="134">C170/Z170-1</f>
        <v>0.3989743785172375</v>
      </c>
      <c r="E170" s="35" t="n">
        <f>班线包车!E51</f>
        <v>448.4483</v>
      </c>
      <c r="F170" s="36" t="n">
        <f t="shared" si="135">E170/AB170-1</f>
        <v>0.3917819842612742</v>
      </c>
      <c r="G170" s="35" t="n">
        <f>班线包车!G51</f>
        <v>460.931</v>
      </c>
      <c r="H170" s="36" t="n">
        <f t="shared" si="136">G170/AD170-1</f>
        <v>0.4576382030480899</v>
      </c>
      <c r="I170" s="35" t="n">
        <f>班线包车!I51</f>
        <v>465.732</v>
      </c>
      <c r="J170" s="36" t="n">
        <f t="shared" si="137">I170/AF170-1</f>
        <v>0.47218017210396024</v>
      </c>
      <c r="K170" s="35" t="n">
        <f>班线包车!K51</f>
        <v>484.54619999999994</v>
      </c>
      <c r="L170" s="36" t="n">
        <f t="shared" si="138">K170/AH170-1</f>
        <v>0.4895657338478223</v>
      </c>
      <c r="M170" s="35" t="n">
        <f>班线包车!M51</f>
        <v>516.0527999999999</v>
      </c>
      <c r="N170" s="36" t="n">
        <f t="shared" si="139">M170/AJ170-1</f>
        <v>0.09145037644840315</v>
      </c>
      <c r="O170" s="35" t="n">
        <f>班线包车!O51</f>
        <v>520.1979</v>
      </c>
      <c r="P170" s="36" t="n">
        <f t="shared" si="140">O170/AL170-1</f>
        <v>0.08459680753624776</v>
      </c>
      <c r="Q170" s="35" t="n">
        <f>班线包车!Q51</f>
        <v>544.6601</v>
      </c>
      <c r="R170" s="36" t="n">
        <f>Q170/AL170-1</f>
        <v>0.13167118336348516</v>
      </c>
      <c r="S170" s="35">
        <f>班线包车!S51</f>
      </c>
      <c r="T170" s="36">
        <f>S170/AN170-1</f>
      </c>
      <c r="U170" s="134">
        <f>E170+C170+G170+I170+K170+M170+O170+Q170+S170</f>
      </c>
      <c r="V170" s="135">
        <f>U170/SUM(X170,Z170,AB170,AD170,AF170,AH170,AJ170,AL170,AN170)-1</f>
      </c>
      <c r="W170" s="35"/>
      <c r="X170" s="35">
        <f>班线包车!X51</f>
      </c>
      <c r="Y170" s="36">
        <f>X170/AY170-1</f>
      </c>
      <c r="Z170" s="35">
        <f>班线包车!Z51</f>
      </c>
      <c r="AA170" s="36">
        <f>Z170/BA170-1</f>
      </c>
      <c r="AB170" s="35">
        <f>班线包车!AB51</f>
      </c>
      <c r="AC170" s="36">
        <f>AB170/BC170-1</f>
      </c>
      <c r="AD170" s="35">
        <f>班线包车!AD51</f>
      </c>
      <c r="AE170" s="36">
        <f>AD170/BE170-1</f>
      </c>
      <c r="AF170" s="35">
        <f>班线包车!AF51</f>
      </c>
      <c r="AG170" s="36">
        <f>AF170/BG170-1</f>
      </c>
      <c r="AH170" s="35">
        <f>班线包车!AH51</f>
      </c>
      <c r="AI170" s="36">
        <f>AH170/BI170-1</f>
      </c>
      <c r="AJ170" s="35">
        <f>班线包车!AJ51</f>
      </c>
      <c r="AK170" s="36">
        <f>AJ170/BK170-1</f>
      </c>
      <c r="AL170" s="35">
        <f>班线包车!AL51</f>
      </c>
      <c r="AM170" s="36">
        <f>AL170/BM170-1</f>
      </c>
      <c r="AN170" s="35">
        <f>班线包车!AN51</f>
      </c>
      <c r="AO170" s="36">
        <f>AN170/BO170-1</f>
      </c>
      <c r="AP170" s="35">
        <f>班线包车!AP51</f>
      </c>
      <c r="AQ170" s="36">
        <f>AP170/BQ170-1</f>
      </c>
      <c r="AR170" s="35">
        <f>班线包车!AR51</f>
      </c>
      <c r="AS170" s="36">
        <f>AR170/BS170-1</f>
      </c>
      <c r="AT170" s="35">
        <f>班线包车!AT51</f>
      </c>
      <c r="AU170" s="36">
        <f>AT170/BU170-1</f>
      </c>
      <c r="AV170" s="35">
        <f>Z170+X170+AB170+AD170+AF170+AH170+AJ170+AL170+AN170+AP170+AR170+AT170</f>
      </c>
      <c r="AW170" s="36">
        <f>AV170/SUM(AY170,BA170,BC170,BE170,BG170,BI170,BK170,BM170,BO170,BQ170,BS170,BU170)-1</f>
      </c>
      <c r="AX170" s="37"/>
      <c r="AY170" s="35" t="n">
        <v>384.382</v>
      </c>
      <c r="AZ170" s="36"/>
      <c r="BA170" s="35" t="n">
        <v>356.4048</v>
      </c>
      <c r="BB170" s="36"/>
      <c r="BC170" s="35" t="n">
        <v>345.5992</v>
      </c>
      <c r="BD170" s="36"/>
      <c r="BE170" s="35" t="n">
        <v>350.9865</v>
      </c>
      <c r="BF170" s="36"/>
      <c r="BG170" s="35" t="n">
        <v>354.199</v>
      </c>
      <c r="BH170" s="36"/>
      <c r="BI170" s="35" t="n">
        <v>369.3228</v>
      </c>
      <c r="BJ170" s="36"/>
      <c r="BK170" s="35" t="n">
        <v>372.2134</v>
      </c>
      <c r="BL170" s="36"/>
      <c r="BM170" s="35" t="n">
        <v>371.4824</v>
      </c>
      <c r="BN170" s="36"/>
      <c r="BO170" s="35" t="n">
        <v>376.302</v>
      </c>
      <c r="BP170" s="36"/>
      <c r="BQ170" s="35" t="n">
        <v>391.2699</v>
      </c>
      <c r="BR170" s="36"/>
      <c r="BS170" s="35" t="n">
        <v>397.5527</v>
      </c>
      <c r="BT170" s="36"/>
      <c r="BU170" s="35" t="n">
        <v>405.1991</v>
      </c>
      <c r="BV170" s="36"/>
      <c r="BW170" s="35">
        <f>AY170+BA170+BC170+BE170+BG170+BI170+BK170+BM170+BO170+BQ170+BS170+BU170</f>
      </c>
      <c r="BX170" s="36"/>
      <c r="BY170" s="40"/>
      <c r="BZ170" s="46"/>
      <c r="CA170" s="46"/>
      <c r="CB170" s="46"/>
      <c r="CC170" s="46"/>
      <c r="CD170" s="46"/>
      <c r="CE170" s="46"/>
      <c r="CF170" s="46"/>
      <c r="CG170" s="46"/>
      <c r="CH170" s="46"/>
      <c r="CI170" s="46"/>
      <c r="CJ170" s="46"/>
      <c r="CK170" s="46"/>
      <c r="CL170" s="47"/>
    </row>
    <row r="171" ht="28.8" customHeight="1" spans="1:88">
      <c r="A171" s="45"/>
      <c r="B171" s="34" t="s">
        <v>302</v>
      </c>
      <c r="C171" s="35" t="n">
        <f>公交!C62-公交!C64</f>
        <v>268.0</v>
      </c>
      <c r="D171" s="36" t="n">
        <f t="shared" si="134">C171/Z171-1</f>
        <v>-0.6031393454760847</v>
      </c>
      <c r="E171" s="35" t="n">
        <f>公交!E62-公交!E64</f>
        <v>275.12</v>
      </c>
      <c r="F171" s="36" t="n">
        <f t="shared" si="135">E171/AB171-1</f>
        <v>-0.5842852825627078</v>
      </c>
      <c r="G171" s="35" t="n">
        <f>公交!G62-公交!G64</f>
        <v>266.8599999999999</v>
      </c>
      <c r="H171" s="36" t="n">
        <f t="shared" si="136">G171/AD171-1</f>
        <v>-0.5881154499151103</v>
      </c>
      <c r="I171" s="35" t="n">
        <f>公交!I62-公交!I64</f>
        <v>268.26</v>
      </c>
      <c r="J171" s="36" t="n">
        <f t="shared" si="137">I171/AF171-1</f>
        <v>-0.5797932330827067</v>
      </c>
      <c r="K171" s="35" t="n">
        <f>公交!K62-公交!K64</f>
        <v>266.6999999999998</v>
      </c>
      <c r="L171" s="36" t="n">
        <f t="shared" si="138">K171/AH171-1</f>
        <v>-0.5946192430460556</v>
      </c>
      <c r="M171" s="35" t="n">
        <f>公交!M62-公交!M64</f>
        <v>262.7199999999998</v>
      </c>
      <c r="N171" s="36" t="n">
        <f t="shared" si="139">M171/AJ171-1</f>
        <v>-0.6170262390670553</v>
      </c>
      <c r="O171" s="35" t="n">
        <f>公交!O62-公交!O64</f>
        <v>267.26</v>
      </c>
      <c r="P171" s="36" t="n">
        <f t="shared" si="140">O171/AL171-1</f>
        <v>-0.08056969863767716</v>
      </c>
      <c r="Q171" s="35" t="n">
        <f>公交!Q62-公交!Q64</f>
        <v>262.48</v>
      </c>
      <c r="R171" s="36" t="n">
        <f>Q171/AL171-1</f>
        <v>-0.07609996480112635</v>
      </c>
      <c r="S171" s="35">
        <f>公交!S62-公交!S64</f>
      </c>
      <c r="T171" s="36">
        <f>S171/AN171-1</f>
      </c>
      <c r="U171" s="134">
        <f>E171+C171+G171+I171+K171+M171+O171+Q171+S171</f>
      </c>
      <c r="V171" s="135">
        <f>U171/SUM(X171,Z171,AB171,AD171,AF171,AH171,AJ171,AL171,AN171)-1</f>
      </c>
      <c r="W171" s="35"/>
      <c r="X171" s="35">
        <f>公交!X62-公交!X64</f>
      </c>
      <c r="Y171" s="36">
        <f>X171/AY171-1</f>
      </c>
      <c r="Z171" s="35">
        <f>公交!Z62-公交!Z64</f>
      </c>
      <c r="AA171" s="36">
        <f>Z171/BA171-1</f>
      </c>
      <c r="AB171" s="35">
        <f>公交!AB62-公交!AB64</f>
      </c>
      <c r="AC171" s="36">
        <f>AB171/BC171-1</f>
      </c>
      <c r="AD171" s="35">
        <f>公交!AD62-公交!AD64</f>
      </c>
      <c r="AE171" s="36">
        <f>AD171/BE171-1</f>
      </c>
      <c r="AF171" s="35">
        <f>公交!AF62-公交!AF64</f>
      </c>
      <c r="AG171" s="36">
        <f>AF171/BG171-1</f>
      </c>
      <c r="AH171" s="35">
        <f>公交!AH62-公交!AH64</f>
      </c>
      <c r="AI171" s="36">
        <f>AH171/BI171-1</f>
      </c>
      <c r="AJ171" s="35">
        <f>公交!AJ62-公交!AJ64</f>
      </c>
      <c r="AK171" s="36">
        <f>AJ171/BK171-1</f>
      </c>
      <c r="AL171" s="35">
        <f>公交!AL62-公交!AL64</f>
      </c>
      <c r="AM171" s="36">
        <f>AL171/BM171-1</f>
      </c>
      <c r="AN171" s="35">
        <f>公交!AN62-公交!AN64</f>
      </c>
      <c r="AO171" s="36">
        <f>AN171/BO171-1</f>
      </c>
      <c r="AP171" s="35">
        <f>公交!AP62-公交!AP64</f>
      </c>
      <c r="AQ171" s="36">
        <f>AP171/BQ171-1</f>
      </c>
      <c r="AR171" s="35">
        <f>公交!AR62-公交!AR64</f>
      </c>
      <c r="AS171" s="36">
        <f>AR171/BS171-1</f>
      </c>
      <c r="AT171" s="35">
        <f>公交!AT62-公交!AT64</f>
      </c>
      <c r="AU171" s="36">
        <f>AT171/BU171-1</f>
      </c>
      <c r="AV171" s="35">
        <f>Z171+X171+AB171+AD171+AF171+AH171+AJ171+AL171+AN171+AP171+AR171+AT171</f>
      </c>
      <c r="AW171" s="36">
        <f>AV171/SUM(AY171,BA171,BC171,BE171,BG171,BI171,BK171,BM171,BO171,BQ171,BS171,BU171)-1</f>
      </c>
      <c r="AX171" s="37"/>
      <c r="AY171" s="35" t="n">
        <v>522.8</v>
      </c>
      <c r="AZ171" s="36"/>
      <c r="BA171" s="35" t="n">
        <v>599.9</v>
      </c>
      <c r="BB171" s="36"/>
      <c r="BC171" s="35" t="n">
        <v>618.6</v>
      </c>
      <c r="BD171" s="36"/>
      <c r="BE171" s="35" t="n">
        <v>623.6</v>
      </c>
      <c r="BF171" s="36"/>
      <c r="BG171" s="35" t="n">
        <v>620.6</v>
      </c>
      <c r="BH171" s="36"/>
      <c r="BI171" s="35" t="n">
        <v>619.4</v>
      </c>
      <c r="BJ171" s="36"/>
      <c r="BK171" s="35" t="n">
        <v>550.1</v>
      </c>
      <c r="BL171" s="36"/>
      <c r="BM171" s="35" t="n">
        <v>559.8</v>
      </c>
      <c r="BN171" s="36"/>
      <c r="BO171" s="35" t="n">
        <v>507.7</v>
      </c>
      <c r="BP171" s="36"/>
      <c r="BQ171" s="35" t="n">
        <v>597.9</v>
      </c>
      <c r="BR171" s="36"/>
      <c r="BS171" s="35" t="n">
        <v>529.3</v>
      </c>
      <c r="BT171" s="36"/>
      <c r="BU171" s="35" t="n">
        <v>542.8</v>
      </c>
      <c r="BV171" s="36"/>
      <c r="BW171" s="35">
        <f>AY171+BA171+BC171+BE171+BG171+BI171+BK171+BM171+BO171+BQ171+BS171+BU171</f>
      </c>
      <c r="BX171" s="36"/>
      <c r="BY171" s="40"/>
      <c r="BZ171" s="49"/>
      <c r="CA171" s="49"/>
      <c r="CB171" s="49"/>
      <c r="CC171" s="49"/>
      <c r="CD171" s="49"/>
      <c r="CE171" s="49"/>
      <c r="CF171" s="50"/>
      <c r="CG171" s="49"/>
      <c r="CH171" s="50"/>
      <c r="CI171" s="50"/>
      <c r="CJ171" s="50"/>
      <c r="CK171" s="50"/>
      <c r="CL171" s="47"/>
    </row>
    <row r="172" ht="28.8" customHeight="1" spans="1:88">
      <c r="A172" s="45"/>
      <c r="B172" s="34" t="s">
        <v>303</v>
      </c>
      <c r="C172" s="35" t="n">
        <f>出租!C62-出租!C64</f>
        <v>89.77000000000004</v>
      </c>
      <c r="D172" s="36" t="n">
        <f t="shared" si="134">C172/Z172-1</f>
        <v>0.9515217391304347</v>
      </c>
      <c r="E172" s="35" t="n">
        <f>出租!E62-出租!E64</f>
        <v>98.59999999999997</v>
      </c>
      <c r="F172" s="36" t="n">
        <f t="shared" si="135">E172/AB172-1</f>
        <v>0.8125</v>
      </c>
      <c r="G172" s="35" t="n">
        <f>出租!G62-出租!G64</f>
        <v>94.33999999999997</v>
      </c>
      <c r="H172" s="36" t="n">
        <f t="shared" si="136">G172/AD172-1</f>
        <v>0.6846428571428571</v>
      </c>
      <c r="I172" s="35" t="n">
        <f>出租!I62-出租!I64</f>
        <v>78.65000000000003</v>
      </c>
      <c r="J172" s="36" t="n">
        <f t="shared" si="137">I172/AF172-1</f>
        <v>0.8038990825688073</v>
      </c>
      <c r="K172" s="35" t="n">
        <f>出租!K62-出租!K64</f>
        <v>76.00999999999999</v>
      </c>
      <c r="L172" s="36" t="n">
        <f t="shared" si="138">K172/AH172-1</f>
        <v>0.7759345794392523</v>
      </c>
      <c r="M172" s="35" t="n">
        <f>出租!M62-出租!M64</f>
        <v>77.95999999999998</v>
      </c>
      <c r="N172" s="36" t="n">
        <f t="shared" si="139">M172/AJ172-1</f>
        <v>0.7880733944954128</v>
      </c>
      <c r="O172" s="35" t="n">
        <f>出租!O62-出租!O64</f>
        <v>81.65000000000003</v>
      </c>
      <c r="P172" s="36" t="n">
        <f t="shared" si="140">O172/AL172-1</f>
        <v>0.7796425457715781</v>
      </c>
      <c r="Q172" s="35" t="n">
        <f>出租!Q62-出租!Q64</f>
        <v>84.84000000000003</v>
      </c>
      <c r="R172" s="36" t="n">
        <f>Q172/AL172-1</f>
        <v>0.7913851351351351</v>
      </c>
      <c r="S172" s="35">
        <f>出租!S62-出租!S64</f>
      </c>
      <c r="T172" s="36">
        <f>S172/AN172-1</f>
      </c>
      <c r="U172" s="134">
        <f>E172+C172+G172+I172+K172+M172+O172+Q172+S172</f>
      </c>
      <c r="V172" s="135">
        <f>U172/SUM(X172,Z172,AB172,AD172,AF172,AH172,AJ172,AL172,AN172)-1</f>
      </c>
      <c r="W172" s="35"/>
      <c r="X172" s="35">
        <f>出租!X62-出租!X64</f>
      </c>
      <c r="Y172" s="36">
        <f>X172/AY172-1</f>
      </c>
      <c r="Z172" s="35">
        <f>出租!Z62-出租!Z64</f>
      </c>
      <c r="AA172" s="36">
        <f>Z172/BA172-1</f>
      </c>
      <c r="AB172" s="35">
        <f>出租!AB62-出租!AB64</f>
      </c>
      <c r="AC172" s="36">
        <f>AB172/BC172-1</f>
      </c>
      <c r="AD172" s="35">
        <f>出租!AD62-出租!AD64</f>
      </c>
      <c r="AE172" s="36">
        <f>AD172/BE172-1</f>
      </c>
      <c r="AF172" s="35">
        <f>出租!AF62-出租!AF64</f>
      </c>
      <c r="AG172" s="36">
        <f>AF172/BG172-1</f>
      </c>
      <c r="AH172" s="35">
        <f>出租!AH62-出租!AH64</f>
      </c>
      <c r="AI172" s="36">
        <f>AH172/BI172-1</f>
      </c>
      <c r="AJ172" s="35">
        <f>出租!AJ62-出租!AJ64</f>
      </c>
      <c r="AK172" s="36">
        <f>AJ172/BK172-1</f>
      </c>
      <c r="AL172" s="35">
        <f>出租!AL62-出租!AL64</f>
      </c>
      <c r="AM172" s="36">
        <f>AL172/BM172-1</f>
      </c>
      <c r="AN172" s="35">
        <f>出租!AN62-出租!AN64</f>
      </c>
      <c r="AO172" s="36">
        <f>AN172/BO172-1</f>
      </c>
      <c r="AP172" s="35">
        <f>出租!AP62-出租!AP64</f>
      </c>
      <c r="AQ172" s="36">
        <f>AP172/BQ172-1</f>
      </c>
      <c r="AR172" s="35">
        <f>出租!AR62-出租!AR64</f>
      </c>
      <c r="AS172" s="36">
        <f>AR172/BS172-1</f>
      </c>
      <c r="AT172" s="35">
        <f>出租!AT62-出租!AT64</f>
      </c>
      <c r="AU172" s="36">
        <f>AT172/BU172-1</f>
      </c>
      <c r="AV172" s="35">
        <f>Z172+X172+AB172+AD172+AF172+AH172+AJ172+AL172+AN172+AP172+AR172+AT172</f>
      </c>
      <c r="AW172" s="36">
        <f>AV172/SUM(AY172,BA172,BC172,BE172,BG172,BI172,BK172,BM172,BO172,BQ172,BS172,BU172)-1</f>
      </c>
      <c r="AX172" s="37"/>
      <c r="AY172" s="35" t="n">
        <v>95.2</v>
      </c>
      <c r="AZ172" s="36"/>
      <c r="BA172" s="35" t="n">
        <v>80.47</v>
      </c>
      <c r="BB172" s="36"/>
      <c r="BC172" s="35" t="n">
        <v>53.88</v>
      </c>
      <c r="BD172" s="36"/>
      <c r="BE172" s="35" t="n">
        <v>49.35</v>
      </c>
      <c r="BF172" s="36"/>
      <c r="BG172" s="35" t="n">
        <v>46.59</v>
      </c>
      <c r="BH172" s="36"/>
      <c r="BI172" s="35" t="n">
        <v>47.54</v>
      </c>
      <c r="BJ172" s="36"/>
      <c r="BK172" s="35" t="n">
        <v>49.14</v>
      </c>
      <c r="BL172" s="36"/>
      <c r="BM172" s="35" t="n">
        <v>52.81</v>
      </c>
      <c r="BN172" s="36"/>
      <c r="BO172" s="35" t="n">
        <v>48.43</v>
      </c>
      <c r="BP172" s="36"/>
      <c r="BQ172" s="35" t="n">
        <v>55.58</v>
      </c>
      <c r="BR172" s="36"/>
      <c r="BS172" s="35" t="n">
        <v>46.0</v>
      </c>
      <c r="BT172" s="36"/>
      <c r="BU172" s="35" t="n">
        <v>45.2</v>
      </c>
      <c r="BV172" s="36"/>
      <c r="BW172" s="35">
        <f>AY172+BA172+BC172+BE172+BG172+BI172+BK172+BM172+BO172+BQ172+BS172+BU172</f>
      </c>
      <c r="BX172" s="36"/>
      <c r="BY172" s="40"/>
      <c r="BZ172" s="49"/>
      <c r="CA172" s="49"/>
      <c r="CB172" s="49"/>
      <c r="CC172" s="49"/>
      <c r="CD172" s="49"/>
      <c r="CE172" s="49"/>
      <c r="CF172" s="50"/>
      <c r="CG172" s="49"/>
      <c r="CH172" s="50"/>
      <c r="CI172" s="50"/>
      <c r="CJ172" s="50"/>
      <c r="CK172" s="50"/>
      <c r="CL172" s="47"/>
    </row>
    <row r="173" ht="28.8" customHeight="1" spans="1:88">
      <c r="A173" s="29"/>
      <c r="B173" s="34" t="s">
        <v>304</v>
      </c>
      <c r="C173" s="35" t="n">
        <f>网约车!C62-网约车!C64</f>
        <v>153.07895430899</v>
      </c>
      <c r="D173" s="36" t="n">
        <f t="shared" si="134">C173/Z173-1</f>
        <v>12.427094966051817</v>
      </c>
      <c r="E173" s="35" t="n">
        <f>网约车!E62-网约车!E64</f>
        <v>161.50468314842897</v>
      </c>
      <c r="F173" s="36" t="n">
        <f t="shared" si="135">E173/AB173-1</f>
        <v>8.790326802260067</v>
      </c>
      <c r="G173" s="35" t="n">
        <f>网约车!G62-网约车!G64</f>
        <v>150.54233499694698</v>
      </c>
      <c r="H173" s="36" t="n">
        <f t="shared" si="136">G173/AD173-1</f>
        <v>4.749852282035172</v>
      </c>
      <c r="I173" s="35" t="n">
        <f>网约车!I62-网约车!I64</f>
        <v>133.27221643037302</v>
      </c>
      <c r="J173" s="36" t="n">
        <f t="shared" si="137">I173/AF173-1</f>
        <v>7.144649868761027</v>
      </c>
      <c r="K173" s="35" t="n">
        <f>网约车!K62-网约车!K64</f>
        <v>146.09657648057896</v>
      </c>
      <c r="L173" s="36" t="n">
        <f t="shared" si="138">K173/AH173-1</f>
        <v>5.930162935073881</v>
      </c>
      <c r="M173" s="35" t="n">
        <f>网约车!M62-网约车!M64</f>
        <v>150.38447046418503</v>
      </c>
      <c r="N173" s="36" t="n">
        <f t="shared" si="139">M173/AJ173-1</f>
        <v>5.648200149545851</v>
      </c>
      <c r="O173" s="35" t="n">
        <f>网约车!O62-网约车!O64</f>
        <v>160.479228822199</v>
      </c>
      <c r="P173" s="36" t="n">
        <f t="shared" si="140">O173/AL173-1</f>
        <v>4.657009097224894</v>
      </c>
      <c r="Q173" s="35" t="n">
        <f>网约车!Q62-网约车!Q64</f>
        <v>156.59969893853116</v>
      </c>
      <c r="R173" s="36" t="n">
        <f>Q173/AL173-1</f>
        <v>5.023429077984229</v>
      </c>
      <c r="S173" s="35">
        <f>网约车!S62-网约车!S64</f>
      </c>
      <c r="T173" s="36">
        <f>S173/AN173-1</f>
      </c>
      <c r="U173" s="134">
        <f>E173+C173+G173+I173+K173+M173+O173+Q173+S173</f>
      </c>
      <c r="V173" s="135">
        <f>U173/SUM(X173,Z173,AB173,AD173,AF173,AH173,AJ173,AL173,AN173)-1</f>
      </c>
      <c r="W173" s="35"/>
      <c r="X173" s="35">
        <f>网约车!X62-网约车!X64</f>
      </c>
      <c r="Y173" s="36">
        <f>X173/AY173-1</f>
      </c>
      <c r="Z173" s="35">
        <f>网约车!Z62-网约车!Z64</f>
      </c>
      <c r="AA173" s="36">
        <f>Z173/BA173-1</f>
      </c>
      <c r="AB173" s="35">
        <f>网约车!AB62-网约车!AB64</f>
      </c>
      <c r="AC173" s="36">
        <f>AB173/BC173-1</f>
      </c>
      <c r="AD173" s="35">
        <f>网约车!AD62-网约车!AD64</f>
      </c>
      <c r="AE173" s="36">
        <f>AD173/BE173-1</f>
      </c>
      <c r="AF173" s="35">
        <f>网约车!AF62-网约车!AF64</f>
      </c>
      <c r="AG173" s="36">
        <f>AF173/BG173-1</f>
      </c>
      <c r="AH173" s="35">
        <f>网约车!AH62-网约车!AH64</f>
      </c>
      <c r="AI173" s="36">
        <f>AH173/BI173-1</f>
      </c>
      <c r="AJ173" s="35">
        <f>网约车!AJ62-网约车!AJ64</f>
      </c>
      <c r="AK173" s="36">
        <f>AJ173/BK173-1</f>
      </c>
      <c r="AL173" s="35">
        <f>网约车!AL62-网约车!AL64</f>
      </c>
      <c r="AM173" s="36">
        <f>AL173/BM173-1</f>
      </c>
      <c r="AN173" s="35">
        <f>网约车!AN62-网约车!AN64</f>
      </c>
      <c r="AO173" s="36">
        <f>AN173/BO173-1</f>
      </c>
      <c r="AP173" s="35">
        <f>网约车!AP62-网约车!AP64</f>
      </c>
      <c r="AQ173" s="36">
        <f>AP173/BQ173-1</f>
      </c>
      <c r="AR173" s="35">
        <f>网约车!AR62-网约车!AR64</f>
      </c>
      <c r="AS173" s="36">
        <f>AR173/BS173-1</f>
      </c>
      <c r="AT173" s="35">
        <f>网约车!AT62-网约车!AT64</f>
      </c>
      <c r="AU173" s="36">
        <f>AT173/BU173-1</f>
      </c>
      <c r="AV173" s="35">
        <f>Z173+X173+AB173+AD173+AF173+AH173+AJ173+AL173+AN173+AP173+AR173+AT173</f>
      </c>
      <c r="AW173" s="36">
        <f>AV173/SUM(AY173,BA173,BC173,BE173,BG173,BI173,BK173,BM173,BO173,BQ173,BS173,BU173)-1</f>
      </c>
      <c r="AX173" s="37"/>
      <c r="AY173" s="35" t="n">
        <v>137.492353623198</v>
      </c>
      <c r="AZ173" s="36"/>
      <c r="BA173" s="35" t="n">
        <v>64.9060672914952</v>
      </c>
      <c r="BB173" s="36"/>
      <c r="BC173" s="35" t="n">
        <v>72.0625729567505</v>
      </c>
      <c r="BD173" s="36"/>
      <c r="BE173" s="35" t="n">
        <v>81.2475646686764</v>
      </c>
      <c r="BF173" s="36"/>
      <c r="BG173" s="35" t="n">
        <v>84.3568475592323</v>
      </c>
      <c r="BH173" s="36"/>
      <c r="BI173" s="35" t="n">
        <v>148.59675288647</v>
      </c>
      <c r="BJ173" s="36"/>
      <c r="BK173" s="35" t="n">
        <v>88.9733616271546</v>
      </c>
      <c r="BL173" s="36"/>
      <c r="BM173" s="35" t="n">
        <v>149.409689988105</v>
      </c>
      <c r="BN173" s="36"/>
      <c r="BO173" s="35" t="n">
        <v>73.9661226265096</v>
      </c>
      <c r="BP173" s="36"/>
      <c r="BQ173" s="35" t="n">
        <v>81.3056261889666</v>
      </c>
      <c r="BR173" s="36"/>
      <c r="BS173" s="35" t="n">
        <v>76.2935010623244</v>
      </c>
      <c r="BT173" s="36"/>
      <c r="BU173" s="35" t="n">
        <v>81.6483363585132</v>
      </c>
      <c r="BV173" s="36"/>
      <c r="BW173" s="35">
        <f>AY173+BA173+BC173+BE173+BG173+BI173+BK173+BM173+BO173+BQ173+BS173+BU173</f>
      </c>
      <c r="BX173" s="36"/>
      <c r="BY173" s="40"/>
      <c r="BZ173" s="49"/>
      <c r="CA173" s="49"/>
      <c r="CB173" s="49"/>
      <c r="CC173" s="49"/>
      <c r="CD173" s="49"/>
      <c r="CE173" s="49"/>
      <c r="CF173" s="49"/>
      <c r="CG173" s="49"/>
      <c r="CH173" s="49"/>
      <c r="CI173" s="49"/>
      <c r="CJ173" s="49"/>
      <c r="CK173" s="49"/>
      <c r="CL173" s="47"/>
    </row>
    <row r="174" s="15" customFormat="1" ht="28.8" customHeight="1" spans="1:88">
      <c r="A174" s="48" t="s">
        <v>108</v>
      </c>
      <c r="B174" s="34" t="s">
        <v>300</v>
      </c>
      <c r="C174" s="35" t="n">
        <f>C175+C176+C177+C178</f>
        <v>2392.0330678889854</v>
      </c>
      <c r="D174" s="36" t="n">
        <f t="shared" si="134">C174/Z174-1</f>
        <v>-0.03553521904930179</v>
      </c>
      <c r="E174" s="35" t="n">
        <f>E175+E176+E177+E178</f>
        <v>2347.011537954168</v>
      </c>
      <c r="F174" s="36" t="n">
        <f t="shared" si="135">E174/AB174-1</f>
        <v>0.018967493313574835</v>
      </c>
      <c r="G174" s="35" t="n">
        <f>G175+G176+G177+G178</f>
        <v>2163.530481585179</v>
      </c>
      <c r="H174" s="36" t="n">
        <f t="shared" si="136">G174/AD174-1</f>
        <v>0.036501204019260935</v>
      </c>
      <c r="I174" s="35" t="n">
        <f>I175+I176+I177+I178</f>
        <v>2165.269816317966</v>
      </c>
      <c r="J174" s="36" t="n">
        <f t="shared" si="137">I174/AF174-1</f>
        <v>-0.05478076344146898</v>
      </c>
      <c r="K174" s="35" t="n">
        <f>K175+K176+K177+K178</f>
        <v>2323.90882205633</v>
      </c>
      <c r="L174" s="36" t="n">
        <f t="shared" si="138">K174/AH174-1</f>
        <v>-0.0629508224511307</v>
      </c>
      <c r="M174" s="35" t="n">
        <f>M175+M176+M177+M178</f>
        <v>2380.385993345653</v>
      </c>
      <c r="N174" s="36" t="n">
        <f t="shared" si="139">M174/AJ174-1</f>
        <v>-0.08443785441501983</v>
      </c>
      <c r="O174" s="35" t="n">
        <f>O175+O176+O177+O178</f>
        <v>2471.539206585626</v>
      </c>
      <c r="P174" s="36" t="n">
        <f t="shared" si="140">O174/AL174-1</f>
        <v>-0.09908650669318764</v>
      </c>
      <c r="Q174" s="35" t="n">
        <f>Q175+Q176+Q177+Q178</f>
        <v>2383.347968139989</v>
      </c>
      <c r="R174" s="36" t="n">
        <f>Q174/AL174-1</f>
        <v>-0.07919738685213173</v>
      </c>
      <c r="S174" s="35">
        <f>S175+S176+S177+S178</f>
      </c>
      <c r="T174" s="36">
        <f>S174/AN174-1</f>
      </c>
      <c r="U174" s="134">
        <f>E174+C174+G174+I174+K174+M174+O174+Q174+S174</f>
      </c>
      <c r="V174" s="135">
        <f>U174/SUM(X174,Z174,AB174,AD174,AF174,AH174,AJ174,AL174,AN174)-1</f>
      </c>
      <c r="W174" s="35"/>
      <c r="X174" s="35">
        <f>X175+X176+X177+X178</f>
      </c>
      <c r="Y174" s="36">
        <f>X174/AY174-1</f>
      </c>
      <c r="Z174" s="35">
        <f>Z175+Z176+Z177+Z178</f>
      </c>
      <c r="AA174" s="36">
        <f>Z174/BA174-1</f>
      </c>
      <c r="AB174" s="35">
        <f>AB175+AB176+AB177+AB178</f>
      </c>
      <c r="AC174" s="36">
        <f>AB174/BC174-1</f>
      </c>
      <c r="AD174" s="35">
        <f>AD175+AD176+AD177+AD178</f>
      </c>
      <c r="AE174" s="36">
        <f>AD174/BE174-1</f>
      </c>
      <c r="AF174" s="35">
        <f>AF175+AF176+AF177+AF178</f>
      </c>
      <c r="AG174" s="36">
        <f>AF174/BG174-1</f>
      </c>
      <c r="AH174" s="35">
        <f>AH175+AH176+AH177+AH178</f>
      </c>
      <c r="AI174" s="36">
        <f>AH174/BI174-1</f>
      </c>
      <c r="AJ174" s="35">
        <f>AJ175+AJ176+AJ177+AJ178</f>
      </c>
      <c r="AK174" s="36">
        <f>AJ174/BK174-1</f>
      </c>
      <c r="AL174" s="35">
        <f>AL175+AL176+AL177+AL178</f>
      </c>
      <c r="AM174" s="36">
        <f>AL174/BM174-1</f>
      </c>
      <c r="AN174" s="35">
        <f>AN175+AN176+AN177+AN178</f>
      </c>
      <c r="AO174" s="36">
        <f>AN174/BO174-1</f>
      </c>
      <c r="AP174" s="35">
        <f>AP175+AP176+AP177+AP178</f>
      </c>
      <c r="AQ174" s="36">
        <f>AP174/BQ174-1</f>
      </c>
      <c r="AR174" s="35">
        <f>AR175+AR176+AR177+AR178</f>
      </c>
      <c r="AS174" s="36">
        <f>AR174/BS174-1</f>
      </c>
      <c r="AT174" s="35">
        <f>AT175+AT176+AT177+AT178</f>
      </c>
      <c r="AU174" s="36">
        <f>AT174/BU174-1</f>
      </c>
      <c r="AV174" s="35">
        <f>Z174+X174+AB174+AD174+AF174+AH174+AJ174+AL174+AN174+AP174+AR174+AT174</f>
      </c>
      <c r="AW174" s="36">
        <f>AV174/SUM(AY174,BA174,BC174,BE174,BG174,BI174,BK174,BM174,BO174,BQ174,BS174,BU174)-1</f>
      </c>
      <c r="AX174" s="37"/>
      <c r="AY174" s="38">
        <f>AY175+AY176+AY177+AY178</f>
      </c>
      <c r="AZ174" s="37"/>
      <c r="BA174" s="38">
        <f>BA175+BA176+BA177+BA178</f>
      </c>
      <c r="BB174" s="37"/>
      <c r="BC174" s="38">
        <f>BC175+BC176+BC177+BC178</f>
      </c>
      <c r="BD174" s="37"/>
      <c r="BE174" s="38">
        <f>BE175+BE176+BE177+BE178</f>
      </c>
      <c r="BF174" s="37"/>
      <c r="BG174" s="38">
        <f>BG175+BG176+BG177+BG178</f>
      </c>
      <c r="BH174" s="37"/>
      <c r="BI174" s="38">
        <f>BI175+BI176+BI177+BI178</f>
      </c>
      <c r="BJ174" s="37"/>
      <c r="BK174" s="38">
        <f>BK175+BK176+BK177+BK178</f>
      </c>
      <c r="BL174" s="37"/>
      <c r="BM174" s="38">
        <f>BM175+BM176+BM177+BM178</f>
      </c>
      <c r="BN174" s="37"/>
      <c r="BO174" s="38">
        <f>BO175+BO176+BO177+BO178</f>
      </c>
      <c r="BP174" s="37"/>
      <c r="BQ174" s="38">
        <f>BQ175+BQ176+BQ177+BQ178</f>
      </c>
      <c r="BR174" s="37"/>
      <c r="BS174" s="38">
        <f>BS175+BS176+BS177+BS178</f>
      </c>
      <c r="BT174" s="37"/>
      <c r="BU174" s="38">
        <f>BU175+BU176+BU177+BU178</f>
      </c>
      <c r="BV174" s="37"/>
      <c r="BW174" s="38">
        <f>AY174+BA174+BC174+BE174+BG174+BI174+BK174+BM174+BO174+BQ174+BS174+BU174</f>
      </c>
      <c r="BX174" s="37"/>
      <c r="BY174" s="39"/>
      <c r="BZ174" s="44"/>
      <c r="CA174" s="44"/>
      <c r="CB174" s="44"/>
      <c r="CC174" s="44"/>
      <c r="CD174" s="44"/>
      <c r="CE174" s="44"/>
      <c r="CF174" s="44"/>
      <c r="CG174" s="44"/>
      <c r="CH174" s="44"/>
      <c r="CI174" s="44"/>
      <c r="CJ174" s="44"/>
      <c r="CK174" s="44"/>
      <c r="CL174" s="44"/>
    </row>
    <row r="175" ht="28.8" customHeight="1" spans="1:88">
      <c r="A175" s="45"/>
      <c r="B175" s="34" t="s">
        <v>301</v>
      </c>
      <c r="C175" s="35" t="n">
        <f>班线包车!C53</f>
        <v>237.4332</v>
      </c>
      <c r="D175" s="36" t="n">
        <f t="shared" si="134">C175/Z175-1</f>
        <v>-0.10698407050755254</v>
      </c>
      <c r="E175" s="35" t="n">
        <f>班线包车!E53</f>
        <v>176.7706</v>
      </c>
      <c r="F175" s="36" t="n">
        <f t="shared" si="135">E175/AB175-1</f>
        <v>-0.10089686212696658</v>
      </c>
      <c r="G175" s="35" t="n">
        <f>班线包车!G53</f>
        <v>172.2912</v>
      </c>
      <c r="H175" s="36" t="n">
        <f t="shared" si="136">G175/AD175-1</f>
        <v>0.069308110523572</v>
      </c>
      <c r="I175" s="35" t="n">
        <f>班线包车!I53</f>
        <v>179.44910000000002</v>
      </c>
      <c r="J175" s="36" t="n">
        <f t="shared" si="137">I175/AF175-1</f>
        <v>0.2217245431360455</v>
      </c>
      <c r="K175" s="35" t="n">
        <f>班线包车!K53</f>
        <v>154.2538</v>
      </c>
      <c r="L175" s="36" t="n">
        <f t="shared" si="138">K175/AH175-1</f>
        <v>-0.06523159263644862</v>
      </c>
      <c r="M175" s="35" t="n">
        <f>班线包车!M53</f>
        <v>175.321</v>
      </c>
      <c r="N175" s="36" t="n">
        <f t="shared" si="139">M175/AJ175-1</f>
        <v>-0.027712152974190052</v>
      </c>
      <c r="O175" s="35" t="n">
        <f>班线包车!O53</f>
        <v>169.98250000000002</v>
      </c>
      <c r="P175" s="36" t="n">
        <f t="shared" si="140">O175/AL175-1</f>
        <v>-0.10198534500520373</v>
      </c>
      <c r="Q175" s="35" t="n">
        <f>班线包车!Q53</f>
        <v>184.36960000000002</v>
      </c>
      <c r="R175" s="36" t="n">
        <f>Q175/AL175-1</f>
        <v>-0.16680404916847436</v>
      </c>
      <c r="S175" s="35">
        <f>班线包车!S53</f>
      </c>
      <c r="T175" s="36">
        <f>S175/AN175-1</f>
      </c>
      <c r="U175" s="134">
        <f>E175+C175+G175+I175+K175+M175+O175+Q175+S175</f>
      </c>
      <c r="V175" s="135">
        <f>U175/SUM(X175,Z175,AB175,AD175,AF175,AH175,AJ175,AL175,AN175)-1</f>
      </c>
      <c r="W175" s="35"/>
      <c r="X175" s="35">
        <f>班线包车!X53</f>
      </c>
      <c r="Y175" s="36">
        <f>X175/AY175-1</f>
      </c>
      <c r="Z175" s="35">
        <f>班线包车!Z53</f>
      </c>
      <c r="AA175" s="36">
        <f>Z175/BA175-1</f>
      </c>
      <c r="AB175" s="35">
        <f>班线包车!AB53</f>
      </c>
      <c r="AC175" s="36">
        <f>AB175/BC175-1</f>
      </c>
      <c r="AD175" s="35">
        <f>班线包车!AD53</f>
      </c>
      <c r="AE175" s="36">
        <f>AD175/BE175-1</f>
      </c>
      <c r="AF175" s="35">
        <f>班线包车!AF53</f>
      </c>
      <c r="AG175" s="36">
        <f>AF175/BG175-1</f>
      </c>
      <c r="AH175" s="35">
        <f>班线包车!AH53</f>
      </c>
      <c r="AI175" s="36">
        <f>AH175/BI175-1</f>
      </c>
      <c r="AJ175" s="35">
        <f>班线包车!AJ53</f>
      </c>
      <c r="AK175" s="36">
        <f>AJ175/BK175-1</f>
      </c>
      <c r="AL175" s="35">
        <f>班线包车!AL53</f>
      </c>
      <c r="AM175" s="36">
        <f>AL175/BM175-1</f>
      </c>
      <c r="AN175" s="35">
        <f>班线包车!AN53</f>
      </c>
      <c r="AO175" s="36">
        <f>AN175/BO175-1</f>
      </c>
      <c r="AP175" s="35">
        <f>班线包车!AP53</f>
      </c>
      <c r="AQ175" s="36">
        <f>AP175/BQ175-1</f>
      </c>
      <c r="AR175" s="35">
        <f>班线包车!AR53</f>
      </c>
      <c r="AS175" s="36">
        <f>AR175/BS175-1</f>
      </c>
      <c r="AT175" s="35">
        <f>班线包车!AT53</f>
      </c>
      <c r="AU175" s="36">
        <f>AT175/BU175-1</f>
      </c>
      <c r="AV175" s="35">
        <f>Z175+X175+AB175+AD175+AF175+AH175+AJ175+AL175+AN175+AP175+AR175+AT175</f>
      </c>
      <c r="AW175" s="36">
        <f>AV175/SUM(AY175,BA175,BC175,BE175,BG175,BI175,BK175,BM175,BO175,BQ175,BS175,BU175)-1</f>
      </c>
      <c r="AX175" s="37"/>
      <c r="AY175" s="35" t="n">
        <v>246.9231</v>
      </c>
      <c r="AZ175" s="36"/>
      <c r="BA175" s="35" t="n">
        <v>126.232</v>
      </c>
      <c r="BB175" s="36"/>
      <c r="BC175" s="35" t="n">
        <v>134.7843</v>
      </c>
      <c r="BD175" s="36"/>
      <c r="BE175" s="35" t="n">
        <v>161.6837</v>
      </c>
      <c r="BF175" s="36"/>
      <c r="BG175" s="35" t="n">
        <v>187.8493</v>
      </c>
      <c r="BH175" s="36"/>
      <c r="BI175" s="35" t="n">
        <v>204.0684</v>
      </c>
      <c r="BJ175" s="36"/>
      <c r="BK175" s="35" t="n">
        <v>261.7629</v>
      </c>
      <c r="BL175" s="36"/>
      <c r="BM175" s="35" t="n">
        <v>258.2252</v>
      </c>
      <c r="BN175" s="36"/>
      <c r="BO175" s="35" t="n">
        <v>249.8909</v>
      </c>
      <c r="BP175" s="36"/>
      <c r="BQ175" s="35" t="n">
        <v>220.6828</v>
      </c>
      <c r="BR175" s="36"/>
      <c r="BS175" s="35" t="n">
        <v>228.0006</v>
      </c>
      <c r="BT175" s="36"/>
      <c r="BU175" s="35" t="n">
        <v>227.0501</v>
      </c>
      <c r="BV175" s="36"/>
      <c r="BW175" s="35">
        <f>AY175+BA175+BC175+BE175+BG175+BI175+BK175+BM175+BO175+BQ175+BS175+BU175</f>
      </c>
      <c r="BX175" s="36"/>
      <c r="BY175" s="40"/>
      <c r="BZ175" s="46"/>
      <c r="CA175" s="46"/>
      <c r="CB175" s="46"/>
      <c r="CC175" s="46"/>
      <c r="CD175" s="46"/>
      <c r="CE175" s="46"/>
      <c r="CF175" s="46"/>
      <c r="CG175" s="46"/>
      <c r="CH175" s="46"/>
      <c r="CI175" s="46"/>
      <c r="CJ175" s="46"/>
      <c r="CK175" s="46"/>
      <c r="CL175" s="47"/>
    </row>
    <row r="176" ht="28.8" customHeight="1" spans="1:88">
      <c r="A176" s="45"/>
      <c r="B176" s="34" t="s">
        <v>302</v>
      </c>
      <c r="C176" s="35" t="n">
        <f>公交!C66-公交!C68</f>
        <v>1764.6299999999999</v>
      </c>
      <c r="D176" s="36" t="n">
        <f t="shared" si="134">C176/Z176-1</f>
        <v>-0.012833063880015927</v>
      </c>
      <c r="E176" s="35" t="n">
        <f>公交!E66-公交!E68</f>
        <v>1782.03</v>
      </c>
      <c r="F176" s="36" t="n">
        <f t="shared" si="135">E176/AB176-1</f>
        <v>0.05274879780710573</v>
      </c>
      <c r="G176" s="35" t="n">
        <f>公交!G66-公交!G68</f>
        <v>1628.76</v>
      </c>
      <c r="H176" s="36" t="n">
        <f t="shared" si="136">G176/AD176-1</f>
        <v>0.08741312431984949</v>
      </c>
      <c r="I176" s="35" t="n">
        <f>公交!I66-公交!I68</f>
        <v>1622.53</v>
      </c>
      <c r="J176" s="36" t="n">
        <f t="shared" si="137">I176/AF176-1</f>
        <v>-0.06776330531408181</v>
      </c>
      <c r="K176" s="35" t="n">
        <f>公交!K66-公交!K68</f>
        <v>1748.21</v>
      </c>
      <c r="L176" s="36" t="n">
        <f t="shared" si="138">K176/AH176-1</f>
        <v>-0.04058370285814639</v>
      </c>
      <c r="M176" s="35" t="n">
        <f>公交!M66-公交!M68</f>
        <v>1838.57</v>
      </c>
      <c r="N176" s="36" t="n">
        <f t="shared" si="139">M176/AJ176-1</f>
        <v>-0.09143156469442926</v>
      </c>
      <c r="O176" s="35" t="n">
        <f>公交!O66-公交!O68</f>
        <v>1923.7</v>
      </c>
      <c r="P176" s="36" t="n">
        <f t="shared" si="140">O176/AL176-1</f>
        <v>-0.10001076038494106</v>
      </c>
      <c r="Q176" s="35" t="n">
        <f>公交!Q66-公交!Q68</f>
        <v>1843.8799999999999</v>
      </c>
      <c r="R176" s="36" t="n">
        <f>Q176/AL176-1</f>
        <v>-0.08517278162288211</v>
      </c>
      <c r="S176" s="35">
        <f>公交!S66-公交!S68</f>
      </c>
      <c r="T176" s="36">
        <f>S176/AN176-1</f>
      </c>
      <c r="U176" s="134">
        <f>E176+C176+G176+I176+K176+M176+O176+Q176+S176</f>
      </c>
      <c r="V176" s="135">
        <f>U176/SUM(X176,Z176,AB176,AD176,AF176,AH176,AJ176,AL176,AN176)-1</f>
      </c>
      <c r="W176" s="35"/>
      <c r="X176" s="35">
        <f>公交!X66-公交!X68</f>
      </c>
      <c r="Y176" s="36">
        <f>X176/AY176-1</f>
      </c>
      <c r="Z176" s="35">
        <f>公交!Z66-公交!Z68</f>
      </c>
      <c r="AA176" s="36">
        <f>Z176/BA176-1</f>
      </c>
      <c r="AB176" s="35">
        <f>公交!AB66-公交!AB68</f>
      </c>
      <c r="AC176" s="36">
        <f>AB176/BC176-1</f>
      </c>
      <c r="AD176" s="35">
        <f>公交!AD66-公交!AD68</f>
      </c>
      <c r="AE176" s="36">
        <f>AD176/BE176-1</f>
      </c>
      <c r="AF176" s="35">
        <f>公交!AF66-公交!AF68</f>
      </c>
      <c r="AG176" s="36">
        <f>AF176/BG176-1</f>
      </c>
      <c r="AH176" s="35">
        <f>公交!AH66-公交!AH68</f>
      </c>
      <c r="AI176" s="36">
        <f>AH176/BI176-1</f>
      </c>
      <c r="AJ176" s="35">
        <f>公交!AJ66-公交!AJ68</f>
      </c>
      <c r="AK176" s="36">
        <f>AJ176/BK176-1</f>
      </c>
      <c r="AL176" s="35">
        <f>公交!AL66-公交!AL68</f>
      </c>
      <c r="AM176" s="36">
        <f>AL176/BM176-1</f>
      </c>
      <c r="AN176" s="35">
        <f>公交!AN66-公交!AN68</f>
      </c>
      <c r="AO176" s="36">
        <f>AN176/BO176-1</f>
      </c>
      <c r="AP176" s="35">
        <f>公交!AP66-公交!AP68</f>
      </c>
      <c r="AQ176" s="36">
        <f>AP176/BQ176-1</f>
      </c>
      <c r="AR176" s="35">
        <f>公交!AR66-公交!AR68</f>
      </c>
      <c r="AS176" s="36">
        <f>AR176/BS176-1</f>
      </c>
      <c r="AT176" s="35">
        <f>公交!AT66-公交!AT68</f>
      </c>
      <c r="AU176" s="36">
        <f>AT176/BU176-1</f>
      </c>
      <c r="AV176" s="35">
        <f>Z176+X176+AB176+AD176+AF176+AH176+AJ176+AL176+AN176+AP176+AR176+AT176</f>
      </c>
      <c r="AW176" s="36">
        <f>AV176/SUM(AY176,BA176,BC176,BE176,BG176,BI176,BK176,BM176,BO176,BQ176,BS176,BU176)-1</f>
      </c>
      <c r="AX176" s="37"/>
      <c r="AY176" s="35" t="n">
        <v>1757.4</v>
      </c>
      <c r="AZ176" s="36"/>
      <c r="BA176" s="35" t="n">
        <v>1604.6</v>
      </c>
      <c r="BB176" s="36"/>
      <c r="BC176" s="35" t="n">
        <v>1413.88</v>
      </c>
      <c r="BD176" s="36"/>
      <c r="BE176" s="35" t="n">
        <v>1647.72</v>
      </c>
      <c r="BF176" s="36"/>
      <c r="BG176" s="35" t="n">
        <v>1755.8</v>
      </c>
      <c r="BH176" s="36"/>
      <c r="BI176" s="35" t="n">
        <v>1964.12</v>
      </c>
      <c r="BJ176" s="36"/>
      <c r="BK176" s="35" t="n">
        <v>2050.92</v>
      </c>
      <c r="BL176" s="36"/>
      <c r="BM176" s="35" t="n">
        <v>1962.46</v>
      </c>
      <c r="BN176" s="36"/>
      <c r="BO176" s="35" t="n">
        <v>1885.66</v>
      </c>
      <c r="BP176" s="36"/>
      <c r="BQ176" s="35" t="n">
        <v>2061.52</v>
      </c>
      <c r="BR176" s="36"/>
      <c r="BS176" s="35" t="n">
        <v>1835.6</v>
      </c>
      <c r="BT176" s="36"/>
      <c r="BU176" s="35" t="n">
        <v>1835.94</v>
      </c>
      <c r="BV176" s="36"/>
      <c r="BW176" s="35">
        <f>AY176+BA176+BC176+BE176+BG176+BI176+BK176+BM176+BO176+BQ176+BS176+BU176</f>
      </c>
      <c r="BX176" s="36"/>
      <c r="BY176" s="40"/>
      <c r="BZ176" s="46"/>
      <c r="CA176" s="46"/>
      <c r="CB176" s="46"/>
      <c r="CC176" s="46"/>
      <c r="CD176" s="46"/>
      <c r="CE176" s="46"/>
      <c r="CF176" s="46"/>
      <c r="CG176" s="46"/>
      <c r="CH176" s="46"/>
      <c r="CI176" s="46"/>
      <c r="CJ176" s="46"/>
      <c r="CK176" s="46"/>
      <c r="CL176" s="47"/>
    </row>
    <row r="177" ht="28.8" customHeight="1" spans="1:88">
      <c r="A177" s="45"/>
      <c r="B177" s="34" t="s">
        <v>303</v>
      </c>
      <c r="C177" s="35" t="n">
        <f>出租!C66-出租!C68</f>
        <v>269.63</v>
      </c>
      <c r="D177" s="36" t="n">
        <f t="shared" si="134">C177/Z177-1</f>
        <v>-0.3220437001835508</v>
      </c>
      <c r="E177" s="35" t="n">
        <f>出租!E66-出租!E68</f>
        <v>265.16999999999996</v>
      </c>
      <c r="F177" s="36" t="n">
        <f t="shared" si="135">E177/AB177-1</f>
        <v>-0.3047092139073889</v>
      </c>
      <c r="G177" s="35" t="n">
        <f>出租!G66-出租!G68</f>
        <v>248.93000000000004</v>
      </c>
      <c r="H177" s="36" t="n">
        <f t="shared" si="136">G177/AD177-1</f>
        <v>-0.31219606542882405</v>
      </c>
      <c r="I177" s="35" t="n">
        <f>出租!I66-出租!I68</f>
        <v>248.16000000000003</v>
      </c>
      <c r="J177" s="36" t="n">
        <f t="shared" si="137">I177/AF177-1</f>
        <v>-0.31322300326562236</v>
      </c>
      <c r="K177" s="35" t="n">
        <f>出租!K66-出租!K68</f>
        <v>295.66999999999996</v>
      </c>
      <c r="L177" s="36" t="n">
        <f t="shared" si="138">K177/AH177-1</f>
        <v>-0.32793108151111516</v>
      </c>
      <c r="M177" s="35" t="n">
        <f>出租!M66-出租!M68</f>
        <v>247.98999999999998</v>
      </c>
      <c r="N177" s="36" t="n">
        <f t="shared" si="139">M177/AJ177-1</f>
        <v>-0.2673205897125299</v>
      </c>
      <c r="O177" s="35" t="n">
        <f>出租!O66-出租!O68</f>
        <v>252.16</v>
      </c>
      <c r="P177" s="36" t="n">
        <f t="shared" si="140">O177/AL177-1</f>
        <v>-0.2817182248048766</v>
      </c>
      <c r="Q177" s="35" t="n">
        <f>出租!Q66-出租!Q68</f>
        <v>237.46</v>
      </c>
      <c r="R177" s="36" t="n">
        <f>Q177/AL177-1</f>
        <v>-0.1907991139887545</v>
      </c>
      <c r="S177" s="35">
        <f>出租!S66-出租!S68</f>
      </c>
      <c r="T177" s="36">
        <f>S177/AN177-1</f>
      </c>
      <c r="U177" s="134">
        <f>E177+C177+G177+I177+K177+M177+O177+Q177+S177</f>
      </c>
      <c r="V177" s="135">
        <f>U177/SUM(X177,Z177,AB177,AD177,AF177,AH177,AJ177,AL177,AN177)-1</f>
      </c>
      <c r="W177" s="35"/>
      <c r="X177" s="35">
        <f>出租!X66-出租!X68</f>
      </c>
      <c r="Y177" s="36">
        <f>X177/AY177-1</f>
      </c>
      <c r="Z177" s="35">
        <f>出租!Z66-出租!Z68</f>
      </c>
      <c r="AA177" s="36">
        <f>Z177/BA177-1</f>
      </c>
      <c r="AB177" s="35">
        <f>出租!AB66-出租!AB68</f>
      </c>
      <c r="AC177" s="36">
        <f>AB177/BC177-1</f>
      </c>
      <c r="AD177" s="35">
        <f>出租!AD66-出租!AD68</f>
      </c>
      <c r="AE177" s="36">
        <f>AD177/BE177-1</f>
      </c>
      <c r="AF177" s="35">
        <f>出租!AF66-出租!AF68</f>
      </c>
      <c r="AG177" s="36">
        <f>AF177/BG177-1</f>
      </c>
      <c r="AH177" s="35">
        <f>出租!AH66-出租!AH68</f>
      </c>
      <c r="AI177" s="36">
        <f>AH177/BI177-1</f>
      </c>
      <c r="AJ177" s="35">
        <f>出租!AJ66-出租!AJ68</f>
      </c>
      <c r="AK177" s="36">
        <f>AJ177/BK177-1</f>
      </c>
      <c r="AL177" s="35">
        <f>出租!AL66-出租!AL68</f>
      </c>
      <c r="AM177" s="36">
        <f>AL177/BM177-1</f>
      </c>
      <c r="AN177" s="35">
        <f>出租!AN66-出租!AN68</f>
      </c>
      <c r="AO177" s="36">
        <f>AN177/BO177-1</f>
      </c>
      <c r="AP177" s="35">
        <f>出租!AP66-出租!AP68</f>
      </c>
      <c r="AQ177" s="36">
        <f>AP177/BQ177-1</f>
      </c>
      <c r="AR177" s="35">
        <f>出租!AR66-出租!AR68</f>
      </c>
      <c r="AS177" s="36">
        <f>AR177/BS177-1</f>
      </c>
      <c r="AT177" s="35">
        <f>出租!AT66-出租!AT68</f>
      </c>
      <c r="AU177" s="36">
        <f>AT177/BU177-1</f>
      </c>
      <c r="AV177" s="35">
        <f>Z177+X177+AB177+AD177+AF177+AH177+AJ177+AL177+AN177+AP177+AR177+AT177</f>
      </c>
      <c r="AW177" s="36">
        <f>AV177/SUM(AY177,BA177,BC177,BE177,BG177,BI177,BK177,BM177,BO177,BQ177,BS177,BU177)-1</f>
      </c>
      <c r="AX177" s="37"/>
      <c r="AY177" s="35" t="n">
        <v>391.55</v>
      </c>
      <c r="AZ177" s="36"/>
      <c r="BA177" s="35" t="n">
        <v>384.28</v>
      </c>
      <c r="BB177" s="36"/>
      <c r="BC177" s="35" t="n">
        <v>336.81</v>
      </c>
      <c r="BD177" s="36"/>
      <c r="BE177" s="35" t="n">
        <v>360.39</v>
      </c>
      <c r="BF177" s="36"/>
      <c r="BG177" s="35" t="n">
        <v>455.01</v>
      </c>
      <c r="BH177" s="36"/>
      <c r="BI177" s="35" t="n">
        <v>339.08</v>
      </c>
      <c r="BJ177" s="36"/>
      <c r="BK177" s="35" t="n">
        <v>350.73</v>
      </c>
      <c r="BL177" s="36"/>
      <c r="BM177" s="35" t="n">
        <v>312.9</v>
      </c>
      <c r="BN177" s="36"/>
      <c r="BO177" s="35" t="n">
        <v>308.85</v>
      </c>
      <c r="BP177" s="36"/>
      <c r="BQ177" s="35" t="n">
        <v>367.18</v>
      </c>
      <c r="BR177" s="36"/>
      <c r="BS177" s="35" t="n">
        <v>325.46</v>
      </c>
      <c r="BT177" s="36"/>
      <c r="BU177" s="35" t="n">
        <v>326.19</v>
      </c>
      <c r="BV177" s="36"/>
      <c r="BW177" s="35">
        <f>AY177+BA177+BC177+BE177+BG177+BI177+BK177+BM177+BO177+BQ177+BS177+BU177</f>
      </c>
      <c r="BX177" s="36"/>
      <c r="BY177" s="40"/>
      <c r="BZ177" s="49"/>
      <c r="CA177" s="49"/>
      <c r="CB177" s="49"/>
      <c r="CC177" s="49"/>
      <c r="CD177" s="49"/>
      <c r="CE177" s="49"/>
      <c r="CF177" s="50"/>
      <c r="CG177" s="49"/>
      <c r="CH177" s="50"/>
      <c r="CI177" s="50"/>
      <c r="CJ177" s="50"/>
      <c r="CK177" s="50"/>
      <c r="CL177" s="47"/>
    </row>
    <row r="178" ht="28.8" customHeight="1" spans="1:88">
      <c r="A178" s="29"/>
      <c r="B178" s="34" t="s">
        <v>304</v>
      </c>
      <c r="C178" s="35" t="n">
        <f>网约车!C66-网约车!C68</f>
        <v>120.3398678889858</v>
      </c>
      <c r="D178" s="36" t="n">
        <f t="shared" si="134">C178/Z178-1</f>
        <v>3.148445936973805</v>
      </c>
      <c r="E178" s="35" t="n">
        <f>网约车!E66-网约车!E68</f>
        <v>123.04093795416809</v>
      </c>
      <c r="F178" s="36" t="n">
        <f t="shared" si="135">E178/AB178-1</f>
        <v>2.7747749403150435</v>
      </c>
      <c r="G178" s="35" t="n">
        <f>网约车!G66-网约车!G68</f>
        <v>113.5492815851794</v>
      </c>
      <c r="H178" s="36" t="n">
        <f t="shared" si="136">G178/AD178-1</f>
        <v>0.708380004056983</v>
      </c>
      <c r="I178" s="35" t="n">
        <f>网约车!I66-网约车!I68</f>
        <v>115.1307163179663</v>
      </c>
      <c r="J178" s="36" t="n">
        <f t="shared" si="137">I178/AF178-1</f>
        <v>1.736804983814506</v>
      </c>
      <c r="K178" s="35" t="n">
        <f>网约车!K66-网约车!K68</f>
        <v>125.77502205632989</v>
      </c>
      <c r="L178" s="36" t="n">
        <f t="shared" si="138">K178/AH178-1</f>
        <v>1.3771293440765189</v>
      </c>
      <c r="M178" s="35" t="n">
        <f>网约车!M66-网约车!M68</f>
        <v>118.5049933456532</v>
      </c>
      <c r="N178" s="36" t="n">
        <f t="shared" si="139">M178/AJ178-1</f>
        <v>1.0595435959713249</v>
      </c>
      <c r="O178" s="35" t="n">
        <f>网约车!O66-网约车!O68</f>
        <v>125.69670658562599</v>
      </c>
      <c r="P178" s="36" t="n">
        <f t="shared" si="140">O178/AL178-1</f>
        <v>0.917477058209504</v>
      </c>
      <c r="Q178" s="35" t="n">
        <f>网约车!Q66-网约车!Q68</f>
        <v>117.63836813998915</v>
      </c>
      <c r="R178" s="36" t="n">
        <f>Q178/AL178-1</f>
        <v>1.026237650145637</v>
      </c>
      <c r="S178" s="35">
        <f>网约车!S66-网约车!S68</f>
      </c>
      <c r="T178" s="36">
        <f>S178/AN178-1</f>
      </c>
      <c r="U178" s="134">
        <f>E178+C178+G178+I178+K178+M178+O178+Q178+S178</f>
      </c>
      <c r="V178" s="135">
        <f>U178/SUM(X178,Z178,AB178,AD178,AF178,AH178,AJ178,AL178,AN178)-1</f>
      </c>
      <c r="W178" s="35"/>
      <c r="X178" s="35">
        <f>网约车!X66-网约车!X68</f>
      </c>
      <c r="Y178" s="36">
        <f>X178/AY178-1</f>
      </c>
      <c r="Z178" s="35">
        <f>网约车!Z66-网约车!Z68</f>
      </c>
      <c r="AA178" s="36">
        <f>Z178/BA178-1</f>
      </c>
      <c r="AB178" s="35">
        <f>网约车!AB66-网约车!AB68</f>
      </c>
      <c r="AC178" s="36">
        <f>AB178/BC178-1</f>
      </c>
      <c r="AD178" s="35">
        <f>网约车!AD66-网约车!AD68</f>
      </c>
      <c r="AE178" s="36">
        <f>AD178/BE178-1</f>
      </c>
      <c r="AF178" s="35">
        <f>网约车!AF66-网约车!AF68</f>
      </c>
      <c r="AG178" s="36">
        <f>AF178/BG178-1</f>
      </c>
      <c r="AH178" s="35">
        <f>网约车!AH66-网约车!AH68</f>
      </c>
      <c r="AI178" s="36">
        <f>AH178/BI178-1</f>
      </c>
      <c r="AJ178" s="35">
        <f>网约车!AJ66-网约车!AJ68</f>
      </c>
      <c r="AK178" s="36">
        <f>AJ178/BK178-1</f>
      </c>
      <c r="AL178" s="35">
        <f>网约车!AL66-网约车!AL68</f>
      </c>
      <c r="AM178" s="36">
        <f>AL178/BM178-1</f>
      </c>
      <c r="AN178" s="35">
        <f>网约车!AN66-网约车!AN68</f>
      </c>
      <c r="AO178" s="36">
        <f>AN178/BO178-1</f>
      </c>
      <c r="AP178" s="35">
        <f>网约车!AP66-网约车!AP68</f>
      </c>
      <c r="AQ178" s="36">
        <f>AP178/BQ178-1</f>
      </c>
      <c r="AR178" s="35">
        <f>网约车!AR66-网约车!AR68</f>
      </c>
      <c r="AS178" s="36">
        <f>AR178/BS178-1</f>
      </c>
      <c r="AT178" s="35">
        <f>网约车!AT66-网约车!AT68</f>
      </c>
      <c r="AU178" s="36">
        <f>AT178/BU178-1</f>
      </c>
      <c r="AV178" s="35">
        <f>Z178+X178+AB178+AD178+AF178+AH178+AJ178+AL178+AN178+AP178+AR178+AT178</f>
      </c>
      <c r="AW178" s="36">
        <f>AV178/SUM(AY178,BA178,BC178,BE178,BG178,BI178,BK178,BM178,BO178,BQ178,BS178,BU178)-1</f>
      </c>
      <c r="AX178" s="37"/>
      <c r="AY178" s="35" t="n">
        <v>76.1229584625974</v>
      </c>
      <c r="AZ178" s="36"/>
      <c r="BA178" s="35" t="n">
        <v>47.310983647412</v>
      </c>
      <c r="BB178" s="36"/>
      <c r="BC178" s="35" t="n">
        <v>63.7380064838079</v>
      </c>
      <c r="BD178" s="36"/>
      <c r="BE178" s="35" t="n">
        <v>76.3545178198039</v>
      </c>
      <c r="BF178" s="36"/>
      <c r="BG178" s="35" t="n">
        <v>86.1576971982724</v>
      </c>
      <c r="BH178" s="36"/>
      <c r="BI178" s="35" t="n">
        <v>195.125567195294</v>
      </c>
      <c r="BJ178" s="36"/>
      <c r="BK178" s="35" t="n">
        <v>117.240651316884</v>
      </c>
      <c r="BL178" s="36"/>
      <c r="BM178" s="35" t="n">
        <v>228.643319074649</v>
      </c>
      <c r="BN178" s="36"/>
      <c r="BO178" s="35" t="n">
        <v>113.75922453741</v>
      </c>
      <c r="BP178" s="36"/>
      <c r="BQ178" s="35" t="n">
        <v>118.966811942974</v>
      </c>
      <c r="BR178" s="36"/>
      <c r="BS178" s="35" t="n">
        <v>101.04578320853</v>
      </c>
      <c r="BT178" s="36"/>
      <c r="BU178" s="35" t="n">
        <v>108.252329125086</v>
      </c>
      <c r="BV178" s="36"/>
      <c r="BW178" s="35">
        <f>AY178+BA178+BC178+BE178+BG178+BI178+BK178+BM178+BO178+BQ178+BS178+BU178</f>
      </c>
      <c r="BX178" s="36"/>
      <c r="BY178" s="40"/>
      <c r="BZ178" s="49"/>
      <c r="CA178" s="49"/>
      <c r="CB178" s="49"/>
      <c r="CC178" s="49"/>
      <c r="CD178" s="49"/>
      <c r="CE178" s="49"/>
      <c r="CF178" s="49"/>
      <c r="CG178" s="49"/>
      <c r="CH178" s="49"/>
      <c r="CI178" s="49"/>
      <c r="CJ178" s="49"/>
      <c r="CK178" s="49"/>
      <c r="CL178" s="47"/>
    </row>
    <row r="179" s="15" customFormat="1" ht="28.8" customHeight="1" spans="1:88">
      <c r="A179" s="48" t="s">
        <v>110</v>
      </c>
      <c r="B179" s="34" t="s">
        <v>300</v>
      </c>
      <c r="C179" s="35" t="n">
        <f>C180+C181+C182+C183</f>
        <v>2087.4202000282</v>
      </c>
      <c r="D179" s="36" t="n">
        <f t="shared" si="134">C179/Z179-1</f>
        <v>-0.21064633352977302</v>
      </c>
      <c r="E179" s="35" t="n">
        <f>E180+E181+E182+E183</f>
        <v>3033.263091459089</v>
      </c>
      <c r="F179" s="36" t="n">
        <f t="shared" si="135">E179/AB179-1</f>
        <v>0.047432504461296654</v>
      </c>
      <c r="G179" s="35" t="n">
        <f>G180+G181+G182+G183</f>
        <v>2800.3872743243937</v>
      </c>
      <c r="H179" s="36" t="n">
        <f t="shared" si="136">G179/AD179-1</f>
        <v>0.22139798288668455</v>
      </c>
      <c r="I179" s="35" t="n">
        <f>I180+I181+I182+I183</f>
        <v>3622.557132003536</v>
      </c>
      <c r="J179" s="36" t="n">
        <f t="shared" si="137">I179/AF179-1</f>
        <v>0.5362474865635953</v>
      </c>
      <c r="K179" s="35" t="n">
        <f>K180+K181+K182+K183</f>
        <v>3336.8593312829776</v>
      </c>
      <c r="L179" s="36" t="n">
        <f t="shared" si="138">K179/AH179-1</f>
        <v>0.49121284095911166</v>
      </c>
      <c r="M179" s="35" t="n">
        <f>M180+M181+M182+M183</f>
        <v>3755.990724713094</v>
      </c>
      <c r="N179" s="36" t="n">
        <f t="shared" si="139">M179/AJ179-1</f>
        <v>0.8762866831465386</v>
      </c>
      <c r="O179" s="35" t="n">
        <f>O180+O181+O182+O183</f>
        <v>3175.1371000036725</v>
      </c>
      <c r="P179" s="36" t="n">
        <f t="shared" si="140">O179/AL179-1</f>
        <v>0.29657132197104175</v>
      </c>
      <c r="Q179" s="35" t="n">
        <f>Q180+Q181+Q182+Q183</f>
        <v>4641.145437600469</v>
      </c>
      <c r="R179" s="36" t="n">
        <f>Q179/AL179-1</f>
        <v>1.0207806551204324</v>
      </c>
      <c r="S179" s="35">
        <f>S180+S181+S182+S183</f>
      </c>
      <c r="T179" s="36">
        <f>S179/AN179-1</f>
      </c>
      <c r="U179" s="134">
        <f>E179+C179+G179+I179+K179+M179+O179+Q179+S179</f>
      </c>
      <c r="V179" s="135">
        <f>U179/SUM(X179,Z179,AB179,AD179,AF179,AH179,AJ179,AL179,AN179)-1</f>
      </c>
      <c r="W179" s="35"/>
      <c r="X179" s="35">
        <f>X180+X181+X182+X183</f>
      </c>
      <c r="Y179" s="36">
        <f>X179/AY179-1</f>
      </c>
      <c r="Z179" s="35">
        <f>Z180+Z181+Z182+Z183</f>
      </c>
      <c r="AA179" s="36">
        <f>Z179/BA179-1</f>
      </c>
      <c r="AB179" s="35">
        <f>AB180+AB181+AB182+AB183</f>
      </c>
      <c r="AC179" s="36">
        <f>AB179/BC179-1</f>
      </c>
      <c r="AD179" s="35">
        <f>AD180+AD181+AD182+AD183</f>
      </c>
      <c r="AE179" s="36">
        <f>AD179/BE179-1</f>
      </c>
      <c r="AF179" s="35">
        <f>AF180+AF181+AF182+AF183</f>
      </c>
      <c r="AG179" s="36">
        <f>AF179/BG179-1</f>
      </c>
      <c r="AH179" s="35">
        <f>AH180+AH181+AH182+AH183</f>
      </c>
      <c r="AI179" s="36">
        <f>AH179/BI179-1</f>
      </c>
      <c r="AJ179" s="35">
        <f>AJ180+AJ181+AJ182+AJ183</f>
      </c>
      <c r="AK179" s="36">
        <f>AJ179/BK179-1</f>
      </c>
      <c r="AL179" s="35">
        <f>AL180+AL181+AL182+AL183</f>
      </c>
      <c r="AM179" s="36">
        <f>AL179/BM179-1</f>
      </c>
      <c r="AN179" s="35">
        <f>AN180+AN181+AN182+AN183</f>
      </c>
      <c r="AO179" s="36">
        <f>AN179/BO179-1</f>
      </c>
      <c r="AP179" s="35">
        <f>AP180+AP181+AP182+AP183</f>
      </c>
      <c r="AQ179" s="36">
        <f>AP179/BQ179-1</f>
      </c>
      <c r="AR179" s="35">
        <f>AR180+AR181+AR182+AR183</f>
      </c>
      <c r="AS179" s="36">
        <f>AR179/BS179-1</f>
      </c>
      <c r="AT179" s="35">
        <f>AT180+AT181+AT182+AT183</f>
      </c>
      <c r="AU179" s="36">
        <f>AT179/BU179-1</f>
      </c>
      <c r="AV179" s="35">
        <f>Z179+X179+AB179+AD179+AF179+AH179+AJ179+AL179+AN179+AP179+AR179+AT179</f>
      </c>
      <c r="AW179" s="36">
        <f>AV179/SUM(AY179,BA179,BC179,BE179,BG179,BI179,BK179,BM179,BO179,BQ179,BS179,BU179)-1</f>
      </c>
      <c r="AX179" s="37"/>
      <c r="AY179" s="38">
        <f>AY180+AY181+AY182+AY183</f>
      </c>
      <c r="AZ179" s="37"/>
      <c r="BA179" s="38">
        <f>BA180+BA181+BA182+BA183</f>
      </c>
      <c r="BB179" s="37"/>
      <c r="BC179" s="38">
        <f>BC180+BC181+BC182+BC183</f>
      </c>
      <c r="BD179" s="37"/>
      <c r="BE179" s="38">
        <f>BE180+BE181+BE182+BE183</f>
      </c>
      <c r="BF179" s="37"/>
      <c r="BG179" s="38">
        <f>BG180+BG181+BG182+BG183</f>
      </c>
      <c r="BH179" s="37"/>
      <c r="BI179" s="38">
        <f>BI180+BI181+BI182+BI183</f>
      </c>
      <c r="BJ179" s="37"/>
      <c r="BK179" s="38">
        <f>BK180+BK181+BK182+BK183</f>
      </c>
      <c r="BL179" s="37"/>
      <c r="BM179" s="38">
        <f>BM180+BM181+BM182+BM183</f>
      </c>
      <c r="BN179" s="37"/>
      <c r="BO179" s="38">
        <f>BO180+BO181+BO182+BO183</f>
      </c>
      <c r="BP179" s="37"/>
      <c r="BQ179" s="38">
        <f>BQ180+BQ181+BQ182+BQ183</f>
      </c>
      <c r="BR179" s="37"/>
      <c r="BS179" s="38">
        <f>BS180+BS181+BS182+BS183</f>
      </c>
      <c r="BT179" s="37"/>
      <c r="BU179" s="38">
        <f>BU180+BU181+BU182+BU183</f>
      </c>
      <c r="BV179" s="37"/>
      <c r="BW179" s="38">
        <f>AY179+BA179+BC179+BE179+BG179+BI179+BK179+BM179+BO179+BQ179+BS179+BU179</f>
      </c>
      <c r="BX179" s="37"/>
      <c r="BY179" s="39"/>
      <c r="BZ179" s="44"/>
      <c r="CA179" s="44"/>
      <c r="CB179" s="44"/>
      <c r="CC179" s="44"/>
      <c r="CD179" s="44"/>
      <c r="CE179" s="44"/>
      <c r="CF179" s="44"/>
      <c r="CG179" s="44"/>
      <c r="CH179" s="44"/>
      <c r="CI179" s="44"/>
      <c r="CJ179" s="44"/>
      <c r="CK179" s="44"/>
      <c r="CL179" s="44"/>
    </row>
    <row r="180" ht="28.8" customHeight="1" spans="1:88">
      <c r="A180" s="45"/>
      <c r="B180" s="34" t="s">
        <v>301</v>
      </c>
      <c r="C180" s="35" t="n">
        <f>班线包车!C55</f>
        <v>524.6797</v>
      </c>
      <c r="D180" s="36" t="n">
        <f t="shared" si="134">C180/Z180-1</f>
        <v>-0.4348605542286119</v>
      </c>
      <c r="E180" s="35" t="n">
        <f>班线包车!E55</f>
        <v>1354.6626</v>
      </c>
      <c r="F180" s="36" t="n">
        <f t="shared" si="135">E180/AB180-1</f>
        <v>0.1939983071850151</v>
      </c>
      <c r="G180" s="35" t="n">
        <f>班线包车!G55</f>
        <v>1233.6732999999997</v>
      </c>
      <c r="H180" s="36" t="n">
        <f t="shared" si="136">G180/AD180-1</f>
        <v>0.8659930271427168</v>
      </c>
      <c r="I180" s="35" t="n">
        <f>班线包车!I55</f>
        <v>2058.7247</v>
      </c>
      <c r="J180" s="36" t="n">
        <f t="shared" si="137">I180/AF180-1</f>
        <v>1.6303956994242639</v>
      </c>
      <c r="K180" s="35" t="n">
        <f>班线包车!K55</f>
        <v>1725.1329</v>
      </c>
      <c r="L180" s="36" t="n">
        <f t="shared" si="138">K180/AH180-1</f>
        <v>1.8999201196591367</v>
      </c>
      <c r="M180" s="35" t="n">
        <f>班线包车!M55</f>
        <v>2213.7637</v>
      </c>
      <c r="N180" s="36" t="n">
        <f t="shared" si="139">M180/AJ180-1</f>
        <v>3.435188745038179</v>
      </c>
      <c r="O180" s="35" t="n">
        <f>班线包车!O55</f>
        <v>1713.2134999999998</v>
      </c>
      <c r="P180" s="36" t="n">
        <f t="shared" si="140">O180/AL180-1</f>
        <v>0.7523642974237523</v>
      </c>
      <c r="Q180" s="35" t="n">
        <f>班线包车!Q55</f>
        <v>3298.5663</v>
      </c>
      <c r="R180" s="36" t="n">
        <f>Q180/AL180-1</f>
        <v>2.3232912546051367</v>
      </c>
      <c r="S180" s="35">
        <f>班线包车!S55</f>
      </c>
      <c r="T180" s="36">
        <f>S180/AN180-1</f>
      </c>
      <c r="U180" s="134">
        <f>E180+C180+G180+I180+K180+M180+O180+Q180+S180</f>
      </c>
      <c r="V180" s="135">
        <f>U180/SUM(X180,Z180,AB180,AD180,AF180,AH180,AJ180,AL180,AN180)-1</f>
      </c>
      <c r="W180" s="35"/>
      <c r="X180" s="35">
        <f>班线包车!X55</f>
      </c>
      <c r="Y180" s="36">
        <f>X180/AY180-1</f>
      </c>
      <c r="Z180" s="35">
        <f>班线包车!Z55</f>
      </c>
      <c r="AA180" s="36">
        <f>Z180/BA180-1</f>
      </c>
      <c r="AB180" s="35">
        <f>班线包车!AB55</f>
      </c>
      <c r="AC180" s="36">
        <f>AB180/BC180-1</f>
      </c>
      <c r="AD180" s="35">
        <f>班线包车!AD55</f>
      </c>
      <c r="AE180" s="36">
        <f>AD180/BE180-1</f>
      </c>
      <c r="AF180" s="35">
        <f>班线包车!AF55</f>
      </c>
      <c r="AG180" s="36">
        <f>AF180/BG180-1</f>
      </c>
      <c r="AH180" s="35">
        <f>班线包车!AH55</f>
      </c>
      <c r="AI180" s="36">
        <f>AH180/BI180-1</f>
      </c>
      <c r="AJ180" s="35">
        <f>班线包车!AJ55</f>
      </c>
      <c r="AK180" s="36">
        <f>AJ180/BK180-1</f>
      </c>
      <c r="AL180" s="35">
        <f>班线包车!AL55</f>
      </c>
      <c r="AM180" s="36">
        <f>AL180/BM180-1</f>
      </c>
      <c r="AN180" s="35">
        <f>班线包车!AN55</f>
      </c>
      <c r="AO180" s="36">
        <f>AN180/BO180-1</f>
      </c>
      <c r="AP180" s="35">
        <f>班线包车!AP55</f>
      </c>
      <c r="AQ180" s="36">
        <f>AP180/BQ180-1</f>
      </c>
      <c r="AR180" s="35">
        <f>班线包车!AR55</f>
      </c>
      <c r="AS180" s="36">
        <f>AR180/BS180-1</f>
      </c>
      <c r="AT180" s="35">
        <f>班线包车!AT55</f>
      </c>
      <c r="AU180" s="36">
        <f>AT180/BU180-1</f>
      </c>
      <c r="AV180" s="35">
        <f>Z180+X180+AB180+AD180+AF180+AH180+AJ180+AL180+AN180+AP180+AR180+AT180</f>
      </c>
      <c r="AW180" s="36">
        <f>AV180/SUM(AY180,BA180,BC180,BE180,BG180,BI180,BK180,BM180,BO180,BQ180,BS180,BU180)-1</f>
      </c>
      <c r="AX180" s="37"/>
      <c r="AY180" s="35" t="n">
        <v>999.6922</v>
      </c>
      <c r="AZ180" s="36"/>
      <c r="BA180" s="35" t="n">
        <v>1182.9721</v>
      </c>
      <c r="BB180" s="36"/>
      <c r="BC180" s="35" t="n">
        <v>958.7643</v>
      </c>
      <c r="BD180" s="36"/>
      <c r="BE180" s="35" t="n">
        <v>777.1591</v>
      </c>
      <c r="BF180" s="36"/>
      <c r="BG180" s="35" t="n">
        <v>924.629</v>
      </c>
      <c r="BH180" s="36"/>
      <c r="BI180" s="35" t="n">
        <v>742.5202</v>
      </c>
      <c r="BJ180" s="36"/>
      <c r="BK180" s="35" t="n">
        <v>670.8997</v>
      </c>
      <c r="BL180" s="36"/>
      <c r="BM180" s="35" t="n">
        <v>806.4305</v>
      </c>
      <c r="BN180" s="36"/>
      <c r="BO180" s="35" t="n">
        <v>742.2819</v>
      </c>
      <c r="BP180" s="36"/>
      <c r="BQ180" s="35" t="n">
        <v>765.7492</v>
      </c>
      <c r="BR180" s="36"/>
      <c r="BS180" s="35" t="n">
        <v>737.2532</v>
      </c>
      <c r="BT180" s="36"/>
      <c r="BU180" s="35" t="n">
        <v>408.5583</v>
      </c>
      <c r="BV180" s="36"/>
      <c r="BW180" s="35">
        <f>AY180+BA180+BC180+BE180+BG180+BI180+BK180+BM180+BO180+BQ180+BS180+BU180</f>
      </c>
      <c r="BX180" s="36"/>
      <c r="BY180" s="40"/>
      <c r="BZ180" s="46"/>
      <c r="CA180" s="46"/>
      <c r="CB180" s="46"/>
      <c r="CC180" s="46"/>
      <c r="CD180" s="46"/>
      <c r="CE180" s="46"/>
      <c r="CF180" s="46"/>
      <c r="CG180" s="46"/>
      <c r="CH180" s="46"/>
      <c r="CI180" s="46"/>
      <c r="CJ180" s="46"/>
      <c r="CK180" s="46"/>
      <c r="CL180" s="47"/>
    </row>
    <row r="181" ht="28.8" customHeight="1" spans="1:88">
      <c r="A181" s="45"/>
      <c r="B181" s="34" t="s">
        <v>302</v>
      </c>
      <c r="C181" s="35" t="n">
        <f>公交!C70-公交!C72</f>
        <v>1204.45</v>
      </c>
      <c r="D181" s="36" t="n">
        <f t="shared" si="134">C181/Z181-1</f>
        <v>-0.19623492669384923</v>
      </c>
      <c r="E181" s="35" t="n">
        <f>公交!E70-公交!E72</f>
        <v>1327.61</v>
      </c>
      <c r="F181" s="36" t="n">
        <f t="shared" si="135">E181/AB181-1</f>
        <v>-0.14026589647781063</v>
      </c>
      <c r="G181" s="35" t="n">
        <f>公交!G70-公交!G72</f>
        <v>1232.6000000000001</v>
      </c>
      <c r="H181" s="36" t="n">
        <f t="shared" si="136">G181/AD181-1</f>
        <v>-0.1129630029433566</v>
      </c>
      <c r="I181" s="35" t="n">
        <f>公交!I70-公交!I72</f>
        <v>1234.04</v>
      </c>
      <c r="J181" s="36" t="n">
        <f t="shared" si="137">I181/AF181-1</f>
        <v>-0.08809163125808239</v>
      </c>
      <c r="K181" s="35" t="n">
        <f>公交!K70-公交!K72</f>
        <v>1265.0400000000002</v>
      </c>
      <c r="L181" s="36" t="n">
        <f t="shared" si="138">K181/AH181-1</f>
        <v>-0.10024324670336704</v>
      </c>
      <c r="M181" s="35" t="n">
        <f>公交!M70-公交!M72</f>
        <v>1226.04</v>
      </c>
      <c r="N181" s="36" t="n">
        <f t="shared" si="139">M181/AJ181-1</f>
        <v>-0.0390632347869706</v>
      </c>
      <c r="O181" s="35" t="n">
        <f>公交!O70-公交!O72</f>
        <v>1134.1899999999998</v>
      </c>
      <c r="P181" s="36" t="n">
        <f t="shared" si="140">O181/AL181-1</f>
        <v>-0.08203634009145722</v>
      </c>
      <c r="Q181" s="35" t="n">
        <f>公交!Q70-公交!Q72</f>
        <v>1032.3300000000002</v>
      </c>
      <c r="R181" s="36" t="n">
        <f>Q181/AL181-1</f>
        <v>-0.03332646640197767</v>
      </c>
      <c r="S181" s="35">
        <f>公交!S70-公交!S72</f>
      </c>
      <c r="T181" s="36">
        <f>S181/AN181-1</f>
      </c>
      <c r="U181" s="134">
        <f>E181+C181+G181+I181+K181+M181+O181+Q181+S181</f>
      </c>
      <c r="V181" s="135">
        <f>U181/SUM(X181,Z181,AB181,AD181,AF181,AH181,AJ181,AL181,AN181)-1</f>
      </c>
      <c r="W181" s="35"/>
      <c r="X181" s="35">
        <f>公交!X70-公交!X72</f>
      </c>
      <c r="Y181" s="36">
        <f>X181/AY181-1</f>
      </c>
      <c r="Z181" s="35">
        <f>公交!Z70-公交!Z72</f>
      </c>
      <c r="AA181" s="36">
        <f>Z181/BA181-1</f>
      </c>
      <c r="AB181" s="35">
        <f>公交!AB70-公交!AB72</f>
      </c>
      <c r="AC181" s="36">
        <f>AB181/BC181-1</f>
      </c>
      <c r="AD181" s="35">
        <f>公交!AD70-公交!AD72</f>
      </c>
      <c r="AE181" s="36">
        <f>AD181/BE181-1</f>
      </c>
      <c r="AF181" s="35">
        <f>公交!AF70-公交!AF72</f>
      </c>
      <c r="AG181" s="36">
        <f>AF181/BG181-1</f>
      </c>
      <c r="AH181" s="35">
        <f>公交!AH70-公交!AH72</f>
      </c>
      <c r="AI181" s="36">
        <f>AH181/BI181-1</f>
      </c>
      <c r="AJ181" s="35">
        <f>公交!AJ70-公交!AJ72</f>
      </c>
      <c r="AK181" s="36">
        <f>AJ181/BK181-1</f>
      </c>
      <c r="AL181" s="35">
        <f>公交!AL70-公交!AL72</f>
      </c>
      <c r="AM181" s="36">
        <f>AL181/BM181-1</f>
      </c>
      <c r="AN181" s="35">
        <f>公交!AN70-公交!AN72</f>
      </c>
      <c r="AO181" s="36">
        <f>AN181/BO181-1</f>
      </c>
      <c r="AP181" s="35">
        <f>公交!AP70-公交!AP72</f>
      </c>
      <c r="AQ181" s="36">
        <f>AP181/BQ181-1</f>
      </c>
      <c r="AR181" s="35">
        <f>公交!AR70-公交!AR72</f>
      </c>
      <c r="AS181" s="36">
        <f>AR181/BS181-1</f>
      </c>
      <c r="AT181" s="35">
        <f>公交!AT70-公交!AT72</f>
      </c>
      <c r="AU181" s="36">
        <f>AT181/BU181-1</f>
      </c>
      <c r="AV181" s="35">
        <f>Z181+X181+AB181+AD181+AF181+AH181+AJ181+AL181+AN181+AP181+AR181+AT181</f>
      </c>
      <c r="AW181" s="36">
        <f>AV181/SUM(AY181,BA181,BC181,BE181,BG181,BI181,BK181,BM181,BO181,BQ181,BS181,BU181)-1</f>
      </c>
      <c r="AX181" s="37"/>
      <c r="AY181" s="35" t="n">
        <v>1482.11</v>
      </c>
      <c r="AZ181" s="36"/>
      <c r="BA181" s="35" t="n">
        <v>1507.5</v>
      </c>
      <c r="BB181" s="36"/>
      <c r="BC181" s="35" t="n">
        <v>1310.53</v>
      </c>
      <c r="BD181" s="36"/>
      <c r="BE181" s="35" t="n">
        <v>1229.97</v>
      </c>
      <c r="BF181" s="36"/>
      <c r="BG181" s="35" t="n">
        <v>1272.22</v>
      </c>
      <c r="BH181" s="36"/>
      <c r="BI181" s="35" t="n">
        <v>1287.53</v>
      </c>
      <c r="BJ181" s="36"/>
      <c r="BK181" s="35" t="n">
        <v>1275.06</v>
      </c>
      <c r="BL181" s="36"/>
      <c r="BM181" s="35" t="n">
        <v>1254.86</v>
      </c>
      <c r="BN181" s="36"/>
      <c r="BO181" s="35" t="n">
        <v>1273.48</v>
      </c>
      <c r="BP181" s="36"/>
      <c r="BQ181" s="35" t="n">
        <v>1347.29</v>
      </c>
      <c r="BR181" s="36"/>
      <c r="BS181" s="35" t="n">
        <v>1275.84</v>
      </c>
      <c r="BT181" s="36"/>
      <c r="BU181" s="35" t="n">
        <v>1296.55</v>
      </c>
      <c r="BV181" s="36"/>
      <c r="BW181" s="35">
        <f>AY181+BA181+BC181+BE181+BG181+BI181+BK181+BM181+BO181+BQ181+BS181+BU181</f>
      </c>
      <c r="BX181" s="36"/>
      <c r="BY181" s="40"/>
      <c r="BZ181" s="46"/>
      <c r="CA181" s="46"/>
      <c r="CB181" s="46"/>
      <c r="CC181" s="46"/>
      <c r="CD181" s="46"/>
      <c r="CE181" s="46"/>
      <c r="CF181" s="46"/>
      <c r="CG181" s="46"/>
      <c r="CH181" s="46"/>
      <c r="CI181" s="46"/>
      <c r="CJ181" s="46"/>
      <c r="CK181" s="46"/>
      <c r="CL181" s="47"/>
    </row>
    <row r="182" ht="28.8" customHeight="1" spans="1:88">
      <c r="A182" s="45"/>
      <c r="B182" s="34" t="s">
        <v>303</v>
      </c>
      <c r="C182" s="35" t="n">
        <f>出租!C70-出租!C72</f>
        <v>197.34</v>
      </c>
      <c r="D182" s="36" t="n">
        <f t="shared" si="134">C182/Z182-1</f>
        <v>-0.013842386687321961</v>
      </c>
      <c r="E182" s="35" t="n">
        <f>出租!E70-出租!E72</f>
        <v>203.92</v>
      </c>
      <c r="F182" s="36" t="n">
        <f t="shared" si="135">E182/AB182-1</f>
        <v>0.04157728062110522</v>
      </c>
      <c r="G182" s="35" t="n">
        <f>出租!G70-出租!G72</f>
        <v>192.93999999999997</v>
      </c>
      <c r="H182" s="36" t="n">
        <f t="shared" si="136">G182/AD182-1</f>
        <v>-0.017817145184280236</v>
      </c>
      <c r="I182" s="35" t="n">
        <f>出租!I70-出租!I72</f>
        <v>190.66</v>
      </c>
      <c r="J182" s="36" t="n">
        <f t="shared" si="137">I182/AF182-1</f>
        <v>-0.011304708566687416</v>
      </c>
      <c r="K182" s="35" t="n">
        <f>出租!K70-出租!K72</f>
        <v>196.6</v>
      </c>
      <c r="L182" s="36" t="n">
        <f t="shared" si="138">K182/AH182-1</f>
        <v>-0.014536340852130292</v>
      </c>
      <c r="M182" s="35" t="n">
        <f>出租!M70-出租!M72</f>
        <v>164.88</v>
      </c>
      <c r="N182" s="36" t="n">
        <f t="shared" si="139">M182/AJ182-1</f>
        <v>-0.10995951417004046</v>
      </c>
      <c r="O182" s="35" t="n">
        <f>出租!O70-出租!O72</f>
        <v>164.66</v>
      </c>
      <c r="P182" s="36" t="n">
        <f t="shared" si="140">O182/AL182-1</f>
        <v>-0.11004215760458325</v>
      </c>
      <c r="Q182" s="35" t="n">
        <f>出租!Q70-出租!Q72</f>
        <v>160.26000000000002</v>
      </c>
      <c r="R182" s="36" t="n">
        <f>Q182/AL182-1</f>
        <v>-0.12745685196275924</v>
      </c>
      <c r="S182" s="35">
        <f>出租!S70-出租!S72</f>
      </c>
      <c r="T182" s="36">
        <f>S182/AN182-1</f>
      </c>
      <c r="U182" s="134">
        <f>E182+C182+G182+I182+K182+M182+O182+Q182+S182</f>
      </c>
      <c r="V182" s="135">
        <f>U182/SUM(X182,Z182,AB182,AD182,AF182,AH182,AJ182,AL182,AN182)-1</f>
      </c>
      <c r="W182" s="35"/>
      <c r="X182" s="35">
        <f>出租!X70-出租!X72</f>
      </c>
      <c r="Y182" s="36">
        <f>X182/AY182-1</f>
      </c>
      <c r="Z182" s="35">
        <f>出租!Z70-出租!Z72</f>
      </c>
      <c r="AA182" s="36">
        <f>Z182/BA182-1</f>
      </c>
      <c r="AB182" s="35">
        <f>出租!AB70-出租!AB72</f>
      </c>
      <c r="AC182" s="36">
        <f>AB182/BC182-1</f>
      </c>
      <c r="AD182" s="35">
        <f>出租!AD70-出租!AD72</f>
      </c>
      <c r="AE182" s="36">
        <f>AD182/BE182-1</f>
      </c>
      <c r="AF182" s="35">
        <f>出租!AF70-出租!AF72</f>
      </c>
      <c r="AG182" s="36">
        <f>AF182/BG182-1</f>
      </c>
      <c r="AH182" s="35">
        <f>出租!AH70-出租!AH72</f>
      </c>
      <c r="AI182" s="36">
        <f>AH182/BI182-1</f>
      </c>
      <c r="AJ182" s="35">
        <f>出租!AJ70-出租!AJ72</f>
      </c>
      <c r="AK182" s="36">
        <f>AJ182/BK182-1</f>
      </c>
      <c r="AL182" s="35">
        <f>出租!AL70-出租!AL72</f>
      </c>
      <c r="AM182" s="36">
        <f>AL182/BM182-1</f>
      </c>
      <c r="AN182" s="35">
        <f>出租!AN70-出租!AN72</f>
      </c>
      <c r="AO182" s="36">
        <f>AN182/BO182-1</f>
      </c>
      <c r="AP182" s="35">
        <f>出租!AP70-出租!AP72</f>
      </c>
      <c r="AQ182" s="36">
        <f>AP182/BQ182-1</f>
      </c>
      <c r="AR182" s="35">
        <f>出租!AR70-出租!AR72</f>
      </c>
      <c r="AS182" s="36">
        <f>AR182/BS182-1</f>
      </c>
      <c r="AT182" s="35">
        <f>出租!AT70-出租!AT72</f>
      </c>
      <c r="AU182" s="36">
        <f>AT182/BU182-1</f>
      </c>
      <c r="AV182" s="35">
        <f>Z182+X182+AB182+AD182+AF182+AH182+AJ182+AL182+AN182+AP182+AR182+AT182</f>
      </c>
      <c r="AW182" s="36">
        <f>AV182/SUM(AY182,BA182,BC182,BE182,BG182,BI182,BK182,BM182,BO182,BQ182,BS182,BU182)-1</f>
      </c>
      <c r="AX182" s="37"/>
      <c r="AY182" s="35" t="n">
        <v>199.67</v>
      </c>
      <c r="AZ182" s="36"/>
      <c r="BA182" s="35" t="n">
        <v>220.41</v>
      </c>
      <c r="BB182" s="36"/>
      <c r="BC182" s="35" t="n">
        <v>199.2</v>
      </c>
      <c r="BD182" s="36"/>
      <c r="BE182" s="35" t="n">
        <v>194.53</v>
      </c>
      <c r="BF182" s="36"/>
      <c r="BG182" s="35" t="n">
        <v>201.04</v>
      </c>
      <c r="BH182" s="36"/>
      <c r="BI182" s="35" t="n">
        <v>183.58</v>
      </c>
      <c r="BJ182" s="36"/>
      <c r="BK182" s="35" t="n">
        <v>185.25</v>
      </c>
      <c r="BL182" s="36"/>
      <c r="BM182" s="35" t="n">
        <v>183.36</v>
      </c>
      <c r="BN182" s="36"/>
      <c r="BO182" s="35" t="n">
        <v>184.62</v>
      </c>
      <c r="BP182" s="36"/>
      <c r="BQ182" s="35" t="n">
        <v>200.1</v>
      </c>
      <c r="BR182" s="36"/>
      <c r="BS182" s="35" t="n">
        <v>181.92</v>
      </c>
      <c r="BT182" s="36"/>
      <c r="BU182" s="35" t="n">
        <v>165.21</v>
      </c>
      <c r="BV182" s="36"/>
      <c r="BW182" s="35">
        <f>AY182+BA182+BC182+BE182+BG182+BI182+BK182+BM182+BO182+BQ182+BS182+BU182</f>
      </c>
      <c r="BX182" s="36"/>
      <c r="BY182" s="40"/>
      <c r="BZ182" s="49"/>
      <c r="CA182" s="49"/>
      <c r="CB182" s="49"/>
      <c r="CC182" s="49"/>
      <c r="CD182" s="49"/>
      <c r="CE182" s="49"/>
      <c r="CF182" s="50"/>
      <c r="CG182" s="49"/>
      <c r="CH182" s="50"/>
      <c r="CI182" s="50"/>
      <c r="CJ182" s="50"/>
      <c r="CK182" s="50"/>
      <c r="CL182" s="47"/>
    </row>
    <row r="183" ht="28.8" customHeight="1" spans="1:88">
      <c r="A183" s="29"/>
      <c r="B183" s="34" t="s">
        <v>304</v>
      </c>
      <c r="C183" s="35" t="n">
        <f>网约车!C70-网约车!C72</f>
        <v>160.9505000282</v>
      </c>
      <c r="D183" s="36" t="n">
        <f t="shared" si="134">C183/Z183-1</f>
        <v>8.22875740489798</v>
      </c>
      <c r="E183" s="35" t="n">
        <f>网约车!E70-网约车!E72</f>
        <v>147.070491459089</v>
      </c>
      <c r="F183" s="36" t="n">
        <f t="shared" si="135">E183/AB183-1</f>
        <v>5.887498428920817</v>
      </c>
      <c r="G183" s="35" t="n">
        <f>网约车!G70-网约车!G72</f>
        <v>141.173974324394</v>
      </c>
      <c r="H183" s="36" t="n">
        <f t="shared" si="136">G183/AD183-1</f>
        <v>2.0940785639317103</v>
      </c>
      <c r="I183" s="35" t="n">
        <f>网约车!I70-网约车!I72</f>
        <v>139.132432003536</v>
      </c>
      <c r="J183" s="36" t="n">
        <f t="shared" si="137">I183/AF183-1</f>
        <v>3.748807574397702</v>
      </c>
      <c r="K183" s="35" t="n">
        <f>网约车!K70-网约车!K72</f>
        <v>150.08643128297697</v>
      </c>
      <c r="L183" s="36" t="n">
        <f t="shared" si="138">K183/AH183-1</f>
        <v>3.022507175381678</v>
      </c>
      <c r="M183" s="35" t="n">
        <f>网约车!M70-网约车!M72</f>
        <v>151.30702471309402</v>
      </c>
      <c r="N183" s="36" t="n">
        <f t="shared" si="139">M183/AJ183-1</f>
        <v>2.6411231945036615</v>
      </c>
      <c r="O183" s="35" t="n">
        <f>网约车!O70-网约车!O72</f>
        <v>163.073600003673</v>
      </c>
      <c r="P183" s="36" t="n">
        <f t="shared" si="140">O183/AL183-1</f>
        <v>2.220022711275033</v>
      </c>
      <c r="Q183" s="35" t="n">
        <f>网约车!Q70-网约车!Q72</f>
        <v>149.9891376004689</v>
      </c>
      <c r="R183" s="36" t="n">
        <f>Q183/AL183-1</f>
        <v>1.8537257392558137</v>
      </c>
      <c r="S183" s="35">
        <f>网约车!S70-网约车!S72</f>
      </c>
      <c r="T183" s="36">
        <f>S183/AN183-1</f>
      </c>
      <c r="U183" s="134">
        <f>E183+C183+G183+I183+K183+M183+O183+Q183+S183</f>
      </c>
      <c r="V183" s="135">
        <f>U183/SUM(X183,Z183,AB183,AD183,AF183,AH183,AJ183,AL183,AN183)-1</f>
      </c>
      <c r="W183" s="35"/>
      <c r="X183" s="35">
        <f>网约车!X70-网约车!X72</f>
      </c>
      <c r="Y183" s="36">
        <f>X183/AY183-1</f>
      </c>
      <c r="Z183" s="35">
        <f>网约车!Z70-网约车!Z72</f>
      </c>
      <c r="AA183" s="36">
        <f>Z183/BA183-1</f>
      </c>
      <c r="AB183" s="35">
        <f>网约车!AB70-网约车!AB72</f>
      </c>
      <c r="AC183" s="36">
        <f>AB183/BC183-1</f>
      </c>
      <c r="AD183" s="35">
        <f>网约车!AD70-网约车!AD72</f>
      </c>
      <c r="AE183" s="36">
        <f>AD183/BE183-1</f>
      </c>
      <c r="AF183" s="35">
        <f>网约车!AF70-网约车!AF72</f>
      </c>
      <c r="AG183" s="36">
        <f>AF183/BG183-1</f>
      </c>
      <c r="AH183" s="35">
        <f>网约车!AH70-网约车!AH72</f>
      </c>
      <c r="AI183" s="36">
        <f>AH183/BI183-1</f>
      </c>
      <c r="AJ183" s="35">
        <f>网约车!AJ70-网约车!AJ72</f>
      </c>
      <c r="AK183" s="36">
        <f>AJ183/BK183-1</f>
      </c>
      <c r="AL183" s="35">
        <f>网约车!AL70-网约车!AL72</f>
      </c>
      <c r="AM183" s="36">
        <f>AL183/BM183-1</f>
      </c>
      <c r="AN183" s="35">
        <f>网约车!AN70-网约车!AN72</f>
      </c>
      <c r="AO183" s="36">
        <f>AN183/BO183-1</f>
      </c>
      <c r="AP183" s="35">
        <f>网约车!AP70-网约车!AP72</f>
      </c>
      <c r="AQ183" s="36">
        <f>AP183/BQ183-1</f>
      </c>
      <c r="AR183" s="35">
        <f>网约车!AR70-网约车!AR72</f>
      </c>
      <c r="AS183" s="36">
        <f>AR183/BS183-1</f>
      </c>
      <c r="AT183" s="35">
        <f>网约车!AT70-网约车!AT72</f>
      </c>
      <c r="AU183" s="36">
        <f>AT183/BU183-1</f>
      </c>
      <c r="AV183" s="35">
        <f>Z183+X183+AB183+AD183+AF183+AH183+AJ183+AL183+AN183+AP183+AR183+AT183</f>
      </c>
      <c r="AW183" s="36">
        <f>AV183/SUM(AY183,BA183,BC183,BE183,BG183,BI183,BK183,BM183,BO183,BQ183,BS183,BU183)-1</f>
      </c>
      <c r="AX183" s="37"/>
      <c r="AY183" s="35" t="n">
        <v>97.368095781333</v>
      </c>
      <c r="AZ183" s="36"/>
      <c r="BA183" s="35" t="n">
        <v>46.0737561857284</v>
      </c>
      <c r="BB183" s="36"/>
      <c r="BC183" s="35" t="n">
        <v>70.2135040885734</v>
      </c>
      <c r="BD183" s="36"/>
      <c r="BE183" s="35" t="n">
        <v>77.60947407106</v>
      </c>
      <c r="BF183" s="36"/>
      <c r="BG183" s="35" t="n">
        <v>81.919766863069</v>
      </c>
      <c r="BH183" s="36"/>
      <c r="BI183" s="35" t="n">
        <v>173.764996679672</v>
      </c>
      <c r="BJ183" s="36"/>
      <c r="BK183" s="35" t="n">
        <v>106.75622116116</v>
      </c>
      <c r="BL183" s="36"/>
      <c r="BM183" s="35" t="n">
        <v>211.110249646736</v>
      </c>
      <c r="BN183" s="36"/>
      <c r="BO183" s="35" t="n">
        <v>89.7690702819456</v>
      </c>
      <c r="BP183" s="36"/>
      <c r="BQ183" s="35" t="n">
        <v>93.6401520783236</v>
      </c>
      <c r="BR183" s="36"/>
      <c r="BS183" s="35" t="n">
        <v>93.9186416052266</v>
      </c>
      <c r="BT183" s="36"/>
      <c r="BU183" s="35" t="n">
        <v>104.027206257659</v>
      </c>
      <c r="BV183" s="36"/>
      <c r="BW183" s="35">
        <f>AY183+BA183+BC183+BE183+BG183+BI183+BK183+BM183+BO183+BQ183+BS183+BU183</f>
      </c>
      <c r="BX183" s="36"/>
      <c r="BY183" s="40"/>
      <c r="BZ183" s="49"/>
      <c r="CA183" s="49"/>
      <c r="CB183" s="49"/>
      <c r="CC183" s="49"/>
      <c r="CD183" s="49"/>
      <c r="CE183" s="49"/>
      <c r="CF183" s="49"/>
      <c r="CG183" s="49"/>
      <c r="CH183" s="49"/>
      <c r="CI183" s="49"/>
      <c r="CJ183" s="49"/>
      <c r="CK183" s="49"/>
      <c r="CL183" s="47"/>
    </row>
    <row r="184" s="15" customFormat="1" ht="28.8" customHeight="1" spans="1:88">
      <c r="A184" s="48" t="s">
        <v>112</v>
      </c>
      <c r="B184" s="34" t="s">
        <v>300</v>
      </c>
      <c r="C184" s="35" t="n">
        <f>C185+C186+C187+C188</f>
        <v>320.02940598479864</v>
      </c>
      <c r="D184" s="36" t="n">
        <f t="shared" si="134">C184/Z184-1</f>
        <v>-0.2632929180751775</v>
      </c>
      <c r="E184" s="35" t="n">
        <f>E185+E186+E187+E188</f>
        <v>670.2639733581145</v>
      </c>
      <c r="F184" s="36" t="n">
        <f t="shared" si="135">E184/AB184-1</f>
        <v>0.8063997420635922</v>
      </c>
      <c r="G184" s="35" t="n">
        <f>G185+G186+G187+G188</f>
        <v>189.36791607205777</v>
      </c>
      <c r="H184" s="36" t="n">
        <f t="shared" si="136">G184/AD184-1</f>
        <v>-0.06531027037459658</v>
      </c>
      <c r="I184" s="35" t="n">
        <f>I185+I186+I187+I188</f>
        <v>288.82712131589824</v>
      </c>
      <c r="J184" s="36" t="n">
        <f t="shared" si="137">I184/AF184-1</f>
        <v>-0.1078250020350523</v>
      </c>
      <c r="K184" s="35" t="n">
        <f>K185+K186+K187+K188</f>
        <v>345.53693568774827</v>
      </c>
      <c r="L184" s="36" t="n">
        <f t="shared" si="138">K184/AH184-1</f>
        <v>-0.17433593705914152</v>
      </c>
      <c r="M184" s="35" t="n">
        <f>M185+M186+M187+M188</f>
        <v>252.37433088360464</v>
      </c>
      <c r="N184" s="36" t="n">
        <f t="shared" si="139">M184/AJ184-1</f>
        <v>-0.21512736971933366</v>
      </c>
      <c r="O184" s="35" t="n">
        <f>O185+O186+O187+O188</f>
        <v>292.88434489092805</v>
      </c>
      <c r="P184" s="36" t="n">
        <f t="shared" si="140">O184/AL184-1</f>
        <v>-0.5630646089325089</v>
      </c>
      <c r="Q184" s="35" t="n">
        <f>Q185+Q186+Q187+Q188</f>
        <v>344.96531776643945</v>
      </c>
      <c r="R184" s="36" t="n">
        <f>Q184/AL184-1</f>
        <v>-0.5877063649846497</v>
      </c>
      <c r="S184" s="35">
        <f>S185+S186+S187+S188</f>
      </c>
      <c r="T184" s="36">
        <f>S184/AN184-1</f>
      </c>
      <c r="U184" s="134">
        <f>E184+C184+G184+I184+K184+M184+O184+Q184+S184</f>
      </c>
      <c r="V184" s="135">
        <f>U184/SUM(X184,Z184,AB184,AD184,AF184,AH184,AJ184,AL184,AN184)-1</f>
      </c>
      <c r="W184" s="35"/>
      <c r="X184" s="35">
        <f>X185+X186+X187+X188</f>
      </c>
      <c r="Y184" s="36">
        <f>X184/AY184-1</f>
      </c>
      <c r="Z184" s="35">
        <f>Z185+Z186+Z187+Z188</f>
      </c>
      <c r="AA184" s="36">
        <f>Z184/BA184-1</f>
      </c>
      <c r="AB184" s="35">
        <f>AB185+AB186+AB187+AB188</f>
      </c>
      <c r="AC184" s="36">
        <f>AB184/BC184-1</f>
      </c>
      <c r="AD184" s="35">
        <f>AD185+AD186+AD187+AD188</f>
      </c>
      <c r="AE184" s="36">
        <f>AD184/BE184-1</f>
      </c>
      <c r="AF184" s="35">
        <f>AF185+AF186+AF187+AF188</f>
      </c>
      <c r="AG184" s="36">
        <f>AF184/BG184-1</f>
      </c>
      <c r="AH184" s="35">
        <f>AH185+AH186+AH187+AH188</f>
      </c>
      <c r="AI184" s="36">
        <f>AH184/BI184-1</f>
      </c>
      <c r="AJ184" s="35">
        <f>AJ185+AJ186+AJ187+AJ188</f>
      </c>
      <c r="AK184" s="36">
        <f>AJ184/BK184-1</f>
      </c>
      <c r="AL184" s="35">
        <f>AL185+AL186+AL187+AL188</f>
      </c>
      <c r="AM184" s="36">
        <f>AL184/BM184-1</f>
      </c>
      <c r="AN184" s="35">
        <f>AN185+AN186+AN187+AN188</f>
      </c>
      <c r="AO184" s="36">
        <f>AN184/BO184-1</f>
      </c>
      <c r="AP184" s="35">
        <f>AP185+AP186+AP187+AP188</f>
      </c>
      <c r="AQ184" s="36">
        <f>AP184/BQ184-1</f>
      </c>
      <c r="AR184" s="35">
        <f>AR185+AR186+AR187+AR188</f>
      </c>
      <c r="AS184" s="36">
        <f>AR184/BS184-1</f>
      </c>
      <c r="AT184" s="35">
        <f>AT185+AT186+AT187+AT188</f>
      </c>
      <c r="AU184" s="36">
        <f>AT184/BU184-1</f>
      </c>
      <c r="AV184" s="35">
        <f>Z184+X184+AB184+AD184+AF184+AH184+AJ184+AL184+AN184+AP184+AR184+AT184</f>
      </c>
      <c r="AW184" s="36">
        <f>AV184/SUM(AY184,BA184,BC184,BE184,BG184,BI184,BK184,BM184,BO184,BQ184,BS184,BU184)-1</f>
      </c>
      <c r="AX184" s="37"/>
      <c r="AY184" s="38">
        <f>AY185+AY186+AY187+AY188</f>
      </c>
      <c r="AZ184" s="37"/>
      <c r="BA184" s="38">
        <f>BA185+BA186+BA187+BA188</f>
      </c>
      <c r="BB184" s="37"/>
      <c r="BC184" s="38">
        <f>BC185+BC186+BC187+BC188</f>
      </c>
      <c r="BD184" s="37"/>
      <c r="BE184" s="38">
        <f>BE185+BE186+BE187+BE188</f>
      </c>
      <c r="BF184" s="37"/>
      <c r="BG184" s="38">
        <f>BG185+BG186+BG187+BG188</f>
      </c>
      <c r="BH184" s="37"/>
      <c r="BI184" s="38">
        <f>BI185+BI186+BI187+BI188</f>
      </c>
      <c r="BJ184" s="37"/>
      <c r="BK184" s="38">
        <f>BK185+BK186+BK187+BK188</f>
      </c>
      <c r="BL184" s="37"/>
      <c r="BM184" s="38">
        <f>BM185+BM186+BM187+BM188</f>
      </c>
      <c r="BN184" s="37"/>
      <c r="BO184" s="38">
        <f>BO185+BO186+BO187+BO188</f>
      </c>
      <c r="BP184" s="37"/>
      <c r="BQ184" s="38">
        <f>BQ185+BQ186+BQ187+BQ188</f>
      </c>
      <c r="BR184" s="37"/>
      <c r="BS184" s="38">
        <f>BS185+BS186+BS187+BS188</f>
      </c>
      <c r="BT184" s="37"/>
      <c r="BU184" s="38">
        <f>BU185+BU186+BU187+BU188</f>
      </c>
      <c r="BV184" s="37"/>
      <c r="BW184" s="38">
        <f>AY184+BA184+BC184+BE184+BG184+BI184+BK184+BM184+BO184+BQ184+BS184+BU184</f>
      </c>
      <c r="BX184" s="37"/>
      <c r="BY184" s="39"/>
      <c r="BZ184" s="44"/>
      <c r="CA184" s="44"/>
      <c r="CB184" s="44"/>
      <c r="CC184" s="44"/>
      <c r="CD184" s="44"/>
      <c r="CE184" s="44"/>
      <c r="CF184" s="44"/>
      <c r="CG184" s="44"/>
      <c r="CH184" s="44"/>
      <c r="CI184" s="44"/>
      <c r="CJ184" s="44"/>
      <c r="CK184" s="44"/>
      <c r="CL184" s="44"/>
    </row>
    <row r="185" ht="28.8" customHeight="1" spans="1:88">
      <c r="A185" s="45"/>
      <c r="B185" s="34" t="s">
        <v>301</v>
      </c>
      <c r="C185" s="35" t="n">
        <f>班线包车!C57</f>
        <v>265.8931</v>
      </c>
      <c r="D185" s="36" t="n">
        <f t="shared" si="134">C185/Z185-1</f>
        <v>-0.3336690552289667</v>
      </c>
      <c r="E185" s="35" t="n">
        <f>班线包车!E57</f>
        <v>624.3892000000001</v>
      </c>
      <c r="F185" s="36" t="n">
        <f t="shared" si="135">E185/AB185-1</f>
        <v>0.8430026231658574</v>
      </c>
      <c r="G185" s="35" t="n">
        <f>班线包车!G57</f>
        <v>137.2869</v>
      </c>
      <c r="H185" s="36" t="n">
        <f t="shared" si="136">G185/AD185-1</f>
        <v>-0.15437019206190128</v>
      </c>
      <c r="I185" s="35" t="n">
        <f>班线包车!I57</f>
        <v>237.1374</v>
      </c>
      <c r="J185" s="36" t="n">
        <f t="shared" si="137">I185/AF185-1</f>
        <v>-0.16431500672565702</v>
      </c>
      <c r="K185" s="35" t="n">
        <f>班线包车!K57</f>
        <v>292.4533</v>
      </c>
      <c r="L185" s="36" t="n">
        <f t="shared" si="138">K185/AH185-1</f>
        <v>-0.22137718172337673</v>
      </c>
      <c r="M185" s="35" t="n">
        <f>班线包车!M57</f>
        <v>196.87229999999997</v>
      </c>
      <c r="N185" s="36" t="n">
        <f t="shared" si="139">M185/AJ185-1</f>
        <v>-0.29589940495307365</v>
      </c>
      <c r="O185" s="35" t="n">
        <f>班线包车!O57</f>
        <v>234.0598</v>
      </c>
      <c r="P185" s="36" t="n">
        <f t="shared" si="140">O185/AL185-1</f>
        <v>-0.6260645052859213</v>
      </c>
      <c r="Q185" s="35" t="n">
        <f>班线包车!Q57</f>
        <v>288.9019</v>
      </c>
      <c r="R185" s="36" t="n">
        <f>Q185/AL185-1</f>
        <v>-0.6369934763545337</v>
      </c>
      <c r="S185" s="35">
        <f>班线包车!S57</f>
      </c>
      <c r="T185" s="36">
        <f>S185/AN185-1</f>
      </c>
      <c r="U185" s="134">
        <f>E185+C185+G185+I185+K185+M185+O185+Q185+S185</f>
      </c>
      <c r="V185" s="135">
        <f>U185/SUM(X185,Z185,AB185,AD185,AF185,AH185,AJ185,AL185,AN185)-1</f>
      </c>
      <c r="W185" s="35"/>
      <c r="X185" s="35">
        <f>班线包车!X57</f>
      </c>
      <c r="Y185" s="36">
        <f>X185/AY185-1</f>
      </c>
      <c r="Z185" s="35">
        <f>班线包车!Z57</f>
      </c>
      <c r="AA185" s="36">
        <f>Z185/BA185-1</f>
      </c>
      <c r="AB185" s="35">
        <f>班线包车!AB57</f>
      </c>
      <c r="AC185" s="36">
        <f>AB185/BC185-1</f>
      </c>
      <c r="AD185" s="35">
        <f>班线包车!AD57</f>
      </c>
      <c r="AE185" s="36">
        <f>AD185/BE185-1</f>
      </c>
      <c r="AF185" s="35">
        <f>班线包车!AF57</f>
      </c>
      <c r="AG185" s="36">
        <f>AF185/BG185-1</f>
      </c>
      <c r="AH185" s="35">
        <f>班线包车!AH57</f>
      </c>
      <c r="AI185" s="36">
        <f>AH185/BI185-1</f>
      </c>
      <c r="AJ185" s="35">
        <f>班线包车!AJ57</f>
      </c>
      <c r="AK185" s="36">
        <f>AJ185/BK185-1</f>
      </c>
      <c r="AL185" s="35">
        <f>班线包车!AL57</f>
      </c>
      <c r="AM185" s="36">
        <f>AL185/BM185-1</f>
      </c>
      <c r="AN185" s="35">
        <f>班线包车!AN57</f>
      </c>
      <c r="AO185" s="36">
        <f>AN185/BO185-1</f>
      </c>
      <c r="AP185" s="35">
        <f>班线包车!AP57</f>
      </c>
      <c r="AQ185" s="36">
        <f>AP185/BQ185-1</f>
      </c>
      <c r="AR185" s="35">
        <f>班线包车!AR57</f>
      </c>
      <c r="AS185" s="36">
        <f>AR185/BS185-1</f>
      </c>
      <c r="AT185" s="35">
        <f>班线包车!AT57</f>
      </c>
      <c r="AU185" s="36">
        <f>AT185/BU185-1</f>
      </c>
      <c r="AV185" s="35">
        <f>Z185+X185+AB185+AD185+AF185+AH185+AJ185+AL185+AN185+AP185+AR185+AT185</f>
      </c>
      <c r="AW185" s="36">
        <f>AV185/SUM(AY185,BA185,BC185,BE185,BG185,BI185,BK185,BM185,BO185,BQ185,BS185,BU185)-1</f>
      </c>
      <c r="AX185" s="37"/>
      <c r="AY185" s="35" t="n">
        <v>411.3596</v>
      </c>
      <c r="AZ185" s="36"/>
      <c r="BA185" s="35" t="n">
        <v>489.0293</v>
      </c>
      <c r="BB185" s="36"/>
      <c r="BC185" s="35" t="n">
        <v>150.514</v>
      </c>
      <c r="BD185" s="36"/>
      <c r="BE185" s="35" t="n">
        <v>232.9397</v>
      </c>
      <c r="BF185" s="36"/>
      <c r="BG185" s="35" t="n">
        <v>317.8922</v>
      </c>
      <c r="BH185" s="36"/>
      <c r="BI185" s="35" t="n">
        <v>286.1508</v>
      </c>
      <c r="BJ185" s="36"/>
      <c r="BK185" s="35" t="n">
        <v>485.5888</v>
      </c>
      <c r="BL185" s="36"/>
      <c r="BM185" s="35" t="n">
        <v>771.7691</v>
      </c>
      <c r="BN185" s="36"/>
      <c r="BO185" s="35" t="n">
        <v>252.5915</v>
      </c>
      <c r="BP185" s="36"/>
      <c r="BQ185" s="35" t="n">
        <v>373.354</v>
      </c>
      <c r="BR185" s="36"/>
      <c r="BS185" s="35" t="n">
        <v>150.3017</v>
      </c>
      <c r="BT185" s="36"/>
      <c r="BU185" s="35" t="n">
        <v>148.8149</v>
      </c>
      <c r="BV185" s="36"/>
      <c r="BW185" s="35">
        <f>AY185+BA185+BC185+BE185+BG185+BI185+BK185+BM185+BO185+BQ185+BS185+BU185</f>
      </c>
      <c r="BX185" s="36"/>
      <c r="BY185" s="40"/>
      <c r="BZ185" s="50"/>
      <c r="CA185" s="50"/>
      <c r="CB185" s="50"/>
      <c r="CC185" s="50"/>
      <c r="CD185" s="50"/>
      <c r="CE185" s="50"/>
      <c r="CF185" s="50"/>
      <c r="CG185" s="50"/>
      <c r="CH185" s="50"/>
      <c r="CI185" s="50"/>
      <c r="CJ185" s="50"/>
      <c r="CK185" s="50"/>
      <c r="CL185" s="47"/>
    </row>
    <row r="186" ht="28.8" customHeight="1" spans="1:88">
      <c r="A186" s="45"/>
      <c r="B186" s="34" t="s">
        <v>302</v>
      </c>
      <c r="C186" s="35" t="n">
        <f>公交!C74-公交!C76</f>
        <v>28.070000000000007</v>
      </c>
      <c r="D186" s="36" t="n">
        <f t="shared" si="134">C186/Z186-1</f>
        <v>0.49706666666666677</v>
      </c>
      <c r="E186" s="35" t="n">
        <f>公交!E74-公交!E76</f>
        <v>20.0</v>
      </c>
      <c r="F186" s="36" t="n">
        <f t="shared" si="135">E186/AB186-1</f>
        <v>0.27795527156549515</v>
      </c>
      <c r="G186" s="35" t="n">
        <f>公交!G74-公交!G76</f>
        <v>26.0</v>
      </c>
      <c r="H186" s="36" t="n">
        <f t="shared" si="136">G186/AD186-1</f>
        <v>0.10968843363209557</v>
      </c>
      <c r="I186" s="35" t="n">
        <f>公交!I74-公交!I76</f>
        <v>25.599999999999994</v>
      </c>
      <c r="J186" s="36" t="n">
        <f t="shared" si="137">I186/AF186-1</f>
        <v>0.09635974304068529</v>
      </c>
      <c r="K186" s="35" t="n">
        <f>公交!K74-公交!K76</f>
        <v>26.75</v>
      </c>
      <c r="L186" s="36" t="n">
        <f t="shared" si="138">K186/AH186-1</f>
        <v>0.01904761904761898</v>
      </c>
      <c r="M186" s="35" t="n">
        <f>公交!M74-公交!M76</f>
        <v>28.930000000000007</v>
      </c>
      <c r="N186" s="36" t="n">
        <f t="shared" si="139">M186/AJ186-1</f>
        <v>0.1421239636794316</v>
      </c>
      <c r="O186" s="35" t="n">
        <f>公交!O74-公交!O76</f>
        <v>31.950000000000003</v>
      </c>
      <c r="P186" s="36" t="n">
        <f t="shared" si="140">O186/AL186-1</f>
        <v>0.1746323529411764</v>
      </c>
      <c r="Q186" s="35" t="n">
        <f>公交!Q74-公交!Q76</f>
        <v>28.820000000000007</v>
      </c>
      <c r="R186" s="36" t="n">
        <f>Q186/AL186-1</f>
        <v>0.20535340861564189</v>
      </c>
      <c r="S186" s="35">
        <f>公交!S74-公交!S76</f>
      </c>
      <c r="T186" s="36">
        <f>S186/AN186-1</f>
      </c>
      <c r="U186" s="134">
        <f>E186+C186+G186+I186+K186+M186+O186+Q186+S186</f>
      </c>
      <c r="V186" s="135">
        <f>U186/SUM(X186,Z186,AB186,AD186,AF186,AH186,AJ186,AL186,AN186)-1</f>
      </c>
      <c r="W186" s="35"/>
      <c r="X186" s="35">
        <f>公交!X74-公交!X76</f>
      </c>
      <c r="Y186" s="36">
        <f>X186/AY186-1</f>
      </c>
      <c r="Z186" s="35">
        <f>公交!Z74-公交!Z76</f>
      </c>
      <c r="AA186" s="36">
        <f>Z186/BA186-1</f>
      </c>
      <c r="AB186" s="35">
        <f>公交!AB74-公交!AB76</f>
      </c>
      <c r="AC186" s="36">
        <f>AB186/BC186-1</f>
      </c>
      <c r="AD186" s="35">
        <f>公交!AD74-公交!AD76</f>
      </c>
      <c r="AE186" s="36">
        <f>AD186/BE186-1</f>
      </c>
      <c r="AF186" s="35">
        <f>公交!AF74-公交!AF76</f>
      </c>
      <c r="AG186" s="36">
        <f>AF186/BG186-1</f>
      </c>
      <c r="AH186" s="35">
        <f>公交!AH74-公交!AH76</f>
      </c>
      <c r="AI186" s="36">
        <f>AH186/BI186-1</f>
      </c>
      <c r="AJ186" s="35">
        <f>公交!AJ74-公交!AJ76</f>
      </c>
      <c r="AK186" s="36">
        <f>AJ186/BK186-1</f>
      </c>
      <c r="AL186" s="35">
        <f>公交!AL74-公交!AL76</f>
      </c>
      <c r="AM186" s="36">
        <f>AL186/BM186-1</f>
      </c>
      <c r="AN186" s="35">
        <f>公交!AN74-公交!AN76</f>
      </c>
      <c r="AO186" s="36">
        <f>AN186/BO186-1</f>
      </c>
      <c r="AP186" s="35">
        <f>公交!AP74-公交!AP76</f>
      </c>
      <c r="AQ186" s="36">
        <f>AP186/BQ186-1</f>
      </c>
      <c r="AR186" s="35">
        <f>公交!AR74-公交!AR76</f>
      </c>
      <c r="AS186" s="36">
        <f>AR186/BS186-1</f>
      </c>
      <c r="AT186" s="35">
        <f>公交!AT74-公交!AT76</f>
      </c>
      <c r="AU186" s="36">
        <f>AT186/BU186-1</f>
      </c>
      <c r="AV186" s="35">
        <f>Z186+X186+AB186+AD186+AF186+AH186+AJ186+AL186+AN186+AP186+AR186+AT186</f>
      </c>
      <c r="AW186" s="36">
        <f>AV186/SUM(AY186,BA186,BC186,BE186,BG186,BI186,BK186,BM186,BO186,BQ186,BS186,BU186)-1</f>
      </c>
      <c r="AX186" s="37"/>
      <c r="AY186" s="35" t="n">
        <v>18.88</v>
      </c>
      <c r="AZ186" s="36"/>
      <c r="BA186" s="35" t="n">
        <v>16.5</v>
      </c>
      <c r="BB186" s="36"/>
      <c r="BC186" s="35" t="n">
        <v>16.4</v>
      </c>
      <c r="BD186" s="36"/>
      <c r="BE186" s="35" t="n">
        <v>19.76</v>
      </c>
      <c r="BF186" s="36"/>
      <c r="BG186" s="35" t="n">
        <v>21.9</v>
      </c>
      <c r="BH186" s="36"/>
      <c r="BI186" s="35" t="n">
        <v>20.88</v>
      </c>
      <c r="BJ186" s="36"/>
      <c r="BK186" s="35" t="n">
        <v>23.84</v>
      </c>
      <c r="BL186" s="36"/>
      <c r="BM186" s="35" t="n">
        <v>19.98</v>
      </c>
      <c r="BN186" s="36"/>
      <c r="BO186" s="35" t="n">
        <v>20.05</v>
      </c>
      <c r="BP186" s="36"/>
      <c r="BQ186" s="35" t="n">
        <v>19.65</v>
      </c>
      <c r="BR186" s="36"/>
      <c r="BS186" s="35" t="n">
        <v>18.75</v>
      </c>
      <c r="BT186" s="36"/>
      <c r="BU186" s="35" t="n">
        <v>19.65</v>
      </c>
      <c r="BV186" s="36"/>
      <c r="BW186" s="35">
        <f>AY186+BA186+BC186+BE186+BG186+BI186+BK186+BM186+BO186+BQ186+BS186+BU186</f>
      </c>
      <c r="BX186" s="36"/>
      <c r="BY186" s="40"/>
      <c r="BZ186" s="46"/>
      <c r="CA186" s="46"/>
      <c r="CB186" s="46"/>
      <c r="CC186" s="46"/>
      <c r="CD186" s="46"/>
      <c r="CE186" s="46"/>
      <c r="CF186" s="46"/>
      <c r="CG186" s="46"/>
      <c r="CH186" s="46"/>
      <c r="CI186" s="46"/>
      <c r="CJ186" s="46"/>
      <c r="CK186" s="46"/>
      <c r="CL186" s="47"/>
    </row>
    <row r="187" ht="28.8" customHeight="1" spans="1:88">
      <c r="A187" s="45"/>
      <c r="B187" s="34" t="s">
        <v>303</v>
      </c>
      <c r="C187" s="35" t="n">
        <f>出租!C74-出租!C76</f>
        <v>25.400000000000006</v>
      </c>
      <c r="D187" s="36" t="n">
        <f t="shared" si="134">C187/Z187-1</f>
        <v>0.5535168195718654</v>
      </c>
      <c r="E187" s="35" t="n">
        <f>出租!E74-出租!E76</f>
        <v>25.379999999999995</v>
      </c>
      <c r="F187" s="36" t="n">
        <f t="shared" si="135">E187/AB187-1</f>
        <v>0.5532435740514077</v>
      </c>
      <c r="G187" s="35" t="n">
        <f>出租!G74-出租!G76</f>
        <v>25.389999999999993</v>
      </c>
      <c r="H187" s="36" t="n">
        <f t="shared" si="136">G187/AD187-1</f>
        <v>0.5529051987767584</v>
      </c>
      <c r="I187" s="35" t="n">
        <f>出租!I74-出租!I76</f>
        <v>25.400000000000006</v>
      </c>
      <c r="J187" s="36" t="n">
        <f t="shared" si="137">I187/AF187-1</f>
        <v>0.5516188149053145</v>
      </c>
      <c r="K187" s="35" t="n">
        <f>出租!K74-出租!K76</f>
        <v>25.500000000000007</v>
      </c>
      <c r="L187" s="36" t="n">
        <f t="shared" si="138">K187/AH187-1</f>
        <v>0.5558267236119585</v>
      </c>
      <c r="M187" s="35" t="n">
        <f>出租!M74-出租!M76</f>
        <v>25.57</v>
      </c>
      <c r="N187" s="36" t="n">
        <f t="shared" si="139">M187/AJ187-1</f>
        <v>0.5591463414634146</v>
      </c>
      <c r="O187" s="35" t="n">
        <f>出租!O74-出租!O76</f>
        <v>25.729999999999997</v>
      </c>
      <c r="P187" s="36" t="n">
        <f t="shared" si="140">O187/AL187-1</f>
        <v>0.5379557680812912</v>
      </c>
      <c r="Q187" s="35" t="n">
        <f>出租!Q74-出租!Q76</f>
        <v>25.800000000000004</v>
      </c>
      <c r="R187" s="36" t="n">
        <f>Q187/AL187-1</f>
        <v>0.5722120658135283</v>
      </c>
      <c r="S187" s="35">
        <f>出租!S74-出租!S76</f>
      </c>
      <c r="T187" s="36">
        <f>S187/AN187-1</f>
      </c>
      <c r="U187" s="134">
        <f>E187+C187+G187+I187+K187+M187+O187+Q187+S187</f>
      </c>
      <c r="V187" s="135">
        <f>U187/SUM(X187,Z187,AB187,AD187,AF187,AH187,AJ187,AL187,AN187)-1</f>
      </c>
      <c r="W187" s="35"/>
      <c r="X187" s="35">
        <f>出租!X74-出租!X76</f>
      </c>
      <c r="Y187" s="36">
        <f>X187/AY187-1</f>
      </c>
      <c r="Z187" s="35">
        <f>出租!Z74-出租!Z76</f>
      </c>
      <c r="AA187" s="36">
        <f>Z187/BA187-1</f>
      </c>
      <c r="AB187" s="35">
        <f>出租!AB74-出租!AB76</f>
      </c>
      <c r="AC187" s="36">
        <f>AB187/BC187-1</f>
      </c>
      <c r="AD187" s="35">
        <f>出租!AD74-出租!AD76</f>
      </c>
      <c r="AE187" s="36">
        <f>AD187/BE187-1</f>
      </c>
      <c r="AF187" s="35">
        <f>出租!AF74-出租!AF76</f>
      </c>
      <c r="AG187" s="36">
        <f>AF187/BG187-1</f>
      </c>
      <c r="AH187" s="35">
        <f>出租!AH74-出租!AH76</f>
      </c>
      <c r="AI187" s="36">
        <f>AH187/BI187-1</f>
      </c>
      <c r="AJ187" s="35">
        <f>出租!AJ74-出租!AJ76</f>
      </c>
      <c r="AK187" s="36">
        <f>AJ187/BK187-1</f>
      </c>
      <c r="AL187" s="35">
        <f>出租!AL74-出租!AL76</f>
      </c>
      <c r="AM187" s="36">
        <f>AL187/BM187-1</f>
      </c>
      <c r="AN187" s="35">
        <f>出租!AN74-出租!AN76</f>
      </c>
      <c r="AO187" s="36">
        <f>AN187/BO187-1</f>
      </c>
      <c r="AP187" s="35">
        <f>出租!AP74-出租!AP76</f>
      </c>
      <c r="AQ187" s="36">
        <f>AP187/BQ187-1</f>
      </c>
      <c r="AR187" s="35">
        <f>出租!AR74-出租!AR76</f>
      </c>
      <c r="AS187" s="36">
        <f>AR187/BS187-1</f>
      </c>
      <c r="AT187" s="35">
        <f>出租!AT74-出租!AT76</f>
      </c>
      <c r="AU187" s="36">
        <f>AT187/BU187-1</f>
      </c>
      <c r="AV187" s="35">
        <f>Z187+X187+AB187+AD187+AF187+AH187+AJ187+AL187+AN187+AP187+AR187+AT187</f>
      </c>
      <c r="AW187" s="36">
        <f>AV187/SUM(AY187,BA187,BC187,BE187,BG187,BI187,BK187,BM187,BO187,BQ187,BS187,BU187)-1</f>
      </c>
      <c r="AX187" s="129"/>
      <c r="AY187" s="35" t="n">
        <v>15.64</v>
      </c>
      <c r="AZ187" s="36"/>
      <c r="BA187" s="35" t="n">
        <v>15.65</v>
      </c>
      <c r="BB187" s="36"/>
      <c r="BC187" s="35" t="n">
        <v>15.68</v>
      </c>
      <c r="BD187" s="36"/>
      <c r="BE187" s="35" t="n">
        <v>15.61</v>
      </c>
      <c r="BF187" s="36"/>
      <c r="BG187" s="35" t="n">
        <v>15.62</v>
      </c>
      <c r="BH187" s="36"/>
      <c r="BI187" s="35" t="n">
        <v>15.59</v>
      </c>
      <c r="BJ187" s="36"/>
      <c r="BK187" s="35" t="n">
        <v>41.13</v>
      </c>
      <c r="BL187" s="36"/>
      <c r="BM187" s="35" t="n">
        <v>40.83</v>
      </c>
      <c r="BN187" s="36"/>
      <c r="BO187" s="35" t="n">
        <v>15.92</v>
      </c>
      <c r="BP187" s="36"/>
      <c r="BQ187" s="35" t="n">
        <v>15.66</v>
      </c>
      <c r="BR187" s="36"/>
      <c r="BS187" s="35" t="n">
        <v>15.72</v>
      </c>
      <c r="BT187" s="36"/>
      <c r="BU187" s="35" t="n">
        <v>15.37</v>
      </c>
      <c r="BV187" s="36"/>
      <c r="BW187" s="35">
        <f>AY187+BA187+BC187+BE187+BG187+BI187+BK187+BM187+BO187+BQ187+BS187+BU187</f>
      </c>
      <c r="BX187" s="36"/>
      <c r="BY187" s="40"/>
      <c r="BZ187" s="49"/>
      <c r="CA187" s="49"/>
      <c r="CB187" s="49"/>
      <c r="CC187" s="49"/>
      <c r="CD187" s="49"/>
      <c r="CE187" s="49"/>
      <c r="CF187" s="50"/>
      <c r="CG187" s="49"/>
      <c r="CH187" s="50"/>
      <c r="CI187" s="50"/>
      <c r="CJ187" s="50"/>
      <c r="CK187" s="50"/>
      <c r="CL187" s="47"/>
    </row>
    <row r="188" ht="28.8" customHeight="1" spans="1:88">
      <c r="A188" s="29"/>
      <c r="B188" s="34" t="s">
        <v>304</v>
      </c>
      <c r="C188" s="35" t="n">
        <f>网约车!C74-网约车!C76</f>
        <v>0.666305984798609</v>
      </c>
      <c r="D188" s="36" t="n">
        <f t="shared" si="134">C188/Z188-1</f>
        <v>1.5179214061348771</v>
      </c>
      <c r="E188" s="35" t="n">
        <f>网约车!E74-网约车!E76</f>
        <v>0.49477335811447</v>
      </c>
      <c r="F188" s="36" t="n">
        <f t="shared" si="135">E188/AB188-1</f>
        <v>0.8288386065738147</v>
      </c>
      <c r="G188" s="35" t="n">
        <f>网约车!G74-网约车!G76</f>
        <v>0.691016072057778</v>
      </c>
      <c r="H188" s="36" t="n">
        <f t="shared" si="136">G188/AD188-1</f>
        <v>0.4669346308493776</v>
      </c>
      <c r="I188" s="35" t="n">
        <f>网约车!I74-网约车!I76</f>
        <v>0.689721315898305</v>
      </c>
      <c r="J188" s="36" t="n">
        <f t="shared" si="137">I188/AF188-1</f>
        <v>1.7632050873142684</v>
      </c>
      <c r="K188" s="35" t="n">
        <f>网约车!K74-网约车!K76</f>
        <v>0.83363568774828</v>
      </c>
      <c r="L188" s="36" t="n">
        <f t="shared" si="138">K188/AH188-1</f>
        <v>2.301636178275439</v>
      </c>
      <c r="M188" s="35" t="n">
        <f>网约车!M74-网约车!M76</f>
        <v>1.00203088360468</v>
      </c>
      <c r="N188" s="36" t="n">
        <f t="shared" si="139">M188/AJ188-1</f>
        <v>3.7730412978521644</v>
      </c>
      <c r="O188" s="35" t="n">
        <f>网约车!O74-网约车!O76</f>
        <v>1.14454489092807</v>
      </c>
      <c r="P188" s="36" t="n">
        <f t="shared" si="140">O188/AL188-1</f>
        <v>1.5508251362524255</v>
      </c>
      <c r="Q188" s="35" t="n">
        <f>网约车!Q74-网约车!Q76</f>
        <v>1.4434177664394132</v>
      </c>
      <c r="R188" s="36" t="n">
        <f>Q188/AL188-1</f>
        <v>1.778793153481545</v>
      </c>
      <c r="S188" s="35">
        <f>网约车!S74-网约车!S76</f>
      </c>
      <c r="T188" s="36">
        <f>S188/AN188-1</f>
      </c>
      <c r="U188" s="134">
        <f>E188+C188+G188+I188+K188+M188+O188+Q188+S188</f>
      </c>
      <c r="V188" s="135">
        <f>U188/SUM(X188,Z188,AB188,AD188,AF188,AH188,AJ188,AL188,AN188)-1</f>
      </c>
      <c r="W188" s="35"/>
      <c r="X188" s="35">
        <f>网约车!X74-网约车!X76</f>
      </c>
      <c r="Y188" s="36">
        <f>X188/AY188-1</f>
      </c>
      <c r="Z188" s="35">
        <f>网约车!Z74-网约车!Z76</f>
      </c>
      <c r="AA188" s="36">
        <f>Z188/BA188-1</f>
      </c>
      <c r="AB188" s="35">
        <f>网约车!AB74-网约车!AB76</f>
      </c>
      <c r="AC188" s="36">
        <f>AB188/BC188-1</f>
      </c>
      <c r="AD188" s="35">
        <f>网约车!AD74-网约车!AD76</f>
      </c>
      <c r="AE188" s="36">
        <f>AD188/BE188-1</f>
      </c>
      <c r="AF188" s="35">
        <f>网约车!AF74-网约车!AF76</f>
      </c>
      <c r="AG188" s="36">
        <f>AF188/BG188-1</f>
      </c>
      <c r="AH188" s="35">
        <f>网约车!AH74-网约车!AH76</f>
      </c>
      <c r="AI188" s="36">
        <f>AH188/BI188-1</f>
      </c>
      <c r="AJ188" s="35">
        <f>网约车!AJ74-网约车!AJ76</f>
      </c>
      <c r="AK188" s="36">
        <f>AJ188/BK188-1</f>
      </c>
      <c r="AL188" s="35">
        <f>网约车!AL74-网约车!AL76</f>
      </c>
      <c r="AM188" s="36">
        <f>AL188/BM188-1</f>
      </c>
      <c r="AN188" s="35">
        <f>网约车!AN74-网约车!AN76</f>
      </c>
      <c r="AO188" s="36">
        <f>AN188/BO188-1</f>
      </c>
      <c r="AP188" s="35">
        <f>网约车!AP74-网约车!AP76</f>
      </c>
      <c r="AQ188" s="36">
        <f>AP188/BQ188-1</f>
      </c>
      <c r="AR188" s="35">
        <f>网约车!AR74-网约车!AR76</f>
      </c>
      <c r="AS188" s="36">
        <f>AR188/BS188-1</f>
      </c>
      <c r="AT188" s="35">
        <f>网约车!AT74-网约车!AT76</f>
      </c>
      <c r="AU188" s="36">
        <f>AT188/BU188-1</f>
      </c>
      <c r="AV188" s="35">
        <f>Z188+X188+AB188+AD188+AF188+AH188+AJ188+AL188+AN188+AP188+AR188+AT188</f>
      </c>
      <c r="AW188" s="36">
        <f>AV188/SUM(AY188,BA188,BC188,BE188,BG188,BI188,BK188,BM188,BO188,BQ188,BS188,BU188)-1</f>
      </c>
      <c r="AX188" s="129"/>
      <c r="AY188" s="35" t="n">
        <v>0.0520879597256172</v>
      </c>
      <c r="AZ188" s="36"/>
      <c r="BA188" s="35" t="n">
        <v>0.0373790079560908</v>
      </c>
      <c r="BB188" s="36"/>
      <c r="BC188" s="35" t="n">
        <v>0.0356695750289065</v>
      </c>
      <c r="BD188" s="36"/>
      <c r="BE188" s="35" t="n">
        <v>0.0358028835138294</v>
      </c>
      <c r="BF188" s="36"/>
      <c r="BG188" s="35" t="n">
        <v>0.038113319063734</v>
      </c>
      <c r="BH188" s="36"/>
      <c r="BI188" s="35" t="n">
        <v>0.0662528840868932</v>
      </c>
      <c r="BJ188" s="36"/>
      <c r="BK188" s="35" t="n">
        <v>0.160851669181957</v>
      </c>
      <c r="BL188" s="36"/>
      <c r="BM188" s="35" t="n">
        <v>0.575268497826473</v>
      </c>
      <c r="BN188" s="36"/>
      <c r="BO188" s="35" t="n">
        <v>0.0794352633364851</v>
      </c>
      <c r="BP188" s="36"/>
      <c r="BQ188" s="35" t="n">
        <v>0.116409246592787</v>
      </c>
      <c r="BR188" s="36"/>
      <c r="BS188" s="35" t="n">
        <v>0.121762060934803</v>
      </c>
      <c r="BT188" s="36"/>
      <c r="BU188" s="35" t="n">
        <v>0.151156048221674</v>
      </c>
      <c r="BV188" s="36"/>
      <c r="BW188" s="35">
        <f>AY188+BA188+BC188+BE188+BG188+BI188+BK188+BM188+BO188+BQ188+BS188+BU188</f>
      </c>
      <c r="BX188" s="36"/>
      <c r="BY188" s="40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51"/>
      <c r="CL188" s="47"/>
    </row>
  </sheetData>
  <mergeCells count="241">
    <mergeCell ref="A1:B1"/>
    <mergeCell ref="A2:B2"/>
    <mergeCell ref="A95:B95"/>
    <mergeCell ref="A96:B96"/>
    <mergeCell ref="A3:A4"/>
    <mergeCell ref="A5:A9"/>
    <mergeCell ref="A10:A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60:A64"/>
    <mergeCell ref="A65:A69"/>
    <mergeCell ref="A70:A74"/>
    <mergeCell ref="A75:A79"/>
    <mergeCell ref="A80:A84"/>
    <mergeCell ref="A85:A89"/>
    <mergeCell ref="A90:A94"/>
    <mergeCell ref="A97:A98"/>
    <mergeCell ref="A99:A103"/>
    <mergeCell ref="A104:A108"/>
    <mergeCell ref="A109:A113"/>
    <mergeCell ref="A114:A118"/>
    <mergeCell ref="A119:A123"/>
    <mergeCell ref="A124:A128"/>
    <mergeCell ref="A129:A133"/>
    <mergeCell ref="A134:A138"/>
    <mergeCell ref="A139:A143"/>
    <mergeCell ref="A144:A148"/>
    <mergeCell ref="A149:A153"/>
    <mergeCell ref="A154:A158"/>
    <mergeCell ref="A159:A163"/>
    <mergeCell ref="A164:A168"/>
    <mergeCell ref="A169:A173"/>
    <mergeCell ref="A174:A178"/>
    <mergeCell ref="A179:A183"/>
    <mergeCell ref="A184:A188"/>
    <mergeCell ref="B3:B4"/>
    <mergeCell ref="B97:B98"/>
    <mergeCell ref="C3:C4"/>
    <mergeCell ref="C97:C98"/>
    <mergeCell ref="D1:D2"/>
    <mergeCell ref="D3:D4"/>
    <mergeCell ref="D97:D98"/>
    <mergeCell ref="E3:E4"/>
    <mergeCell ref="E97:E98"/>
    <mergeCell ref="F1:F2"/>
    <mergeCell ref="F3:F4"/>
    <mergeCell ref="F97:F98"/>
    <mergeCell ref="G3:G4"/>
    <mergeCell ref="G97:G98"/>
    <mergeCell ref="H1:H2"/>
    <mergeCell ref="H3:H4"/>
    <mergeCell ref="H97:H98"/>
    <mergeCell ref="I3:I4"/>
    <mergeCell ref="I97:I98"/>
    <mergeCell ref="J1:J2"/>
    <mergeCell ref="J3:J4"/>
    <mergeCell ref="J97:J98"/>
    <mergeCell ref="K3:K4"/>
    <mergeCell ref="K97:K98"/>
    <mergeCell ref="L1:L2"/>
    <mergeCell ref="L3:L4"/>
    <mergeCell ref="L97:L98"/>
    <mergeCell ref="M3:M4"/>
    <mergeCell ref="M97:M98"/>
    <mergeCell ref="N1:N2"/>
    <mergeCell ref="N3:N4"/>
    <mergeCell ref="N97:N98"/>
    <mergeCell ref="O3:O4"/>
    <mergeCell ref="O97:O98"/>
    <mergeCell ref="P1:P2"/>
    <mergeCell ref="P3:P4"/>
    <mergeCell ref="P97:P98"/>
    <mergeCell ref="Q3:Q4"/>
    <mergeCell ref="Q97:Q98"/>
    <mergeCell ref="R3:R4"/>
    <mergeCell ref="R97:R98"/>
    <mergeCell ref="U3:U4"/>
    <mergeCell ref="U97:U98"/>
    <mergeCell ref="V1:V2"/>
    <mergeCell ref="V3:V4"/>
    <mergeCell ref="V97:V98"/>
    <mergeCell ref="X3:X4"/>
    <mergeCell ref="X97:X98"/>
    <mergeCell ref="Y1:Y2"/>
    <mergeCell ref="Y3:Y4"/>
    <mergeCell ref="Y97:Y98"/>
    <mergeCell ref="Z3:Z4"/>
    <mergeCell ref="Z97:Z98"/>
    <mergeCell ref="AA1:AA2"/>
    <mergeCell ref="AA3:AA4"/>
    <mergeCell ref="AA97:AA98"/>
    <mergeCell ref="AB3:AB4"/>
    <mergeCell ref="AB97:AB98"/>
    <mergeCell ref="AC1:AC2"/>
    <mergeCell ref="AC3:AC4"/>
    <mergeCell ref="AC97:AC98"/>
    <mergeCell ref="AD3:AD4"/>
    <mergeCell ref="AD97:AD98"/>
    <mergeCell ref="AE1:AE2"/>
    <mergeCell ref="AE3:AE4"/>
    <mergeCell ref="AE97:AE98"/>
    <mergeCell ref="AF3:AF4"/>
    <mergeCell ref="AF97:AF98"/>
    <mergeCell ref="AG1:AG2"/>
    <mergeCell ref="AG3:AG4"/>
    <mergeCell ref="AG97:AG98"/>
    <mergeCell ref="AH3:AH4"/>
    <mergeCell ref="AH97:AH98"/>
    <mergeCell ref="AI1:AI2"/>
    <mergeCell ref="AI3:AI4"/>
    <mergeCell ref="AI97:AI98"/>
    <mergeCell ref="AJ3:AJ4"/>
    <mergeCell ref="AJ97:AJ98"/>
    <mergeCell ref="AK1:AK2"/>
    <mergeCell ref="AK3:AK4"/>
    <mergeCell ref="AK97:AK98"/>
    <mergeCell ref="AL3:AL4"/>
    <mergeCell ref="AL97:AL98"/>
    <mergeCell ref="AM1:AM2"/>
    <mergeCell ref="AM3:AM4"/>
    <mergeCell ref="AM97:AM98"/>
    <mergeCell ref="AN3:AN4"/>
    <mergeCell ref="AN97:AN98"/>
    <mergeCell ref="AO1:AO2"/>
    <mergeCell ref="AO3:AO4"/>
    <mergeCell ref="AO97:AO98"/>
    <mergeCell ref="AP3:AP4"/>
    <mergeCell ref="AP97:AP98"/>
    <mergeCell ref="AQ1:AQ2"/>
    <mergeCell ref="AQ3:AQ4"/>
    <mergeCell ref="AQ97:AQ98"/>
    <mergeCell ref="AR3:AR4"/>
    <mergeCell ref="AR97:AR98"/>
    <mergeCell ref="AS1:AS2"/>
    <mergeCell ref="AS3:AS4"/>
    <mergeCell ref="AS97:AS98"/>
    <mergeCell ref="AT3:AT4"/>
    <mergeCell ref="AT97:AT98"/>
    <mergeCell ref="AU1:AU2"/>
    <mergeCell ref="AU3:AU4"/>
    <mergeCell ref="AU97:AU98"/>
    <mergeCell ref="AV3:AV4"/>
    <mergeCell ref="AV97:AV98"/>
    <mergeCell ref="AW3:AW4"/>
    <mergeCell ref="AW97:AW98"/>
    <mergeCell ref="AY3:AY4"/>
    <mergeCell ref="AY97:AY98"/>
    <mergeCell ref="AZ1:AZ2"/>
    <mergeCell ref="AZ3:AZ4"/>
    <mergeCell ref="AZ97:AZ98"/>
    <mergeCell ref="BA3:BA4"/>
    <mergeCell ref="BA97:BA98"/>
    <mergeCell ref="BB1:BB2"/>
    <mergeCell ref="BB3:BB4"/>
    <mergeCell ref="BB97:BB98"/>
    <mergeCell ref="BC3:BC4"/>
    <mergeCell ref="BC97:BC98"/>
    <mergeCell ref="BD1:BD2"/>
    <mergeCell ref="BD3:BD4"/>
    <mergeCell ref="BD97:BD98"/>
    <mergeCell ref="BE3:BE4"/>
    <mergeCell ref="BE97:BE98"/>
    <mergeCell ref="BF1:BF2"/>
    <mergeCell ref="BF3:BF4"/>
    <mergeCell ref="BF97:BF98"/>
    <mergeCell ref="BG3:BG4"/>
    <mergeCell ref="BG97:BG98"/>
    <mergeCell ref="BH1:BH2"/>
    <mergeCell ref="BH3:BH4"/>
    <mergeCell ref="BH97:BH98"/>
    <mergeCell ref="BI3:BI4"/>
    <mergeCell ref="BI97:BI98"/>
    <mergeCell ref="BJ1:BJ2"/>
    <mergeCell ref="BJ3:BJ4"/>
    <mergeCell ref="BJ97:BJ98"/>
    <mergeCell ref="BK3:BK4"/>
    <mergeCell ref="BK97:BK98"/>
    <mergeCell ref="BL1:BL2"/>
    <mergeCell ref="BL3:BL4"/>
    <mergeCell ref="BL97:BL98"/>
    <mergeCell ref="BM3:BM4"/>
    <mergeCell ref="BM97:BM98"/>
    <mergeCell ref="BN1:BN2"/>
    <mergeCell ref="BN3:BN4"/>
    <mergeCell ref="BN97:BN98"/>
    <mergeCell ref="BO3:BO4"/>
    <mergeCell ref="BO97:BO98"/>
    <mergeCell ref="BP1:BP2"/>
    <mergeCell ref="BP3:BP4"/>
    <mergeCell ref="BP97:BP98"/>
    <mergeCell ref="BQ3:BQ4"/>
    <mergeCell ref="BQ97:BQ98"/>
    <mergeCell ref="BR3:BR4"/>
    <mergeCell ref="BR97:BR98"/>
    <mergeCell ref="BS3:BS4"/>
    <mergeCell ref="BS97:BS98"/>
    <mergeCell ref="BT3:BT4"/>
    <mergeCell ref="BT97:BT98"/>
    <mergeCell ref="BU3:BU4"/>
    <mergeCell ref="BU97:BU98"/>
    <mergeCell ref="BV3:BV4"/>
    <mergeCell ref="BV97:BV98"/>
    <mergeCell ref="BW3:BW4"/>
    <mergeCell ref="BW97:BW98"/>
    <mergeCell ref="BX3:BX4"/>
    <mergeCell ref="BX97:BX98"/>
    <mergeCell ref="BZ3:BZ4"/>
    <mergeCell ref="BZ97:BZ98"/>
    <mergeCell ref="CA3:CA4"/>
    <mergeCell ref="CA97:CA98"/>
    <mergeCell ref="CB3:CB4"/>
    <mergeCell ref="CB97:CB98"/>
    <mergeCell ref="CC3:CC4"/>
    <mergeCell ref="CC97:CC98"/>
    <mergeCell ref="CD3:CD4"/>
    <mergeCell ref="CD97:CD98"/>
    <mergeCell ref="CE3:CE4"/>
    <mergeCell ref="CE97:CE98"/>
    <mergeCell ref="CF3:CF4"/>
    <mergeCell ref="CF97:CF98"/>
    <mergeCell ref="CG3:CG4"/>
    <mergeCell ref="CG97:CG98"/>
    <mergeCell ref="CH3:CH4"/>
    <mergeCell ref="CH97:CH98"/>
    <mergeCell ref="CI3:CI4"/>
    <mergeCell ref="CI97:CI98"/>
    <mergeCell ref="CJ3:CJ4"/>
    <mergeCell ref="CJ97:CJ98"/>
    <mergeCell ref="CK3:CK4"/>
    <mergeCell ref="CK97:CK98"/>
    <mergeCell ref="CL3:CL4"/>
    <mergeCell ref="CL97:CL98"/>
    <mergeCell ref="S3:S4"/>
    <mergeCell ref="T3:T4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zoomScale="85" zoomScaleNormal="85" workbookViewId="0">
      <selection activeCell="O21" sqref="O21"/>
    </sheetView>
  </sheetViews>
  <sheetFormatPr defaultColWidth="8.88888888888889" defaultRowHeight="14.4"/>
  <cols>
    <col min="1" max="1" customWidth="true" hidden="true" style="16" width="10.66796875"/>
    <col min="2" max="2" customWidth="true" hidden="true" style="16" width="8.890625"/>
    <col min="3" max="3" customWidth="true" hidden="true" style="16" width="9.5546875"/>
    <col min="4" max="4" customWidth="true" hidden="true" style="16" width="10.0"/>
    <col min="5" max="5" customWidth="true" hidden="true" style="16" width="14.4453125"/>
    <col min="6" max="6" customWidth="true" hidden="true" style="16" width="8.890625"/>
    <col min="7" max="7" customWidth="true" hidden="true" style="16" width="11.5546875"/>
    <col min="8" max="8" customWidth="true" hidden="true" style="16" width="9.5546875"/>
    <col min="9" max="9" customWidth="true" hidden="true" style="16" width="3.22265625"/>
    <col min="10" max="10" customWidth="true" width="7.0"/>
    <col min="11" max="11" customWidth="true" width="11.0"/>
    <col min="12" max="12" customWidth="true" width="11.0"/>
    <col min="13" max="13" customWidth="true" width="10.0"/>
  </cols>
  <sheetData>
    <row r="1" ht="43" customHeight="1" spans="1:9">
      <c r="A1" s="123" t="s">
        <v>391</v>
      </c>
      <c r="B1" s="124"/>
      <c r="C1" s="124"/>
      <c r="D1" s="124"/>
      <c r="E1" s="124"/>
      <c r="F1" s="124"/>
      <c r="G1" s="124"/>
      <c r="H1" s="124"/>
      <c r="I1" s="124"/>
    </row>
    <row r="2" s="122" customFormat="1" ht="39" customHeight="1" spans="1:9">
      <c r="A2" s="125" t="s">
        <v>114</v>
      </c>
      <c r="B2" s="125" t="s">
        <v>306</v>
      </c>
      <c r="C2" s="125" t="s">
        <v>123</v>
      </c>
      <c r="D2" s="125" t="s">
        <v>307</v>
      </c>
      <c r="E2" s="125" t="s">
        <v>126</v>
      </c>
      <c r="F2" s="125" t="s">
        <v>308</v>
      </c>
      <c r="G2" s="125" t="s">
        <v>123</v>
      </c>
      <c r="H2" s="125" t="s">
        <v>307</v>
      </c>
      <c r="I2" s="125" t="s">
        <v>126</v>
      </c>
    </row>
    <row r="3" ht="27" customHeight="1" spans="1:9">
      <c r="A3" s="90" t="s">
        <v>80</v>
      </c>
      <c r="B3" s="97" t="n">
        <f>SUM(B4:B20)</f>
        <v>31528.060699999998</v>
      </c>
      <c r="C3" s="126"/>
      <c r="D3" s="98" t="n">
        <v>0.05810557736853751</v>
      </c>
      <c r="E3" s="126"/>
      <c r="F3" s="97" t="n">
        <f>SUM(F4:F20)</f>
        <v>1227147.4890200002</v>
      </c>
      <c r="G3" s="126"/>
      <c r="H3" s="98" t="n">
        <v>-0.023503698331233794</v>
      </c>
      <c r="I3" s="126"/>
    </row>
    <row r="4" ht="27" customHeight="1" spans="1:9">
      <c r="A4" s="90" t="s">
        <v>127</v>
      </c>
      <c r="B4" s="97" t="n">
        <v>2759.8854999999985</v>
      </c>
      <c r="C4" s="127" t="n">
        <f t="shared" ref="C4:C20" si="0">RANK(B4,B$4:B$20)</f>
        <v>5.0</v>
      </c>
      <c r="D4" s="98" t="n">
        <v>0.04649973216458289</v>
      </c>
      <c r="E4" s="127" t="n">
        <f t="shared" ref="E4:E20" si="1">RANK(D4,D$4:D$20)</f>
        <v>10.0</v>
      </c>
      <c r="F4" s="97" t="n">
        <v>152330.8912</v>
      </c>
      <c r="G4" s="127" t="n">
        <f t="shared" ref="G4:G20" si="2">RANK(F4,F$4:F$20)</f>
        <v>1.0</v>
      </c>
      <c r="H4" s="98" t="n">
        <v>0.04152875983758089</v>
      </c>
      <c r="I4" s="127" t="n">
        <f t="shared" ref="I4:I20" si="3">RANK(H4,H$4:H$20)</f>
        <v>2.0</v>
      </c>
    </row>
    <row r="5" ht="27" customHeight="1" spans="1:9">
      <c r="A5" s="90" t="s">
        <v>128</v>
      </c>
      <c r="B5" s="97" t="n">
        <v>1902.8203520176019</v>
      </c>
      <c r="C5" s="127" t="n">
        <f t="shared" si="0"/>
        <v>9.0</v>
      </c>
      <c r="D5" s="98" t="n">
        <v>0.07850134229043028</v>
      </c>
      <c r="E5" s="127" t="n">
        <f t="shared" si="1"/>
        <v>6.0</v>
      </c>
      <c r="F5" s="97" t="n">
        <v>45538.035586068596</v>
      </c>
      <c r="G5" s="127" t="n">
        <f t="shared" si="2"/>
        <v>11.0</v>
      </c>
      <c r="H5" s="98" t="n">
        <v>-0.15919628125202603</v>
      </c>
      <c r="I5" s="127" t="n">
        <f t="shared" si="3"/>
        <v>16.0</v>
      </c>
    </row>
    <row r="6" ht="27" customHeight="1" spans="1:9">
      <c r="A6" s="90" t="s">
        <v>129</v>
      </c>
      <c r="B6" s="97" t="n">
        <v>1546.2775403321857</v>
      </c>
      <c r="C6" s="127" t="n">
        <f t="shared" si="0"/>
        <v>10.0</v>
      </c>
      <c r="D6" s="98" t="n">
        <v>0.021690642481359473</v>
      </c>
      <c r="E6" s="127" t="n">
        <f t="shared" si="1"/>
        <v>11.0</v>
      </c>
      <c r="F6" s="97" t="n">
        <v>68065.43643349703</v>
      </c>
      <c r="G6" s="127" t="n">
        <f t="shared" si="2"/>
        <v>8.0</v>
      </c>
      <c r="H6" s="98" t="n">
        <v>-0.08961215417115517</v>
      </c>
      <c r="I6" s="127" t="n">
        <f t="shared" si="3"/>
        <v>14.0</v>
      </c>
    </row>
    <row r="7" ht="27" customHeight="1" spans="1:9">
      <c r="A7" s="90" t="s">
        <v>130</v>
      </c>
      <c r="B7" s="97" t="n">
        <v>2844.5189642738505</v>
      </c>
      <c r="C7" s="127" t="n">
        <f t="shared" si="0"/>
        <v>4.0</v>
      </c>
      <c r="D7" s="98" t="n">
        <v>-0.1562177244329853</v>
      </c>
      <c r="E7" s="127" t="n">
        <f t="shared" si="1"/>
        <v>16.0</v>
      </c>
      <c r="F7" s="97" t="n">
        <v>151018.16534570596</v>
      </c>
      <c r="G7" s="127" t="n">
        <f t="shared" si="2"/>
        <v>2.0</v>
      </c>
      <c r="H7" s="98" t="n">
        <v>-0.008621807137205314</v>
      </c>
      <c r="I7" s="127" t="n">
        <f t="shared" si="3"/>
        <v>5.0</v>
      </c>
    </row>
    <row r="8" ht="27" customHeight="1" spans="1:9">
      <c r="A8" s="90" t="s">
        <v>131</v>
      </c>
      <c r="B8" s="97" t="n">
        <v>3291.473669714526</v>
      </c>
      <c r="C8" s="127" t="n">
        <f t="shared" si="0"/>
        <v>2.0</v>
      </c>
      <c r="D8" s="98" t="n">
        <v>0.05632385548660672</v>
      </c>
      <c r="E8" s="127" t="n">
        <f t="shared" si="1"/>
        <v>9.0</v>
      </c>
      <c r="F8" s="97" t="n">
        <v>143949.58778147536</v>
      </c>
      <c r="G8" s="127" t="n">
        <f t="shared" si="2"/>
        <v>3.0</v>
      </c>
      <c r="H8" s="98" t="n">
        <v>-0.014884492324697553</v>
      </c>
      <c r="I8" s="127" t="n">
        <f t="shared" si="3"/>
        <v>6.0</v>
      </c>
    </row>
    <row r="9" ht="27" customHeight="1" spans="1:9">
      <c r="A9" s="90" t="s">
        <v>132</v>
      </c>
      <c r="B9" s="97" t="n">
        <v>584.9131206764163</v>
      </c>
      <c r="C9" s="127" t="n">
        <f t="shared" si="0"/>
        <v>15.0</v>
      </c>
      <c r="D9" s="98" t="n">
        <v>6.881890805406934E-4</v>
      </c>
      <c r="E9" s="127" t="n">
        <f t="shared" si="1"/>
        <v>13.0</v>
      </c>
      <c r="F9" s="97" t="n">
        <v>20920.815441251845</v>
      </c>
      <c r="G9" s="127" t="n">
        <f t="shared" si="2"/>
        <v>14.0</v>
      </c>
      <c r="H9" s="98" t="n">
        <v>-0.03433203474889498</v>
      </c>
      <c r="I9" s="127" t="n">
        <f t="shared" si="3"/>
        <v>10.0</v>
      </c>
    </row>
    <row r="10" ht="27" customHeight="1" spans="1:9">
      <c r="A10" s="90" t="s">
        <v>133</v>
      </c>
      <c r="B10" s="97" t="n">
        <v>771.0837465344272</v>
      </c>
      <c r="C10" s="127" t="n">
        <f t="shared" si="0"/>
        <v>14.0</v>
      </c>
      <c r="D10" s="98" t="n">
        <v>0.006330878458069751</v>
      </c>
      <c r="E10" s="127" t="n">
        <f t="shared" si="1"/>
        <v>12.0</v>
      </c>
      <c r="F10" s="97" t="n">
        <v>29990.886181035235</v>
      </c>
      <c r="G10" s="127" t="n">
        <f t="shared" si="2"/>
        <v>12.0</v>
      </c>
      <c r="H10" s="98" t="n">
        <v>-0.15527258225784127</v>
      </c>
      <c r="I10" s="127" t="n">
        <f t="shared" si="3"/>
        <v>15.0</v>
      </c>
    </row>
    <row r="11" ht="27" customHeight="1" spans="1:9">
      <c r="A11" s="90" t="s">
        <v>134</v>
      </c>
      <c r="B11" s="97" t="n">
        <v>2689.2937445969305</v>
      </c>
      <c r="C11" s="127" t="n">
        <f t="shared" si="0"/>
        <v>6.0</v>
      </c>
      <c r="D11" s="98" t="n">
        <v>0.06501163357630683</v>
      </c>
      <c r="E11" s="127" t="n">
        <f t="shared" si="1"/>
        <v>8.0</v>
      </c>
      <c r="F11" s="97" t="n">
        <v>64429.944543113306</v>
      </c>
      <c r="G11" s="127" t="n">
        <f t="shared" si="2"/>
        <v>9.0</v>
      </c>
      <c r="H11" s="98" t="n">
        <v>0.02590532791717231</v>
      </c>
      <c r="I11" s="127" t="n">
        <f t="shared" si="3"/>
        <v>3.0</v>
      </c>
    </row>
    <row r="12" ht="27" customHeight="1" spans="1:9">
      <c r="A12" s="90" t="s">
        <v>135</v>
      </c>
      <c r="B12" s="97" t="n">
        <v>2344.4032351740416</v>
      </c>
      <c r="C12" s="127" t="n">
        <f t="shared" si="0"/>
        <v>8.0</v>
      </c>
      <c r="D12" s="98" t="n">
        <v>0.36298309593757905</v>
      </c>
      <c r="E12" s="127" t="n">
        <f t="shared" si="1"/>
        <v>1.0</v>
      </c>
      <c r="F12" s="97" t="n">
        <v>91299.31177754975</v>
      </c>
      <c r="G12" s="127" t="n">
        <f t="shared" si="2"/>
        <v>6.0</v>
      </c>
      <c r="H12" s="98" t="n">
        <v>-0.07153265624956313</v>
      </c>
      <c r="I12" s="127" t="n">
        <f t="shared" si="3"/>
        <v>13.0</v>
      </c>
    </row>
    <row r="13" ht="27" customHeight="1" spans="1:9">
      <c r="A13" s="90" t="s">
        <v>136</v>
      </c>
      <c r="B13" s="97" t="n">
        <v>3480.930066021998</v>
      </c>
      <c r="C13" s="127" t="n">
        <f t="shared" si="0"/>
        <v>1.0</v>
      </c>
      <c r="D13" s="98" t="n">
        <v>0.07641733462732458</v>
      </c>
      <c r="E13" s="127" t="n">
        <f t="shared" si="1"/>
        <v>7.0</v>
      </c>
      <c r="F13" s="97" t="n">
        <v>121422.17462574542</v>
      </c>
      <c r="G13" s="127" t="n">
        <f t="shared" si="2"/>
        <v>5.0</v>
      </c>
      <c r="H13" s="98" t="n">
        <v>0.0159372781324278</v>
      </c>
      <c r="I13" s="127" t="n">
        <f t="shared" si="3"/>
        <v>4.0</v>
      </c>
    </row>
    <row r="14" ht="27" customHeight="1" spans="1:9">
      <c r="A14" s="90" t="s">
        <v>137</v>
      </c>
      <c r="B14" s="97" t="n">
        <v>2481.178899454164</v>
      </c>
      <c r="C14" s="127" t="n">
        <f t="shared" si="0"/>
        <v>7.0</v>
      </c>
      <c r="D14" s="98" t="n">
        <v>0.17003249711899993</v>
      </c>
      <c r="E14" s="127" t="n">
        <f t="shared" si="1"/>
        <v>3.0</v>
      </c>
      <c r="F14" s="97" t="n">
        <v>87930.25084986247</v>
      </c>
      <c r="G14" s="127" t="n">
        <f t="shared" si="2"/>
        <v>7.0</v>
      </c>
      <c r="H14" s="98" t="n">
        <v>-0.061004476374145376</v>
      </c>
      <c r="I14" s="127" t="n">
        <f t="shared" si="3"/>
        <v>12.0</v>
      </c>
    </row>
    <row r="15" ht="27" customHeight="1" spans="1:9">
      <c r="A15" s="90" t="s">
        <v>138</v>
      </c>
      <c r="B15" s="97" t="n">
        <v>1369.7423067357183</v>
      </c>
      <c r="C15" s="127" t="n">
        <f t="shared" si="0"/>
        <v>11.0</v>
      </c>
      <c r="D15" s="98" t="n">
        <v>-0.01891702970022223</v>
      </c>
      <c r="E15" s="127" t="n">
        <f t="shared" si="1"/>
        <v>14.0</v>
      </c>
      <c r="F15" s="97" t="n">
        <v>59015.482017823866</v>
      </c>
      <c r="G15" s="127" t="n">
        <f t="shared" si="2"/>
        <v>10.0</v>
      </c>
      <c r="H15" s="98" t="n">
        <v>-0.03354683068958898</v>
      </c>
      <c r="I15" s="127" t="n">
        <f t="shared" si="3"/>
        <v>9.0</v>
      </c>
    </row>
    <row r="16" ht="27" customHeight="1" spans="1:9">
      <c r="A16" s="90" t="s">
        <v>147</v>
      </c>
      <c r="B16" s="97" t="n">
        <v>2995.792574805885</v>
      </c>
      <c r="C16" s="127" t="n">
        <f t="shared" si="0"/>
        <v>3.0</v>
      </c>
      <c r="D16" s="98" t="n">
        <v>0.13782061274097937</v>
      </c>
      <c r="E16" s="127" t="n">
        <f t="shared" si="1"/>
        <v>4.0</v>
      </c>
      <c r="F16" s="97" t="n">
        <v>135532.859942032</v>
      </c>
      <c r="G16" s="127" t="n">
        <f t="shared" si="2"/>
        <v>4.0</v>
      </c>
      <c r="H16" s="98" t="n">
        <v>-0.03235208087285743</v>
      </c>
      <c r="I16" s="127" t="n">
        <f t="shared" si="3"/>
        <v>8.0</v>
      </c>
    </row>
    <row r="17" ht="27" customHeight="1" spans="1:9">
      <c r="A17" s="90" t="s">
        <v>107</v>
      </c>
      <c r="B17" s="97" t="n">
        <v>406.8846055100438</v>
      </c>
      <c r="C17" s="127" t="n">
        <f t="shared" si="0"/>
        <v>16.0</v>
      </c>
      <c r="D17" s="98" t="n">
        <v>0.1722851541470749</v>
      </c>
      <c r="E17" s="127" t="n">
        <f t="shared" si="1"/>
        <v>2.0</v>
      </c>
      <c r="F17" s="97" t="n">
        <v>7919.6107635902345</v>
      </c>
      <c r="G17" s="127" t="n">
        <f t="shared" si="2"/>
        <v>16.0</v>
      </c>
      <c r="H17" s="98" t="n">
        <v>-0.02517929067007061</v>
      </c>
      <c r="I17" s="127" t="n">
        <f t="shared" si="3"/>
        <v>7.0</v>
      </c>
    </row>
    <row r="18" ht="27" customHeight="1" spans="1:9">
      <c r="A18" s="90" t="s">
        <v>109</v>
      </c>
      <c r="B18" s="97" t="n">
        <v>1179.1408457637485</v>
      </c>
      <c r="C18" s="127" t="n">
        <f t="shared" si="0"/>
        <v>12.0</v>
      </c>
      <c r="D18" s="98" t="n">
        <v>-0.028616665751611398</v>
      </c>
      <c r="E18" s="127" t="n">
        <f t="shared" si="1"/>
        <v>15.0</v>
      </c>
      <c r="F18" s="97" t="n">
        <v>18627.026893873895</v>
      </c>
      <c r="G18" s="127" t="n">
        <f t="shared" si="2"/>
        <v>15.0</v>
      </c>
      <c r="H18" s="98" t="n">
        <v>-0.04834231842252001</v>
      </c>
      <c r="I18" s="127" t="n">
        <f t="shared" si="3"/>
        <v>11.0</v>
      </c>
    </row>
    <row r="19" ht="27" customHeight="1" spans="1:9">
      <c r="A19" s="90" t="s">
        <v>111</v>
      </c>
      <c r="B19" s="97" t="n">
        <v>803.6320006406754</v>
      </c>
      <c r="C19" s="127" t="n">
        <f t="shared" si="0"/>
        <v>13.0</v>
      </c>
      <c r="D19" s="98" t="n">
        <v>0.08990492668069278</v>
      </c>
      <c r="E19" s="127" t="n">
        <f t="shared" si="1"/>
        <v>5.0</v>
      </c>
      <c r="F19" s="97" t="n">
        <v>26452.760291415434</v>
      </c>
      <c r="G19" s="127" t="n">
        <f t="shared" si="2"/>
        <v>13.0</v>
      </c>
      <c r="H19" s="98" t="n">
        <v>0.37945195180384744</v>
      </c>
      <c r="I19" s="127" t="n">
        <f t="shared" si="3"/>
        <v>1.0</v>
      </c>
    </row>
    <row r="20" ht="27" customHeight="1" spans="1:9">
      <c r="A20" s="90" t="s">
        <v>112</v>
      </c>
      <c r="B20" s="97" t="n">
        <v>76.08952774778574</v>
      </c>
      <c r="C20" s="127" t="n">
        <f t="shared" si="0"/>
        <v>17.0</v>
      </c>
      <c r="D20" s="98" t="n">
        <v>-0.34873689077418135</v>
      </c>
      <c r="E20" s="127" t="n">
        <f t="shared" si="1"/>
        <v>17.0</v>
      </c>
      <c r="F20" s="97" t="n">
        <v>2704.2493459595894</v>
      </c>
      <c r="G20" s="127" t="n">
        <f t="shared" si="2"/>
        <v>17.0</v>
      </c>
      <c r="H20" s="98" t="n">
        <v>-0.244379389341395</v>
      </c>
      <c r="I20" s="127" t="n">
        <f t="shared" si="3"/>
        <v>17.0</v>
      </c>
    </row>
    <row r="21" ht="38" customHeight="1" spans="1:9">
      <c r="A21" s="123" t="s">
        <v>392</v>
      </c>
      <c r="B21" s="124"/>
      <c r="C21" s="124"/>
      <c r="D21" s="124"/>
      <c r="E21" s="124"/>
      <c r="F21" s="124"/>
      <c r="G21" s="124"/>
      <c r="H21" s="124"/>
      <c r="I21" s="124"/>
    </row>
    <row r="22" s="122" customFormat="1" ht="39" customHeight="1" spans="1:9">
      <c r="A22" s="125" t="s">
        <v>114</v>
      </c>
      <c r="B22" s="125" t="s">
        <v>306</v>
      </c>
      <c r="C22" s="125" t="s">
        <v>123</v>
      </c>
      <c r="D22" s="125" t="s">
        <v>307</v>
      </c>
      <c r="E22" s="125" t="s">
        <v>126</v>
      </c>
      <c r="F22" s="125" t="s">
        <v>308</v>
      </c>
      <c r="G22" s="125" t="s">
        <v>123</v>
      </c>
      <c r="H22" s="125" t="s">
        <v>307</v>
      </c>
      <c r="I22" s="125" t="s">
        <v>126</v>
      </c>
    </row>
    <row r="23" ht="27" customHeight="1" spans="1:9">
      <c r="A23" s="90" t="s">
        <v>80</v>
      </c>
      <c r="B23" s="97" t="n">
        <f>SUM(B24:B40)</f>
        <v>4003.5700999999985</v>
      </c>
      <c r="C23" s="126"/>
      <c r="D23" s="98" t="n">
        <v>-0.006685791920555609</v>
      </c>
      <c r="E23" s="126"/>
      <c r="F23" s="97" t="n">
        <f>SUM(F24:F40)</f>
        <v>156017.69562999997</v>
      </c>
      <c r="G23" s="126"/>
      <c r="H23" s="98" t="n">
        <v>0.010439150063179862</v>
      </c>
      <c r="I23" s="126"/>
    </row>
    <row r="24" ht="27" customHeight="1" spans="1:9">
      <c r="A24" s="90" t="s">
        <v>127</v>
      </c>
      <c r="B24" s="97" t="n">
        <v>349.53600000000006</v>
      </c>
      <c r="C24" s="127" t="n">
        <f>RANK(B24,B$24:B$40)</f>
        <v>5.0</v>
      </c>
      <c r="D24" s="98" t="n">
        <v>0.004324904577411134</v>
      </c>
      <c r="E24" s="127" t="n">
        <f>RANK(D24,D$24:D$40)</f>
        <v>9.0</v>
      </c>
      <c r="F24" s="97" t="n">
        <v>18917.15369999999</v>
      </c>
      <c r="G24" s="127" t="n">
        <f>RANK(F24,F$24:F$40)</f>
        <v>2.0</v>
      </c>
      <c r="H24" s="98" t="n">
        <v>0.025152519936052345</v>
      </c>
      <c r="I24" s="127" t="n">
        <f>RANK(H24,H$24:H$40)</f>
        <v>6.0</v>
      </c>
    </row>
    <row r="25" ht="27" customHeight="1" spans="1:9">
      <c r="A25" s="90" t="s">
        <v>128</v>
      </c>
      <c r="B25" s="97" t="n">
        <v>238.9376339634975</v>
      </c>
      <c r="C25" s="127" t="n">
        <f>RANK(B25,B$24:B$40)</f>
        <v>9.0</v>
      </c>
      <c r="D25" s="98" t="n">
        <v>-1.7590174602614454E-4</v>
      </c>
      <c r="E25" s="127" t="n">
        <f>RANK(D25,D$24:D$40)</f>
        <v>10.0</v>
      </c>
      <c r="F25" s="97" t="n">
        <v>5294.570444856963</v>
      </c>
      <c r="G25" s="127" t="n">
        <f>RANK(F25,F$24:F$40)</f>
        <v>11.0</v>
      </c>
      <c r="H25" s="98" t="n">
        <v>-0.17555877505917525</v>
      </c>
      <c r="I25" s="127" t="n">
        <f>RANK(H25,H$24:H$40)</f>
        <v>15.0</v>
      </c>
    </row>
    <row r="26" ht="27" customHeight="1" spans="1:9">
      <c r="A26" s="90" t="s">
        <v>129</v>
      </c>
      <c r="B26" s="97" t="n">
        <v>200.4952103462419</v>
      </c>
      <c r="C26" s="127" t="n">
        <f>RANK(B26,B$24:B$40)</f>
        <v>10.0</v>
      </c>
      <c r="D26" s="98" t="n">
        <v>0.06993327347533831</v>
      </c>
      <c r="E26" s="127" t="n">
        <f>RANK(D26,D$24:D$40)</f>
        <v>5.0</v>
      </c>
      <c r="F26" s="97" t="n">
        <v>8586.093683140469</v>
      </c>
      <c r="G26" s="127" t="n">
        <f>RANK(F26,F$24:F$40)</f>
        <v>8.0</v>
      </c>
      <c r="H26" s="98" t="n">
        <v>-0.007185985103610211</v>
      </c>
      <c r="I26" s="127" t="n">
        <f>RANK(H26,H$24:H$40)</f>
        <v>9.0</v>
      </c>
    </row>
    <row r="27" ht="27" customHeight="1" spans="1:9">
      <c r="A27" s="90" t="s">
        <v>130</v>
      </c>
      <c r="B27" s="97" t="n">
        <v>414.85787587595837</v>
      </c>
      <c r="C27" s="127" t="n">
        <f>RANK(B27,B$24:B$40)</f>
        <v>3.0</v>
      </c>
      <c r="D27" s="98" t="n">
        <v>-0.07444536439099743</v>
      </c>
      <c r="E27" s="127" t="n">
        <f>RANK(D27,D$24:D$40)</f>
        <v>14.0</v>
      </c>
      <c r="F27" s="97" t="n">
        <v>22868.56090884425</v>
      </c>
      <c r="G27" s="127" t="n">
        <f>RANK(F27,F$24:F$40)</f>
        <v>1.0</v>
      </c>
      <c r="H27" s="98" t="n">
        <v>0.109356176103375</v>
      </c>
      <c r="I27" s="127" t="n">
        <f>RANK(H27,H$24:H$40)</f>
        <v>3.0</v>
      </c>
    </row>
    <row r="28" ht="27" customHeight="1" spans="1:9">
      <c r="A28" s="90" t="s">
        <v>131</v>
      </c>
      <c r="B28" s="97" t="n">
        <v>398.3623336014883</v>
      </c>
      <c r="C28" s="127" t="n">
        <f>RANK(B28,B$24:B$40)</f>
        <v>4.0</v>
      </c>
      <c r="D28" s="98" t="n">
        <v>-0.06626711954835196</v>
      </c>
      <c r="E28" s="127" t="n">
        <f>RANK(D28,D$24:D$40)</f>
        <v>13.0</v>
      </c>
      <c r="F28" s="97" t="n">
        <v>17504.528224195055</v>
      </c>
      <c r="G28" s="127" t="n">
        <f>RANK(F28,F$24:F$40)</f>
        <v>4.0</v>
      </c>
      <c r="H28" s="98" t="n">
        <v>-0.032477670247425365</v>
      </c>
      <c r="I28" s="127" t="n">
        <f>RANK(H28,H$24:H$40)</f>
        <v>11.0</v>
      </c>
    </row>
    <row r="29" ht="27" customHeight="1" spans="1:9">
      <c r="A29" s="90" t="s">
        <v>132</v>
      </c>
      <c r="B29" s="97" t="n">
        <v>63.98158120196713</v>
      </c>
      <c r="C29" s="127" t="n">
        <f>RANK(B29,B$24:B$40)</f>
        <v>15.0</v>
      </c>
      <c r="D29" s="98" t="n">
        <v>-0.13482373469568168</v>
      </c>
      <c r="E29" s="127" t="n">
        <f>RANK(D29,D$24:D$40)</f>
        <v>15.0</v>
      </c>
      <c r="F29" s="97" t="n">
        <v>2443.4719129050472</v>
      </c>
      <c r="G29" s="127" t="n">
        <f>RANK(F29,F$24:F$40)</f>
        <v>14.0</v>
      </c>
      <c r="H29" s="98" t="n">
        <v>-0.04161166274105453</v>
      </c>
      <c r="I29" s="127" t="n">
        <f>RANK(H29,H$24:H$40)</f>
        <v>12.0</v>
      </c>
    </row>
    <row r="30" ht="27" customHeight="1" spans="1:9">
      <c r="A30" s="90" t="s">
        <v>133</v>
      </c>
      <c r="B30" s="97" t="n">
        <v>90.9816402187146</v>
      </c>
      <c r="C30" s="127" t="n">
        <f>RANK(B30,B$24:B$40)</f>
        <v>14.0</v>
      </c>
      <c r="D30" s="98" t="n">
        <v>-0.06466795718148759</v>
      </c>
      <c r="E30" s="127" t="n">
        <f>RANK(D30,D$24:D$40)</f>
        <v>12.0</v>
      </c>
      <c r="F30" s="97" t="n">
        <v>3519.358155721316</v>
      </c>
      <c r="G30" s="127" t="n">
        <f>RANK(F30,F$24:F$40)</f>
        <v>13.0</v>
      </c>
      <c r="H30" s="98" t="n">
        <v>-0.1810973185655402</v>
      </c>
      <c r="I30" s="127" t="n">
        <f>RANK(H30,H$24:H$40)</f>
        <v>16.0</v>
      </c>
    </row>
    <row r="31" ht="27" customHeight="1" spans="1:9">
      <c r="A31" s="90" t="s">
        <v>134</v>
      </c>
      <c r="B31" s="97" t="n">
        <v>341.8781083602374</v>
      </c>
      <c r="C31" s="127" t="n">
        <f>RANK(B31,B$24:B$40)</f>
        <v>6.0</v>
      </c>
      <c r="D31" s="98" t="n">
        <v>0.06420612512649868</v>
      </c>
      <c r="E31" s="127" t="n">
        <f>RANK(D31,D$24:D$40)</f>
        <v>6.0</v>
      </c>
      <c r="F31" s="97" t="n">
        <v>8146.164482507318</v>
      </c>
      <c r="G31" s="127" t="n">
        <f>RANK(F31,F$24:F$40)</f>
        <v>9.0</v>
      </c>
      <c r="H31" s="98" t="n">
        <v>0.0742303885924985</v>
      </c>
      <c r="I31" s="127" t="n">
        <f>RANK(H31,H$24:H$40)</f>
        <v>4.0</v>
      </c>
    </row>
    <row r="32" ht="27" customHeight="1" spans="1:9">
      <c r="A32" s="90" t="s">
        <v>135</v>
      </c>
      <c r="B32" s="97" t="n">
        <v>293.30241096241105</v>
      </c>
      <c r="C32" s="127" t="n">
        <f>RANK(B32,B$24:B$40)</f>
        <v>7.0</v>
      </c>
      <c r="D32" s="98" t="n">
        <v>-0.14441345571621778</v>
      </c>
      <c r="E32" s="127" t="n">
        <f>RANK(D32,D$24:D$40)</f>
        <v>16.0</v>
      </c>
      <c r="F32" s="97" t="n">
        <v>10945.413962174847</v>
      </c>
      <c r="G32" s="127" t="n">
        <f>RANK(F32,F$24:F$40)</f>
        <v>6.0</v>
      </c>
      <c r="H32" s="98" t="n">
        <v>-0.08787828284002759</v>
      </c>
      <c r="I32" s="127" t="n">
        <f>RANK(H32,H$24:H$40)</f>
        <v>14.0</v>
      </c>
    </row>
    <row r="33" ht="27" customHeight="1" spans="1:9">
      <c r="A33" s="90" t="s">
        <v>136</v>
      </c>
      <c r="B33" s="97" t="n">
        <v>426.4208613626888</v>
      </c>
      <c r="C33" s="127" t="n">
        <f>RANK(B33,B$24:B$40)</f>
        <v>2.0</v>
      </c>
      <c r="D33" s="98" t="n">
        <v>0.013274535235635798</v>
      </c>
      <c r="E33" s="127" t="n">
        <f>RANK(D33,D$24:D$40)</f>
        <v>8.0</v>
      </c>
      <c r="F33" s="97" t="n">
        <v>14894.183576205955</v>
      </c>
      <c r="G33" s="127" t="n">
        <f>RANK(F33,F$24:F$40)</f>
        <v>5.0</v>
      </c>
      <c r="H33" s="98" t="n">
        <v>0.02769963500477494</v>
      </c>
      <c r="I33" s="127" t="n">
        <f>RANK(H33,H$24:H$40)</f>
        <v>5.0</v>
      </c>
    </row>
    <row r="34" ht="27" customHeight="1" spans="1:9">
      <c r="A34" s="90" t="s">
        <v>137</v>
      </c>
      <c r="B34" s="97" t="n">
        <v>287.80736863073224</v>
      </c>
      <c r="C34" s="127" t="n">
        <f>RANK(B34,B$24:B$40)</f>
        <v>8.0</v>
      </c>
      <c r="D34" s="98" t="n">
        <v>0.12144984048750439</v>
      </c>
      <c r="E34" s="127" t="n">
        <f>RANK(D34,D$24:D$40)</f>
        <v>2.0</v>
      </c>
      <c r="F34" s="97" t="n">
        <v>9692.314800610402</v>
      </c>
      <c r="G34" s="127" t="n">
        <f>RANK(F34,F$24:F$40)</f>
        <v>7.0</v>
      </c>
      <c r="H34" s="98" t="n">
        <v>0.01598067787352035</v>
      </c>
      <c r="I34" s="127" t="n">
        <f>RANK(H34,H$24:H$40)</f>
        <v>7.0</v>
      </c>
    </row>
    <row r="35" ht="27" customHeight="1" spans="1:9">
      <c r="A35" s="90" t="s">
        <v>138</v>
      </c>
      <c r="B35" s="97" t="n">
        <v>165.53842138920422</v>
      </c>
      <c r="C35" s="127" t="n">
        <f>RANK(B35,B$24:B$40)</f>
        <v>11.0</v>
      </c>
      <c r="D35" s="98" t="n">
        <v>0.02178674851852075</v>
      </c>
      <c r="E35" s="127" t="n">
        <f>RANK(D35,D$24:D$40)</f>
        <v>7.0</v>
      </c>
      <c r="F35" s="97" t="n">
        <v>7114.130625527662</v>
      </c>
      <c r="G35" s="127" t="n">
        <f>RANK(F35,F$24:F$40)</f>
        <v>10.0</v>
      </c>
      <c r="H35" s="98" t="n">
        <v>-0.0066320171600131525</v>
      </c>
      <c r="I35" s="127" t="n">
        <f>RANK(H35,H$24:H$40)</f>
        <v>8.0</v>
      </c>
    </row>
    <row r="36" ht="27" customHeight="1" spans="1:9">
      <c r="A36" s="90" t="s">
        <v>147</v>
      </c>
      <c r="B36" s="97" t="n">
        <v>427.8194650728407</v>
      </c>
      <c r="C36" s="127" t="n">
        <f>RANK(B36,B$24:B$40)</f>
        <v>1.0</v>
      </c>
      <c r="D36" s="98" t="n">
        <v>0.10312447892276268</v>
      </c>
      <c r="E36" s="127" t="n">
        <f>RANK(D36,D$24:D$40)</f>
        <v>3.0</v>
      </c>
      <c r="F36" s="97" t="n">
        <v>17673.71263086528</v>
      </c>
      <c r="G36" s="127" t="n">
        <f>RANK(F36,F$24:F$40)</f>
        <v>3.0</v>
      </c>
      <c r="H36" s="98" t="n">
        <v>-0.01763829696158385</v>
      </c>
      <c r="I36" s="127" t="n">
        <f>RANK(H36,H$24:H$40)</f>
        <v>10.0</v>
      </c>
    </row>
    <row r="37" ht="27" customHeight="1" spans="1:9">
      <c r="A37" s="90" t="s">
        <v>107</v>
      </c>
      <c r="B37" s="97" t="n">
        <v>51.080736396179304</v>
      </c>
      <c r="C37" s="127" t="n">
        <f>RANK(B37,B$24:B$40)</f>
        <v>16.0</v>
      </c>
      <c r="D37" s="98" t="n">
        <v>0.15366407467426288</v>
      </c>
      <c r="E37" s="127" t="n">
        <f>RANK(D37,D$24:D$40)</f>
        <v>1.0</v>
      </c>
      <c r="F37" s="97" t="n">
        <v>1048.5797989385312</v>
      </c>
      <c r="G37" s="127" t="n">
        <f>RANK(F37,F$24:F$40)</f>
        <v>16.0</v>
      </c>
      <c r="H37" s="98" t="n">
        <v>0.2501745300418862</v>
      </c>
      <c r="I37" s="127" t="n">
        <f>RANK(H37,H$24:H$40)</f>
        <v>2.0</v>
      </c>
    </row>
    <row r="38" ht="27" customHeight="1" spans="1:9">
      <c r="A38" s="90" t="s">
        <v>109</v>
      </c>
      <c r="B38" s="97" t="n">
        <v>152.60252922208383</v>
      </c>
      <c r="C38" s="127" t="n">
        <f>RANK(B38,B$24:B$40)</f>
        <v>12.0</v>
      </c>
      <c r="D38" s="98" t="n">
        <v>-0.04626825413284979</v>
      </c>
      <c r="E38" s="127" t="n">
        <f>RANK(D38,D$24:D$40)</f>
        <v>11.0</v>
      </c>
      <c r="F38" s="97" t="n">
        <v>2383.347968139989</v>
      </c>
      <c r="G38" s="127" t="n">
        <f>RANK(F38,F$24:F$40)</f>
        <v>15.0</v>
      </c>
      <c r="H38" s="98" t="n">
        <v>-0.07919738685213235</v>
      </c>
      <c r="I38" s="127" t="n">
        <f>RANK(H38,H$24:H$40)</f>
        <v>13.0</v>
      </c>
    </row>
    <row r="39" ht="27" customHeight="1" spans="1:9">
      <c r="A39" s="90" t="s">
        <v>111</v>
      </c>
      <c r="B39" s="97" t="n">
        <v>91.31424739565294</v>
      </c>
      <c r="C39" s="127" t="n">
        <f>RANK(B39,B$24:B$40)</f>
        <v>13.0</v>
      </c>
      <c r="D39" s="98" t="n">
        <v>0.07181915442818844</v>
      </c>
      <c r="E39" s="127" t="n">
        <f>RANK(D39,D$24:D$40)</f>
        <v>4.0</v>
      </c>
      <c r="F39" s="97" t="n">
        <v>4641.1454376004685</v>
      </c>
      <c r="G39" s="127" t="n">
        <f>RANK(F39,F$24:F$40)</f>
        <v>12.0</v>
      </c>
      <c r="H39" s="98" t="n">
        <v>1.0207806551204315</v>
      </c>
      <c r="I39" s="127" t="n">
        <f>RANK(H39,H$24:H$40)</f>
        <v>1.0</v>
      </c>
    </row>
    <row r="40" ht="27" customHeight="1" spans="1:9">
      <c r="A40" s="90" t="s">
        <v>112</v>
      </c>
      <c r="B40" s="97" t="n">
        <v>8.6536760001006</v>
      </c>
      <c r="C40" s="127" t="n">
        <f>RANK(B40,B$24:B$40)</f>
        <v>17.0</v>
      </c>
      <c r="D40" s="98" t="n">
        <v>-0.703501601864026</v>
      </c>
      <c r="E40" s="127" t="n">
        <f>RANK(D40,D$24:D$40)</f>
        <v>17.0</v>
      </c>
      <c r="F40" s="97" t="n">
        <v>344.96531776643945</v>
      </c>
      <c r="G40" s="127" t="n">
        <f>RANK(F40,F$24:F$40)</f>
        <v>17.0</v>
      </c>
      <c r="H40" s="98" t="n">
        <v>-0.5877063649846491</v>
      </c>
      <c r="I40" s="127" t="n">
        <f>RANK(H40,H$24:H$40)</f>
        <v>17.0</v>
      </c>
    </row>
  </sheetData>
  <mergeCells count="2">
    <mergeCell ref="A1:I1"/>
    <mergeCell ref="A21:I21"/>
  </mergeCells>
  <pageMargins left="0.75" right="0.75" top="1" bottom="1" header="0.5" footer="0.5"/>
  <pageSetup paperSize="8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G12" sqref="G12"/>
    </sheetView>
  </sheetViews>
  <sheetFormatPr defaultColWidth="8.88888888888889" defaultRowHeight="14.4" outlineLevelCol="7"/>
  <cols>
    <col min="1" max="1" customWidth="true" style="16" width="22.0"/>
    <col min="2" max="2" customWidth="true" style="16" width="12.0"/>
    <col min="3" max="3" customWidth="true" style="16" width="8.66666666666667"/>
    <col min="4" max="4" customWidth="true" style="16" width="13.33203125"/>
    <col min="5" max="5" customWidth="true" style="16" width="22.22265625"/>
    <col min="6" max="6" customWidth="true" style="16" width="12.0"/>
    <col min="7" max="7" customWidth="true" style="16" width="8.66796875"/>
    <col min="8" max="8" customWidth="true" style="16" width="12.0"/>
  </cols>
  <sheetData>
    <row r="1" ht="40.05" customHeight="1" spans="1:8">
      <c r="A1" s="114" t="s">
        <v>393</v>
      </c>
    </row>
    <row r="2" ht="46" customHeight="1" spans="1:8">
      <c r="A2" s="115" t="s">
        <v>241</v>
      </c>
      <c r="B2" s="116" t="s">
        <v>311</v>
      </c>
      <c r="C2" s="115" t="s">
        <v>12</v>
      </c>
      <c r="D2" s="115" t="s">
        <v>312</v>
      </c>
      <c r="E2" s="117" t="s">
        <v>313</v>
      </c>
      <c r="F2" s="116" t="s">
        <v>11</v>
      </c>
      <c r="G2" s="115" t="s">
        <v>12</v>
      </c>
      <c r="H2" s="115" t="s">
        <v>314</v>
      </c>
    </row>
    <row r="3" ht="40" customHeight="1" spans="1:8">
      <c r="A3" s="118" t="s">
        <v>233</v>
      </c>
      <c r="B3" s="119" t="n">
        <v>31528.060700000005</v>
      </c>
      <c r="C3" s="120" t="n">
        <v>0.05810557736853765</v>
      </c>
      <c r="D3" s="120"/>
      <c r="E3" s="118" t="s">
        <v>315</v>
      </c>
      <c r="F3" s="119" t="n">
        <v>1227147.48902</v>
      </c>
      <c r="G3" s="120" t="n">
        <v>-0.023503698331233613</v>
      </c>
      <c r="H3" s="120"/>
    </row>
    <row r="4" ht="40" customHeight="1" spans="1:8">
      <c r="A4" s="121" t="s">
        <v>316</v>
      </c>
      <c r="B4" s="119" t="n">
        <v>12851.020699999997</v>
      </c>
      <c r="C4" s="120" t="n">
        <v>-0.08540859406660663</v>
      </c>
      <c r="D4" s="120" t="n">
        <f>B4/B$3</f>
        <v>0.4076058093861764</v>
      </c>
      <c r="E4" s="121" t="s">
        <v>316</v>
      </c>
      <c r="F4" s="119" t="n">
        <v>904146.3890200002</v>
      </c>
      <c r="G4" s="120" t="n">
        <v>-0.015628704630610387</v>
      </c>
      <c r="H4" s="120" t="n">
        <f>F4/F$3</f>
        <v>0.7367870586949995</v>
      </c>
    </row>
    <row r="5" ht="40" customHeight="1" spans="1:8">
      <c r="A5" s="121" t="s">
        <v>317</v>
      </c>
      <c r="B5" s="119" t="n">
        <v>11630.720000000003</v>
      </c>
      <c r="C5" s="120" t="n">
        <v>0.13153058494466788</v>
      </c>
      <c r="D5" s="120" t="n">
        <f>B5/B$3</f>
        <v>0.3689005838535448</v>
      </c>
      <c r="E5" s="121" t="s">
        <v>317</v>
      </c>
      <c r="F5" s="119" t="n">
        <v>227126.73999999993</v>
      </c>
      <c r="G5" s="120" t="n">
        <v>-0.09954708705268273</v>
      </c>
      <c r="H5" s="120" t="n">
        <f>F5/F$3</f>
        <v>0.18508511978571004</v>
      </c>
    </row>
    <row r="6" ht="40" customHeight="1" spans="1:8">
      <c r="A6" s="121" t="s">
        <v>318</v>
      </c>
      <c r="B6" s="119" t="n">
        <v>4134.850000000001</v>
      </c>
      <c r="C6" s="120" t="n">
        <v>0.08542770290490499</v>
      </c>
      <c r="D6" s="120" t="n">
        <f>B6/B$3</f>
        <v>0.1311482504218853</v>
      </c>
      <c r="E6" s="121" t="s">
        <v>318</v>
      </c>
      <c r="F6" s="119" t="n">
        <v>56270.14</v>
      </c>
      <c r="G6" s="120" t="n">
        <v>-0.06384566651627015</v>
      </c>
      <c r="H6" s="120" t="n">
        <f>F6/F$3</f>
        <v>0.04585442296340217</v>
      </c>
    </row>
    <row r="7" ht="40" customHeight="1" spans="1:8">
      <c r="A7" s="121" t="s">
        <v>319</v>
      </c>
      <c r="B7" s="119" t="n">
        <v>2911.4700000000016</v>
      </c>
      <c r="C7" s="120" t="n">
        <v>0.7566171723692722</v>
      </c>
      <c r="D7" s="120" t="n">
        <f>B7/B$3</f>
        <v>0.0923453563383935</v>
      </c>
      <c r="E7" s="121" t="s">
        <v>319</v>
      </c>
      <c r="F7" s="119" t="n">
        <v>39604.21999999997</v>
      </c>
      <c r="G7" s="120" t="n">
        <v>0.532732148378979</v>
      </c>
      <c r="H7" s="120" t="n">
        <f>F7/F$3</f>
        <v>0.03227339855588828</v>
      </c>
    </row>
    <row r="10" ht="40.05" customHeight="1" spans="1:8">
      <c r="A10" s="114" t="s">
        <v>394</v>
      </c>
    </row>
    <row r="11" ht="40" customHeight="1" spans="1:8">
      <c r="A11" s="115" t="s">
        <v>241</v>
      </c>
      <c r="B11" s="116" t="s">
        <v>306</v>
      </c>
      <c r="C11" s="115" t="s">
        <v>12</v>
      </c>
      <c r="D11" s="115" t="s">
        <v>312</v>
      </c>
      <c r="E11" s="117" t="s">
        <v>313</v>
      </c>
      <c r="F11" s="116" t="s">
        <v>308</v>
      </c>
      <c r="G11" s="115" t="s">
        <v>12</v>
      </c>
      <c r="H11" s="115" t="s">
        <v>314</v>
      </c>
    </row>
    <row r="12" ht="40" customHeight="1" spans="1:8">
      <c r="A12" s="118" t="s">
        <v>233</v>
      </c>
      <c r="B12" s="119" t="n">
        <v>4003.5700999999985</v>
      </c>
      <c r="C12" s="120" t="n">
        <v>-0.006685791920556286</v>
      </c>
      <c r="D12" s="120"/>
      <c r="E12" s="118" t="s">
        <v>315</v>
      </c>
      <c r="F12" s="119" t="n">
        <v>156017.69562999997</v>
      </c>
      <c r="G12" s="121" t="n">
        <v>0.010439150063180812</v>
      </c>
      <c r="H12" s="119"/>
    </row>
    <row r="13" ht="40" customHeight="1" spans="1:8">
      <c r="A13" s="121" t="s">
        <v>316</v>
      </c>
      <c r="B13" s="119" t="n">
        <v>1646.4800999999995</v>
      </c>
      <c r="C13" s="120" t="n">
        <v>-0.07748709040618144</v>
      </c>
      <c r="D13" s="120" t="n">
        <f>B13/B$12</f>
        <v>0.411252971441664</v>
      </c>
      <c r="E13" s="121" t="s">
        <v>316</v>
      </c>
      <c r="F13" s="119" t="n">
        <v>116272.14562999998</v>
      </c>
      <c r="G13" s="121" t="n">
        <v>0.005300366136311995</v>
      </c>
      <c r="H13" s="119" t="n">
        <f>F13/F$12</f>
        <v>0.7452497305545546</v>
      </c>
    </row>
    <row r="14" ht="40" customHeight="1" spans="1:8">
      <c r="A14" s="121" t="s">
        <v>317</v>
      </c>
      <c r="B14" s="119" t="n">
        <v>1436.6300000000003</v>
      </c>
      <c r="C14" s="120" t="n">
        <v>0.06410731215927958</v>
      </c>
      <c r="D14" s="120" t="n">
        <f>B14/B$12</f>
        <v>0.3588372288023632</v>
      </c>
      <c r="E14" s="121" t="s">
        <v>317</v>
      </c>
      <c r="F14" s="119" t="n">
        <v>27230.65</v>
      </c>
      <c r="G14" s="121" t="n">
        <v>-0.008609924440622299</v>
      </c>
      <c r="H14" s="119" t="n">
        <f>F14/F$12</f>
        <v>0.17453565052375974</v>
      </c>
    </row>
    <row r="15" ht="40" customHeight="1" spans="1:8">
      <c r="A15" s="121" t="s">
        <v>318</v>
      </c>
      <c r="B15" s="119" t="n">
        <v>493.8999999999997</v>
      </c>
      <c r="C15" s="120" t="n">
        <v>-0.18179709760784624</v>
      </c>
      <c r="D15" s="120" t="n">
        <f>B15/B$12</f>
        <v>0.12336489374820737</v>
      </c>
      <c r="E15" s="121" t="s">
        <v>318</v>
      </c>
      <c r="F15" s="119" t="n">
        <v>6715.290000000001</v>
      </c>
      <c r="G15" s="121" t="n">
        <v>-0.11664748324465102</v>
      </c>
      <c r="H15" s="119" t="n">
        <f>F15/F$12</f>
        <v>0.04304184838061885</v>
      </c>
    </row>
    <row r="16" ht="40" customHeight="1" spans="1:8">
      <c r="A16" s="121" t="s">
        <v>319</v>
      </c>
      <c r="B16" s="119" t="n">
        <v>426.5599999999992</v>
      </c>
      <c r="C16" s="120" t="n">
        <v>0.4607218683651736</v>
      </c>
      <c r="D16" s="120" t="n">
        <f>B16/B$12</f>
        <v>0.10654490600776517</v>
      </c>
      <c r="E16" s="121" t="s">
        <v>319</v>
      </c>
      <c r="F16" s="119" t="n">
        <v>5799.609999999993</v>
      </c>
      <c r="G16" s="121" t="n">
        <v>0.5770394803033603</v>
      </c>
      <c r="H16" s="119" t="n">
        <f>F16/F$12</f>
        <v>0.037172770541066796</v>
      </c>
    </row>
  </sheetData>
  <mergeCells count="2">
    <mergeCell ref="A1:H1"/>
    <mergeCell ref="A10:H10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workbookViewId="0">
      <selection activeCell="S31" sqref="S31"/>
    </sheetView>
  </sheetViews>
  <sheetFormatPr defaultColWidth="8.88888888888889" defaultRowHeight="14.4"/>
  <cols>
    <col min="1" max="1" customWidth="true" style="16" width="24.0"/>
    <col min="2" max="2" customWidth="true" style="16" width="22.0"/>
    <col min="3" max="3" customWidth="true" style="16" width="7.0"/>
    <col min="4" max="4" customWidth="true" style="16" width="28.0"/>
    <col min="5" max="5" customWidth="true" style="16" width="7.0"/>
    <col min="6" max="8" customWidth="true" style="16" width="11.0"/>
    <col min="9" max="9" customWidth="true" style="16" width="11.8888888888889"/>
    <col min="10" max="10" customWidth="true" style="16" width="11.4444444444444"/>
    <col min="11" max="11" customWidth="true" style="16" width="11.8888888888889"/>
    <col min="12" max="12" customWidth="true" style="16" width="12.0"/>
    <col min="13" max="13" customWidth="true" style="16" width="11.0"/>
  </cols>
  <sheetData>
    <row r="1" ht="20.4" customHeight="1" spans="1:13">
      <c r="A1" s="95" t="s">
        <v>228</v>
      </c>
    </row>
    <row r="2" ht="54" customHeight="1" spans="1:13">
      <c r="A2" s="82" t="s">
        <v>230</v>
      </c>
      <c r="B2" s="79" t="s">
        <v>231</v>
      </c>
      <c r="C2" s="82" t="s">
        <v>12</v>
      </c>
      <c r="D2" s="79" t="s">
        <v>232</v>
      </c>
      <c r="E2" s="82" t="s">
        <v>12</v>
      </c>
    </row>
    <row r="3" ht="40.95" customHeight="1" spans="1:13">
      <c r="A3" s="96" t="s">
        <v>233</v>
      </c>
      <c r="B3" s="97" t="n">
        <f>B4+B5+B8+B9</f>
        <v>406134.84</v>
      </c>
      <c r="C3" s="98">
        <v>-0.0656086938153265</v>
      </c>
      <c r="D3" s="97" t="n">
        <f>D4+D5+D8+D9</f>
        <v>1480329.8400000003</v>
      </c>
      <c r="E3" s="98">
        <v>-0.0528583166553732</v>
      </c>
      <c r="G3" s="99" t="n">
        <f>G4+G6+G7+G8+G9</f>
        <v>406134.84</v>
      </c>
      <c r="H3" s="100" t="n">
        <f>G3/K3-1</f>
        <v>-0.06545875664811185</v>
      </c>
      <c r="I3" s="99" t="n">
        <f>I4+I6+I7+I8+I9</f>
        <v>2523638.75</v>
      </c>
      <c r="J3" s="100" t="n">
        <f>I3/L3-1</f>
        <v>-0.05277516363267987</v>
      </c>
      <c r="K3" s="99" t="n">
        <f>K4+K6+K7+K8+K9</f>
        <v>434582.04</v>
      </c>
      <c r="L3" s="99" t="n">
        <f>L4+L6+L7+L8+L9</f>
        <v>2664244.6999999997</v>
      </c>
    </row>
    <row r="4" ht="39" customHeight="1" spans="1:13">
      <c r="A4" s="96" t="s">
        <v>234</v>
      </c>
      <c r="B4" s="97">
        <v>157305.77</v>
      </c>
      <c r="C4" s="98">
        <v>-0.102153029976829</v>
      </c>
      <c r="D4" s="97">
        <v>796652.14</v>
      </c>
      <c r="E4" s="98">
        <v>-0.100759611989284</v>
      </c>
      <c r="G4" s="35">
        <v>157305.77</v>
      </c>
      <c r="H4" s="36">
        <v>-0.102153029976829</v>
      </c>
      <c r="I4" s="35">
        <v>796652.14</v>
      </c>
      <c r="J4" s="36">
        <v>-0.100759611989284</v>
      </c>
      <c r="K4" s="35">
        <v>175203.32</v>
      </c>
      <c r="L4" s="35">
        <v>885916.77</v>
      </c>
    </row>
    <row r="5" ht="39" customHeight="1" spans="1:13">
      <c r="A5" s="96" t="s">
        <v>235</v>
      </c>
      <c r="B5" s="101" t="n">
        <f>B6+B7</f>
        <v>103446.69</v>
      </c>
      <c r="C5" s="102">
        <v>-0.0723136905053359</v>
      </c>
      <c r="D5" s="101" t="n">
        <f>SUM(D6:D7)</f>
        <v>534518.27</v>
      </c>
      <c r="E5" s="98">
        <v>-0.0702668634259139</v>
      </c>
      <c r="G5" s="99" t="n">
        <f>G6+G7</f>
        <v>103446.69</v>
      </c>
      <c r="H5" s="100" t="n">
        <f>G5/K5-1</f>
        <v>-0.07231369050533576</v>
      </c>
      <c r="I5" s="99" t="n">
        <f>I6+I7</f>
        <v>534518.27</v>
      </c>
      <c r="J5" s="100" t="n">
        <f>I5/L5-1</f>
        <v>-0.07026686342591382</v>
      </c>
      <c r="K5" s="99" t="n">
        <f>K6+K7</f>
        <v>111510.42000000001</v>
      </c>
      <c r="L5" s="99" t="n">
        <f>L6+L7</f>
        <v>574915.8</v>
      </c>
    </row>
    <row r="6" ht="51" customHeight="1" spans="1:13">
      <c r="A6" s="96" t="s">
        <v>236</v>
      </c>
      <c r="B6" s="97">
        <v>71065.37</v>
      </c>
      <c r="C6" s="98">
        <v>-0.0912891313298707</v>
      </c>
      <c r="D6" s="97">
        <v>367362.56</v>
      </c>
      <c r="E6" s="98">
        <v>-0.0886031531491301</v>
      </c>
      <c r="G6" s="35">
        <v>71065.37</v>
      </c>
      <c r="H6" s="36">
        <v>-0.0912891313298707</v>
      </c>
      <c r="I6" s="35">
        <v>367362.56</v>
      </c>
      <c r="J6" s="36">
        <v>-0.0886031531491301</v>
      </c>
      <c r="K6" s="35">
        <v>78204.6</v>
      </c>
      <c r="L6" s="35">
        <v>403076.4</v>
      </c>
    </row>
    <row r="7" ht="37.05" customHeight="1" spans="1:13">
      <c r="A7" s="96" t="s">
        <v>237</v>
      </c>
      <c r="B7" s="97">
        <v>32381.32</v>
      </c>
      <c r="C7" s="98">
        <v>-0.0277579113800526</v>
      </c>
      <c r="D7" s="97">
        <v>167155.71</v>
      </c>
      <c r="E7" s="98">
        <v>-0.0272562055035108</v>
      </c>
      <c r="G7" s="103">
        <v>32381.32</v>
      </c>
      <c r="H7" s="104">
        <v>-0.0277579113800526</v>
      </c>
      <c r="I7" s="103">
        <v>167155.71</v>
      </c>
      <c r="J7" s="104">
        <v>-0.0272562055035108</v>
      </c>
      <c r="K7" s="103">
        <v>33305.82</v>
      </c>
      <c r="L7" s="103">
        <v>171839.4</v>
      </c>
    </row>
    <row r="8" ht="39" customHeight="1" spans="1:13">
      <c r="A8" s="96" t="s">
        <v>238</v>
      </c>
      <c r="B8" s="97">
        <v>144824.79</v>
      </c>
      <c r="C8" s="98">
        <v>-0.0165609809130047</v>
      </c>
      <c r="D8" s="97">
        <v>147263.62</v>
      </c>
      <c r="E8" s="98">
        <v>-0.00897625526071066</v>
      </c>
      <c r="G8" s="99">
        <v>144824.79</v>
      </c>
      <c r="H8" s="104" t="n">
        <f>G8/K8-1</f>
        <v>-0.01656098091300484</v>
      </c>
      <c r="I8" s="99">
        <v>1190572.53</v>
      </c>
      <c r="J8" s="104" t="n">
        <f>I8/L8-1</f>
        <v>-0.008976255260710775</v>
      </c>
      <c r="K8" s="103">
        <v>147263.62</v>
      </c>
      <c r="L8" s="103">
        <v>1201356.21</v>
      </c>
    </row>
    <row r="9" ht="40.95" customHeight="1" spans="1:13">
      <c r="A9" s="90" t="s">
        <v>239</v>
      </c>
      <c r="B9" s="105">
        <v>557.59</v>
      </c>
      <c r="C9" s="98">
        <v>-0.0778759013031685</v>
      </c>
      <c r="D9" s="105">
        <v>1895.81</v>
      </c>
      <c r="E9" s="106">
        <v>-0.0778775438733025</v>
      </c>
      <c r="G9" s="103">
        <v>557.59</v>
      </c>
      <c r="H9" s="104" t="n">
        <f>G9/K9-1</f>
        <v>-0.07787590130316857</v>
      </c>
      <c r="I9" s="103">
        <v>1895.81</v>
      </c>
      <c r="J9" s="104" t="n">
        <f>I9/L9-1</f>
        <v>-0.07787754387330248</v>
      </c>
      <c r="K9" s="103">
        <v>604.68</v>
      </c>
      <c r="L9" s="103">
        <v>2055.92</v>
      </c>
    </row>
    <row r="10" spans="1:13">
      <c r="G10" s="107">
        <v>20630.5541</v>
      </c>
      <c r="I10" s="107">
        <v>1355848.188429</v>
      </c>
      <c r="K10" s="108">
        <v>18966.4671</v>
      </c>
      <c r="L10" s="109">
        <v>1278072.181784</v>
      </c>
    </row>
    <row r="13" spans="1:13">
      <c r="D13" s="110">
        <v>406134.84</v>
      </c>
      <c r="E13" s="110">
        <v>-7.2</v>
      </c>
      <c r="F13" s="110">
        <v>157305.77</v>
      </c>
      <c r="G13" s="110">
        <v>-10.2</v>
      </c>
      <c r="H13" s="110">
        <v>103446.69</v>
      </c>
      <c r="I13" s="110">
        <v>-9.6</v>
      </c>
      <c r="J13" s="110">
        <v>144824.79</v>
      </c>
      <c r="K13" s="111">
        <v>-1.7</v>
      </c>
      <c r="L13" s="112">
        <v>557.59</v>
      </c>
      <c r="M13" s="113">
        <v>-7.8</v>
      </c>
    </row>
    <row r="14" spans="1:13">
      <c r="K14" s="99">
        <v>1190572.53</v>
      </c>
    </row>
    <row r="15" spans="1:13">
      <c r="G15" s="99">
        <v>557.59</v>
      </c>
    </row>
    <row r="16" spans="1:13">
      <c r="G16" s="99">
        <v>1895.81</v>
      </c>
    </row>
  </sheetData>
  <mergeCells count="1">
    <mergeCell ref="A1:E1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3"/>
  <sheetViews>
    <sheetView workbookViewId="0">
      <selection activeCell="N7" sqref="N7"/>
    </sheetView>
  </sheetViews>
  <sheetFormatPr defaultColWidth="8.88888888888889" defaultRowHeight="15.6"/>
  <cols>
    <col min="1" max="1" customWidth="true" style="16" width="7.44444444444444"/>
    <col min="2" max="2" customWidth="true" style="58" width="12.0"/>
    <col min="3" max="3" customWidth="true" style="59" width="7.66796875"/>
    <col min="4" max="4" customWidth="true" style="58" width="12.0"/>
    <col min="5" max="5" customWidth="true" style="58" width="7.0"/>
    <col min="6" max="6" customWidth="true" style="59" width="8.5546875"/>
    <col min="7" max="7" customWidth="true" style="58" width="16.77734375"/>
    <col min="8" max="8" customWidth="true" style="59" width="8.5546875"/>
    <col min="9" max="9" customWidth="true" style="58" width="10.5546875"/>
    <col min="10" max="10" customWidth="true" style="58" width="10.6666666666667"/>
    <col min="11" max="11" customWidth="true" style="59" width="7.0"/>
    <col min="12" max="12" customWidth="true" style="58" width="14.0"/>
    <col min="13" max="13" customWidth="true" style="59" width="7.22265625"/>
    <col min="14" max="14" customWidth="true" style="58" width="10.4453125"/>
    <col min="15" max="15" customWidth="true" style="58" width="9.44444444444444"/>
    <col min="16" max="16" customWidth="true" style="59" width="7.5546875"/>
    <col min="17" max="17" customWidth="true" style="60" width="13.66796875"/>
    <col min="18" max="18" customWidth="true" style="59" width="8.66796875"/>
    <col min="19" max="19" customWidth="true" style="58" width="9.5546875"/>
    <col min="20" max="20" customWidth="true" style="58" width="8.66666666666667"/>
    <col min="21" max="21" customWidth="true" style="59" width="8.22265625"/>
    <col min="22" max="23" customWidth="true" style="16" width="13.0"/>
    <col min="24" max="24" customWidth="true" style="16" width="12.0"/>
    <col min="25" max="25" customWidth="true" style="16" width="15.0"/>
    <col min="26" max="26" customWidth="true" style="16" width="13.8888888888889"/>
  </cols>
  <sheetData>
    <row r="1" ht="36" customHeight="1" spans="1:25">
      <c r="A1" s="61" t="s">
        <v>395</v>
      </c>
      <c r="B1" s="62"/>
      <c r="C1" s="63"/>
      <c r="D1" s="64"/>
      <c r="E1" s="64"/>
      <c r="F1" s="63"/>
      <c r="G1" s="62"/>
      <c r="H1" s="63"/>
      <c r="I1" s="64"/>
      <c r="J1" s="64"/>
      <c r="K1" s="63"/>
      <c r="L1" s="62"/>
      <c r="M1" s="63"/>
      <c r="N1" s="64"/>
      <c r="O1" s="64"/>
      <c r="P1" s="63"/>
      <c r="Q1" s="62"/>
      <c r="R1" s="63"/>
      <c r="S1" s="64"/>
      <c r="T1" s="64"/>
      <c r="U1" s="65"/>
      <c r="V1" s="66"/>
    </row>
    <row r="2" ht="27" customHeight="1" spans="1:25">
      <c r="A2" s="67" t="s">
        <v>230</v>
      </c>
      <c r="B2" s="68" t="s">
        <v>322</v>
      </c>
      <c r="C2" s="63"/>
      <c r="D2" s="64"/>
      <c r="E2" s="64"/>
      <c r="F2" s="65"/>
      <c r="G2" s="69" t="s">
        <v>323</v>
      </c>
      <c r="H2" s="63"/>
      <c r="I2" s="64"/>
      <c r="J2" s="64"/>
      <c r="K2" s="65"/>
      <c r="L2" s="69" t="s">
        <v>324</v>
      </c>
      <c r="M2" s="63"/>
      <c r="N2" s="64"/>
      <c r="O2" s="64"/>
      <c r="P2" s="65"/>
      <c r="Q2" s="70" t="s">
        <v>325</v>
      </c>
      <c r="R2" s="63"/>
      <c r="S2" s="64"/>
      <c r="T2" s="64"/>
      <c r="U2" s="65"/>
      <c r="V2" s="71" t="s">
        <v>326</v>
      </c>
      <c r="W2" s="72"/>
      <c r="X2" s="72"/>
      <c r="Y2" s="73"/>
    </row>
    <row r="3" ht="45" customHeight="1" spans="1:25">
      <c r="A3" s="29"/>
      <c r="B3" s="74" t="s">
        <v>327</v>
      </c>
      <c r="C3" s="75" t="s">
        <v>123</v>
      </c>
      <c r="D3" s="74" t="s">
        <v>251</v>
      </c>
      <c r="E3" s="74" t="s">
        <v>12</v>
      </c>
      <c r="F3" s="75" t="s">
        <v>126</v>
      </c>
      <c r="G3" s="74" t="s">
        <v>328</v>
      </c>
      <c r="H3" s="75" t="s">
        <v>123</v>
      </c>
      <c r="I3" s="74" t="s">
        <v>251</v>
      </c>
      <c r="J3" s="76" t="s">
        <v>12</v>
      </c>
      <c r="K3" s="77" t="s">
        <v>126</v>
      </c>
      <c r="L3" s="74" t="s">
        <v>329</v>
      </c>
      <c r="M3" s="75" t="s">
        <v>123</v>
      </c>
      <c r="N3" s="74" t="s">
        <v>251</v>
      </c>
      <c r="O3" s="76" t="s">
        <v>12</v>
      </c>
      <c r="P3" s="77" t="s">
        <v>126</v>
      </c>
      <c r="Q3" s="78" t="s">
        <v>330</v>
      </c>
      <c r="R3" s="75" t="s">
        <v>123</v>
      </c>
      <c r="S3" s="74" t="s">
        <v>251</v>
      </c>
      <c r="T3" s="74" t="s">
        <v>12</v>
      </c>
      <c r="U3" s="77" t="s">
        <v>126</v>
      </c>
      <c r="V3" s="79" t="s">
        <v>331</v>
      </c>
      <c r="W3" s="80" t="s">
        <v>332</v>
      </c>
      <c r="X3" s="80" t="s">
        <v>333</v>
      </c>
      <c r="Y3" s="81" t="s">
        <v>334</v>
      </c>
    </row>
    <row r="4" ht="20.4" customHeight="1" spans="1:25">
      <c r="A4" s="82" t="s">
        <v>80</v>
      </c>
      <c r="B4" s="83" t="n">
        <f t="shared" ref="B4:B21" si="0">G4+L4/2+Q4/10</f>
        <v>1.774965783178493E7</v>
      </c>
      <c r="C4" s="84"/>
      <c r="D4" s="85"/>
      <c r="E4" s="85" t="n">
        <f t="shared" ref="E4:E21" si="1">B4/V4-1</f>
        <v>-1.5407991690796763E-4</v>
      </c>
      <c r="F4" s="84"/>
      <c r="G4" s="83" t="n">
        <v>1.749212904788293E7</v>
      </c>
      <c r="H4" s="84"/>
      <c r="I4" s="85"/>
      <c r="J4" s="86" t="n">
        <f>G4/W4-1</f>
        <v>3.4638792918428862E-6</v>
      </c>
      <c r="K4" s="84"/>
      <c r="L4" s="83" t="n">
        <v>269628.06999999995</v>
      </c>
      <c r="M4" s="84"/>
      <c r="N4" s="85"/>
      <c r="O4" s="87" t="n">
        <v>0.0011718357797600362</v>
      </c>
      <c r="P4" s="84"/>
      <c r="Q4" s="83" t="n">
        <v>1227147.48902</v>
      </c>
      <c r="R4" s="84"/>
      <c r="S4" s="85"/>
      <c r="T4" s="85" t="n">
        <v>-0.023503698331233613</v>
      </c>
      <c r="U4" s="88"/>
      <c r="V4" s="89" t="n">
        <f t="shared" ref="V4:V21" si="2">W4+X4/2+Y4/10</f>
        <v>1.7752393119041577E7</v>
      </c>
      <c r="W4" s="35" t="n">
        <v>1.749206845746918E7</v>
      </c>
      <c r="X4" s="35" t="n">
        <v>269312.48000000004</v>
      </c>
      <c r="Y4" s="35" t="n">
        <v>1256684.2157239998</v>
      </c>
    </row>
    <row r="5" ht="20.4" customHeight="1" spans="1:25">
      <c r="A5" s="90" t="s">
        <v>127</v>
      </c>
      <c r="B5" s="83" t="n">
        <f t="shared" si="0"/>
        <v>5384306.747078723</v>
      </c>
      <c r="C5" s="84" t="n">
        <f t="shared" ref="C5:C21" si="3">RANK(B5,B$5:B$21)</f>
        <v>1.0</v>
      </c>
      <c r="D5" s="85" t="n">
        <f t="shared" ref="D5:D21" si="4">B5/B$4</f>
        <v>0.30334707283409507</v>
      </c>
      <c r="E5" s="85" t="n">
        <f t="shared" si="1"/>
        <v>-0.005195088123943314</v>
      </c>
      <c r="F5" s="84" t="n">
        <f t="shared" ref="F5:F21" si="5">RANK(E5,E$5:E$21)</f>
        <v>12.0</v>
      </c>
      <c r="G5" s="91" t="n">
        <v>5292219.687848288</v>
      </c>
      <c r="H5" s="84" t="n">
        <f t="shared" ref="H5:H21" si="6">RANK(G5,G$5:G$21)</f>
        <v>1.0</v>
      </c>
      <c r="I5" s="85" t="n">
        <f t="shared" ref="I5:I21" si="7">G5/G$4</f>
        <v>0.302548630493257</v>
      </c>
      <c r="J5" s="92" t="n">
        <v>-0.005127008704711975</v>
      </c>
      <c r="K5" s="84" t="n">
        <f t="shared" ref="K5:K21" si="8">RANK(J5,J$5:J$21)</f>
        <v>13.0</v>
      </c>
      <c r="L5" s="93" t="n">
        <v>153707.9402208713</v>
      </c>
      <c r="M5" s="84" t="n">
        <f t="shared" ref="M5:M21" si="9">RANK(L5,L$5:L$21)</f>
        <v>1.0</v>
      </c>
      <c r="N5" s="85" t="n">
        <f t="shared" ref="N5:N21" si="10">L5/L$4</f>
        <v>0.5700739549145273</v>
      </c>
      <c r="O5" s="87" t="n">
        <v>-0.018546722818726543</v>
      </c>
      <c r="P5" s="84" t="n">
        <f t="shared" ref="P5:P21" si="11">RANK(O5,O$5:O$21)</f>
        <v>13.0</v>
      </c>
      <c r="Q5" s="83" t="n">
        <v>152330.8912</v>
      </c>
      <c r="R5" s="84" t="n">
        <f t="shared" ref="R5:R21" si="12">RANK(Q5,Q$5:Q$21)</f>
        <v>1.0</v>
      </c>
      <c r="S5" s="85" t="n">
        <f t="shared" ref="S5:S21" si="13">Q5/Q$4</f>
        <v>0.1241341342935489</v>
      </c>
      <c r="T5" s="85" t="n">
        <v>0.0415287598375811</v>
      </c>
      <c r="U5" s="84" t="n">
        <f t="shared" ref="U5:U21" si="14">RANK(T5,T$5:T$21)</f>
        <v>2.0</v>
      </c>
      <c r="V5" s="89" t="n">
        <f t="shared" si="2"/>
        <v>5412424.770726856</v>
      </c>
      <c r="W5" s="35" t="n">
        <v>5319492.773603204</v>
      </c>
      <c r="X5" s="94" t="n">
        <v>156612.59052730392</v>
      </c>
      <c r="Y5" s="35" t="n">
        <v>146257.01859999998</v>
      </c>
    </row>
    <row r="6" ht="20.4" customHeight="1" spans="1:25">
      <c r="A6" s="90" t="s">
        <v>128</v>
      </c>
      <c r="B6" s="83" t="n">
        <f t="shared" si="0"/>
        <v>389912.4929170432</v>
      </c>
      <c r="C6" s="84" t="n">
        <f t="shared" si="3"/>
        <v>11.0</v>
      </c>
      <c r="D6" s="85" t="n">
        <f t="shared" si="4"/>
        <v>0.021967324475337984</v>
      </c>
      <c r="E6" s="85" t="n">
        <f t="shared" si="1"/>
        <v>0.0014235881886879298</v>
      </c>
      <c r="F6" s="84" t="n">
        <f t="shared" si="5"/>
        <v>8.0</v>
      </c>
      <c r="G6" s="91" t="n">
        <v>380204.2948758018</v>
      </c>
      <c r="H6" s="84" t="n">
        <f t="shared" si="6"/>
        <v>11.0</v>
      </c>
      <c r="I6" s="85" t="n">
        <f t="shared" si="7"/>
        <v>0.021735735760640224</v>
      </c>
      <c r="J6" s="92" t="n">
        <v>0.0051565608194273785</v>
      </c>
      <c r="K6" s="84" t="n">
        <f t="shared" si="8"/>
        <v>6.0</v>
      </c>
      <c r="L6" s="93" t="n">
        <v>10308.788965269143</v>
      </c>
      <c r="M6" s="84" t="n">
        <f t="shared" si="9"/>
        <v>6.0</v>
      </c>
      <c r="N6" s="85" t="n">
        <f t="shared" si="10"/>
        <v>0.03823336704249339</v>
      </c>
      <c r="O6" s="87" t="n">
        <v>-0.09387438094103934</v>
      </c>
      <c r="P6" s="84" t="n">
        <f t="shared" si="11"/>
        <v>16.0</v>
      </c>
      <c r="Q6" s="83" t="n">
        <v>45538.03558606858</v>
      </c>
      <c r="R6" s="84" t="n">
        <f t="shared" si="12"/>
        <v>11.0</v>
      </c>
      <c r="S6" s="85" t="n">
        <f t="shared" si="13"/>
        <v>0.037108852842485364</v>
      </c>
      <c r="T6" s="85" t="n">
        <v>-0.15919628125202598</v>
      </c>
      <c r="U6" s="84" t="n">
        <f t="shared" si="14"/>
        <v>16.0</v>
      </c>
      <c r="V6" s="89" t="n">
        <f t="shared" si="2"/>
        <v>389358.2071721439</v>
      </c>
      <c r="W6" s="35" t="n">
        <v>378253.80611936736</v>
      </c>
      <c r="X6" s="94" t="n">
        <v>11376.776849080967</v>
      </c>
      <c r="Y6" s="35" t="n">
        <v>54160.126282360485</v>
      </c>
    </row>
    <row r="7" ht="20.4" customHeight="1" spans="1:25">
      <c r="A7" s="90" t="s">
        <v>129</v>
      </c>
      <c r="B7" s="83" t="n">
        <f t="shared" si="0"/>
        <v>381323.45981133997</v>
      </c>
      <c r="C7" s="84" t="n">
        <f t="shared" si="3"/>
        <v>12.0</v>
      </c>
      <c r="D7" s="85" t="n">
        <f t="shared" si="4"/>
        <v>0.02148342595813264</v>
      </c>
      <c r="E7" s="85" t="n">
        <f t="shared" si="1"/>
        <v>0.013994357452020711</v>
      </c>
      <c r="F7" s="84" t="n">
        <f t="shared" si="5"/>
        <v>3.0</v>
      </c>
      <c r="G7" s="91" t="n">
        <v>367371.798254634</v>
      </c>
      <c r="H7" s="84" t="n">
        <f t="shared" si="6"/>
        <v>12.0</v>
      </c>
      <c r="I7" s="85" t="n">
        <f t="shared" si="7"/>
        <v>0.021002120282156138</v>
      </c>
      <c r="J7" s="92" t="n">
        <v>0.015130352291264044</v>
      </c>
      <c r="K7" s="84" t="n">
        <f t="shared" si="8"/>
        <v>3.0</v>
      </c>
      <c r="L7" s="93" t="n">
        <v>14290.235826712447</v>
      </c>
      <c r="M7" s="84" t="n">
        <f t="shared" si="9"/>
        <v>4.0</v>
      </c>
      <c r="N7" s="85" t="n">
        <f t="shared" si="10"/>
        <v>0.05299980757460601</v>
      </c>
      <c r="O7" s="87" t="n">
        <v>0.06834606051514397</v>
      </c>
      <c r="P7" s="84" t="n">
        <f t="shared" si="11"/>
        <v>7.0</v>
      </c>
      <c r="Q7" s="83" t="n">
        <v>68065.43643349703</v>
      </c>
      <c r="R7" s="84" t="n">
        <f t="shared" si="12"/>
        <v>8.0</v>
      </c>
      <c r="S7" s="85" t="n">
        <f t="shared" si="13"/>
        <v>0.05546638610478196</v>
      </c>
      <c r="T7" s="85" t="n">
        <v>-0.08961215417115588</v>
      </c>
      <c r="U7" s="84" t="n">
        <f t="shared" si="14"/>
        <v>14.0</v>
      </c>
      <c r="V7" s="89" t="n">
        <f t="shared" si="2"/>
        <v>376060.7315109077</v>
      </c>
      <c r="W7" s="35" t="n">
        <v>361896.18153514405</v>
      </c>
      <c r="X7" s="94" t="n">
        <v>13376.03643132438</v>
      </c>
      <c r="Y7" s="35" t="n">
        <v>74765.31760101458</v>
      </c>
    </row>
    <row r="8" ht="20.4" customHeight="1" spans="1:25">
      <c r="A8" s="90" t="s">
        <v>130</v>
      </c>
      <c r="B8" s="83" t="n">
        <f t="shared" si="0"/>
        <v>967749.3558175088</v>
      </c>
      <c r="C8" s="84" t="n">
        <f t="shared" si="3"/>
        <v>7.0</v>
      </c>
      <c r="D8" s="85" t="n">
        <f t="shared" si="4"/>
        <v>0.05452214149641399</v>
      </c>
      <c r="E8" s="85" t="n">
        <f t="shared" si="1"/>
        <v>2.875080099520311E-4</v>
      </c>
      <c r="F8" s="84" t="n">
        <f t="shared" si="5"/>
        <v>10.0</v>
      </c>
      <c r="G8" s="91" t="n">
        <v>944142.6639210142</v>
      </c>
      <c r="H8" s="84" t="n">
        <f t="shared" si="6"/>
        <v>7.0</v>
      </c>
      <c r="I8" s="85" t="n">
        <f t="shared" si="7"/>
        <v>0.05397528576061386</v>
      </c>
      <c r="J8" s="92" t="n">
        <v>-4.539485757440213E-4</v>
      </c>
      <c r="K8" s="84" t="n">
        <f t="shared" si="8"/>
        <v>9.0</v>
      </c>
      <c r="L8" s="93" t="n">
        <v>17009.750723847766</v>
      </c>
      <c r="M8" s="84" t="n">
        <f t="shared" si="9"/>
        <v>2.0</v>
      </c>
      <c r="N8" s="85" t="n">
        <f t="shared" si="10"/>
        <v>0.06308597885912917</v>
      </c>
      <c r="O8" s="87" t="n">
        <v>0.10934187186560758</v>
      </c>
      <c r="P8" s="84" t="n">
        <f t="shared" si="11"/>
        <v>4.0</v>
      </c>
      <c r="Q8" s="83" t="n">
        <v>151018.16534570596</v>
      </c>
      <c r="R8" s="84" t="n">
        <f t="shared" si="12"/>
        <v>2.0</v>
      </c>
      <c r="S8" s="85" t="n">
        <f t="shared" si="13"/>
        <v>0.12306439665725032</v>
      </c>
      <c r="T8" s="85" t="n">
        <v>-0.008621807137204935</v>
      </c>
      <c r="U8" s="84" t="n">
        <f t="shared" si="14"/>
        <v>5.0</v>
      </c>
      <c r="V8" s="89" t="n">
        <f t="shared" si="2"/>
        <v>967471.2000980832</v>
      </c>
      <c r="W8" s="35" t="n">
        <v>944571.4507857868</v>
      </c>
      <c r="X8" s="94" t="n">
        <v>15333.190926294028</v>
      </c>
      <c r="Y8" s="35" t="n">
        <v>152331.53849149332</v>
      </c>
    </row>
    <row r="9" ht="20.4" customHeight="1" spans="1:25">
      <c r="A9" s="90" t="s">
        <v>131</v>
      </c>
      <c r="B9" s="83" t="n">
        <f t="shared" si="0"/>
        <v>4153239.393416583</v>
      </c>
      <c r="C9" s="84" t="n">
        <f t="shared" si="3"/>
        <v>2.0</v>
      </c>
      <c r="D9" s="85" t="n">
        <f t="shared" si="4"/>
        <v>0.2339898285802015</v>
      </c>
      <c r="E9" s="85" t="n">
        <f t="shared" si="1"/>
        <v>-0.006830672077990152</v>
      </c>
      <c r="F9" s="84" t="n">
        <f t="shared" si="5"/>
        <v>14.0</v>
      </c>
      <c r="G9" s="91" t="n">
        <v>4131324.5687375683</v>
      </c>
      <c r="H9" s="84" t="n">
        <f t="shared" si="6"/>
        <v>2.0</v>
      </c>
      <c r="I9" s="85" t="n">
        <f t="shared" si="7"/>
        <v>0.23618191687406917</v>
      </c>
      <c r="J9" s="92" t="n">
        <v>-0.0067363416843337015</v>
      </c>
      <c r="K9" s="84" t="n">
        <f t="shared" si="8"/>
        <v>14.0</v>
      </c>
      <c r="L9" s="93" t="n">
        <v>15039.731801734652</v>
      </c>
      <c r="M9" s="84" t="n">
        <f t="shared" si="9"/>
        <v>3.0</v>
      </c>
      <c r="N9" s="85" t="n">
        <f t="shared" si="10"/>
        <v>0.055779547736757154</v>
      </c>
      <c r="O9" s="87" t="n">
        <v>-0.04182831130796936</v>
      </c>
      <c r="P9" s="84" t="n">
        <f t="shared" si="11"/>
        <v>14.0</v>
      </c>
      <c r="Q9" s="83" t="n">
        <v>143949.58778147536</v>
      </c>
      <c r="R9" s="84" t="n">
        <f t="shared" si="12"/>
        <v>3.0</v>
      </c>
      <c r="S9" s="85" t="n">
        <f t="shared" si="13"/>
        <v>0.11730422713608218</v>
      </c>
      <c r="T9" s="85" t="n">
        <v>-0.01488449232469775</v>
      </c>
      <c r="U9" s="84" t="n">
        <f t="shared" si="14"/>
        <v>6.0</v>
      </c>
      <c r="V9" s="89" t="n">
        <f t="shared" si="2"/>
        <v>4181803.924720802</v>
      </c>
      <c r="W9" s="35" t="n">
        <v>4159343.326567782</v>
      </c>
      <c r="X9" s="94" t="n">
        <v>15696.280717983753</v>
      </c>
      <c r="Y9" s="35" t="n">
        <v>146124.57794027711</v>
      </c>
    </row>
    <row r="10" ht="20.4" customHeight="1" spans="1:25">
      <c r="A10" s="90" t="s">
        <v>132</v>
      </c>
      <c r="B10" s="83" t="n">
        <f t="shared" si="0"/>
        <v>118407.55574508647</v>
      </c>
      <c r="C10" s="84" t="n">
        <f t="shared" si="3"/>
        <v>16.0</v>
      </c>
      <c r="D10" s="85" t="n">
        <f t="shared" si="4"/>
        <v>0.006670976807961315</v>
      </c>
      <c r="E10" s="85" t="n">
        <f t="shared" si="1"/>
        <v>-0.04722160414127663</v>
      </c>
      <c r="F10" s="84" t="n">
        <f t="shared" si="5"/>
        <v>17.0</v>
      </c>
      <c r="G10" s="91" t="n">
        <v>115135.00930234572</v>
      </c>
      <c r="H10" s="84" t="n">
        <f t="shared" si="6"/>
        <v>16.0</v>
      </c>
      <c r="I10" s="85" t="n">
        <f t="shared" si="7"/>
        <v>0.006582103812930706</v>
      </c>
      <c r="J10" s="92" t="n">
        <v>-0.046663011669956615</v>
      </c>
      <c r="K10" s="84" t="n">
        <f t="shared" si="8"/>
        <v>17.0</v>
      </c>
      <c r="L10" s="93" t="n">
        <v>2360.929797231159</v>
      </c>
      <c r="M10" s="84" t="n">
        <f t="shared" si="9"/>
        <v>13.0</v>
      </c>
      <c r="N10" s="85" t="n">
        <f t="shared" si="10"/>
        <v>0.008756246325655782</v>
      </c>
      <c r="O10" s="87" t="n">
        <v>-0.1184540189195178</v>
      </c>
      <c r="P10" s="84" t="n">
        <f t="shared" si="11"/>
        <v>17.0</v>
      </c>
      <c r="Q10" s="83" t="n">
        <v>20920.815441251845</v>
      </c>
      <c r="R10" s="84" t="n">
        <f t="shared" si="12"/>
        <v>14.0</v>
      </c>
      <c r="S10" s="85" t="n">
        <f t="shared" si="13"/>
        <v>0.017048330073151322</v>
      </c>
      <c r="T10" s="85" t="n">
        <v>-0.03433203474889514</v>
      </c>
      <c r="U10" s="84" t="n">
        <f t="shared" si="14"/>
        <v>10.0</v>
      </c>
      <c r="V10" s="89" t="n">
        <f t="shared" si="2"/>
        <v>124276.07118270855</v>
      </c>
      <c r="W10" s="35" t="n">
        <v>120770.52575503994</v>
      </c>
      <c r="X10" s="94" t="n">
        <v>2678.169769814439</v>
      </c>
      <c r="Y10" s="35" t="n">
        <v>21664.605427613784</v>
      </c>
    </row>
    <row r="11" ht="20.4" customHeight="1" spans="1:25">
      <c r="A11" s="90" t="s">
        <v>133</v>
      </c>
      <c r="B11" s="83" t="n">
        <f t="shared" si="0"/>
        <v>1030877.4765909585</v>
      </c>
      <c r="C11" s="84" t="n">
        <f t="shared" si="3"/>
        <v>4.0</v>
      </c>
      <c r="D11" s="85" t="n">
        <f t="shared" si="4"/>
        <v>0.058078723903338215</v>
      </c>
      <c r="E11" s="85" t="n">
        <f t="shared" si="1"/>
        <v>0.004130588817196745</v>
      </c>
      <c r="F11" s="84" t="n">
        <f t="shared" si="5"/>
        <v>7.0</v>
      </c>
      <c r="G11" s="91" t="n">
        <v>1024105.9183395186</v>
      </c>
      <c r="H11" s="84" t="n">
        <f t="shared" si="6"/>
        <v>4.0</v>
      </c>
      <c r="I11" s="85" t="n">
        <f t="shared" si="7"/>
        <v>0.058546670650332824</v>
      </c>
      <c r="J11" s="92" t="n">
        <v>0.004621041878791573</v>
      </c>
      <c r="K11" s="84" t="n">
        <f t="shared" si="8"/>
        <v>8.0</v>
      </c>
      <c r="L11" s="93" t="n">
        <v>7544.939266672847</v>
      </c>
      <c r="M11" s="84" t="n">
        <f t="shared" si="9"/>
        <v>8.0</v>
      </c>
      <c r="N11" s="85" t="n">
        <f t="shared" si="10"/>
        <v>0.027982766284952637</v>
      </c>
      <c r="O11" s="87" t="n">
        <v>0.02200354504029535</v>
      </c>
      <c r="P11" s="84" t="n">
        <f t="shared" si="11"/>
        <v>8.0</v>
      </c>
      <c r="Q11" s="83" t="n">
        <v>29990.886181035235</v>
      </c>
      <c r="R11" s="84" t="n">
        <f t="shared" si="12"/>
        <v>12.0</v>
      </c>
      <c r="S11" s="85" t="n">
        <f t="shared" si="13"/>
        <v>0.024439512323808706</v>
      </c>
      <c r="T11" s="85" t="n">
        <v>-0.15527258225784127</v>
      </c>
      <c r="U11" s="84" t="n">
        <f t="shared" si="14"/>
        <v>15.0</v>
      </c>
      <c r="V11" s="89" t="n">
        <f t="shared" si="2"/>
        <v>1026636.8618500844</v>
      </c>
      <c r="W11" s="35" t="n">
        <v>1019395.2501973156</v>
      </c>
      <c r="X11" s="94" t="n">
        <v>7382.498136418271</v>
      </c>
      <c r="Y11" s="35" t="n">
        <v>35503.62584559737</v>
      </c>
    </row>
    <row r="12" ht="20.4" customHeight="1" spans="1:25">
      <c r="A12" s="90" t="s">
        <v>134</v>
      </c>
      <c r="B12" s="83" t="n">
        <f t="shared" si="0"/>
        <v>407304.24667434895</v>
      </c>
      <c r="C12" s="84" t="n">
        <f t="shared" si="3"/>
        <v>10.0</v>
      </c>
      <c r="D12" s="85" t="n">
        <f t="shared" si="4"/>
        <v>0.022947160476805124</v>
      </c>
      <c r="E12" s="85" t="n">
        <f t="shared" si="1"/>
        <v>-0.014428859484260093</v>
      </c>
      <c r="F12" s="84" t="n">
        <f t="shared" si="5"/>
        <v>16.0</v>
      </c>
      <c r="G12" s="91" t="n">
        <v>397636.20213117346</v>
      </c>
      <c r="H12" s="84" t="n">
        <f t="shared" si="6"/>
        <v>10.0</v>
      </c>
      <c r="I12" s="85" t="n">
        <f t="shared" si="7"/>
        <v>0.02273229296689299</v>
      </c>
      <c r="J12" s="92" t="n">
        <v>-0.016317733642179248</v>
      </c>
      <c r="K12" s="84" t="n">
        <f t="shared" si="8"/>
        <v>16.0</v>
      </c>
      <c r="L12" s="93" t="n">
        <v>6450.100177728387</v>
      </c>
      <c r="M12" s="84" t="n">
        <f t="shared" si="9"/>
        <v>11.0</v>
      </c>
      <c r="N12" s="85" t="n">
        <f t="shared" si="10"/>
        <v>0.023922213209212194</v>
      </c>
      <c r="O12" s="87" t="n">
        <v>0.17080320176989522</v>
      </c>
      <c r="P12" s="84" t="n">
        <f t="shared" si="11"/>
        <v>3.0</v>
      </c>
      <c r="Q12" s="83" t="n">
        <v>64429.94454311331</v>
      </c>
      <c r="R12" s="84" t="n">
        <f t="shared" si="12"/>
        <v>9.0</v>
      </c>
      <c r="S12" s="85" t="n">
        <f t="shared" si="13"/>
        <v>0.05250383113652219</v>
      </c>
      <c r="T12" s="85" t="n">
        <v>0.025905327917172545</v>
      </c>
      <c r="U12" s="84" t="n">
        <f t="shared" si="14"/>
        <v>3.0</v>
      </c>
      <c r="V12" s="89" t="n">
        <f t="shared" si="2"/>
        <v>413267.221340522</v>
      </c>
      <c r="W12" s="35" t="n">
        <v>404232.3580798708</v>
      </c>
      <c r="X12" s="94" t="n">
        <v>5509.12413630046</v>
      </c>
      <c r="Y12" s="35" t="n">
        <v>62803.011925009836</v>
      </c>
    </row>
    <row r="13" ht="20.4" customHeight="1" spans="1:25">
      <c r="A13" s="90" t="s">
        <v>135</v>
      </c>
      <c r="B13" s="83" t="n">
        <f t="shared" si="0"/>
        <v>1308686.8859559635</v>
      </c>
      <c r="C13" s="84" t="n">
        <f t="shared" si="3"/>
        <v>3.0</v>
      </c>
      <c r="D13" s="85" t="n">
        <f t="shared" si="4"/>
        <v>0.07373025994971301</v>
      </c>
      <c r="E13" s="85" t="n">
        <f t="shared" si="1"/>
        <v>0.020971337758785902</v>
      </c>
      <c r="F13" s="84" t="n">
        <f t="shared" si="5"/>
        <v>1.0</v>
      </c>
      <c r="G13" s="91" t="n">
        <v>1293195.8437618327</v>
      </c>
      <c r="H13" s="84" t="n">
        <f t="shared" si="6"/>
        <v>3.0</v>
      </c>
      <c r="I13" s="85" t="n">
        <f t="shared" si="7"/>
        <v>0.07393015682778464</v>
      </c>
      <c r="J13" s="92" t="n">
        <v>0.021769273835685023</v>
      </c>
      <c r="K13" s="84" t="n">
        <f t="shared" si="8"/>
        <v>1.0</v>
      </c>
      <c r="L13" s="93" t="n">
        <v>12722.22203275201</v>
      </c>
      <c r="M13" s="84" t="n">
        <f t="shared" si="9"/>
        <v>5.0</v>
      </c>
      <c r="N13" s="85" t="n">
        <f t="shared" si="10"/>
        <v>0.047184338161646154</v>
      </c>
      <c r="O13" s="87" t="n">
        <v>0.005125997829701325</v>
      </c>
      <c r="P13" s="84" t="n">
        <f t="shared" si="11"/>
        <v>11.0</v>
      </c>
      <c r="Q13" s="83" t="n">
        <v>91299.31177754974</v>
      </c>
      <c r="R13" s="84" t="n">
        <f t="shared" si="12"/>
        <v>6.0</v>
      </c>
      <c r="S13" s="85" t="n">
        <f t="shared" si="13"/>
        <v>0.07439962400156262</v>
      </c>
      <c r="T13" s="85" t="n">
        <v>-0.07153265624956245</v>
      </c>
      <c r="U13" s="84" t="n">
        <f t="shared" si="14"/>
        <v>13.0</v>
      </c>
      <c r="V13" s="89" t="n">
        <f t="shared" si="2"/>
        <v>1281805.705563455</v>
      </c>
      <c r="W13" s="35" t="n">
        <v>1265643.699489242</v>
      </c>
      <c r="X13" s="94" t="n">
        <v>12657.340532651846</v>
      </c>
      <c r="Y13" s="35" t="n">
        <v>98333.35807887073</v>
      </c>
    </row>
    <row r="14" ht="20.4" customHeight="1" spans="1:25">
      <c r="A14" s="90" t="s">
        <v>136</v>
      </c>
      <c r="B14" s="83" t="n">
        <f t="shared" si="0"/>
        <v>1014765.9791040448</v>
      </c>
      <c r="C14" s="84" t="n">
        <f t="shared" si="3"/>
        <v>5.0</v>
      </c>
      <c r="D14" s="85" t="n">
        <f t="shared" si="4"/>
        <v>0.057171016406122765</v>
      </c>
      <c r="E14" s="85" t="n">
        <f t="shared" si="1"/>
        <v>0.008082331434288381</v>
      </c>
      <c r="F14" s="84" t="n">
        <f t="shared" si="5"/>
        <v>4.0</v>
      </c>
      <c r="G14" s="91" t="n">
        <v>999201.1020200613</v>
      </c>
      <c r="H14" s="84" t="n">
        <f t="shared" si="6"/>
        <v>5.0</v>
      </c>
      <c r="I14" s="85" t="n">
        <f t="shared" si="7"/>
        <v>0.05712289792082204</v>
      </c>
      <c r="J14" s="92" t="n">
        <v>0.008016639133350576</v>
      </c>
      <c r="K14" s="84" t="n">
        <f t="shared" si="8"/>
        <v>5.0</v>
      </c>
      <c r="L14" s="93" t="n">
        <v>6845.319242818061</v>
      </c>
      <c r="M14" s="84" t="n">
        <f t="shared" si="9"/>
        <v>9.0</v>
      </c>
      <c r="N14" s="85" t="n">
        <f t="shared" si="10"/>
        <v>0.025388006682012226</v>
      </c>
      <c r="O14" s="87" t="n">
        <v>-3.185387908027728E-4</v>
      </c>
      <c r="P14" s="84" t="n">
        <f t="shared" si="11"/>
        <v>12.0</v>
      </c>
      <c r="Q14" s="83" t="n">
        <v>121422.17462574542</v>
      </c>
      <c r="R14" s="84" t="n">
        <f t="shared" si="12"/>
        <v>5.0</v>
      </c>
      <c r="S14" s="85" t="n">
        <f t="shared" si="13"/>
        <v>0.09894668384377557</v>
      </c>
      <c r="T14" s="85" t="n">
        <v>0.01593727813242681</v>
      </c>
      <c r="U14" s="84" t="n">
        <f t="shared" si="14"/>
        <v>4.0</v>
      </c>
      <c r="V14" s="89" t="n">
        <f t="shared" si="2"/>
        <v>1006630.0613167603</v>
      </c>
      <c r="W14" s="35" t="n">
        <v>991254.5718284289</v>
      </c>
      <c r="X14" s="94" t="n">
        <v>6847.500437327389</v>
      </c>
      <c r="Y14" s="35" t="n">
        <v>119517.39269667602</v>
      </c>
    </row>
    <row r="15" ht="20.4" customHeight="1" spans="1:25">
      <c r="A15" s="90" t="s">
        <v>137</v>
      </c>
      <c r="B15" s="83" t="n">
        <f t="shared" si="0"/>
        <v>434848.00915206963</v>
      </c>
      <c r="C15" s="84" t="n">
        <f t="shared" si="3"/>
        <v>9.0</v>
      </c>
      <c r="D15" s="85" t="n">
        <f t="shared" si="4"/>
        <v>0.024498951657162274</v>
      </c>
      <c r="E15" s="85" t="n">
        <f t="shared" si="1"/>
        <v>0.007916808063561653</v>
      </c>
      <c r="F15" s="84" t="n">
        <f t="shared" si="5"/>
        <v>5.0</v>
      </c>
      <c r="G15" s="91" t="n">
        <v>422795.6251419458</v>
      </c>
      <c r="H15" s="84" t="n">
        <f t="shared" si="6"/>
        <v>9.0</v>
      </c>
      <c r="I15" s="85" t="n">
        <f t="shared" si="7"/>
        <v>0.02417062119680152</v>
      </c>
      <c r="J15" s="92" t="n">
        <v>0.009433489874696261</v>
      </c>
      <c r="K15" s="84" t="n">
        <f t="shared" si="8"/>
        <v>4.0</v>
      </c>
      <c r="L15" s="93" t="n">
        <v>6518.71785027522</v>
      </c>
      <c r="M15" s="84" t="n">
        <f t="shared" si="9"/>
        <v>10.0</v>
      </c>
      <c r="N15" s="85" t="n">
        <f t="shared" si="10"/>
        <v>0.02417670330197898</v>
      </c>
      <c r="O15" s="87" t="n">
        <v>0.011063827868615815</v>
      </c>
      <c r="P15" s="84" t="n">
        <f t="shared" si="11"/>
        <v>9.0</v>
      </c>
      <c r="Q15" s="83" t="n">
        <v>87930.25084986245</v>
      </c>
      <c r="R15" s="84" t="n">
        <f t="shared" si="12"/>
        <v>7.0</v>
      </c>
      <c r="S15" s="85" t="n">
        <f t="shared" si="13"/>
        <v>0.07165418308445026</v>
      </c>
      <c r="T15" s="85" t="n">
        <v>-0.061004476374147285</v>
      </c>
      <c r="U15" s="84" t="n">
        <f t="shared" si="14"/>
        <v>12.0</v>
      </c>
      <c r="V15" s="89" t="n">
        <f t="shared" si="2"/>
        <v>431432.44132173236</v>
      </c>
      <c r="W15" s="35" t="n">
        <v>418844.4601678795</v>
      </c>
      <c r="X15" s="94" t="n">
        <v>6447.385091421058</v>
      </c>
      <c r="Y15" s="35" t="n">
        <v>93642.88608142363</v>
      </c>
    </row>
    <row r="16" ht="20.4" customHeight="1" spans="1:25">
      <c r="A16" s="90" t="s">
        <v>138</v>
      </c>
      <c r="B16" s="83" t="n">
        <f t="shared" si="0"/>
        <v>983062.8122835336</v>
      </c>
      <c r="C16" s="84" t="n">
        <f t="shared" si="3"/>
        <v>6.0</v>
      </c>
      <c r="D16" s="85" t="n">
        <f t="shared" si="4"/>
        <v>0.05538488806939877</v>
      </c>
      <c r="E16" s="85" t="n">
        <f t="shared" si="1"/>
        <v>0.020171051193657474</v>
      </c>
      <c r="F16" s="84" t="n">
        <f t="shared" si="5"/>
        <v>2.0</v>
      </c>
      <c r="G16" s="91" t="n">
        <v>975643.4971720334</v>
      </c>
      <c r="H16" s="84" t="n">
        <f t="shared" si="6"/>
        <v>6.0</v>
      </c>
      <c r="I16" s="85" t="n">
        <f t="shared" si="7"/>
        <v>0.055776143344318435</v>
      </c>
      <c r="J16" s="92" t="n">
        <v>0.02027347589958329</v>
      </c>
      <c r="K16" s="84" t="n">
        <f t="shared" si="8"/>
        <v>2.0</v>
      </c>
      <c r="L16" s="93" t="n">
        <v>3035.5338194356023</v>
      </c>
      <c r="M16" s="84" t="n">
        <f t="shared" si="9"/>
        <v>12.0</v>
      </c>
      <c r="N16" s="85" t="n">
        <f t="shared" si="10"/>
        <v>0.01125822626492709</v>
      </c>
      <c r="O16" s="87" t="n">
        <v>0.2024506966332729</v>
      </c>
      <c r="P16" s="84" t="n">
        <f t="shared" si="11"/>
        <v>2.0</v>
      </c>
      <c r="Q16" s="83" t="n">
        <v>59015.48201782387</v>
      </c>
      <c r="R16" s="84" t="n">
        <f t="shared" si="12"/>
        <v>10.0</v>
      </c>
      <c r="S16" s="85" t="n">
        <f t="shared" si="13"/>
        <v>0.04809159660584374</v>
      </c>
      <c r="T16" s="85" t="n">
        <v>-0.033546830689588636</v>
      </c>
      <c r="U16" s="84" t="n">
        <f t="shared" si="14"/>
        <v>9.0</v>
      </c>
      <c r="V16" s="89" t="n">
        <f t="shared" si="2"/>
        <v>963625.4735255376</v>
      </c>
      <c r="W16" s="35" t="n">
        <v>956256.84702996</v>
      </c>
      <c r="X16" s="94" t="n">
        <v>2524.4559531087275</v>
      </c>
      <c r="Y16" s="35" t="n">
        <v>61063.98519023214</v>
      </c>
    </row>
    <row r="17" ht="20.4" customHeight="1" spans="1:25">
      <c r="A17" s="90" t="s">
        <v>147</v>
      </c>
      <c r="B17" s="83" t="n">
        <f t="shared" si="0"/>
        <v>491391.3409975165</v>
      </c>
      <c r="C17" s="84" t="n">
        <f t="shared" si="3"/>
        <v>8.0</v>
      </c>
      <c r="D17" s="85" t="n">
        <f t="shared" si="4"/>
        <v>0.027684552888538858</v>
      </c>
      <c r="E17" s="85" t="n">
        <f t="shared" si="1"/>
        <v>-0.007250981594840056</v>
      </c>
      <c r="F17" s="84" t="n">
        <f t="shared" si="5"/>
        <v>15.0</v>
      </c>
      <c r="G17" s="91" t="n">
        <v>473444.83815307973</v>
      </c>
      <c r="H17" s="84" t="n">
        <f t="shared" si="6"/>
        <v>8.0</v>
      </c>
      <c r="I17" s="85" t="n">
        <f t="shared" si="7"/>
        <v>0.02706616426491444</v>
      </c>
      <c r="J17" s="92" t="n">
        <v>-0.007242614541222622</v>
      </c>
      <c r="K17" s="84" t="n">
        <f t="shared" si="8"/>
        <v>15.0</v>
      </c>
      <c r="L17" s="93" t="n">
        <v>8786.433700467214</v>
      </c>
      <c r="M17" s="84" t="n">
        <f t="shared" si="9"/>
        <v>7.0</v>
      </c>
      <c r="N17" s="85" t="n">
        <f t="shared" si="10"/>
        <v>0.03258723656059701</v>
      </c>
      <c r="O17" s="87" t="n">
        <v>0.07804253045840051</v>
      </c>
      <c r="P17" s="84" t="n">
        <f t="shared" si="11"/>
        <v>6.0</v>
      </c>
      <c r="Q17" s="83" t="n">
        <v>135532.859942032</v>
      </c>
      <c r="R17" s="84" t="n">
        <f t="shared" si="12"/>
        <v>4.0</v>
      </c>
      <c r="S17" s="85" t="n">
        <f t="shared" si="13"/>
        <v>0.11044545268985437</v>
      </c>
      <c r="T17" s="85" t="n">
        <v>-0.03235208087285723</v>
      </c>
      <c r="U17" s="84" t="n">
        <f t="shared" si="14"/>
        <v>8.0</v>
      </c>
      <c r="V17" s="89" t="n">
        <f t="shared" si="2"/>
        <v>494980.4350216651</v>
      </c>
      <c r="W17" s="35" t="n">
        <v>476898.83257256186</v>
      </c>
      <c r="X17" s="94" t="n">
        <v>8150.359055621939</v>
      </c>
      <c r="Y17" s="35" t="n">
        <v>140064.2292129229</v>
      </c>
    </row>
    <row r="18" ht="20.4" customHeight="1" spans="1:25">
      <c r="A18" s="90" t="s">
        <v>107</v>
      </c>
      <c r="B18" s="83" t="n">
        <f t="shared" si="0"/>
        <v>144226.46865483618</v>
      </c>
      <c r="C18" s="84" t="n">
        <f t="shared" si="3"/>
        <v>15.0</v>
      </c>
      <c r="D18" s="85" t="n">
        <f t="shared" si="4"/>
        <v>0.008125591491491451</v>
      </c>
      <c r="E18" s="85" t="n">
        <f t="shared" si="1"/>
        <v>-0.0012911753010305116</v>
      </c>
      <c r="F18" s="84" t="n">
        <f t="shared" si="5"/>
        <v>11.0</v>
      </c>
      <c r="G18" s="91" t="n">
        <v>142429.94240428618</v>
      </c>
      <c r="H18" s="84" t="n">
        <f t="shared" si="6"/>
        <v>15.0</v>
      </c>
      <c r="I18" s="85" t="n">
        <f t="shared" si="7"/>
        <v>0.008142516100492898</v>
      </c>
      <c r="J18" s="92" t="n">
        <v>-8.459405886331182E-4</v>
      </c>
      <c r="K18" s="84" t="n">
        <f t="shared" si="8"/>
        <v>10.0</v>
      </c>
      <c r="L18" s="93" t="n">
        <v>2009.1303483819158</v>
      </c>
      <c r="M18" s="84" t="n">
        <f t="shared" si="9"/>
        <v>14.0</v>
      </c>
      <c r="N18" s="85" t="n">
        <f t="shared" si="10"/>
        <v>0.0074514880753399305</v>
      </c>
      <c r="O18" s="87" t="n">
        <v>-0.04325505753223616</v>
      </c>
      <c r="P18" s="84" t="n">
        <f t="shared" si="11"/>
        <v>15.0</v>
      </c>
      <c r="Q18" s="83" t="n">
        <v>7919.610763590232</v>
      </c>
      <c r="R18" s="84" t="n">
        <f t="shared" si="12"/>
        <v>16.0</v>
      </c>
      <c r="S18" s="85" t="n">
        <f t="shared" si="13"/>
        <v>0.006453674749328487</v>
      </c>
      <c r="T18" s="85" t="n">
        <v>-0.02517929067007149</v>
      </c>
      <c r="U18" s="84" t="n">
        <f t="shared" si="14"/>
        <v>7.0</v>
      </c>
      <c r="V18" s="89" t="n">
        <f t="shared" si="2"/>
        <v>144412.93106457617</v>
      </c>
      <c r="W18" s="35" t="n">
        <v>142550.53168496973</v>
      </c>
      <c r="X18" s="94" t="n">
        <v>2099.96443064512</v>
      </c>
      <c r="Y18" s="35" t="n">
        <v>8124.171642838823</v>
      </c>
    </row>
    <row r="19" ht="20.4" customHeight="1" spans="1:25">
      <c r="A19" s="90" t="s">
        <v>109</v>
      </c>
      <c r="B19" s="83" t="n">
        <f t="shared" si="0"/>
        <v>264219.48422387335</v>
      </c>
      <c r="C19" s="84" t="n">
        <f t="shared" si="3"/>
        <v>13.0</v>
      </c>
      <c r="D19" s="85" t="n">
        <f t="shared" si="4"/>
        <v>0.014885891701569955</v>
      </c>
      <c r="E19" s="85" t="n">
        <f t="shared" si="1"/>
        <v>0.004960300274077234</v>
      </c>
      <c r="F19" s="84" t="n">
        <f t="shared" si="5"/>
        <v>6.0</v>
      </c>
      <c r="G19" s="91" t="n">
        <v>261600.68246001168</v>
      </c>
      <c r="H19" s="84" t="n">
        <f t="shared" si="6"/>
        <v>13.0</v>
      </c>
      <c r="I19" s="85" t="n">
        <f t="shared" si="7"/>
        <v>0.014955336868594274</v>
      </c>
      <c r="J19" s="92" t="n">
        <v>0.0051132560527332805</v>
      </c>
      <c r="K19" s="84" t="n">
        <f t="shared" si="8"/>
        <v>7.0</v>
      </c>
      <c r="L19" s="93" t="n">
        <v>1512.198148948553</v>
      </c>
      <c r="M19" s="84" t="n">
        <f t="shared" si="9"/>
        <v>15.0</v>
      </c>
      <c r="N19" s="85" t="n">
        <f t="shared" si="10"/>
        <v>0.005608459642011864</v>
      </c>
      <c r="O19" s="87" t="n">
        <v>0.09871796965873726</v>
      </c>
      <c r="P19" s="84" t="n">
        <f t="shared" si="11"/>
        <v>5.0</v>
      </c>
      <c r="Q19" s="83" t="n">
        <v>18627.0268938739</v>
      </c>
      <c r="R19" s="84" t="n">
        <f t="shared" si="12"/>
        <v>15.0</v>
      </c>
      <c r="S19" s="85" t="n">
        <f t="shared" si="13"/>
        <v>0.015179126437971563</v>
      </c>
      <c r="T19" s="85" t="n">
        <v>-0.04834231842251982</v>
      </c>
      <c r="U19" s="84" t="n">
        <f t="shared" si="14"/>
        <v>11.0</v>
      </c>
      <c r="V19" s="89" t="n">
        <f t="shared" si="2"/>
        <v>262915.34516519116</v>
      </c>
      <c r="W19" s="35" t="n">
        <v>260269.8560432545</v>
      </c>
      <c r="X19" s="94" t="n">
        <v>1376.3296775952822</v>
      </c>
      <c r="Y19" s="35" t="n">
        <v>19573.24283139027</v>
      </c>
    </row>
    <row r="20" ht="20.4" customHeight="1" spans="1:25">
      <c r="A20" s="90" t="s">
        <v>111</v>
      </c>
      <c r="B20" s="83" t="n">
        <f t="shared" si="0"/>
        <v>255857.49278284455</v>
      </c>
      <c r="C20" s="84" t="n">
        <f t="shared" si="3"/>
        <v>14.0</v>
      </c>
      <c r="D20" s="85" t="n">
        <f t="shared" si="4"/>
        <v>0.01441478451064406</v>
      </c>
      <c r="E20" s="85" t="n">
        <f t="shared" si="1"/>
        <v>6.946305996768931E-4</v>
      </c>
      <c r="F20" s="84" t="n">
        <f t="shared" si="5"/>
        <v>9.0</v>
      </c>
      <c r="G20" s="91" t="n">
        <v>252560.12747436407</v>
      </c>
      <c r="H20" s="84" t="n">
        <f t="shared" si="6"/>
        <v>14.0</v>
      </c>
      <c r="I20" s="85" t="n">
        <f t="shared" si="7"/>
        <v>0.014438501270085917</v>
      </c>
      <c r="J20" s="92" t="n">
        <v>-0.002646724228821033</v>
      </c>
      <c r="K20" s="84" t="n">
        <f t="shared" si="8"/>
        <v>12.0</v>
      </c>
      <c r="L20" s="93" t="n">
        <v>1304.1785586778985</v>
      </c>
      <c r="M20" s="84" t="n">
        <f t="shared" si="9"/>
        <v>16.0</v>
      </c>
      <c r="N20" s="85" t="n">
        <f t="shared" si="10"/>
        <v>0.004836953951707995</v>
      </c>
      <c r="O20" s="87" t="n">
        <v>0.22595511782913055</v>
      </c>
      <c r="P20" s="84" t="n">
        <f t="shared" si="11"/>
        <v>1.0</v>
      </c>
      <c r="Q20" s="83" t="n">
        <v>26452.76029141543</v>
      </c>
      <c r="R20" s="84" t="n">
        <f t="shared" si="12"/>
        <v>13.0</v>
      </c>
      <c r="S20" s="85" t="n">
        <f t="shared" si="13"/>
        <v>0.021556300712101507</v>
      </c>
      <c r="T20" s="85" t="n">
        <v>0.3794519518038475</v>
      </c>
      <c r="U20" s="84" t="n">
        <f t="shared" si="14"/>
        <v>1.0</v>
      </c>
      <c r="V20" s="89" t="n">
        <f t="shared" si="2"/>
        <v>255679.8897077316</v>
      </c>
      <c r="W20" s="35" t="n">
        <v>253230.35839941283</v>
      </c>
      <c r="X20" s="94" t="n">
        <v>1063.806121212074</v>
      </c>
      <c r="Y20" s="35" t="n">
        <v>19176.282477127486</v>
      </c>
    </row>
    <row r="21" ht="20.4" customHeight="1" spans="1:25">
      <c r="A21" s="90" t="s">
        <v>112</v>
      </c>
      <c r="B21" s="83" t="n">
        <f t="shared" si="0"/>
        <v>19478.630578655844</v>
      </c>
      <c r="C21" s="84" t="n">
        <f t="shared" si="3"/>
        <v>17.0</v>
      </c>
      <c r="D21" s="85" t="n">
        <f t="shared" si="4"/>
        <v>0.0010974087930740147</v>
      </c>
      <c r="E21" s="85" t="n">
        <f t="shared" si="1"/>
        <v>-0.006792688575064432</v>
      </c>
      <c r="F21" s="84" t="n">
        <f t="shared" si="5"/>
        <v>13.0</v>
      </c>
      <c r="G21" s="91" t="n">
        <v>19117.245884971977</v>
      </c>
      <c r="H21" s="84" t="n">
        <f t="shared" si="6"/>
        <v>17.0</v>
      </c>
      <c r="I21" s="85" t="n">
        <f t="shared" si="7"/>
        <v>0.001092905605294845</v>
      </c>
      <c r="J21" s="92" t="n">
        <v>-0.002420299847765904</v>
      </c>
      <c r="K21" s="84" t="n">
        <f t="shared" si="8"/>
        <v>11.0</v>
      </c>
      <c r="L21" s="93" t="n">
        <v>181.91951817582242</v>
      </c>
      <c r="M21" s="84" t="n">
        <f t="shared" si="9"/>
        <v>17.0</v>
      </c>
      <c r="N21" s="85" t="n">
        <f t="shared" si="10"/>
        <v>6.747054124439714E-4</v>
      </c>
      <c r="O21" s="87" t="n">
        <v>0.006909303966215961</v>
      </c>
      <c r="P21" s="84" t="n">
        <f t="shared" si="11"/>
        <v>10.0</v>
      </c>
      <c r="Q21" s="83" t="n">
        <v>2704.2493459595894</v>
      </c>
      <c r="R21" s="84" t="n">
        <f t="shared" si="12"/>
        <v>17.0</v>
      </c>
      <c r="S21" s="85" t="n">
        <f t="shared" si="13"/>
        <v>0.0022036873074802146</v>
      </c>
      <c r="T21" s="85" t="n">
        <v>-0.2443793893413951</v>
      </c>
      <c r="U21" s="84" t="n">
        <f t="shared" si="14"/>
        <v>17.0</v>
      </c>
      <c r="V21" s="89" t="n">
        <f t="shared" si="2"/>
        <v>19611.847752822323</v>
      </c>
      <c r="W21" s="35" t="n">
        <v>19163.627609959003</v>
      </c>
      <c r="X21" s="94" t="n">
        <v>180.6712058963418</v>
      </c>
      <c r="Y21" s="35" t="n">
        <v>3578.8453991514925</v>
      </c>
    </row>
    <row r="23" ht="20.4" customHeight="1" spans="1:25">
      <c r="A23" s="61" t="s">
        <v>396</v>
      </c>
      <c r="B23" s="62"/>
      <c r="C23" s="63"/>
      <c r="D23" s="64"/>
      <c r="E23" s="64"/>
      <c r="F23" s="63"/>
      <c r="G23" s="62"/>
      <c r="H23" s="63"/>
      <c r="I23" s="64"/>
      <c r="J23" s="64"/>
      <c r="K23" s="63"/>
      <c r="L23" s="62"/>
      <c r="M23" s="63"/>
      <c r="N23" s="64"/>
      <c r="O23" s="64"/>
      <c r="P23" s="63"/>
      <c r="Q23" s="62"/>
      <c r="R23" s="63"/>
      <c r="S23" s="64"/>
      <c r="T23" s="64"/>
      <c r="U23" s="65"/>
      <c r="V23" s="66"/>
    </row>
    <row r="24" ht="17.4" customHeight="1" spans="1:25">
      <c r="A24" s="67" t="s">
        <v>230</v>
      </c>
      <c r="B24" s="68" t="s">
        <v>322</v>
      </c>
      <c r="C24" s="63"/>
      <c r="D24" s="64"/>
      <c r="E24" s="64"/>
      <c r="F24" s="65"/>
      <c r="G24" s="69" t="s">
        <v>323</v>
      </c>
      <c r="H24" s="63"/>
      <c r="I24" s="64"/>
      <c r="J24" s="64"/>
      <c r="K24" s="65"/>
      <c r="L24" s="69" t="s">
        <v>324</v>
      </c>
      <c r="M24" s="63"/>
      <c r="N24" s="64"/>
      <c r="O24" s="64"/>
      <c r="P24" s="65"/>
      <c r="Q24" s="70" t="s">
        <v>325</v>
      </c>
      <c r="R24" s="63"/>
      <c r="S24" s="64"/>
      <c r="T24" s="64"/>
      <c r="U24" s="65"/>
      <c r="V24" s="71" t="s">
        <v>336</v>
      </c>
      <c r="W24" s="72"/>
      <c r="X24" s="72"/>
      <c r="Y24" s="73"/>
    </row>
    <row r="25" ht="46.8" customHeight="1" spans="1:25">
      <c r="A25" s="29"/>
      <c r="B25" s="74" t="s">
        <v>327</v>
      </c>
      <c r="C25" s="75" t="s">
        <v>123</v>
      </c>
      <c r="D25" s="74" t="s">
        <v>251</v>
      </c>
      <c r="E25" s="74" t="s">
        <v>12</v>
      </c>
      <c r="F25" s="75" t="s">
        <v>126</v>
      </c>
      <c r="G25" s="74" t="s">
        <v>328</v>
      </c>
      <c r="H25" s="75" t="s">
        <v>123</v>
      </c>
      <c r="I25" s="74" t="s">
        <v>251</v>
      </c>
      <c r="J25" s="76" t="s">
        <v>12</v>
      </c>
      <c r="K25" s="77" t="s">
        <v>126</v>
      </c>
      <c r="L25" s="74" t="s">
        <v>329</v>
      </c>
      <c r="M25" s="75" t="s">
        <v>123</v>
      </c>
      <c r="N25" s="74" t="s">
        <v>251</v>
      </c>
      <c r="O25" s="76" t="s">
        <v>12</v>
      </c>
      <c r="P25" s="77" t="s">
        <v>126</v>
      </c>
      <c r="Q25" s="78" t="s">
        <v>330</v>
      </c>
      <c r="R25" s="75" t="s">
        <v>123</v>
      </c>
      <c r="S25" s="74" t="s">
        <v>251</v>
      </c>
      <c r="T25" s="74" t="s">
        <v>12</v>
      </c>
      <c r="U25" s="77" t="s">
        <v>126</v>
      </c>
      <c r="V25" s="79" t="s">
        <v>331</v>
      </c>
      <c r="W25" s="80" t="s">
        <v>332</v>
      </c>
      <c r="X25" s="80" t="s">
        <v>333</v>
      </c>
      <c r="Y25" s="81" t="s">
        <v>334</v>
      </c>
    </row>
    <row r="26" ht="17.4" customHeight="1" spans="1:25">
      <c r="A26" s="82" t="s">
        <v>80</v>
      </c>
      <c r="B26" s="83" t="n">
        <f t="shared" ref="B26:B43" si="15">G26+L26/2+Q26/10</f>
        <v>2301720.241063</v>
      </c>
      <c r="C26" s="84"/>
      <c r="D26" s="85"/>
      <c r="E26" s="85" t="n">
        <f t="shared" ref="E26:E43" si="16">B26/V26-1</f>
        <v>0.047560526987247</v>
      </c>
      <c r="F26" s="84"/>
      <c r="G26" s="83" t="n">
        <v>2270010.6015</v>
      </c>
      <c r="H26" s="84"/>
      <c r="I26" s="85"/>
      <c r="J26" s="86" t="n">
        <v>0.0478476424002816</v>
      </c>
      <c r="K26" s="84"/>
      <c r="L26" s="83" t="n">
        <v>32215.74</v>
      </c>
      <c r="M26" s="84"/>
      <c r="N26" s="85"/>
      <c r="O26" s="87" t="n">
        <v>0.0443952615401972</v>
      </c>
      <c r="P26" s="84"/>
      <c r="Q26" s="83" t="n">
        <v>156017.69562999997</v>
      </c>
      <c r="R26" s="84"/>
      <c r="S26" s="85"/>
      <c r="T26" s="85" t="n">
        <v>0.010439150063180812</v>
      </c>
      <c r="U26" s="88"/>
      <c r="V26" s="89" t="n">
        <f t="shared" ref="V26:V43" si="17">W26+X26/2+Y26/10</f>
        <v>2197219.3317389297</v>
      </c>
      <c r="W26" s="35" t="n">
        <v>2166355.59373893</v>
      </c>
      <c r="X26" s="35" t="n">
        <v>30846.31</v>
      </c>
      <c r="Y26" s="35" t="n">
        <v>154405.83</v>
      </c>
    </row>
    <row r="27" ht="17.4" customHeight="1" spans="1:25">
      <c r="A27" s="90" t="s">
        <v>127</v>
      </c>
      <c r="B27" s="83" t="n">
        <f t="shared" si="15"/>
        <v>707698.4310193142</v>
      </c>
      <c r="C27" s="84" t="n">
        <f t="shared" ref="C27:C43" si="18">RANK(B27,B$27:B$43)</f>
        <v>1.0</v>
      </c>
      <c r="D27" s="85" t="n">
        <f t="shared" ref="D27:D43" si="19">B27/B$26</f>
        <v>0.3074650074296078</v>
      </c>
      <c r="E27" s="85" t="n">
        <f t="shared" si="16"/>
        <v>0.0558572934318331</v>
      </c>
      <c r="F27" s="84" t="n">
        <f t="shared" ref="F27:F43" si="20">RANK(E27,E$27:E$43)</f>
        <v>3.0</v>
      </c>
      <c r="G27" s="91" t="n">
        <v>696690.1354860907</v>
      </c>
      <c r="H27" s="84" t="n">
        <f t="shared" ref="H27:H43" si="21">RANK(G27,G$27:G$43)</f>
        <v>1.0</v>
      </c>
      <c r="I27" s="85" t="n">
        <f t="shared" ref="I27:I43" si="22">G27/G$26</f>
        <v>0.30691052060537743</v>
      </c>
      <c r="J27" s="92" t="n">
        <v>0.05639204286651531</v>
      </c>
      <c r="K27" s="84" t="n">
        <f t="shared" ref="K27:K43" si="23">RANK(J27,J$27:J$43)</f>
        <v>3.0</v>
      </c>
      <c r="L27" s="93" t="n">
        <v>18233.16032644707</v>
      </c>
      <c r="M27" s="84" t="n">
        <f t="shared" ref="M27:M43" si="24">RANK(L27,L$27:L$43)</f>
        <v>1.0</v>
      </c>
      <c r="N27" s="85" t="n">
        <f t="shared" ref="N27:N43" si="25">L27/L$26</f>
        <v>0.5659705574494672</v>
      </c>
      <c r="O27" s="87" t="n">
        <v>0.022652645730455123</v>
      </c>
      <c r="P27" s="84" t="n">
        <f t="shared" ref="P27:P43" si="26">RANK(O27,O$27:O$43)</f>
        <v>14.0</v>
      </c>
      <c r="Q27" s="83" t="n">
        <v>18917.15369999999</v>
      </c>
      <c r="R27" s="84" t="n">
        <f t="shared" ref="R27:R43" si="27">RANK(Q27,Q$27:Q$43)</f>
        <v>2.0</v>
      </c>
      <c r="S27" s="85" t="n">
        <f t="shared" ref="S27:S43" si="28">Q27/Q$26</f>
        <v>0.12125005194835412</v>
      </c>
      <c r="T27" s="85" t="n">
        <v>0.02515251993605174</v>
      </c>
      <c r="U27" s="84" t="n">
        <f t="shared" ref="U27:U43" si="29">RANK(T27,T$27:T$43)</f>
        <v>6.0</v>
      </c>
      <c r="V27" s="89" t="n">
        <f t="shared" si="17"/>
        <v>670259.546836197</v>
      </c>
      <c r="W27" s="35" t="n">
        <v>659499.605464298</v>
      </c>
      <c r="X27" s="94" t="n">
        <v>17829.27996379805</v>
      </c>
      <c r="Y27" s="35" t="n">
        <v>18453.0139</v>
      </c>
    </row>
    <row r="28" ht="17.4" customHeight="1" spans="1:25">
      <c r="A28" s="90" t="s">
        <v>128</v>
      </c>
      <c r="B28" s="83" t="n">
        <f t="shared" si="15"/>
        <v>50815.207804737496</v>
      </c>
      <c r="C28" s="84" t="n">
        <f t="shared" si="18"/>
        <v>11.0</v>
      </c>
      <c r="D28" s="85" t="n">
        <f t="shared" si="19"/>
        <v>0.02207705649808666</v>
      </c>
      <c r="E28" s="85" t="n">
        <f t="shared" si="16"/>
        <v>0.05835244459736777</v>
      </c>
      <c r="F28" s="84" t="n">
        <f t="shared" si="20"/>
        <v>2.0</v>
      </c>
      <c r="G28" s="91" t="n">
        <v>49699.17588919378</v>
      </c>
      <c r="H28" s="84" t="n">
        <f t="shared" si="21"/>
        <v>11.0</v>
      </c>
      <c r="I28" s="85" t="n">
        <f t="shared" si="22"/>
        <v>0.021893807833475793</v>
      </c>
      <c r="J28" s="92" t="n">
        <v>0.0634232869213147</v>
      </c>
      <c r="K28" s="84" t="n">
        <f t="shared" si="23"/>
        <v>2.0</v>
      </c>
      <c r="L28" s="93" t="n">
        <v>1173.1497421160357</v>
      </c>
      <c r="M28" s="84" t="n">
        <f t="shared" si="24"/>
        <v>6.0</v>
      </c>
      <c r="N28" s="85" t="n">
        <f t="shared" si="25"/>
        <v>0.03641542122316731</v>
      </c>
      <c r="O28" s="87" t="n">
        <v>-0.07802875708902282</v>
      </c>
      <c r="P28" s="84" t="n">
        <f t="shared" si="26"/>
        <v>16.0</v>
      </c>
      <c r="Q28" s="83" t="n">
        <v>5294.570444856964</v>
      </c>
      <c r="R28" s="84" t="n">
        <f t="shared" si="27"/>
        <v>11.0</v>
      </c>
      <c r="S28" s="85" t="n">
        <f t="shared" si="28"/>
        <v>0.033935704687070696</v>
      </c>
      <c r="T28" s="85" t="n">
        <v>-0.1755587750591751</v>
      </c>
      <c r="U28" s="84" t="n">
        <f t="shared" si="29"/>
        <v>15.0</v>
      </c>
      <c r="V28" s="89" t="n">
        <f t="shared" si="17"/>
        <v>48013.50255686259</v>
      </c>
      <c r="W28" s="35" t="n">
        <v>46735.0832922574</v>
      </c>
      <c r="X28" s="94" t="n">
        <v>1272.4363705878748</v>
      </c>
      <c r="Y28" s="35" t="n">
        <v>6422.010793112617</v>
      </c>
    </row>
    <row r="29" ht="17.4" customHeight="1" spans="1:25">
      <c r="A29" s="90" t="s">
        <v>129</v>
      </c>
      <c r="B29" s="83" t="n">
        <f t="shared" si="15"/>
        <v>47732.79060800126</v>
      </c>
      <c r="C29" s="84" t="n">
        <f t="shared" si="18"/>
        <v>12.0</v>
      </c>
      <c r="D29" s="85" t="n">
        <f t="shared" si="19"/>
        <v>0.020737876722132374</v>
      </c>
      <c r="E29" s="85" t="n">
        <f t="shared" si="16"/>
        <v>0.04036708267969202</v>
      </c>
      <c r="F29" s="84" t="n">
        <f t="shared" si="20"/>
        <v>10.0</v>
      </c>
      <c r="G29" s="91" t="n">
        <v>46020.22416675505</v>
      </c>
      <c r="H29" s="84" t="n">
        <f t="shared" si="21"/>
        <v>12.0</v>
      </c>
      <c r="I29" s="85" t="n">
        <f t="shared" si="22"/>
        <v>0.020273131824294258</v>
      </c>
      <c r="J29" s="92" t="n">
        <v>0.040232255914894474</v>
      </c>
      <c r="K29" s="84" t="n">
        <f t="shared" si="23"/>
        <v>10.0</v>
      </c>
      <c r="L29" s="93" t="n">
        <v>1707.9141458643307</v>
      </c>
      <c r="M29" s="84" t="n">
        <f t="shared" si="24"/>
        <v>4.0</v>
      </c>
      <c r="N29" s="85" t="n">
        <f t="shared" si="25"/>
        <v>0.05301489724787728</v>
      </c>
      <c r="O29" s="87" t="n">
        <v>0.10108424853572814</v>
      </c>
      <c r="P29" s="84" t="n">
        <f t="shared" si="26"/>
        <v>7.0</v>
      </c>
      <c r="Q29" s="83" t="n">
        <v>8586.093683140469</v>
      </c>
      <c r="R29" s="84" t="n">
        <f t="shared" si="27"/>
        <v>8.0</v>
      </c>
      <c r="S29" s="85" t="n">
        <f t="shared" si="28"/>
        <v>0.055032819504670885</v>
      </c>
      <c r="T29" s="85" t="n">
        <v>-0.007185985103610211</v>
      </c>
      <c r="U29" s="84" t="n">
        <f t="shared" si="29"/>
        <v>9.0</v>
      </c>
      <c r="V29" s="89" t="n">
        <f t="shared" si="17"/>
        <v>45880.71979849177</v>
      </c>
      <c r="W29" s="35" t="n">
        <v>44240.33566069321</v>
      </c>
      <c r="X29" s="94" t="n">
        <v>1551.12031448601</v>
      </c>
      <c r="Y29" s="35" t="n">
        <v>8648.23980555564</v>
      </c>
    </row>
    <row r="30" ht="17.4" customHeight="1" spans="1:25">
      <c r="A30" s="90" t="s">
        <v>130</v>
      </c>
      <c r="B30" s="83" t="n">
        <f t="shared" si="15"/>
        <v>133113.22431016964</v>
      </c>
      <c r="C30" s="84" t="n">
        <f t="shared" si="18"/>
        <v>4.0</v>
      </c>
      <c r="D30" s="85" t="n">
        <f t="shared" si="19"/>
        <v>0.05783206053255826</v>
      </c>
      <c r="E30" s="85" t="n">
        <f t="shared" si="16"/>
        <v>0.05458430683410853</v>
      </c>
      <c r="F30" s="84" t="n">
        <f t="shared" si="20"/>
        <v>4.0</v>
      </c>
      <c r="G30" s="91" t="n">
        <v>129759.57601235344</v>
      </c>
      <c r="H30" s="84" t="n">
        <f t="shared" si="21"/>
        <v>5.0</v>
      </c>
      <c r="I30" s="85" t="n">
        <f t="shared" si="22"/>
        <v>0.057162541851835044</v>
      </c>
      <c r="J30" s="92" t="n">
        <v>0.05275208005709693</v>
      </c>
      <c r="K30" s="84" t="n">
        <f t="shared" si="23"/>
        <v>4.0</v>
      </c>
      <c r="L30" s="93" t="n">
        <v>2133.5844138635166</v>
      </c>
      <c r="M30" s="84" t="n">
        <f t="shared" si="24"/>
        <v>2.0</v>
      </c>
      <c r="N30" s="85" t="n">
        <f t="shared" si="25"/>
        <v>0.06622801195513497</v>
      </c>
      <c r="O30" s="87" t="n">
        <v>0.1794359331454792</v>
      </c>
      <c r="P30" s="84" t="n">
        <f t="shared" si="26"/>
        <v>4.0</v>
      </c>
      <c r="Q30" s="83" t="n">
        <v>22868.560908844254</v>
      </c>
      <c r="R30" s="84" t="n">
        <f t="shared" si="27"/>
        <v>1.0</v>
      </c>
      <c r="S30" s="85" t="n">
        <f t="shared" si="28"/>
        <v>0.14657671244598872</v>
      </c>
      <c r="T30" s="85" t="n">
        <v>0.10935617610337499</v>
      </c>
      <c r="U30" s="84" t="n">
        <f t="shared" si="29"/>
        <v>3.0</v>
      </c>
      <c r="V30" s="89" t="n">
        <f t="shared" si="17"/>
        <v>126223.40712595987</v>
      </c>
      <c r="W30" s="35" t="n">
        <v>123257.4871809475</v>
      </c>
      <c r="X30" s="94" t="n">
        <v>1808.987121643297</v>
      </c>
      <c r="Y30" s="35" t="n">
        <v>20614.263841907214</v>
      </c>
    </row>
    <row r="31" ht="17.4" customHeight="1" spans="1:25">
      <c r="A31" s="90" t="s">
        <v>131</v>
      </c>
      <c r="B31" s="83" t="n">
        <f t="shared" si="15"/>
        <v>545157.2164284841</v>
      </c>
      <c r="C31" s="84" t="n">
        <f t="shared" si="18"/>
        <v>2.0</v>
      </c>
      <c r="D31" s="85" t="n">
        <f t="shared" si="19"/>
        <v>0.23684773097216838</v>
      </c>
      <c r="E31" s="85" t="n">
        <f t="shared" si="16"/>
        <v>0.0434622683092849</v>
      </c>
      <c r="F31" s="84" t="n">
        <f t="shared" si="20"/>
        <v>8.0</v>
      </c>
      <c r="G31" s="91" t="n">
        <v>542515.8834265706</v>
      </c>
      <c r="H31" s="84" t="n">
        <f t="shared" si="21"/>
        <v>2.0</v>
      </c>
      <c r="I31" s="85" t="n">
        <f t="shared" si="22"/>
        <v>0.23899266508626965</v>
      </c>
      <c r="J31" s="92" t="n">
        <v>0.043828387001697056</v>
      </c>
      <c r="K31" s="84" t="n">
        <f t="shared" si="23"/>
        <v>7.0</v>
      </c>
      <c r="L31" s="93" t="n">
        <v>1781.7603589881678</v>
      </c>
      <c r="M31" s="84" t="n">
        <f t="shared" si="24"/>
        <v>3.0</v>
      </c>
      <c r="N31" s="85" t="n">
        <f t="shared" si="25"/>
        <v>0.0553071374113452</v>
      </c>
      <c r="O31" s="87" t="n">
        <v>-0.015018638034976228</v>
      </c>
      <c r="P31" s="84" t="n">
        <f t="shared" si="26"/>
        <v>15.0</v>
      </c>
      <c r="Q31" s="83" t="n">
        <v>17504.52822419505</v>
      </c>
      <c r="R31" s="84" t="n">
        <f t="shared" si="27"/>
        <v>4.0</v>
      </c>
      <c r="S31" s="85" t="n">
        <f t="shared" si="28"/>
        <v>0.1121957874939234</v>
      </c>
      <c r="T31" s="85" t="n">
        <v>-0.03247767024742518</v>
      </c>
      <c r="U31" s="84" t="n">
        <f t="shared" si="29"/>
        <v>11.0</v>
      </c>
      <c r="V31" s="89" t="n">
        <f t="shared" si="17"/>
        <v>522450.3395909074</v>
      </c>
      <c r="W31" s="35" t="n">
        <v>519736.663787137</v>
      </c>
      <c r="X31" s="94" t="n">
        <v>1808.9279937577512</v>
      </c>
      <c r="Y31" s="35" t="n">
        <v>18092.118068914748</v>
      </c>
    </row>
    <row r="32" ht="17.4" customHeight="1" spans="1:25">
      <c r="A32" s="90" t="s">
        <v>132</v>
      </c>
      <c r="B32" s="83" t="n">
        <f t="shared" si="15"/>
        <v>14070.270826554419</v>
      </c>
      <c r="C32" s="84" t="n">
        <f t="shared" si="18"/>
        <v>16.0</v>
      </c>
      <c r="D32" s="85" t="n">
        <f t="shared" si="19"/>
        <v>0.0061129370005697774</v>
      </c>
      <c r="E32" s="85" t="n">
        <f t="shared" si="16"/>
        <v>0.006131186862336158</v>
      </c>
      <c r="F32" s="84" t="n">
        <f t="shared" si="20"/>
        <v>17.0</v>
      </c>
      <c r="G32" s="91" t="n">
        <v>13701.64530032164</v>
      </c>
      <c r="H32" s="84" t="n">
        <f t="shared" si="21"/>
        <v>16.0</v>
      </c>
      <c r="I32" s="85" t="n">
        <f t="shared" si="22"/>
        <v>0.006035938903222607</v>
      </c>
      <c r="J32" s="92" t="n">
        <v>0.009468472548819341</v>
      </c>
      <c r="K32" s="84" t="n">
        <f t="shared" si="23"/>
        <v>17.0</v>
      </c>
      <c r="L32" s="93" t="n">
        <v>248.55666988455087</v>
      </c>
      <c r="M32" s="84" t="n">
        <f t="shared" si="24"/>
        <v>13.0</v>
      </c>
      <c r="N32" s="85" t="n">
        <f t="shared" si="25"/>
        <v>0.007715379807651508</v>
      </c>
      <c r="O32" s="87" t="n">
        <v>-0.20560604922014197</v>
      </c>
      <c r="P32" s="84" t="n">
        <f t="shared" si="26"/>
        <v>17.0</v>
      </c>
      <c r="Q32" s="83" t="n">
        <v>2443.471912905047</v>
      </c>
      <c r="R32" s="84" t="n">
        <f t="shared" si="27"/>
        <v>14.0</v>
      </c>
      <c r="S32" s="85" t="n">
        <f t="shared" si="28"/>
        <v>0.015661504953257396</v>
      </c>
      <c r="T32" s="85" t="n">
        <v>-0.04161166274105454</v>
      </c>
      <c r="U32" s="84" t="n">
        <f t="shared" si="29"/>
        <v>12.0</v>
      </c>
      <c r="V32" s="89" t="n">
        <f t="shared" si="17"/>
        <v>13984.529065671024</v>
      </c>
      <c r="W32" s="35" t="n">
        <v>13573.128505664161</v>
      </c>
      <c r="X32" s="94" t="n">
        <v>312.8884222249456</v>
      </c>
      <c r="Y32" s="35" t="n">
        <v>2549.563488943886</v>
      </c>
    </row>
    <row r="33" ht="17.4" customHeight="1" spans="1:25">
      <c r="A33" s="90" t="s">
        <v>133</v>
      </c>
      <c r="B33" s="83" t="n">
        <f t="shared" si="15"/>
        <v>129089.6754290195</v>
      </c>
      <c r="C33" s="84" t="n">
        <f t="shared" si="18"/>
        <v>6.0</v>
      </c>
      <c r="D33" s="85" t="n">
        <f t="shared" si="19"/>
        <v>0.056083998883114355</v>
      </c>
      <c r="E33" s="85" t="n">
        <f t="shared" si="16"/>
        <v>0.030804586247146215</v>
      </c>
      <c r="F33" s="84" t="n">
        <f t="shared" si="20"/>
        <v>12.0</v>
      </c>
      <c r="G33" s="91" t="n">
        <v>128278.04159108913</v>
      </c>
      <c r="H33" s="84" t="n">
        <f t="shared" si="21"/>
        <v>6.0</v>
      </c>
      <c r="I33" s="85" t="n">
        <f t="shared" si="22"/>
        <v>0.05650988656454916</v>
      </c>
      <c r="J33" s="92" t="n">
        <v>0.031420500052210476</v>
      </c>
      <c r="K33" s="84" t="n">
        <f t="shared" si="23"/>
        <v>13.0</v>
      </c>
      <c r="L33" s="93" t="n">
        <v>919.3960447164704</v>
      </c>
      <c r="M33" s="84" t="n">
        <f t="shared" si="24"/>
        <v>8.0</v>
      </c>
      <c r="N33" s="85" t="n">
        <f t="shared" si="25"/>
        <v>0.028538721901668875</v>
      </c>
      <c r="O33" s="87" t="n">
        <v>0.06429801919451286</v>
      </c>
      <c r="P33" s="84" t="n">
        <f t="shared" si="26"/>
        <v>9.0</v>
      </c>
      <c r="Q33" s="83" t="n">
        <v>3519.358155721316</v>
      </c>
      <c r="R33" s="84" t="n">
        <f t="shared" si="27"/>
        <v>13.0</v>
      </c>
      <c r="S33" s="85" t="n">
        <f t="shared" si="28"/>
        <v>0.022557429408953514</v>
      </c>
      <c r="T33" s="85" t="n">
        <v>-0.18109731856554037</v>
      </c>
      <c r="U33" s="84" t="n">
        <f t="shared" si="29"/>
        <v>16.0</v>
      </c>
      <c r="V33" s="89" t="n">
        <f t="shared" si="17"/>
        <v>125231.95681443019</v>
      </c>
      <c r="W33" s="35" t="n">
        <v>124370.26565265641</v>
      </c>
      <c r="X33" s="94" t="n">
        <v>863.8520678750226</v>
      </c>
      <c r="Y33" s="35" t="n">
        <v>4297.6512783625385</v>
      </c>
    </row>
    <row r="34" ht="17.4" customHeight="1" spans="1:25">
      <c r="A34" s="90" t="s">
        <v>134</v>
      </c>
      <c r="B34" s="83" t="n">
        <f t="shared" si="15"/>
        <v>55346.45118587806</v>
      </c>
      <c r="C34" s="84" t="n">
        <f t="shared" si="18"/>
        <v>9.0</v>
      </c>
      <c r="D34" s="85" t="n">
        <f t="shared" si="19"/>
        <v>0.024045689914217173</v>
      </c>
      <c r="E34" s="85" t="n">
        <f t="shared" si="16"/>
        <v>0.040554997349841804</v>
      </c>
      <c r="F34" s="84" t="n">
        <f t="shared" si="20"/>
        <v>9.0</v>
      </c>
      <c r="G34" s="91" t="n">
        <v>54116.80266044807</v>
      </c>
      <c r="H34" s="84" t="n">
        <f t="shared" si="21"/>
        <v>9.0</v>
      </c>
      <c r="I34" s="85" t="n">
        <f t="shared" si="22"/>
        <v>0.023839889833416755</v>
      </c>
      <c r="J34" s="92" t="n">
        <v>0.03908808946798933</v>
      </c>
      <c r="K34" s="84" t="n">
        <f t="shared" si="23"/>
        <v>11.0</v>
      </c>
      <c r="L34" s="93" t="n">
        <v>830.0641543585218</v>
      </c>
      <c r="M34" s="84" t="n">
        <f t="shared" si="24"/>
        <v>10.0</v>
      </c>
      <c r="N34" s="85" t="n">
        <f t="shared" si="25"/>
        <v>0.02576579505417296</v>
      </c>
      <c r="O34" s="87" t="n">
        <v>0.18588202360826986</v>
      </c>
      <c r="P34" s="84" t="n">
        <f t="shared" si="26"/>
        <v>3.0</v>
      </c>
      <c r="Q34" s="83" t="n">
        <v>8146.164482507318</v>
      </c>
      <c r="R34" s="84" t="n">
        <f t="shared" si="27"/>
        <v>9.0</v>
      </c>
      <c r="S34" s="85" t="n">
        <f t="shared" si="28"/>
        <v>0.05221308037920365</v>
      </c>
      <c r="T34" s="85" t="n">
        <v>0.07423038859249838</v>
      </c>
      <c r="U34" s="84" t="n">
        <f t="shared" si="29"/>
        <v>4.0</v>
      </c>
      <c r="V34" s="89" t="n">
        <f t="shared" si="17"/>
        <v>53189.35695550769</v>
      </c>
      <c r="W34" s="35" t="n">
        <v>52081.0537710578</v>
      </c>
      <c r="X34" s="94" t="n">
        <v>699.9550864536212</v>
      </c>
      <c r="Y34" s="35" t="n">
        <v>7583.256412230866</v>
      </c>
    </row>
    <row r="35" ht="17.4" customHeight="1" spans="1:25">
      <c r="A35" s="90" t="s">
        <v>135</v>
      </c>
      <c r="B35" s="83" t="n">
        <f t="shared" si="15"/>
        <v>158703.73284602817</v>
      </c>
      <c r="C35" s="84" t="n">
        <f t="shared" si="18"/>
        <v>3.0</v>
      </c>
      <c r="D35" s="85" t="n">
        <f t="shared" si="19"/>
        <v>0.06895005310147252</v>
      </c>
      <c r="E35" s="85" t="n">
        <f t="shared" si="16"/>
        <v>0.048237596466868427</v>
      </c>
      <c r="F35" s="84" t="n">
        <f t="shared" si="20"/>
        <v>7.0</v>
      </c>
      <c r="G35" s="91" t="n">
        <v>156849.61848182045</v>
      </c>
      <c r="H35" s="84" t="n">
        <f t="shared" si="21"/>
        <v>3.0</v>
      </c>
      <c r="I35" s="85" t="n">
        <f t="shared" si="22"/>
        <v>0.06909642553130604</v>
      </c>
      <c r="J35" s="92" t="n">
        <v>0.049029869682034107</v>
      </c>
      <c r="K35" s="84" t="n">
        <f t="shared" si="23"/>
        <v>6.0</v>
      </c>
      <c r="L35" s="93" t="n">
        <v>1519.1459359804956</v>
      </c>
      <c r="M35" s="84" t="n">
        <f t="shared" si="24"/>
        <v>5.0</v>
      </c>
      <c r="N35" s="85" t="n">
        <f t="shared" si="25"/>
        <v>0.04715539472259523</v>
      </c>
      <c r="O35" s="87" t="n">
        <v>0.11406085829975844</v>
      </c>
      <c r="P35" s="84" t="n">
        <f t="shared" si="26"/>
        <v>6.0</v>
      </c>
      <c r="Q35" s="83" t="n">
        <v>10945.413962174845</v>
      </c>
      <c r="R35" s="84" t="n">
        <f t="shared" si="27"/>
        <v>6.0</v>
      </c>
      <c r="S35" s="85" t="n">
        <f t="shared" si="28"/>
        <v>0.07015495209038423</v>
      </c>
      <c r="T35" s="85" t="n">
        <v>-0.0878782828400276</v>
      </c>
      <c r="U35" s="84" t="n">
        <f t="shared" si="29"/>
        <v>14.0</v>
      </c>
      <c r="V35" s="89" t="n">
        <f t="shared" si="17"/>
        <v>151400.53493687545</v>
      </c>
      <c r="W35" s="35" t="n">
        <v>149518.73441827</v>
      </c>
      <c r="X35" s="94" t="n">
        <v>1363.611264737336</v>
      </c>
      <c r="Y35" s="35" t="n">
        <v>11999.948862367877</v>
      </c>
    </row>
    <row r="36" ht="17.4" customHeight="1" spans="1:25">
      <c r="A36" s="90" t="s">
        <v>136</v>
      </c>
      <c r="B36" s="83" t="n">
        <f t="shared" si="15"/>
        <v>121191.30334625144</v>
      </c>
      <c r="C36" s="84" t="n">
        <f t="shared" si="18"/>
        <v>7.0</v>
      </c>
      <c r="D36" s="85" t="n">
        <f t="shared" si="19"/>
        <v>0.052652490595590976</v>
      </c>
      <c r="E36" s="85" t="n">
        <f t="shared" si="16"/>
        <v>0.017427201623460453</v>
      </c>
      <c r="F36" s="84" t="n">
        <f t="shared" si="20"/>
        <v>16.0</v>
      </c>
      <c r="G36" s="91" t="n">
        <v>119284.73945599943</v>
      </c>
      <c r="H36" s="84" t="n">
        <f t="shared" si="21"/>
        <v>7.0</v>
      </c>
      <c r="I36" s="85" t="n">
        <f t="shared" si="22"/>
        <v>0.05254809795917995</v>
      </c>
      <c r="J36" s="92" t="n">
        <v>0.017171701259108166</v>
      </c>
      <c r="K36" s="84" t="n">
        <f t="shared" si="23"/>
        <v>16.0</v>
      </c>
      <c r="L36" s="93" t="n">
        <v>834.2910652628469</v>
      </c>
      <c r="M36" s="84" t="n">
        <f t="shared" si="24"/>
        <v>9.0</v>
      </c>
      <c r="N36" s="85" t="n">
        <f t="shared" si="25"/>
        <v>0.02589700144286138</v>
      </c>
      <c r="O36" s="87" t="n">
        <v>0.05557458486526231</v>
      </c>
      <c r="P36" s="84" t="n">
        <f t="shared" si="26"/>
        <v>10.0</v>
      </c>
      <c r="Q36" s="83" t="n">
        <v>14894.183576205958</v>
      </c>
      <c r="R36" s="84" t="n">
        <f t="shared" si="27"/>
        <v>5.0</v>
      </c>
      <c r="S36" s="85" t="n">
        <f t="shared" si="28"/>
        <v>0.09546470684663835</v>
      </c>
      <c r="T36" s="85" t="n">
        <v>0.027699635004775448</v>
      </c>
      <c r="U36" s="84" t="n">
        <f t="shared" si="29"/>
        <v>5.0</v>
      </c>
      <c r="V36" s="89" t="n">
        <f t="shared" si="17"/>
        <v>119115.45430756282</v>
      </c>
      <c r="W36" s="35" t="n">
        <v>117270.9969303536</v>
      </c>
      <c r="X36" s="94" t="n">
        <v>790.3667606485042</v>
      </c>
      <c r="Y36" s="35" t="n">
        <v>14492.7399688497</v>
      </c>
    </row>
    <row r="37" ht="17.4" customHeight="1" spans="1:25">
      <c r="A37" s="90" t="s">
        <v>137</v>
      </c>
      <c r="B37" s="83" t="n">
        <f t="shared" si="15"/>
        <v>53527.24573266415</v>
      </c>
      <c r="C37" s="84" t="n">
        <f t="shared" si="18"/>
        <v>10.0</v>
      </c>
      <c r="D37" s="85" t="n">
        <f t="shared" si="19"/>
        <v>0.023255322161977336</v>
      </c>
      <c r="E37" s="85" t="n">
        <f t="shared" si="16"/>
        <v>0.049185233279627205</v>
      </c>
      <c r="F37" s="84" t="n">
        <f t="shared" si="20"/>
        <v>6.0</v>
      </c>
      <c r="G37" s="91" t="n">
        <v>52185.108714901326</v>
      </c>
      <c r="H37" s="84" t="n">
        <f t="shared" si="21"/>
        <v>10.0</v>
      </c>
      <c r="I37" s="85" t="n">
        <f t="shared" si="22"/>
        <v>0.02298892731180106</v>
      </c>
      <c r="J37" s="92" t="n">
        <v>0.04978509958014055</v>
      </c>
      <c r="K37" s="84" t="n">
        <f t="shared" si="23"/>
        <v>5.0</v>
      </c>
      <c r="L37" s="93" t="n">
        <v>745.8110754035699</v>
      </c>
      <c r="M37" s="84" t="n">
        <f t="shared" si="24"/>
        <v>11.0</v>
      </c>
      <c r="N37" s="85" t="n">
        <f t="shared" si="25"/>
        <v>0.0231505182064286</v>
      </c>
      <c r="O37" s="87" t="n">
        <v>0.05443659779627258</v>
      </c>
      <c r="P37" s="84" t="n">
        <f t="shared" si="26"/>
        <v>11.0</v>
      </c>
      <c r="Q37" s="83" t="n">
        <v>9692.3148006104</v>
      </c>
      <c r="R37" s="84" t="n">
        <f t="shared" si="27"/>
        <v>7.0</v>
      </c>
      <c r="S37" s="85" t="n">
        <f t="shared" si="28"/>
        <v>0.06212317622993212</v>
      </c>
      <c r="T37" s="85" t="n">
        <v>0.015980677873520158</v>
      </c>
      <c r="U37" s="84" t="n">
        <f t="shared" si="29"/>
        <v>7.0</v>
      </c>
      <c r="V37" s="89" t="n">
        <f t="shared" si="17"/>
        <v>51017.91755622069</v>
      </c>
      <c r="W37" s="35" t="n">
        <v>49710.2775946931</v>
      </c>
      <c r="X37" s="94" t="n">
        <v>707.3076531697432</v>
      </c>
      <c r="Y37" s="35" t="n">
        <v>9539.86134942716</v>
      </c>
    </row>
    <row r="38" ht="17.4" customHeight="1" spans="1:25">
      <c r="A38" s="90" t="s">
        <v>138</v>
      </c>
      <c r="B38" s="83" t="n">
        <f t="shared" si="15"/>
        <v>130987.10233669486</v>
      </c>
      <c r="C38" s="84" t="n">
        <f t="shared" si="18"/>
        <v>5.0</v>
      </c>
      <c r="D38" s="85" t="n">
        <f t="shared" si="19"/>
        <v>0.0569083505457646</v>
      </c>
      <c r="E38" s="85" t="n">
        <f t="shared" si="16"/>
        <v>0.08174933662229944</v>
      </c>
      <c r="F38" s="84" t="n">
        <f t="shared" si="20"/>
        <v>1.0</v>
      </c>
      <c r="G38" s="91" t="n">
        <v>130093.77481642988</v>
      </c>
      <c r="H38" s="84" t="n">
        <f t="shared" si="21"/>
        <v>4.0</v>
      </c>
      <c r="I38" s="85" t="n">
        <f t="shared" si="22"/>
        <v>0.0573097653070278</v>
      </c>
      <c r="J38" s="92" t="n">
        <v>0.08210968267429133</v>
      </c>
      <c r="K38" s="84" t="n">
        <f t="shared" si="23"/>
        <v>1.0</v>
      </c>
      <c r="L38" s="93" t="n">
        <v>363.82891542443144</v>
      </c>
      <c r="M38" s="84" t="n">
        <f t="shared" si="24"/>
        <v>12.0</v>
      </c>
      <c r="N38" s="85" t="n">
        <f t="shared" si="25"/>
        <v>0.011293514146328192</v>
      </c>
      <c r="O38" s="87" t="n">
        <v>0.2151723730736926</v>
      </c>
      <c r="P38" s="84" t="n">
        <f t="shared" si="26"/>
        <v>2.0</v>
      </c>
      <c r="Q38" s="83" t="n">
        <v>7114.130625527661</v>
      </c>
      <c r="R38" s="84" t="n">
        <f t="shared" si="27"/>
        <v>10.0</v>
      </c>
      <c r="S38" s="85" t="n">
        <f t="shared" si="28"/>
        <v>0.045598229077802845</v>
      </c>
      <c r="T38" s="85" t="n">
        <v>-0.006632017160013027</v>
      </c>
      <c r="U38" s="84" t="n">
        <f t="shared" si="29"/>
        <v>8.0</v>
      </c>
      <c r="V38" s="89" t="n">
        <f t="shared" si="17"/>
        <v>121088.22062761337</v>
      </c>
      <c r="W38" s="35" t="n">
        <v>120222.355366898</v>
      </c>
      <c r="X38" s="94" t="n">
        <v>299.405190149404</v>
      </c>
      <c r="Y38" s="35" t="n">
        <v>7161.626656406556</v>
      </c>
    </row>
    <row r="39" ht="17.4" customHeight="1" spans="1:25">
      <c r="A39" s="90" t="s">
        <v>147</v>
      </c>
      <c r="B39" s="83" t="n">
        <f t="shared" si="15"/>
        <v>68902.86319960403</v>
      </c>
      <c r="C39" s="84" t="n">
        <f t="shared" si="18"/>
        <v>8.0</v>
      </c>
      <c r="D39" s="85" t="n">
        <f t="shared" si="19"/>
        <v>0.02993537701514181</v>
      </c>
      <c r="E39" s="85" t="n">
        <f t="shared" si="16"/>
        <v>0.03490261959190022</v>
      </c>
      <c r="F39" s="84" t="n">
        <f t="shared" si="20"/>
        <v>11.0</v>
      </c>
      <c r="G39" s="91" t="n">
        <v>66561.27846233544</v>
      </c>
      <c r="H39" s="84" t="n">
        <f t="shared" si="21"/>
        <v>8.0</v>
      </c>
      <c r="I39" s="85" t="n">
        <f t="shared" si="22"/>
        <v>0.029322012160803292</v>
      </c>
      <c r="J39" s="92" t="n">
        <v>0.03592704908003282</v>
      </c>
      <c r="K39" s="84" t="n">
        <f t="shared" si="23"/>
        <v>12.0</v>
      </c>
      <c r="L39" s="93" t="n">
        <v>1148.426948364121</v>
      </c>
      <c r="M39" s="84" t="n">
        <f t="shared" si="24"/>
        <v>7.0</v>
      </c>
      <c r="N39" s="85" t="n">
        <f t="shared" si="25"/>
        <v>0.03564800772430247</v>
      </c>
      <c r="O39" s="87" t="n">
        <v>0.08935798492391026</v>
      </c>
      <c r="P39" s="84" t="n">
        <f t="shared" si="26"/>
        <v>8.0</v>
      </c>
      <c r="Q39" s="83" t="n">
        <v>17673.712630865284</v>
      </c>
      <c r="R39" s="84" t="n">
        <f t="shared" si="27"/>
        <v>3.0</v>
      </c>
      <c r="S39" s="85" t="n">
        <f t="shared" si="28"/>
        <v>0.11328017991484099</v>
      </c>
      <c r="T39" s="85" t="n">
        <v>-0.017638296961584046</v>
      </c>
      <c r="U39" s="84" t="n">
        <f t="shared" si="29"/>
        <v>10.0</v>
      </c>
      <c r="V39" s="89" t="n">
        <f t="shared" si="17"/>
        <v>66579.0789347648</v>
      </c>
      <c r="W39" s="35" t="n">
        <v>64252.862710213005</v>
      </c>
      <c r="X39" s="94" t="n">
        <v>1054.2236475591048</v>
      </c>
      <c r="Y39" s="35" t="n">
        <v>17991.04400772242</v>
      </c>
    </row>
    <row r="40" ht="17.4" customHeight="1" spans="1:25">
      <c r="A40" s="90" t="s">
        <v>107</v>
      </c>
      <c r="B40" s="83" t="n">
        <f t="shared" si="15"/>
        <v>18701.68049573658</v>
      </c>
      <c r="C40" s="84" t="n">
        <f t="shared" si="18"/>
        <v>15.0</v>
      </c>
      <c r="D40" s="85" t="n">
        <f t="shared" si="19"/>
        <v>0.008125088428252962</v>
      </c>
      <c r="E40" s="85" t="n">
        <f t="shared" si="16"/>
        <v>0.024464203974449372</v>
      </c>
      <c r="F40" s="84" t="n">
        <f t="shared" si="20"/>
        <v>14.0</v>
      </c>
      <c r="G40" s="91" t="n">
        <v>18483.944047396006</v>
      </c>
      <c r="H40" s="84" t="n">
        <f t="shared" si="21"/>
        <v>15.0</v>
      </c>
      <c r="I40" s="85" t="n">
        <f t="shared" si="22"/>
        <v>0.0081426686003942</v>
      </c>
      <c r="J40" s="92" t="n">
        <v>0.021790179474529766</v>
      </c>
      <c r="K40" s="84" t="n">
        <f t="shared" si="23"/>
        <v>14.0</v>
      </c>
      <c r="L40" s="93" t="n">
        <v>225.7569368934436</v>
      </c>
      <c r="M40" s="84" t="n">
        <f t="shared" si="24"/>
        <v>14.0</v>
      </c>
      <c r="N40" s="85" t="n">
        <f t="shared" si="25"/>
        <v>0.007007659513437965</v>
      </c>
      <c r="O40" s="87" t="n">
        <v>0.38594906481638785</v>
      </c>
      <c r="P40" s="84" t="n">
        <f t="shared" si="26"/>
        <v>1.0</v>
      </c>
      <c r="Q40" s="83" t="n">
        <v>1048.5797989385312</v>
      </c>
      <c r="R40" s="84" t="n">
        <f t="shared" si="27"/>
        <v>16.0</v>
      </c>
      <c r="S40" s="85" t="n">
        <f t="shared" si="28"/>
        <v>0.006720903002088071</v>
      </c>
      <c r="T40" s="85" t="n">
        <v>0.2501745300418862</v>
      </c>
      <c r="U40" s="84" t="n">
        <f t="shared" si="29"/>
        <v>2.0</v>
      </c>
      <c r="V40" s="89" t="n">
        <f t="shared" si="17"/>
        <v>18255.084387705036</v>
      </c>
      <c r="W40" s="35" t="n">
        <v>18089.7648252028</v>
      </c>
      <c r="X40" s="94" t="n">
        <v>162.88977901460768</v>
      </c>
      <c r="Y40" s="35" t="n">
        <v>838.746729949297</v>
      </c>
    </row>
    <row r="41" ht="17.4" customHeight="1" spans="1:25">
      <c r="A41" s="90" t="s">
        <v>109</v>
      </c>
      <c r="B41" s="83" t="n">
        <f t="shared" si="15"/>
        <v>33892.70071948151</v>
      </c>
      <c r="C41" s="84" t="n">
        <f t="shared" si="18"/>
        <v>13.0</v>
      </c>
      <c r="D41" s="85" t="n">
        <f t="shared" si="19"/>
        <v>0.014724943594287065</v>
      </c>
      <c r="E41" s="85" t="n">
        <f t="shared" si="16"/>
        <v>0.020930313919917287</v>
      </c>
      <c r="F41" s="84" t="n">
        <f t="shared" si="20"/>
        <v>15.0</v>
      </c>
      <c r="G41" s="91" t="n">
        <v>33562.699446906176</v>
      </c>
      <c r="H41" s="84" t="n">
        <f t="shared" si="21"/>
        <v>13.0</v>
      </c>
      <c r="I41" s="85" t="n">
        <f t="shared" si="22"/>
        <v>0.014785261101744772</v>
      </c>
      <c r="J41" s="92" t="n">
        <v>0.021651831633249647</v>
      </c>
      <c r="K41" s="84" t="n">
        <f t="shared" si="23"/>
        <v>15.0</v>
      </c>
      <c r="L41" s="93" t="n">
        <v>183.33295152267016</v>
      </c>
      <c r="M41" s="84" t="n">
        <f t="shared" si="24"/>
        <v>15.0</v>
      </c>
      <c r="N41" s="85" t="n">
        <f t="shared" si="25"/>
        <v>0.00569078815270641</v>
      </c>
      <c r="O41" s="87" t="n">
        <v>0.04619374353059625</v>
      </c>
      <c r="P41" s="84" t="n">
        <f t="shared" si="26"/>
        <v>12.0</v>
      </c>
      <c r="Q41" s="83" t="n">
        <v>2383.347968139989</v>
      </c>
      <c r="R41" s="84" t="n">
        <f t="shared" si="27"/>
        <v>15.0</v>
      </c>
      <c r="S41" s="85" t="n">
        <f t="shared" si="28"/>
        <v>0.015276138764362738</v>
      </c>
      <c r="T41" s="85" t="n">
        <v>-0.07919738685213235</v>
      </c>
      <c r="U41" s="84" t="n">
        <f t="shared" si="29"/>
        <v>13.0</v>
      </c>
      <c r="V41" s="89" t="n">
        <f t="shared" si="17"/>
        <v>33197.85910690481</v>
      </c>
      <c r="W41" s="35" t="n">
        <v>32851.4063281731</v>
      </c>
      <c r="X41" s="94" t="n">
        <v>175.2380499848674</v>
      </c>
      <c r="Y41" s="35" t="n">
        <v>2588.3375373927806</v>
      </c>
    </row>
    <row r="42" ht="17.4" customHeight="1" spans="1:25">
      <c r="A42" s="90" t="s">
        <v>111</v>
      </c>
      <c r="B42" s="83" t="n">
        <f t="shared" si="15"/>
        <v>28503.12778157105</v>
      </c>
      <c r="C42" s="84" t="n">
        <f t="shared" si="18"/>
        <v>14.0</v>
      </c>
      <c r="D42" s="85" t="n">
        <f t="shared" si="19"/>
        <v>0.012383402323649656</v>
      </c>
      <c r="E42" s="85" t="n">
        <f t="shared" si="16"/>
        <v>0.04930205195101789</v>
      </c>
      <c r="F42" s="84" t="n">
        <f t="shared" si="20"/>
        <v>5.0</v>
      </c>
      <c r="G42" s="91" t="n">
        <v>27966.80068810008</v>
      </c>
      <c r="H42" s="84" t="n">
        <f t="shared" si="21"/>
        <v>14.0</v>
      </c>
      <c r="I42" s="85" t="n">
        <f t="shared" si="22"/>
        <v>0.012320118976369502</v>
      </c>
      <c r="J42" s="92" t="n">
        <v>0.04071931542913051</v>
      </c>
      <c r="K42" s="84" t="n">
        <f t="shared" si="23"/>
        <v>9.0</v>
      </c>
      <c r="L42" s="93" t="n">
        <v>144.42509942184654</v>
      </c>
      <c r="M42" s="84" t="n">
        <f t="shared" si="24"/>
        <v>16.0</v>
      </c>
      <c r="N42" s="85" t="n">
        <f t="shared" si="25"/>
        <v>0.004483060125946106</v>
      </c>
      <c r="O42" s="87" t="n">
        <v>0.17127138185940752</v>
      </c>
      <c r="P42" s="84" t="n">
        <f t="shared" si="26"/>
        <v>5.0</v>
      </c>
      <c r="Q42" s="83" t="n">
        <v>4641.145437600469</v>
      </c>
      <c r="R42" s="84" t="n">
        <f t="shared" si="27"/>
        <v>12.0</v>
      </c>
      <c r="S42" s="85" t="n">
        <f t="shared" si="28"/>
        <v>0.02974755792193641</v>
      </c>
      <c r="T42" s="85" t="n">
        <v>1.0207806551204315</v>
      </c>
      <c r="U42" s="84" t="n">
        <f t="shared" si="29"/>
        <v>1.0</v>
      </c>
      <c r="V42" s="89" t="n">
        <f t="shared" si="17"/>
        <v>27163.89215914884</v>
      </c>
      <c r="W42" s="35" t="n">
        <v>26872.5681108054</v>
      </c>
      <c r="X42" s="94" t="n">
        <v>123.3062650199563</v>
      </c>
      <c r="Y42" s="35" t="n">
        <v>2296.709158334591</v>
      </c>
    </row>
    <row r="43" ht="17.4" customHeight="1" spans="1:25">
      <c r="A43" s="90" t="s">
        <v>112</v>
      </c>
      <c r="B43" s="83" t="n">
        <f t="shared" si="15"/>
        <v>4287.2169928093435</v>
      </c>
      <c r="C43" s="84" t="n">
        <f t="shared" si="18"/>
        <v>17.0</v>
      </c>
      <c r="D43" s="85" t="n">
        <f t="shared" si="19"/>
        <v>0.0018626142814077967</v>
      </c>
      <c r="E43" s="85" t="n">
        <f t="shared" si="16"/>
        <v>0.028619959238543213</v>
      </c>
      <c r="F43" s="84" t="n">
        <f t="shared" si="20"/>
        <v>13.0</v>
      </c>
      <c r="G43" s="91" t="n">
        <v>4241.152853288743</v>
      </c>
      <c r="H43" s="84" t="n">
        <f t="shared" si="21"/>
        <v>17.0</v>
      </c>
      <c r="I43" s="85" t="n">
        <f t="shared" si="22"/>
        <v>0.0018683405489323395</v>
      </c>
      <c r="J43" s="92" t="n">
        <v>0.041283708023718425</v>
      </c>
      <c r="K43" s="84" t="n">
        <f t="shared" si="23"/>
        <v>8.0</v>
      </c>
      <c r="L43" s="93" t="n">
        <v>23.13521548791401</v>
      </c>
      <c r="M43" s="84" t="n">
        <f t="shared" si="24"/>
        <v>17.0</v>
      </c>
      <c r="N43" s="85" t="n">
        <f t="shared" si="25"/>
        <v>7.181339149097305E-4</v>
      </c>
      <c r="O43" s="87" t="n">
        <v>0.027590177184397123</v>
      </c>
      <c r="P43" s="84" t="n">
        <f t="shared" si="26"/>
        <v>13.0</v>
      </c>
      <c r="Q43" s="83" t="n">
        <v>344.96531776643945</v>
      </c>
      <c r="R43" s="84" t="n">
        <f t="shared" si="27"/>
        <v>17.0</v>
      </c>
      <c r="S43" s="85" t="n">
        <f t="shared" si="28"/>
        <v>0.002211065330592583</v>
      </c>
      <c r="T43" s="85" t="n">
        <v>-0.5877063649846492</v>
      </c>
      <c r="U43" s="84" t="n">
        <f t="shared" si="29"/>
        <v>17.0</v>
      </c>
      <c r="V43" s="89" t="n">
        <f t="shared" si="17"/>
        <v>4167.930978106861</v>
      </c>
      <c r="W43" s="35" t="n">
        <v>4073.0041396097</v>
      </c>
      <c r="X43" s="94" t="n">
        <v>22.514048889903396</v>
      </c>
      <c r="Y43" s="35" t="n">
        <v>836.6981405220953</v>
      </c>
    </row>
  </sheetData>
  <mergeCells count="14">
    <mergeCell ref="A1:U1"/>
    <mergeCell ref="B2:F2"/>
    <mergeCell ref="G2:K2"/>
    <mergeCell ref="L2:P2"/>
    <mergeCell ref="Q2:U2"/>
    <mergeCell ref="V2:Y2"/>
    <mergeCell ref="A23:U23"/>
    <mergeCell ref="B24:F24"/>
    <mergeCell ref="G24:K24"/>
    <mergeCell ref="L24:P24"/>
    <mergeCell ref="Q24:U24"/>
    <mergeCell ref="V24:Y24"/>
    <mergeCell ref="A2:A3"/>
    <mergeCell ref="A24:A25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P189"/>
  <sheetViews>
    <sheetView topLeftCell="P90" workbookViewId="0">
      <selection activeCell="S31" sqref="S31"/>
    </sheetView>
  </sheetViews>
  <sheetFormatPr defaultColWidth="9" defaultRowHeight="14.4"/>
  <cols>
    <col min="1" max="1" customWidth="true" style="13" width="7.44444444444444"/>
    <col min="2" max="2" customWidth="true" style="15" width="40.0"/>
    <col min="3" max="3" customWidth="true" hidden="true" style="16" width="12.7777777777778"/>
    <col min="4" max="4" customWidth="true" hidden="true" style="16" width="13.2222222222222"/>
    <col min="5" max="5" customWidth="true" hidden="true" style="16" width="13.3333333333333"/>
    <col min="6" max="6" customWidth="true" hidden="true" style="16" width="13.1111111111111"/>
    <col min="7" max="7" customWidth="true" hidden="true" style="16" width="13.3333333333333"/>
    <col min="8" max="8" customWidth="true" hidden="true" style="16" width="13.1111111111111"/>
    <col min="9" max="9" customWidth="true" hidden="true" style="16" width="13.3333333333333"/>
    <col min="10" max="10" customWidth="true" hidden="true" style="16" width="13.1111111111111"/>
    <col min="11" max="11" customWidth="true" hidden="true" style="16" width="13.3333333333333"/>
    <col min="12" max="12" customWidth="true" hidden="true" style="16" width="13.1111111111111"/>
    <col min="13" max="13" customWidth="true" style="16" width="11.0"/>
    <col min="14" max="14" customWidth="true" style="16" width="13.1111111111111"/>
    <col min="15" max="15" customWidth="true" style="16" width="11.0"/>
    <col min="16" max="16" customWidth="true" style="16" width="13.1111111111111"/>
    <col min="17" max="17" customWidth="true" style="16" width="11.0"/>
    <col min="18" max="18" customWidth="true" style="16" width="13.1111111111111"/>
    <col min="19" max="19" customWidth="true" style="16" width="11.0"/>
    <col min="20" max="20" customWidth="true" style="16" width="13.1111111111111"/>
    <col min="21" max="21" customWidth="true" style="16" width="11.0"/>
    <col min="22" max="22" customWidth="true" style="16" width="13.1111111111111"/>
    <col min="23" max="23" customWidth="true" style="16" width="11.0"/>
    <col min="24" max="24" customWidth="true" style="16" width="13.1111111111111"/>
    <col min="25" max="25" customWidth="true" style="16" width="13.0"/>
    <col min="26" max="26" customWidth="true" style="16" width="13.1111111111111"/>
    <col min="27" max="27" customWidth="true" style="16" width="14.4444444444444"/>
    <col min="28" max="28" customWidth="true" style="16" width="13.0"/>
    <col min="29" max="29" customWidth="true" style="16" width="11.0"/>
    <col min="30" max="30" customWidth="true" style="16" width="13.1111111111111"/>
    <col min="31" max="31" customWidth="true" style="16" width="11.0"/>
    <col min="32" max="32" customWidth="true" style="16" width="13.1111111111111"/>
    <col min="33" max="33" customWidth="true" style="16" width="11.0"/>
    <col min="34" max="34" customWidth="true" style="16" width="13.1111111111111"/>
    <col min="35" max="35" customWidth="true" style="16" width="11.0"/>
    <col min="36" max="36" customWidth="true" style="16" width="13.1111111111111"/>
    <col min="37" max="37" customWidth="true" style="16" width="11.0"/>
    <col min="38" max="38" customWidth="true" style="16" width="13.1111111111111"/>
    <col min="39" max="39" customWidth="true" style="16" width="11.0"/>
    <col min="40" max="40" customWidth="true" style="16" width="13.1111111111111"/>
    <col min="41" max="41" customWidth="true" style="16" width="11.0"/>
    <col min="42" max="42" customWidth="true" style="16" width="13.1111111111111"/>
    <col min="43" max="43" customWidth="true" style="16" width="11.0"/>
    <col min="44" max="44" customWidth="true" style="16" width="13.1111111111111"/>
    <col min="45" max="45" customWidth="true" style="16" width="11.0"/>
    <col min="46" max="46" customWidth="true" style="16" width="13.1111111111111"/>
    <col min="47" max="47" customWidth="true" style="16" width="11.0"/>
    <col min="48" max="48" customWidth="true" style="16" width="13.1111111111111"/>
    <col min="49" max="49" customWidth="true" style="16" width="11.0"/>
    <col min="50" max="50" customWidth="true" style="16" width="14.0"/>
    <col min="51" max="51" customWidth="true" style="16" width="11.0"/>
    <col min="52" max="52" customWidth="true" style="16" width="14.0"/>
    <col min="53" max="53" customWidth="true" style="16" width="13.0"/>
    <col min="54" max="55" customWidth="true" style="16" width="14.0"/>
    <col min="56" max="67" customWidth="true" style="16" width="11.0"/>
    <col min="68" max="68" customWidth="true" style="16" width="13.0"/>
    <col min="69" max="70" customWidth="true" style="16" width="9.0"/>
    <col min="71" max="16384" style="16" width="9.0"/>
  </cols>
  <sheetData>
    <row r="1" ht="50.55" customHeight="1" spans="1:68">
      <c r="A1" s="17" t="s">
        <v>291</v>
      </c>
      <c r="D1" s="18"/>
      <c r="F1" s="18"/>
      <c r="H1" s="18"/>
      <c r="J1" s="18"/>
      <c r="L1" s="18"/>
      <c r="N1" s="18"/>
      <c r="P1" s="18"/>
      <c r="R1" s="18"/>
      <c r="T1" s="18"/>
      <c r="V1" s="18"/>
      <c r="X1" s="18"/>
      <c r="Y1" s="19" t="n">
        <f>Y5-(网约车!AV5-网约车!AV7)-(出租!AV5-出租!AV7)-(公交!AV5-公交!AV7)-班线包车!AV4</f>
        <v>-7726.415000000059</v>
      </c>
      <c r="Z1" s="18"/>
      <c r="AA1" s="19"/>
      <c r="AB1" s="19"/>
      <c r="AD1" s="18"/>
      <c r="AF1" s="18"/>
      <c r="AH1" s="18"/>
      <c r="AJ1" s="18"/>
      <c r="AL1" s="18"/>
      <c r="AN1" s="18"/>
      <c r="AP1" s="18"/>
      <c r="AR1" s="18"/>
      <c r="AT1" s="18"/>
      <c r="AU1" s="19"/>
      <c r="AV1" s="18"/>
      <c r="BG1" s="19"/>
    </row>
    <row r="2" ht="40.5" customHeight="1" spans="1:68">
      <c r="A2" s="20" t="s">
        <v>292</v>
      </c>
      <c r="B2" s="21"/>
      <c r="Y2" s="19" t="n">
        <f>Y99-网约车!AV6+网约车!AV8-出租!AV6+出租!AV8-公交!AV6+公交!AV8-班线包车!AV5</f>
        <v>-445240.40080500033</v>
      </c>
      <c r="Z2" s="18"/>
      <c r="AA2" s="19"/>
      <c r="AB2" s="19"/>
      <c r="AU2" s="19"/>
      <c r="AV2" s="18"/>
      <c r="BG2" s="19"/>
    </row>
    <row r="3" ht="28.05" customHeight="1" spans="1:68">
      <c r="A3" s="22" t="s">
        <v>1</v>
      </c>
      <c r="B3" s="23" t="s">
        <v>2</v>
      </c>
      <c r="C3" s="24" t="s">
        <v>13</v>
      </c>
      <c r="D3" s="25" t="s">
        <v>3</v>
      </c>
      <c r="E3" s="24" t="s">
        <v>14</v>
      </c>
      <c r="F3" s="25" t="s">
        <v>4</v>
      </c>
      <c r="G3" s="24" t="s">
        <v>15</v>
      </c>
      <c r="H3" s="25" t="s">
        <v>5</v>
      </c>
      <c r="I3" s="24" t="s">
        <v>16</v>
      </c>
      <c r="J3" s="25" t="s">
        <v>6</v>
      </c>
      <c r="K3" s="24" t="s">
        <v>17</v>
      </c>
      <c r="L3" s="25" t="s">
        <v>7</v>
      </c>
      <c r="M3" s="24" t="s">
        <v>18</v>
      </c>
      <c r="N3" s="25" t="s">
        <v>8</v>
      </c>
      <c r="O3" s="24" t="s">
        <v>19</v>
      </c>
      <c r="P3" s="25" t="s">
        <v>9</v>
      </c>
      <c r="Q3" s="24" t="s">
        <v>20</v>
      </c>
      <c r="R3" s="25" t="s">
        <v>10</v>
      </c>
      <c r="S3" s="24" t="s">
        <v>21</v>
      </c>
      <c r="T3" s="25" t="s">
        <v>22</v>
      </c>
      <c r="U3" s="24" t="s">
        <v>23</v>
      </c>
      <c r="V3" s="25" t="s">
        <v>24</v>
      </c>
      <c r="W3" s="24" t="s">
        <v>25</v>
      </c>
      <c r="X3" s="25" t="s">
        <v>26</v>
      </c>
      <c r="Y3" s="25" t="s">
        <v>29</v>
      </c>
      <c r="Z3" s="25" t="s">
        <v>44</v>
      </c>
      <c r="AA3" s="25"/>
      <c r="AB3" s="25"/>
      <c r="AC3" s="24" t="s">
        <v>31</v>
      </c>
      <c r="AD3" s="25" t="s">
        <v>3</v>
      </c>
      <c r="AE3" s="24" t="s">
        <v>32</v>
      </c>
      <c r="AF3" s="25" t="s">
        <v>4</v>
      </c>
      <c r="AG3" s="24" t="s">
        <v>33</v>
      </c>
      <c r="AH3" s="25" t="s">
        <v>5</v>
      </c>
      <c r="AI3" s="24" t="s">
        <v>34</v>
      </c>
      <c r="AJ3" s="25" t="s">
        <v>6</v>
      </c>
      <c r="AK3" s="24" t="s">
        <v>35</v>
      </c>
      <c r="AL3" s="25" t="s">
        <v>7</v>
      </c>
      <c r="AM3" s="24" t="s">
        <v>36</v>
      </c>
      <c r="AN3" s="25" t="s">
        <v>8</v>
      </c>
      <c r="AO3" s="24" t="s">
        <v>37</v>
      </c>
      <c r="AP3" s="25" t="s">
        <v>9</v>
      </c>
      <c r="AQ3" s="24" t="s">
        <v>38</v>
      </c>
      <c r="AR3" s="25" t="s">
        <v>10</v>
      </c>
      <c r="AS3" s="24" t="s">
        <v>39</v>
      </c>
      <c r="AT3" s="25" t="s">
        <v>22</v>
      </c>
      <c r="AU3" s="24" t="s">
        <v>40</v>
      </c>
      <c r="AV3" s="25" t="s">
        <v>24</v>
      </c>
      <c r="AW3" s="24" t="s">
        <v>41</v>
      </c>
      <c r="AX3" s="25" t="s">
        <v>26</v>
      </c>
      <c r="AY3" s="24" t="s">
        <v>42</v>
      </c>
      <c r="AZ3" s="25" t="s">
        <v>28</v>
      </c>
      <c r="BA3" s="25" t="s">
        <v>51</v>
      </c>
      <c r="BB3" s="25" t="s">
        <v>44</v>
      </c>
      <c r="BC3" s="26"/>
      <c r="BD3" s="24" t="s">
        <v>45</v>
      </c>
      <c r="BE3" s="24" t="s">
        <v>46</v>
      </c>
      <c r="BF3" s="24" t="s">
        <v>47</v>
      </c>
      <c r="BG3" s="24" t="s">
        <v>48</v>
      </c>
      <c r="BH3" s="24" t="s">
        <v>49</v>
      </c>
      <c r="BI3" s="24" t="s">
        <v>50</v>
      </c>
      <c r="BJ3" s="24" t="s">
        <v>152</v>
      </c>
      <c r="BK3" s="24" t="s">
        <v>153</v>
      </c>
      <c r="BL3" s="24" t="s">
        <v>154</v>
      </c>
      <c r="BM3" s="24" t="s">
        <v>270</v>
      </c>
      <c r="BN3" s="24" t="s">
        <v>271</v>
      </c>
      <c r="BO3" s="24" t="s">
        <v>272</v>
      </c>
      <c r="BP3" s="25" t="s">
        <v>51</v>
      </c>
    </row>
    <row r="4" ht="35.25" customHeight="1" spans="1:68">
      <c r="A4" s="27"/>
      <c r="B4" s="28"/>
      <c r="C4" s="29"/>
      <c r="D4" s="30"/>
      <c r="E4" s="29"/>
      <c r="F4" s="30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0"/>
      <c r="S4" s="29"/>
      <c r="T4" s="30"/>
      <c r="U4" s="29"/>
      <c r="V4" s="30"/>
      <c r="W4" s="29"/>
      <c r="X4" s="30"/>
      <c r="Y4" s="31"/>
      <c r="Z4" s="30"/>
      <c r="AA4" s="32"/>
      <c r="AB4" s="32"/>
      <c r="AC4" s="29"/>
      <c r="AD4" s="30"/>
      <c r="AE4" s="29"/>
      <c r="AF4" s="30"/>
      <c r="AG4" s="29"/>
      <c r="AH4" s="30"/>
      <c r="AI4" s="29"/>
      <c r="AJ4" s="30"/>
      <c r="AK4" s="29"/>
      <c r="AL4" s="30"/>
      <c r="AM4" s="29"/>
      <c r="AN4" s="30"/>
      <c r="AO4" s="29"/>
      <c r="AP4" s="30"/>
      <c r="AQ4" s="29"/>
      <c r="AR4" s="30"/>
      <c r="AS4" s="29"/>
      <c r="AT4" s="30"/>
      <c r="AU4" s="29"/>
      <c r="AV4" s="30"/>
      <c r="AW4" s="29"/>
      <c r="AX4" s="30"/>
      <c r="AY4" s="29"/>
      <c r="AZ4" s="30"/>
      <c r="BA4" s="31"/>
      <c r="BB4" s="30"/>
      <c r="BC4" s="26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31"/>
    </row>
    <row r="5" s="13" customFormat="1" ht="27" customHeight="1" spans="1:68">
      <c r="A5" s="33" t="s">
        <v>80</v>
      </c>
      <c r="B5" s="34" t="s">
        <v>337</v>
      </c>
      <c r="C5" s="35" t="n">
        <f>C6+C7+C8+C9</f>
        <v>3384.0542</v>
      </c>
      <c r="D5" s="36" t="n">
        <f t="shared" ref="D5:D12" si="0">C5/AC5-1</f>
        <v>0.08984336039186847</v>
      </c>
      <c r="E5" s="35" t="n">
        <f>E6+E7+E8+E9</f>
        <v>3467.5241999999985</v>
      </c>
      <c r="F5" s="36" t="n">
        <f t="shared" ref="F5:F12" si="1">E5/AE5-1</f>
        <v>0.16238796904164254</v>
      </c>
      <c r="G5" s="35" t="n">
        <f>G6+G7+G8+G9</f>
        <v>3549.239099999999</v>
      </c>
      <c r="H5" s="36" t="n">
        <f t="shared" ref="H5:H12" si="2">G5/AG5-1</f>
        <v>0.1807832733305843</v>
      </c>
      <c r="I5" s="35" t="n">
        <f>I6+I7+I8+I9</f>
        <v>3737.929999999998</v>
      </c>
      <c r="J5" s="36" t="n">
        <f t="shared" ref="J5:J12" si="3">I5/AI5-1</f>
        <v>0.17699069205861195</v>
      </c>
      <c r="K5" s="35" t="n">
        <f>K6+K7+K8+K9</f>
        <v>3921.628799999999</v>
      </c>
      <c r="L5" s="36" t="n">
        <f t="shared" ref="L5:L12" si="4">K5/AK5-1</f>
        <v>0.20526865974439312</v>
      </c>
      <c r="M5" s="35" t="n">
        <f>M6+M7+M8+M9</f>
        <v>3741.804200000001</v>
      </c>
      <c r="N5" s="36" t="n">
        <f t="shared" ref="N5:N12" si="5">M5/AM5-1</f>
        <v>0.1790520083359748</v>
      </c>
      <c r="O5" s="35" t="n">
        <f>O6+O7+O8+O9</f>
        <v>3964.0081000000014</v>
      </c>
      <c r="P5" s="36" t="n">
        <f t="shared" ref="P5:P12" si="6">O5/AO5-1</f>
        <v>0.2321466465366726</v>
      </c>
      <c r="Q5" s="35" t="n">
        <f>Q6+Q7+Q8+Q9</f>
        <v>4030.517300000001</v>
      </c>
      <c r="R5" s="36" t="n">
        <f t="shared" ref="R5:R12" si="7">Q5/AQ5-1</f>
        <v>0.24587424356083143</v>
      </c>
      <c r="S5" s="35" t="n">
        <f>S6+S7+S8+S9</f>
        <v>3878.9900999999986</v>
      </c>
      <c r="T5" s="36" t="n">
        <f t="shared" ref="T5:T12" si="8">S5/AS5-1</f>
        <v>0.22242712311457713</v>
      </c>
      <c r="U5" s="35" t="n">
        <f>U6+U7+U8+U9</f>
        <v>4073.283099999996</v>
      </c>
      <c r="V5" s="36" t="n">
        <f t="shared" ref="V5:V12" si="9">U5/AU5-1</f>
        <v>0.12685861344552918</v>
      </c>
      <c r="W5" s="35" t="n">
        <f>W6+W7+W8+W9</f>
        <v>3878.067000000002</v>
      </c>
      <c r="X5" s="36" t="n">
        <f t="shared" ref="X5:X12" si="10">W5/AW5-1</f>
        <v>0.1368997420384459</v>
      </c>
      <c r="Y5" s="35" t="n">
        <f t="shared" ref="Y5:Y36" si="11">E5+C5+G5+I5+K5+M5+O5+Q5+S5+U5</f>
        <v>37748.97909999999</v>
      </c>
      <c r="Z5" s="36" t="n">
        <f t="shared" ref="Z5:Z36" si="12">Y5/SUM(AC5,AE5,AG5,AI5,AK5,AM5,AO5,AQ5,AS5,AU5)-1</f>
        <v>0.18197057489372237</v>
      </c>
      <c r="AA5" s="37"/>
      <c r="AB5" s="38"/>
      <c r="AC5" s="38" t="n">
        <f>AC6+AC7+AC8+AC9</f>
        <v>3105.0831000000003</v>
      </c>
      <c r="AD5" s="37" t="n">
        <f>AC5/BD5-1</f>
        <v>0.15389362901651538</v>
      </c>
      <c r="AE5" s="38" t="n">
        <f>AE6+AE7+AE8+AE9</f>
        <v>2983.1039999999994</v>
      </c>
      <c r="AF5" s="37" t="n">
        <f>AE5/BE5-1</f>
        <v>0.003137919889461438</v>
      </c>
      <c r="AG5" s="38" t="n">
        <f>AG6+AG7+AG8+AG9</f>
        <v>3005.8345</v>
      </c>
      <c r="AH5" s="37" t="n">
        <f>AG5/BF5-1</f>
        <v>-0.06426196977100895</v>
      </c>
      <c r="AI5" s="38" t="n">
        <f>AI6+AI7+AI8+AI9</f>
        <v>3175.8365</v>
      </c>
      <c r="AJ5" s="37" t="n">
        <f>AI5/BG5-1</f>
        <v>-0.037860152620322496</v>
      </c>
      <c r="AK5" s="38" t="n">
        <f>AK6+AK7+AK8+AK9</f>
        <v>3253.7383000000013</v>
      </c>
      <c r="AL5" s="37" t="n">
        <f>AK5/BH5-1</f>
        <v>-0.01767393226772873</v>
      </c>
      <c r="AM5" s="38" t="n">
        <f>AM6+AM7+AM8+AM9</f>
        <v>3173.5701</v>
      </c>
      <c r="AN5" s="37" t="n">
        <f>AM5/BI5-1</f>
        <v>-0.020389765446022445</v>
      </c>
      <c r="AO5" s="38" t="n">
        <f>AO6+AO7+AO8+AO9</f>
        <v>3217.156100000003</v>
      </c>
      <c r="AP5" s="37" t="n">
        <f>AO5/BJ5-1</f>
        <v>-0.03329899512745638</v>
      </c>
      <c r="AQ5" s="38" t="n">
        <f>AQ6+AQ7+AQ8+AQ9</f>
        <v>3235.0916000000007</v>
      </c>
      <c r="AR5" s="37" t="n">
        <f>AQ5/BK5-1</f>
        <v>-0.034392300883077764</v>
      </c>
      <c r="AS5" s="38" t="n">
        <f>AS6+AS7+AS8+AS9</f>
        <v>3173.1872000000003</v>
      </c>
      <c r="AT5" s="37" t="n">
        <f>AS5/BL5-1</f>
        <v>-0.015132574484934325</v>
      </c>
      <c r="AU5" s="38" t="n">
        <f>AU6+AU7+AU8+AU9</f>
        <v>3614.7241999999997</v>
      </c>
      <c r="AV5" s="37" t="n">
        <f>AU5/BM5-1</f>
        <v>0.09181680821799976</v>
      </c>
      <c r="AW5" s="38" t="n">
        <f>AW6+AW7+AW8+AW9</f>
        <v>3411.0896999999986</v>
      </c>
      <c r="AX5" s="37" t="n">
        <f>AW5/BN5-1</f>
        <v>0.06553495523418329</v>
      </c>
      <c r="AY5" s="38" t="n">
        <f>AY6+AY7+AY8+AY9</f>
        <v>3234.561799999999</v>
      </c>
      <c r="AZ5" s="37" t="n">
        <f>AY5/BO5-1</f>
        <v>0.01534814820767405</v>
      </c>
      <c r="BA5" s="38" t="n">
        <f t="shared" ref="BA5:BA36" si="13">AC5+AE5+AG5+AI5+AK5+AM5+AO5+AQ5+AS5+AU5+AW5+AY5</f>
        <v>38582.9771</v>
      </c>
      <c r="BB5" s="37" t="n">
        <f>BA5/BP5-1</f>
        <v>0.00666189581229526</v>
      </c>
      <c r="BC5" s="39"/>
      <c r="BD5" s="38" t="n">
        <f t="shared" ref="BD5:BO5" si="14">BD6+BD7+BD8+BD9</f>
        <v>2690.961300000001</v>
      </c>
      <c r="BE5" s="38" t="n">
        <f t="shared" si="14"/>
        <v>2973.772539999999</v>
      </c>
      <c r="BF5" s="38" t="n">
        <f t="shared" si="14"/>
        <v>3212.2607</v>
      </c>
      <c r="BG5" s="38" t="n">
        <f t="shared" si="14"/>
        <v>3300.8055000000004</v>
      </c>
      <c r="BH5" s="38" t="n">
        <f t="shared" si="14"/>
        <v>3312.279299999999</v>
      </c>
      <c r="BI5" s="38" t="n">
        <f t="shared" si="14"/>
        <v>3239.6252999999997</v>
      </c>
      <c r="BJ5" s="38" t="n">
        <f t="shared" si="14"/>
        <v>3327.9743</v>
      </c>
      <c r="BK5" s="38" t="n">
        <f t="shared" si="14"/>
        <v>3350.3167</v>
      </c>
      <c r="BL5" s="38" t="n">
        <f t="shared" si="14"/>
        <v>3221.943500000001</v>
      </c>
      <c r="BM5" s="38" t="n">
        <f t="shared" si="14"/>
        <v>3310.742400000001</v>
      </c>
      <c r="BN5" s="38" t="n">
        <f t="shared" si="14"/>
        <v>3201.293099999999</v>
      </c>
      <c r="BO5" s="38" t="n">
        <f t="shared" si="14"/>
        <v>3185.6677000000004</v>
      </c>
      <c r="BP5" s="38" t="n">
        <f>BD5+BE5+BF5+BG5+BH5+BI5+BJ5+BK5+BL5+BM5+BN5+BO5</f>
        <v>38327.64234</v>
      </c>
    </row>
    <row r="6" s="14" customFormat="1" ht="27" customHeight="1" spans="1:68">
      <c r="A6" s="27"/>
      <c r="B6" s="34" t="s">
        <v>338</v>
      </c>
      <c r="C6" s="35" t="n">
        <f>C11+C16+C21+C26+C31+C36+C41+C46+C51+C56+C61+C66+C71+C76+C81+C86+C91</f>
        <v>1688.1441999999997</v>
      </c>
      <c r="D6" s="36" t="n">
        <f t="shared" si="0"/>
        <v>0.19049972105335278</v>
      </c>
      <c r="E6" s="35" t="n">
        <f>E11+E16+E21+E26+E31+E36+E41+E46+E51+E56+E61+E66+E71+E76+E81+E86+E91</f>
        <v>1719.8742000000002</v>
      </c>
      <c r="F6" s="36" t="n">
        <f t="shared" si="1"/>
        <v>0.1705844638467131</v>
      </c>
      <c r="G6" s="35" t="n">
        <f>G11+G16+G21+G26+G31+G36+G41+G46+G51+G56+G61+G66+G71+G76+G81+G86+G91</f>
        <v>1721.8891</v>
      </c>
      <c r="H6" s="36" t="n">
        <f t="shared" si="2"/>
        <v>0.19615960797894005</v>
      </c>
      <c r="I6" s="35" t="n">
        <f>I11+I16+I21+I26+I31+I36+I41+I46+I51+I56+I61+I66+I71+I76+I81+I86+I91</f>
        <v>1824.67</v>
      </c>
      <c r="J6" s="36" t="n">
        <f t="shared" si="3"/>
        <v>0.1771255716945901</v>
      </c>
      <c r="K6" s="35" t="n">
        <f>K11+K16+K21+K26+K31+K36+K41+K46+K51+K56+K61+K66+K71+K76+K81+K86+K91</f>
        <v>1811.8188</v>
      </c>
      <c r="L6" s="36" t="n">
        <f t="shared" si="4"/>
        <v>0.1291768530744759</v>
      </c>
      <c r="M6" s="35" t="n">
        <f>M11+M16+M21+M26+M31+M36+M41+M46+M51+M56+M61+M66+M71+M76+M81+M86+M91</f>
        <v>1718.0441999999998</v>
      </c>
      <c r="N6" s="36" t="n">
        <f t="shared" si="5"/>
        <v>0.12894782338479693</v>
      </c>
      <c r="O6" s="35" t="n">
        <f>O11+O16+O21+O26+O31+O36+O41+O46+O51+O56+O61+O66+O71+O76+O81+O86+O91</f>
        <v>1781.8881000000003</v>
      </c>
      <c r="P6" s="36" t="n">
        <f t="shared" si="6"/>
        <v>0.1518672701830388</v>
      </c>
      <c r="Q6" s="35" t="n">
        <f>Q11+Q16+Q21+Q26+Q31+Q36+Q41+Q46+Q51+Q56+Q61+Q66+Q71+Q76+Q81+Q86+Q91</f>
        <v>1784.7773</v>
      </c>
      <c r="R6" s="36" t="n">
        <f t="shared" si="7"/>
        <v>0.10854934212896361</v>
      </c>
      <c r="S6" s="35" t="n">
        <f>S11+S16+S21+S26+S31+S36+S41+S46+S51+S56+S61+S66+S71+S76+S81+S86+S91</f>
        <v>1666.8001</v>
      </c>
      <c r="T6" s="36" t="n">
        <f t="shared" si="8"/>
        <v>0.09741853833972458</v>
      </c>
      <c r="U6" s="35" t="n">
        <f>U11+U16+U21+U26+U31+U36+U41+U46+U51+U56+U61+U66+U71+U76+U81+U86+U91</f>
        <v>1723.7631000000001</v>
      </c>
      <c r="V6" s="36" t="n">
        <f t="shared" si="9"/>
        <v>-0.08540299954762609</v>
      </c>
      <c r="W6" s="35" t="n">
        <f>W11+W16+W21+W26+W31+W36+W41+W46+W51+W56+W61+W66+W71+W76+W81+W86+W91</f>
        <v>1638.5169999999998</v>
      </c>
      <c r="X6" s="36" t="n">
        <f t="shared" si="10"/>
        <v>-0.06548799414055362</v>
      </c>
      <c r="Y6" s="35" t="n">
        <f t="shared" si="11"/>
        <v>17441.6691</v>
      </c>
      <c r="Z6" s="36" t="n">
        <f t="shared" si="12"/>
        <v>0.12065868558184922</v>
      </c>
      <c r="AA6" s="37"/>
      <c r="AB6" s="38"/>
      <c r="AC6" s="35" t="n">
        <f>AC11+AC16+AC21+AC26+AC31+AC36+AC41+AC46+AC51+AC56+AC61+AC66+AC71+AC76+AC81+AC86+AC91</f>
        <v>1418.0131000000001</v>
      </c>
      <c r="AD6" s="36" t="n">
        <f>AC6/BD6-1</f>
        <v>5.940001748554469E-4</v>
      </c>
      <c r="AE6" s="35" t="n">
        <f>AE11+AE16+AE21+AE26+AE31+AE36+AE41+AE46+AE51+AE56+AE61+AE66+AE71+AE76+AE81+AE86+AE91</f>
        <v>1469.244</v>
      </c>
      <c r="AF6" s="36" t="n">
        <f>AE6/BE6-1</f>
        <v>-0.007577726350306735</v>
      </c>
      <c r="AG6" s="35" t="n">
        <f>AG11+AG16+AG21+AG26+AG31+AG36+AG41+AG46+AG51+AG56+AG61+AG66+AG71+AG76+AG81+AG86+AG91</f>
        <v>1439.5144999999995</v>
      </c>
      <c r="AH6" s="36" t="n">
        <f>AG6/BF6-1</f>
        <v>-0.07010552112744839</v>
      </c>
      <c r="AI6" s="35" t="n">
        <f>AI11+AI16+AI21+AI26+AI31+AI36+AI41+AI46+AI51+AI56+AI61+AI66+AI71+AI76+AI81+AI86+AI91</f>
        <v>1550.1064999999996</v>
      </c>
      <c r="AJ6" s="36" t="n">
        <f>AI6/BG6-1</f>
        <v>-0.0370367494333661</v>
      </c>
      <c r="AK6" s="35" t="n">
        <f>AK11+AK16+AK21+AK26+AK31+AK36+AK41+AK46+AK51+AK56+AK61+AK66+AK71+AK76+AK81+AK86+AK91</f>
        <v>1604.5483000000004</v>
      </c>
      <c r="AL6" s="36" t="n">
        <f>AK6/BH6-1</f>
        <v>-0.013071109084620725</v>
      </c>
      <c r="AM6" s="35" t="n">
        <f>AM11+AM16+AM21+AM26+AM31+AM36+AM41+AM46+AM51+AM56+AM61+AM66+AM71+AM76+AM81+AM86+AM91</f>
        <v>1521.8100999999997</v>
      </c>
      <c r="AN6" s="36" t="n">
        <f>AM6/BI6-1</f>
        <v>-0.04844363916807093</v>
      </c>
      <c r="AO6" s="35" t="n">
        <f>AO11+AO16+AO21+AO26+AO31+AO36+AO41+AO46+AO51+AO56+AO61+AO66+AO71+AO76+AO81+AO86+AO91</f>
        <v>1546.9561</v>
      </c>
      <c r="AP6" s="36" t="n">
        <f>AO6/BJ6-1</f>
        <v>-0.07977577062340802</v>
      </c>
      <c r="AQ6" s="35" t="n">
        <f>AQ11+AQ16+AQ21+AQ26+AQ31+AQ36+AQ41+AQ46+AQ51+AQ56+AQ61+AQ66+AQ71+AQ76+AQ81+AQ86+AQ91</f>
        <v>1610.0116000000003</v>
      </c>
      <c r="AR6" s="36" t="n">
        <f>AQ6/BK6-1</f>
        <v>-0.047396194594136576</v>
      </c>
      <c r="AS6" s="35" t="n">
        <f>AS11+AS16+AS21+AS26+AS31+AS36+AS41+AS46+AS51+AS56+AS61+AS66+AS71+AS76+AS81+AS86+AS91</f>
        <v>1518.8371999999997</v>
      </c>
      <c r="AT6" s="36" t="n">
        <f>AS6/BL6-1</f>
        <v>-0.024644212241930807</v>
      </c>
      <c r="AU6" s="35" t="n">
        <f>AU11+AU16+AU21+AU26+AU31+AU36+AU41+AU46+AU51+AU56+AU61+AU66+AU71+AU76+AU81+AU86+AU91</f>
        <v>1884.7242000000003</v>
      </c>
      <c r="AV6" s="36" t="n">
        <f>AU6/BM6-1</f>
        <v>0.1560013160102809</v>
      </c>
      <c r="AW6" s="35" t="n">
        <f>AW11+AW16+AW21+AW26+AW31+AW36+AW41+AW46+AW51+AW56+AW61+AW66+AW71+AW76+AW81+AW86+AW91</f>
        <v>1753.3396999999995</v>
      </c>
      <c r="AX6" s="36" t="n">
        <f>AW6/BN6-1</f>
        <v>0.16332229309099877</v>
      </c>
      <c r="AY6" s="35" t="n">
        <f>AY11+AY16+AY21+AY26+AY31+AY36+AY41+AY46+AY51+AY56+AY61+AY66+AY71+AY76+AY81+AY86+AY91</f>
        <v>1649.3618</v>
      </c>
      <c r="AZ6" s="36" t="n">
        <f>AY6/BO6-1</f>
        <v>0.1725729030709624</v>
      </c>
      <c r="BA6" s="35" t="n">
        <f t="shared" si="13"/>
        <v>18966.467099999998</v>
      </c>
      <c r="BB6" s="36" t="n">
        <f>BA6/BP6-1</f>
        <v>0.011379728608100992</v>
      </c>
      <c r="BC6" s="40"/>
      <c r="BD6" s="41">
        <v>1417.1713</v>
      </c>
      <c r="BE6" s="41">
        <v>1480.46254</v>
      </c>
      <c r="BF6" s="41">
        <v>1548.0407</v>
      </c>
      <c r="BG6" s="41">
        <v>1609.7255</v>
      </c>
      <c r="BH6" s="41">
        <v>1625.7993</v>
      </c>
      <c r="BI6" s="41">
        <v>1599.2853</v>
      </c>
      <c r="BJ6" s="41">
        <v>1681.0643</v>
      </c>
      <c r="BK6" s="41">
        <v>1690.1167</v>
      </c>
      <c r="BL6" s="41">
        <v>1557.2135</v>
      </c>
      <c r="BM6" s="41">
        <v>1630.3824</v>
      </c>
      <c r="BN6" s="41">
        <v>1507.1831</v>
      </c>
      <c r="BO6" s="41">
        <v>1406.6177</v>
      </c>
      <c r="BP6" s="35" t="n">
        <f>BD6+BE6+BF6+BG6+BH6+BI6+BJ6+BK6+BL6+BM6+BN6+BO6</f>
        <v>18753.06234</v>
      </c>
    </row>
    <row r="7" s="14" customFormat="1" ht="27" customHeight="1" spans="1:68">
      <c r="A7" s="27"/>
      <c r="B7" s="34" t="s">
        <v>295</v>
      </c>
      <c r="C7" s="35" t="n">
        <f>C12+C17+C22+C27+C32+C37+C42+C47+C52+C57+C62+C67+C72+C77+C82+C87+C92</f>
        <v>1143.8300000000004</v>
      </c>
      <c r="D7" s="36" t="n">
        <f t="shared" si="0"/>
        <v>0.048952267412536</v>
      </c>
      <c r="E7" s="35" t="n">
        <f>E12+E17+E22+E27+E32+E37+E42+E47+E52+E57+E62+E67+E72+E77+E82+E87+E92</f>
        <v>1146.5299999999993</v>
      </c>
      <c r="F7" s="36" t="n">
        <f t="shared" si="1"/>
        <v>0.13895594297918845</v>
      </c>
      <c r="G7" s="35" t="n">
        <f>G12+G17+G22+G27+G32+G37+G42+G47+G52+G57+G62+G67+G72+G77+G82+G87+G92</f>
        <v>1242.2899999999988</v>
      </c>
      <c r="H7" s="36" t="n">
        <f t="shared" si="2"/>
        <v>0.18580987562402762</v>
      </c>
      <c r="I7" s="35" t="n">
        <f>I12+I17+I22+I27+I32+I37+I42+I47+I52+I57+I62+I67+I72+I77+I82+I87+I92</f>
        <v>1288.7099999999994</v>
      </c>
      <c r="J7" s="36" t="n">
        <f t="shared" si="3"/>
        <v>0.1558766548272521</v>
      </c>
      <c r="K7" s="35" t="n">
        <f>K12+K17+K22+K27+K32+K37+K42+K47+K52+K57+K62+K67+K72+K77+K82+K87+K92</f>
        <v>1385.12</v>
      </c>
      <c r="L7" s="36" t="n">
        <f t="shared" si="4"/>
        <v>0.24210413042308598</v>
      </c>
      <c r="M7" s="35" t="n">
        <f>M12+M17+M22+M27+M32+M37+M42+M47+M52+M57+M62+M67+M72+M77+M82+M87+M92</f>
        <v>1377.9499999999994</v>
      </c>
      <c r="N7" s="36" t="n">
        <f t="shared" si="5"/>
        <v>0.26878383853265064</v>
      </c>
      <c r="O7" s="35" t="n">
        <f>O12+O17+O22+O27+O32+O37+O42+O47+O52+O57+O62+O67+O72+O77+O82+O87+O92</f>
        <v>1344.2400000000002</v>
      </c>
      <c r="P7" s="36" t="n">
        <f t="shared" si="6"/>
        <v>0.226339701133067</v>
      </c>
      <c r="Q7" s="35" t="n">
        <f>Q12+Q17+Q22+Q27+Q32+Q37+Q42+Q47+Q52+Q57+Q62+Q67+Q72+Q77+Q82+Q87+Q92</f>
        <v>1350.0800000000002</v>
      </c>
      <c r="R7" s="36" t="n">
        <f t="shared" si="7"/>
        <v>0.2306906956180892</v>
      </c>
      <c r="S7" s="35" t="n">
        <f>S12+S17+S22+S27+S32+S37+S42+S47+S52+S57+S62+S67+S72+S77+S82+S87+S92</f>
        <v>1339.739999999999</v>
      </c>
      <c r="T7" s="36" t="n">
        <f t="shared" si="8"/>
        <v>0.2235627197588932</v>
      </c>
      <c r="U7" s="35" t="n">
        <f>U12+U17+U22+U27+U32+U37+U42+U47+U52+U57+U62+U67+U72+U77+U82+U87+U92</f>
        <v>1426.4199999999996</v>
      </c>
      <c r="V7" s="36" t="n">
        <f t="shared" si="9"/>
        <v>0.23283953604950658</v>
      </c>
      <c r="W7" s="35" t="n">
        <f>W12+W17+W22+W27+W32+W37+W42+W47+W52+W57+W62+W67+W72+W77+W82+W87+W92</f>
        <v>1369.510000000001</v>
      </c>
      <c r="X7" s="36" t="n">
        <f t="shared" si="10"/>
        <v>0.2315183669799019</v>
      </c>
      <c r="Y7" s="35" t="n">
        <f t="shared" si="11"/>
        <v>13044.909999999996</v>
      </c>
      <c r="Z7" s="36" t="n">
        <f t="shared" si="12"/>
        <v>0.1961278017962671</v>
      </c>
      <c r="AA7" s="37"/>
      <c r="AB7" s="38"/>
      <c r="AC7" s="35" t="n">
        <f>AC12+AC17+AC22+AC27+AC32+AC37+AC42+AC47+AC52+AC57+AC62+AC67+AC72+AC77+AC82+AC87+AC92</f>
        <v>1090.4500000000005</v>
      </c>
      <c r="AD7" s="36" t="n">
        <f>AC7/BD7-1</f>
        <v>0.4373368834523992</v>
      </c>
      <c r="AE7" s="35" t="n">
        <f>AE12+AE17+AE22+AE27+AE32+AE37+AE42+AE47+AE52+AE57+AE62+AE67+AE72+AE77+AE82+AE87+AE92</f>
        <v>1006.65</v>
      </c>
      <c r="AF7" s="36" t="n">
        <f>AE7/BE7-1</f>
        <v>0.038704418350290926</v>
      </c>
      <c r="AG7" s="35" t="n">
        <f>AG12+AG17+AG22+AG27+AG32+AG37+AG42+AG47+AG52+AG57+AG62+AG67+AG72+AG77+AG82+AG87+AG92</f>
        <v>1047.6299999999997</v>
      </c>
      <c r="AH7" s="36" t="n">
        <f>AG7/BF7-1</f>
        <v>-0.04636069035828716</v>
      </c>
      <c r="AI7" s="35" t="n">
        <f>AI12+AI17+AI22+AI27+AI32+AI37+AI42+AI47+AI52+AI57+AI62+AI67+AI72+AI77+AI82+AI87+AI92</f>
        <v>1114.92</v>
      </c>
      <c r="AJ7" s="36" t="n">
        <f>AI7/BG7-1</f>
        <v>-0.016565228896533446</v>
      </c>
      <c r="AK7" s="35" t="n">
        <f>AK12+AK17+AK22+AK27+AK32+AK37+AK42+AK47+AK52+AK57+AK62+AK67+AK72+AK77+AK82+AK87+AK92</f>
        <v>1115.14</v>
      </c>
      <c r="AL7" s="36" t="n">
        <f>AK7/BH7-1</f>
        <v>-0.0030307635914995634</v>
      </c>
      <c r="AM7" s="35" t="n">
        <f>AM12+AM17+AM22+AM27+AM32+AM37+AM42+AM47+AM52+AM57+AM62+AM67+AM72+AM77+AM82+AM87+AM92</f>
        <v>1086.0400000000006</v>
      </c>
      <c r="AN7" s="36" t="n">
        <f>AM7/BI7-1</f>
        <v>0.004959840100677404</v>
      </c>
      <c r="AO7" s="35" t="n">
        <f>AO12+AO17+AO22+AO27+AO32+AO37+AO42+AO47+AO52+AO57+AO62+AO67+AO72+AO77+AO82+AO87+AO92</f>
        <v>1096.1400000000003</v>
      </c>
      <c r="AP7" s="36" t="n">
        <f>AO7/BJ7-1</f>
        <v>0.028283567388061703</v>
      </c>
      <c r="AQ7" s="35" t="n">
        <f>AQ12+AQ17+AQ22+AQ27+AQ32+AQ37+AQ42+AQ47+AQ52+AQ57+AQ62+AQ67+AQ72+AQ77+AQ82+AQ87+AQ92</f>
        <v>1097.0099999999993</v>
      </c>
      <c r="AR7" s="36" t="n">
        <f>AQ7/BK7-1</f>
        <v>0.016870440578044432</v>
      </c>
      <c r="AS7" s="35" t="n">
        <f>AS12+AS17+AS22+AS27+AS32+AS37+AS42+AS47+AS52+AS57+AS62+AS67+AS72+AS77+AS82+AS87+AS92</f>
        <v>1094.9500000000003</v>
      </c>
      <c r="AT7" s="36" t="n">
        <f>AS7/BL7-1</f>
        <v>-0.005747857039081761</v>
      </c>
      <c r="AU7" s="35" t="n">
        <f>AU12+AU17+AU22+AU27+AU32+AU37+AU42+AU47+AU52+AU57+AU62+AU67+AU72+AU77+AU82+AU87+AU92</f>
        <v>1157.0199999999995</v>
      </c>
      <c r="AV7" s="36" t="n">
        <f>AU7/BM7-1</f>
        <v>0.0518746136223136</v>
      </c>
      <c r="AW7" s="35" t="n">
        <f>AW12+AW17+AW22+AW27+AW32+AW37+AW42+AW47+AW52+AW57+AW62+AW67+AW72+AW77+AW82+AW87+AW92</f>
        <v>1112.05</v>
      </c>
      <c r="AX7" s="36" t="n">
        <f>AW7/BN7-1</f>
        <v>-0.0173372096105755</v>
      </c>
      <c r="AY7" s="35" t="n">
        <f>AY12+AY17+AY22+AY27+AY32+AY37+AY42+AY47+AY52+AY57+AY62+AY67+AY72+AY77+AY82+AY87+AY92</f>
        <v>1095.6899999999991</v>
      </c>
      <c r="AZ7" s="36" t="n">
        <f>AY7/BO7-1</f>
        <v>-0.08455246513881809</v>
      </c>
      <c r="BA7" s="35" t="n">
        <f t="shared" si="13"/>
        <v>13113.689999999999</v>
      </c>
      <c r="BB7" s="36" t="n">
        <f>BA7/BP7-1</f>
        <v>0.021803244072130967</v>
      </c>
      <c r="BC7" s="40"/>
      <c r="BD7" s="41">
        <v>758.660000000002</v>
      </c>
      <c r="BE7" s="41">
        <v>969.139999999999</v>
      </c>
      <c r="BF7" s="41">
        <v>1098.56</v>
      </c>
      <c r="BG7" s="41">
        <v>1133.7</v>
      </c>
      <c r="BH7" s="41">
        <v>1118.53</v>
      </c>
      <c r="BI7" s="41">
        <v>1080.68</v>
      </c>
      <c r="BJ7" s="41">
        <v>1065.99</v>
      </c>
      <c r="BK7" s="41">
        <v>1078.81</v>
      </c>
      <c r="BL7" s="41">
        <v>1101.28</v>
      </c>
      <c r="BM7" s="41">
        <v>1099.96</v>
      </c>
      <c r="BN7" s="41">
        <v>1131.67</v>
      </c>
      <c r="BO7" s="41">
        <v>1196.89</v>
      </c>
      <c r="BP7" s="35" t="n">
        <f>BD7+BE7+BF7+BG7+BH7+BI7+BJ7+BK7+BL7+BM7+BN7+BO7</f>
        <v>12833.87</v>
      </c>
    </row>
    <row r="8" s="14" customFormat="1" ht="27" customHeight="1" spans="1:68">
      <c r="A8" s="27"/>
      <c r="B8" s="34" t="s">
        <v>296</v>
      </c>
      <c r="C8" s="35" t="n">
        <f>C13+C18+C23+C28+C33+C38+C43+C48+C53+C58+C63+C68+C73+C78+C83+C88+C93</f>
        <v>409.54</v>
      </c>
      <c r="D8" s="36" t="n">
        <f t="shared" si="0"/>
        <v>-0.047293367762346716</v>
      </c>
      <c r="E8" s="35" t="n">
        <f>E13+E18+E23+E28+E33+E38+E43+E48+E53+E58+E63+E68+E73+E78+E83+E88+E93</f>
        <v>448.63999999999993</v>
      </c>
      <c r="F8" s="36" t="n">
        <f t="shared" si="1"/>
        <v>0.15572271310440766</v>
      </c>
      <c r="G8" s="35" t="n">
        <f>G13+G18+G23+G28+G33+G38+G43+G48+G53+G58+G63+G68+G73+G78+G83+G88+G93</f>
        <v>417.98000000000013</v>
      </c>
      <c r="H8" s="36" t="n">
        <f t="shared" si="2"/>
        <v>0.1198992578302922</v>
      </c>
      <c r="I8" s="35" t="n">
        <f>I13+I18+I23+I28+I33+I38+I43+I48+I53+I58+I63+I68+I73+I78+I83+I88+I93</f>
        <v>429.77</v>
      </c>
      <c r="J8" s="36" t="n">
        <f t="shared" si="3"/>
        <v>0.20040779844701406</v>
      </c>
      <c r="K8" s="35" t="n">
        <f>K13+K18+K23+K28+K33+K38+K43+K48+K53+K58+K63+K68+K73+K78+K83+K88+K93</f>
        <v>494.10999999999984</v>
      </c>
      <c r="L8" s="36" t="n">
        <f t="shared" si="4"/>
        <v>0.330613453977487</v>
      </c>
      <c r="M8" s="35" t="n">
        <f>M13+M18+M23+M28+M33+M38+M43+M48+M53+M58+M63+M68+M73+M78+M83+M88+M93</f>
        <v>438.88000000000005</v>
      </c>
      <c r="N8" s="36" t="n">
        <f t="shared" si="5"/>
        <v>0.15449164803367088</v>
      </c>
      <c r="O8" s="35" t="n">
        <f>O13+O18+O23+O28+O33+O38+O43+O48+O53+O58+O63+O68+O73+O78+O83+O88+O93</f>
        <v>566.8600000000001</v>
      </c>
      <c r="P8" s="36" t="n">
        <f t="shared" si="6"/>
        <v>0.43639772957632283</v>
      </c>
      <c r="Q8" s="35" t="n">
        <f>Q13+Q18+Q23+Q28+Q33+Q38+Q43+Q48+Q53+Q58+Q63+Q68+Q73+Q78+Q83+Q88+Q93</f>
        <v>603.64</v>
      </c>
      <c r="R8" s="36" t="n">
        <f t="shared" si="7"/>
        <v>0.6824326207530869</v>
      </c>
      <c r="S8" s="35" t="n">
        <f>S13+S18+S23+S28+S33+S38+S43+S48+S53+S58+S63+S68+S73+S78+S83+S88+S93</f>
        <v>600.6800000000002</v>
      </c>
      <c r="T8" s="36" t="n">
        <f t="shared" si="8"/>
        <v>0.5587907097443883</v>
      </c>
      <c r="U8" s="35" t="n">
        <f>U13+U18+U23+U28+U33+U38+U43+U48+U53+U58+U63+U68+U73+U78+U83+U88+U93</f>
        <v>608.7999999999998</v>
      </c>
      <c r="V8" s="36" t="n">
        <f t="shared" si="9"/>
        <v>0.539706626201315</v>
      </c>
      <c r="W8" s="35" t="n">
        <f>W13+W18+W23+W28+W33+W38+W43+W48+W53+W58+W63+W68+W73+W78+W83+W88+W93</f>
        <v>572.57</v>
      </c>
      <c r="X8" s="36" t="n">
        <f t="shared" si="10"/>
        <v>0.5142547339468952</v>
      </c>
      <c r="Y8" s="35" t="n">
        <f t="shared" si="11"/>
        <v>5018.900000000001</v>
      </c>
      <c r="Z8" s="36" t="n">
        <f t="shared" si="12"/>
        <v>0.30871608196131395</v>
      </c>
      <c r="AA8" s="37"/>
      <c r="AB8" s="38"/>
      <c r="AC8" s="35" t="n">
        <f>AC13+AC18+AC23+AC28+AC33+AC38+AC43+AC48+AC53+AC58+AC63+AC68+AC73+AC78+AC83+AC88+AC93</f>
        <v>429.87000000000006</v>
      </c>
      <c r="AD8" s="36" t="n">
        <f>AC8/BD8-1</f>
        <v>0.048975109809665796</v>
      </c>
      <c r="AE8" s="35" t="n">
        <f>AE13+AE18+AE23+AE28+AE33+AE38+AE43+AE48+AE53+AE58+AE63+AE68+AE73+AE78+AE83+AE88+AE93</f>
        <v>388.19000000000005</v>
      </c>
      <c r="AF8" s="36" t="n">
        <f>AE8/BE8-1</f>
        <v>-0.041008918204501144</v>
      </c>
      <c r="AG8" s="35" t="n">
        <f>AG13+AG18+AG23+AG28+AG33+AG38+AG43+AG48+AG53+AG58+AG63+AG68+AG73+AG78+AG83+AG88+AG93</f>
        <v>373.2299999999997</v>
      </c>
      <c r="AH8" s="36" t="n">
        <f>AG8/BF8-1</f>
        <v>-0.14132885473703583</v>
      </c>
      <c r="AI8" s="35" t="n">
        <f>AI13+AI18+AI23+AI28+AI33+AI38+AI43+AI48+AI53+AI58+AI63+AI68+AI73+AI78+AI83+AI88+AI93</f>
        <v>358.0200000000001</v>
      </c>
      <c r="AJ8" s="36" t="n">
        <f>AI8/BG8-1</f>
        <v>-0.16393442622950816</v>
      </c>
      <c r="AK8" s="35" t="n">
        <f>AK13+AK18+AK23+AK28+AK33+AK38+AK43+AK48+AK53+AK58+AK63+AK68+AK73+AK78+AK83+AK88+AK93</f>
        <v>371.3399999999999</v>
      </c>
      <c r="AL8" s="36" t="n">
        <f>AK8/BH8-1</f>
        <v>-0.1431735849927297</v>
      </c>
      <c r="AM8" s="35" t="n">
        <f>AM13+AM18+AM23+AM28+AM33+AM38+AM43+AM48+AM53+AM58+AM63+AM68+AM73+AM78+AM83+AM88+AM93</f>
        <v>380.15000000000015</v>
      </c>
      <c r="AN8" s="36" t="n">
        <f>AM8/BI8-1</f>
        <v>-0.0951394839569647</v>
      </c>
      <c r="AO8" s="35" t="n">
        <f>AO13+AO18+AO23+AO28+AO33+AO38+AO43+AO48+AO53+AO58+AO63+AO68+AO73+AO78+AO83+AO88+AO93</f>
        <v>394.6399999999999</v>
      </c>
      <c r="AP8" s="36" t="n">
        <f>AO8/BJ8-1</f>
        <v>-0.08385179682421762</v>
      </c>
      <c r="AQ8" s="35" t="n">
        <f>AQ13+AQ18+AQ23+AQ28+AQ33+AQ38+AQ43+AQ48+AQ53+AQ58+AQ63+AQ68+AQ73+AQ78+AQ83+AQ88+AQ93</f>
        <v>358.7899999999999</v>
      </c>
      <c r="AR8" s="36" t="n">
        <f>AQ8/BK8-1</f>
        <v>-0.1666511822362614</v>
      </c>
      <c r="AS8" s="35" t="n">
        <f>AS13+AS18+AS23+AS28+AS33+AS38+AS43+AS48+AS53+AS58+AS63+AS68+AS73+AS78+AS83+AS88+AS93</f>
        <v>385.34999999999985</v>
      </c>
      <c r="AT8" s="36" t="n">
        <f>AS8/BL8-1</f>
        <v>-0.0790794379122477</v>
      </c>
      <c r="AU8" s="35" t="n">
        <f>AU13+AU18+AU23+AU28+AU33+AU38+AU43+AU48+AU53+AU58+AU63+AU68+AU73+AU78+AU83+AU88+AU93</f>
        <v>395.39999999999986</v>
      </c>
      <c r="AV8" s="36" t="n">
        <f>AU8/BM8-1</f>
        <v>-0.0853997039230221</v>
      </c>
      <c r="AW8" s="35" t="n">
        <f>AW13+AW18+AW23+AW28+AW33+AW38+AW43+AW48+AW53+AW58+AW63+AW68+AW73+AW78+AW83+AW88+AW93</f>
        <v>378.12000000000006</v>
      </c>
      <c r="AX8" s="36" t="n">
        <f>AW8/BN8-1</f>
        <v>-0.08096152443914906</v>
      </c>
      <c r="AY8" s="35" t="n">
        <f>AY13+AY18+AY23+AY28+AY33+AY38+AY43+AY48+AY53+AY58+AY63+AY68+AY73+AY78+AY83+AY88+AY93</f>
        <v>338.14</v>
      </c>
      <c r="AZ8" s="36" t="n">
        <f>AY8/BO8-1</f>
        <v>-0.1921156373193167</v>
      </c>
      <c r="BA8" s="35" t="n">
        <f t="shared" si="13"/>
        <v>4551.24</v>
      </c>
      <c r="BB8" s="36" t="n">
        <f>BA8/BP8-1</f>
        <v>-0.10285392133285498</v>
      </c>
      <c r="BC8" s="40"/>
      <c r="BD8" s="41">
        <v>409.799999999999</v>
      </c>
      <c r="BE8" s="41">
        <v>404.79</v>
      </c>
      <c r="BF8" s="41">
        <v>434.66</v>
      </c>
      <c r="BG8" s="41">
        <v>428.22</v>
      </c>
      <c r="BH8" s="41">
        <v>433.389999999999</v>
      </c>
      <c r="BI8" s="41">
        <v>420.12</v>
      </c>
      <c r="BJ8" s="41">
        <v>430.76</v>
      </c>
      <c r="BK8" s="41">
        <v>430.54</v>
      </c>
      <c r="BL8" s="41">
        <v>418.440000000001</v>
      </c>
      <c r="BM8" s="41">
        <v>432.320000000001</v>
      </c>
      <c r="BN8" s="41">
        <v>411.429999999999</v>
      </c>
      <c r="BO8" s="41">
        <v>418.55</v>
      </c>
      <c r="BP8" s="35" t="n">
        <f>BD8+BE8+BF8+BG8+BH8+BI8+BJ8+BK8+BL8+BM8+BN8+BO8</f>
        <v>5073.0199999999995</v>
      </c>
    </row>
    <row r="9" s="14" customFormat="1" ht="27" customHeight="1" spans="1:68">
      <c r="A9" s="42"/>
      <c r="B9" s="34" t="s">
        <v>339</v>
      </c>
      <c r="C9" s="35" t="n">
        <f>C14+C19+C24+C29+C34+C39+C44+C49+C54+C59+C64+C69+C74+C79+C84+C89+C94</f>
        <v>142.5399999999998</v>
      </c>
      <c r="D9" s="36" t="n">
        <f t="shared" si="0"/>
        <v>-0.14518740629685156</v>
      </c>
      <c r="E9" s="35" t="n">
        <f>E14+E19+E24+E29+E34+E39+E44+E49+E54+E59+E64+E69+E74+E79+E84+E89+E94</f>
        <v>152.47999999999922</v>
      </c>
      <c r="F9" s="36" t="n">
        <f t="shared" si="1"/>
        <v>0.28112922197949075</v>
      </c>
      <c r="G9" s="35" t="n">
        <f>G14+G19+G24+G29+G34+G39+G44+G49+G54+G59+G64+G69+G74+G79+G84+G89+G94</f>
        <v>167.0799999999998</v>
      </c>
      <c r="H9" s="36" t="n">
        <f t="shared" si="2"/>
        <v>0.1486319263027558</v>
      </c>
      <c r="I9" s="35" t="n">
        <f>I14+I19+I24+I29+I34+I39+I44+I49+I54+I59+I64+I69+I74+I79+I84+I89+I94</f>
        <v>194.77999999999872</v>
      </c>
      <c r="J9" s="36" t="n">
        <f t="shared" si="3"/>
        <v>0.27482165063157926</v>
      </c>
      <c r="K9" s="35" t="n">
        <f>K14+K19+K24+K29+K34+K39+K44+K49+K54+K59+K64+K69+K74+K79+K84+K89+K94</f>
        <v>230.57999999999942</v>
      </c>
      <c r="L9" s="36" t="n">
        <f t="shared" si="4"/>
        <v>0.41712248786182515</v>
      </c>
      <c r="M9" s="35" t="n">
        <f>M14+M19+M24+M29+M34+M39+M44+M49+M54+M59+M64+M69+M74+M79+M84+M89+M94</f>
        <v>206.93000000000157</v>
      </c>
      <c r="N9" s="36" t="n">
        <f t="shared" si="5"/>
        <v>0.1151048122002647</v>
      </c>
      <c r="O9" s="35" t="n">
        <f>O14+O19+O24+O29+O34+O39+O44+O49+O54+O59+O64+O69+O74+O79+O84+O89+O94</f>
        <v>271.0200000000004</v>
      </c>
      <c r="P9" s="36" t="n">
        <f t="shared" si="6"/>
        <v>0.5105339427042526</v>
      </c>
      <c r="Q9" s="35" t="n">
        <f>Q14+Q19+Q24+Q29+Q34+Q39+Q44+Q49+Q54+Q59+Q64+Q69+Q74+Q79+Q84+Q89+Q94</f>
        <v>292.02000000000083</v>
      </c>
      <c r="R9" s="36" t="n">
        <f t="shared" si="7"/>
        <v>0.7250708884688049</v>
      </c>
      <c r="S9" s="35" t="n">
        <f>S14+S19+S24+S29+S34+S39+S44+S49+S54+S59+S64+S69+S74+S79+S84+S89+S94</f>
        <v>271.7699999999991</v>
      </c>
      <c r="T9" s="36" t="n">
        <f t="shared" si="8"/>
        <v>0.5614478598103847</v>
      </c>
      <c r="U9" s="35" t="n">
        <f>U14+U19+U24+U29+U34+U39+U44+U49+U54+U59+U64+U69+U74+U79+U84+U89+U94</f>
        <v>314.2999999999964</v>
      </c>
      <c r="V9" s="36" t="n">
        <f t="shared" si="9"/>
        <v>0.769906521004595</v>
      </c>
      <c r="W9" s="35" t="n">
        <f>W14+W19+W24+W29+W34+W39+W44+W49+W54+W59+W64+W69+W74+W79+W84+W89+W94</f>
        <v>297.4700000000006</v>
      </c>
      <c r="X9" s="36" t="n">
        <f t="shared" si="10"/>
        <v>0.7750924931376224</v>
      </c>
      <c r="Y9" s="35" t="n">
        <f t="shared" si="11"/>
        <v>2243.4999999999955</v>
      </c>
      <c r="Z9" s="36" t="n">
        <f t="shared" si="12"/>
        <v>0.3741631600546358</v>
      </c>
      <c r="AA9" s="37"/>
      <c r="AB9" s="38"/>
      <c r="AC9" s="35" t="n">
        <f>AC14+AC19+AC24+AC29+AC34+AC39+AC44+AC49+AC54+AC59+AC64+AC69+AC74+AC79+AC84+AC89+AC94</f>
        <v>166.74999999999952</v>
      </c>
      <c r="AD9" s="36" t="n">
        <f>AC9/BD9-1</f>
        <v>0.5831197189784487</v>
      </c>
      <c r="AE9" s="35" t="n">
        <f>AE14+AE19+AE24+AE29+AE34+AE39+AE44+AE49+AE54+AE59+AE64+AE69+AE74+AE79+AE84+AE89+AE94</f>
        <v>119.01999999999957</v>
      </c>
      <c r="AF9" s="36" t="n">
        <f>AE9/BE9-1</f>
        <v>-0.0030155804992461066</v>
      </c>
      <c r="AG9" s="35" t="n">
        <f>AG14+AG19+AG24+AG29+AG34+AG39+AG44+AG49+AG54+AG59+AG64+AG69+AG74+AG79+AG84+AG89+AG94</f>
        <v>145.46000000000072</v>
      </c>
      <c r="AH9" s="36" t="n">
        <f>AG9/BF9-1</f>
        <v>0.11038167938932064</v>
      </c>
      <c r="AI9" s="35" t="n">
        <f>AI14+AI19+AI24+AI29+AI34+AI39+AI44+AI49+AI54+AI59+AI64+AI69+AI74+AI79+AI84+AI89+AI94</f>
        <v>152.79000000000005</v>
      </c>
      <c r="AJ9" s="36" t="n">
        <f>AI9/BG9-1</f>
        <v>0.18295137813564577</v>
      </c>
      <c r="AK9" s="35" t="n">
        <f>AK14+AK19+AK24+AK29+AK34+AK39+AK44+AK49+AK54+AK59+AK64+AK69+AK74+AK79+AK84+AK89+AK94</f>
        <v>162.7100000000007</v>
      </c>
      <c r="AL9" s="36" t="n">
        <f>AK9/BH9-1</f>
        <v>0.20920035671820014</v>
      </c>
      <c r="AM9" s="35" t="n">
        <f>AM14+AM19+AM24+AM29+AM34+AM39+AM44+AM49+AM54+AM59+AM64+AM69+AM74+AM79+AM84+AM89+AM94</f>
        <v>185.5699999999991</v>
      </c>
      <c r="AN9" s="36" t="n">
        <f>AM9/BI9-1</f>
        <v>0.3298695714490396</v>
      </c>
      <c r="AO9" s="35" t="n">
        <f>AO14+AO19+AO24+AO29+AO34+AO39+AO44+AO49+AO54+AO59+AO64+AO69+AO74+AO79+AO84+AO89+AO94</f>
        <v>179.42000000000237</v>
      </c>
      <c r="AP9" s="36" t="n">
        <f>AO9/BJ9-1</f>
        <v>0.19485881726160104</v>
      </c>
      <c r="AQ9" s="35" t="n">
        <f>AQ14+AQ19+AQ24+AQ29+AQ34+AQ39+AQ44+AQ49+AQ54+AQ59+AQ64+AQ69+AQ74+AQ79+AQ84+AQ89+AQ94</f>
        <v>169.28000000000105</v>
      </c>
      <c r="AR9" s="36" t="n">
        <f>AQ9/BK9-1</f>
        <v>0.12217434537620808</v>
      </c>
      <c r="AS9" s="35" t="n">
        <f>AS14+AS19+AS24+AS29+AS34+AS39+AS44+AS49+AS54+AS59+AS64+AS69+AS74+AS79+AS84+AS89+AS94</f>
        <v>174.05000000000072</v>
      </c>
      <c r="AT9" s="36" t="n">
        <f>AS9/BL9-1</f>
        <v>0.20026205089304883</v>
      </c>
      <c r="AU9" s="35" t="n">
        <f>AU14+AU19+AU24+AU29+AU34+AU39+AU44+AU49+AU54+AU59+AU64+AU69+AU74+AU79+AU84+AU89+AU94</f>
        <v>177.58000000000004</v>
      </c>
      <c r="AV9" s="36" t="n">
        <f>AU9/BM9-1</f>
        <v>0.19921663965424097</v>
      </c>
      <c r="AW9" s="35" t="n">
        <f>AW14+AW19+AW24+AW29+AW34+AW39+AW44+AW49+AW54+AW59+AW64+AW69+AW74+AW79+AW84+AW89+AW94</f>
        <v>167.57999999999907</v>
      </c>
      <c r="AX9" s="36" t="n">
        <f>AW9/BN9-1</f>
        <v>0.10972783259386132</v>
      </c>
      <c r="AY9" s="35" t="n">
        <f>AY14+AY19+AY24+AY29+AY34+AY39+AY44+AY49+AY54+AY59+AY64+AY69+AY74+AY79+AY84+AY89+AY94</f>
        <v>151.37</v>
      </c>
      <c r="AZ9" s="36" t="n">
        <f>AY9/BO9-1</f>
        <v>-0.07481205305299188</v>
      </c>
      <c r="BA9" s="35" t="n">
        <f t="shared" si="13"/>
        <v>1951.5800000000027</v>
      </c>
      <c r="BB9" s="36" t="n">
        <f>BA9/BP9-1</f>
        <v>0.17022947909983266</v>
      </c>
      <c r="BC9" s="40"/>
      <c r="BD9" s="41">
        <v>105.33</v>
      </c>
      <c r="BE9" s="41">
        <v>119.38</v>
      </c>
      <c r="BF9" s="41">
        <v>131</v>
      </c>
      <c r="BG9" s="41">
        <v>129.16</v>
      </c>
      <c r="BH9" s="41">
        <v>134.56</v>
      </c>
      <c r="BI9" s="41">
        <v>139.54</v>
      </c>
      <c r="BJ9" s="41">
        <v>150.16</v>
      </c>
      <c r="BK9" s="41">
        <v>150.85</v>
      </c>
      <c r="BL9" s="41">
        <v>145.01</v>
      </c>
      <c r="BM9" s="41">
        <v>148.08</v>
      </c>
      <c r="BN9" s="41">
        <v>151.01</v>
      </c>
      <c r="BO9" s="41">
        <v>163.61</v>
      </c>
      <c r="BP9" s="35" t="n">
        <f>BD9+BE9+BF9+BG9+BH9+BI9+BJ9+BK9+BL9+BM9+BN9+BO9</f>
        <v>1667.69</v>
      </c>
    </row>
    <row r="10" s="13" customFormat="1" ht="27" customHeight="1" spans="1:68">
      <c r="A10" s="43" t="s">
        <v>87</v>
      </c>
      <c r="B10" s="34" t="s">
        <v>337</v>
      </c>
      <c r="C10" s="35" t="n">
        <f>C11+C12+C13+C14</f>
        <v>275.1000000000003</v>
      </c>
      <c r="D10" s="36" t="n">
        <f t="shared" si="0"/>
        <v>3.1978273839951283</v>
      </c>
      <c r="E10" s="35" t="n">
        <f>E11+E12+E13+E14</f>
        <v>271.2020999999993</v>
      </c>
      <c r="F10" s="36" t="n">
        <f t="shared" si="1"/>
        <v>4.387857151371381</v>
      </c>
      <c r="G10" s="35" t="n">
        <f>G11+G12+G13+G14</f>
        <v>332.68619999999925</v>
      </c>
      <c r="H10" s="36" t="n">
        <f t="shared" si="2"/>
        <v>3.1036147104716134</v>
      </c>
      <c r="I10" s="35" t="n">
        <f>I11+I12+I13+I14</f>
        <v>359.12129999999956</v>
      </c>
      <c r="J10" s="36" t="n">
        <f t="shared" si="3"/>
        <v>3.1190673635747252</v>
      </c>
      <c r="K10" s="35" t="n">
        <f>K11+K12+K13+K14</f>
        <v>334.2755999999998</v>
      </c>
      <c r="L10" s="36" t="n">
        <f t="shared" si="4"/>
        <v>2.8065064924860703</v>
      </c>
      <c r="M10" s="35" t="n">
        <f>M11+M12+M13+M14</f>
        <v>346.96359999999925</v>
      </c>
      <c r="N10" s="36" t="n">
        <f t="shared" si="5"/>
        <v>3.308014368176428</v>
      </c>
      <c r="O10" s="35" t="n">
        <f>O11+O12+O13+O14</f>
        <v>369.87429999999983</v>
      </c>
      <c r="P10" s="36" t="n">
        <f t="shared" si="6"/>
        <v>3.9170046594481773</v>
      </c>
      <c r="Q10" s="35" t="n">
        <f>Q11+Q12+Q13+Q14</f>
        <v>348.03080000000034</v>
      </c>
      <c r="R10" s="36" t="n">
        <f t="shared" si="7"/>
        <v>4.166068465130678</v>
      </c>
      <c r="S10" s="35" t="n">
        <f>S11+S12+S13+S14</f>
        <v>375.26219999999944</v>
      </c>
      <c r="T10" s="36" t="n">
        <f t="shared" si="8"/>
        <v>3.7355999535604427</v>
      </c>
      <c r="U10" s="35" t="n">
        <f>U11+U12+U13+U14</f>
        <v>359.8821999999997</v>
      </c>
      <c r="V10" s="36" t="n">
        <f t="shared" si="9"/>
        <v>0.10293575012534673</v>
      </c>
      <c r="W10" s="35" t="n">
        <f>W11+W12+W13+W14</f>
        <v>383.64160000000066</v>
      </c>
      <c r="X10" s="36" t="n">
        <f t="shared" si="10"/>
        <v>0.15913121719147516</v>
      </c>
      <c r="Y10" s="35" t="n">
        <f t="shared" si="11"/>
        <v>3372.3982999999967</v>
      </c>
      <c r="Z10" s="36" t="n">
        <f t="shared" si="12"/>
        <v>2.370335654579397</v>
      </c>
      <c r="AA10" s="37"/>
      <c r="AB10" s="38"/>
      <c r="AC10" s="38" t="n">
        <f>AC11+AC12+AC13+AC14</f>
        <v>65.5339000000004</v>
      </c>
      <c r="AD10" s="37"/>
      <c r="AE10" s="38" t="n">
        <f>AE11+AE12+AE13+AE14</f>
        <v>50.33579999999989</v>
      </c>
      <c r="AF10" s="37"/>
      <c r="AG10" s="38" t="n">
        <f>AG11+AG12+AG13+AG14</f>
        <v>81.0714999999999</v>
      </c>
      <c r="AH10" s="37"/>
      <c r="AI10" s="38" t="n">
        <f>AI11+AI12+AI13+AI14</f>
        <v>87.18510000000029</v>
      </c>
      <c r="AJ10" s="37"/>
      <c r="AK10" s="38" t="n">
        <f>AK11+AK12+AK13+AK14</f>
        <v>87.8169</v>
      </c>
      <c r="AL10" s="37"/>
      <c r="AM10" s="38" t="n">
        <f>AM11+AM12+AM13+AM14</f>
        <v>80.5391000000002</v>
      </c>
      <c r="AN10" s="37"/>
      <c r="AO10" s="38" t="n">
        <f>AO11+AO12+AO13+AO14</f>
        <v>75.2235</v>
      </c>
      <c r="AP10" s="37"/>
      <c r="AQ10" s="38" t="n">
        <f>AQ11+AQ12+AQ13+AQ14</f>
        <v>67.3685999999995</v>
      </c>
      <c r="AR10" s="37"/>
      <c r="AS10" s="38" t="n">
        <f>AS11+AS12+AS13+AS14</f>
        <v>79.2427999999999</v>
      </c>
      <c r="AT10" s="37"/>
      <c r="AU10" s="38" t="n">
        <f>AU11+AU12+AU13+AU14</f>
        <v>326.29479999999967</v>
      </c>
      <c r="AV10" s="37"/>
      <c r="AW10" s="38" t="n">
        <f>AW11+AW12+AW13+AW14</f>
        <v>330.97339999999986</v>
      </c>
      <c r="AX10" s="37"/>
      <c r="AY10" s="38" t="n">
        <f>AY11+AY12+AY13+AY14</f>
        <v>325.2534999999998</v>
      </c>
      <c r="AZ10" s="37"/>
      <c r="BA10" s="38" t="n">
        <f t="shared" si="13"/>
        <v>1656.8388999999993</v>
      </c>
      <c r="BB10" s="37"/>
      <c r="BC10" s="39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</row>
    <row r="11" s="14" customFormat="1" ht="27" customHeight="1" spans="1:68">
      <c r="A11" s="45"/>
      <c r="B11" s="34" t="s">
        <v>338</v>
      </c>
      <c r="C11" s="35">
        <v>255.17</v>
      </c>
      <c r="D11" s="36" t="n">
        <f t="shared" si="0"/>
        <v>5.771326746966211</v>
      </c>
      <c r="E11" s="35">
        <v>252.6521</v>
      </c>
      <c r="F11" s="36" t="n">
        <f t="shared" si="1"/>
        <v>6.837624628518603</v>
      </c>
      <c r="G11" s="35">
        <v>310.1362</v>
      </c>
      <c r="H11" s="36" t="n">
        <f t="shared" si="2"/>
        <v>4.974325534804427</v>
      </c>
      <c r="I11" s="35" t="n">
        <f>中口径明细!AD11</f>
        <v>337.1413</v>
      </c>
      <c r="J11" s="36" t="n">
        <f t="shared" si="3"/>
        <v>4.709894639860039</v>
      </c>
      <c r="K11" s="35" t="n">
        <f>中口径明细!AF11</f>
        <v>314.0756</v>
      </c>
      <c r="L11" s="36" t="n">
        <f t="shared" si="4"/>
        <v>4.343521009103917</v>
      </c>
      <c r="M11" s="35" t="n">
        <f>中口径明细!AH11</f>
        <v>322.6236</v>
      </c>
      <c r="N11" s="36" t="n">
        <f t="shared" si="5"/>
        <v>4.9757173207184415</v>
      </c>
      <c r="O11" s="35" t="n">
        <f>中口径明细!AJ11</f>
        <v>346.4243</v>
      </c>
      <c r="P11" s="36" t="n">
        <f t="shared" si="6"/>
        <v>6.032068367046596</v>
      </c>
      <c r="Q11" s="35" t="n">
        <f>中口径明细!AL11</f>
        <v>324.3908</v>
      </c>
      <c r="R11" s="36" t="n">
        <f t="shared" si="7"/>
        <v>6.356033978402943</v>
      </c>
      <c r="S11" s="35" t="n">
        <f>中口径明细!AN11</f>
        <v>349.4122</v>
      </c>
      <c r="T11" s="36" t="n">
        <f t="shared" si="8"/>
        <v>5.516112549139545</v>
      </c>
      <c r="U11" s="35" t="n">
        <f>中口径明细!AP11</f>
        <v>330.8522</v>
      </c>
      <c r="V11" s="36" t="n">
        <f t="shared" si="9"/>
        <v>0.10862473143212514</v>
      </c>
      <c r="W11" s="35" t="n">
        <f>中口径明细!AR11</f>
        <v>355.1516</v>
      </c>
      <c r="X11" s="36" t="n">
        <f t="shared" si="10"/>
        <v>0.16103060739460218</v>
      </c>
      <c r="Y11" s="35" t="n">
        <f t="shared" si="11"/>
        <v>3142.8783</v>
      </c>
      <c r="Z11" s="36" t="n">
        <f t="shared" si="12"/>
        <v>3.2525231983243623</v>
      </c>
      <c r="AA11" s="37"/>
      <c r="AB11" s="38"/>
      <c r="AC11" s="35">
        <v>37.6839</v>
      </c>
      <c r="AD11" s="36"/>
      <c r="AE11" s="35">
        <v>32.2358</v>
      </c>
      <c r="AF11" s="36"/>
      <c r="AG11" s="35">
        <v>51.9115</v>
      </c>
      <c r="AH11" s="36"/>
      <c r="AI11" s="35">
        <v>59.0451</v>
      </c>
      <c r="AJ11" s="36"/>
      <c r="AK11" s="35">
        <v>58.7769</v>
      </c>
      <c r="AL11" s="36"/>
      <c r="AM11" s="35">
        <v>53.9891</v>
      </c>
      <c r="AN11" s="36"/>
      <c r="AO11" s="35">
        <v>49.2635</v>
      </c>
      <c r="AP11" s="36"/>
      <c r="AQ11" s="35">
        <v>44.0986</v>
      </c>
      <c r="AR11" s="36"/>
      <c r="AS11" s="35">
        <v>53.6228</v>
      </c>
      <c r="AT11" s="36"/>
      <c r="AU11" s="35">
        <v>298.4348</v>
      </c>
      <c r="AV11" s="36"/>
      <c r="AW11" s="35">
        <v>305.8934</v>
      </c>
      <c r="AX11" s="36"/>
      <c r="AY11" s="35">
        <v>300.5135</v>
      </c>
      <c r="AZ11" s="36"/>
      <c r="BA11" s="35" t="n">
        <f t="shared" si="13"/>
        <v>1345.4688999999998</v>
      </c>
      <c r="BB11" s="36"/>
      <c r="BC11" s="40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7"/>
    </row>
    <row r="12" s="14" customFormat="1" ht="27" customHeight="1" spans="1:68">
      <c r="A12" s="45"/>
      <c r="B12" s="34" t="s">
        <v>295</v>
      </c>
      <c r="C12" s="35">
        <v>19.9300000000003</v>
      </c>
      <c r="D12" s="36" t="n">
        <f t="shared" si="0"/>
        <v>-0.28438061041292595</v>
      </c>
      <c r="E12" s="35">
        <v>18.5499999999993</v>
      </c>
      <c r="F12" s="36" t="n">
        <f t="shared" si="1"/>
        <v>0.024861878453005692</v>
      </c>
      <c r="G12" s="35" t="n">
        <f>公交!AB9-公交!AB11</f>
        <v>22.549999999999272</v>
      </c>
      <c r="H12" s="36" t="n">
        <f t="shared" si="2"/>
        <v>-0.22668038408781288</v>
      </c>
      <c r="I12" s="35" t="n">
        <f>公交!AD9-公交!AD11</f>
        <v>21.979999999999563</v>
      </c>
      <c r="J12" s="36" t="n">
        <f t="shared" si="3"/>
        <v>-0.21890547263683846</v>
      </c>
      <c r="K12" s="35" t="n">
        <f>公交!AF9-公交!AF11</f>
        <v>20.199999999999818</v>
      </c>
      <c r="L12" s="36" t="n">
        <f t="shared" si="4"/>
        <v>-0.3044077134986295</v>
      </c>
      <c r="M12" s="35" t="n">
        <f>公交!AH9-公交!AH11</f>
        <v>24.339999999999236</v>
      </c>
      <c r="N12" s="36" t="n">
        <f t="shared" si="5"/>
        <v>-0.08323917137480163</v>
      </c>
      <c r="O12" s="35" t="n">
        <f>公交!AJ9-公交!AJ11</f>
        <v>23.449999999999818</v>
      </c>
      <c r="P12" s="36" t="n">
        <f t="shared" si="6"/>
        <v>-0.09668721109399847</v>
      </c>
      <c r="Q12" s="35" t="n">
        <f>公交!AL9-公交!AL11</f>
        <v>23.640000000000327</v>
      </c>
      <c r="R12" s="36" t="n">
        <f t="shared" si="7"/>
        <v>0.015900300816536594</v>
      </c>
      <c r="S12" s="35" t="n">
        <f>公交!AN9-公交!AN11</f>
        <v>25.849999999999454</v>
      </c>
      <c r="T12" s="36" t="n">
        <f t="shared" si="8"/>
        <v>0.008977361436362186</v>
      </c>
      <c r="U12" s="35" t="n">
        <f>公交!AP9-公交!AP11</f>
        <v>29.029999999999745</v>
      </c>
      <c r="V12" s="36" t="n">
        <f t="shared" si="9"/>
        <v>0.04199569274946202</v>
      </c>
      <c r="W12" s="35" t="n">
        <f>公交!AR9-公交!AR11</f>
        <v>28.49000000000069</v>
      </c>
      <c r="X12" s="36" t="n">
        <f t="shared" si="10"/>
        <v>0.13596491228073426</v>
      </c>
      <c r="Y12" s="35" t="n">
        <f t="shared" si="11"/>
        <v>229.51999999999686</v>
      </c>
      <c r="Z12" s="36" t="n">
        <f t="shared" si="12"/>
        <v>-0.12246224431276242</v>
      </c>
      <c r="AA12" s="37"/>
      <c r="AB12" s="38"/>
      <c r="AC12" s="35">
        <v>27.8500000000004</v>
      </c>
      <c r="AD12" s="36"/>
      <c r="AE12" s="35">
        <v>18.0999999999999</v>
      </c>
      <c r="AF12" s="36"/>
      <c r="AG12" s="35">
        <v>29.1599999999999</v>
      </c>
      <c r="AH12" s="36"/>
      <c r="AI12" s="35">
        <v>28.1400000000003</v>
      </c>
      <c r="AJ12" s="36"/>
      <c r="AK12" s="35">
        <v>29.04</v>
      </c>
      <c r="AL12" s="36"/>
      <c r="AM12" s="35">
        <v>26.5500000000002</v>
      </c>
      <c r="AN12" s="36"/>
      <c r="AO12" s="35">
        <v>25.96</v>
      </c>
      <c r="AP12" s="36"/>
      <c r="AQ12" s="35">
        <v>23.2699999999995</v>
      </c>
      <c r="AR12" s="36"/>
      <c r="AS12" s="35">
        <v>25.6199999999999</v>
      </c>
      <c r="AT12" s="36"/>
      <c r="AU12" s="35">
        <v>27.8599999999997</v>
      </c>
      <c r="AV12" s="36"/>
      <c r="AW12" s="35">
        <v>25.0799999999999</v>
      </c>
      <c r="AX12" s="36"/>
      <c r="AY12" s="35">
        <v>24.7399999999998</v>
      </c>
      <c r="AZ12" s="36"/>
      <c r="BA12" s="35" t="n">
        <f t="shared" si="13"/>
        <v>311.36999999999955</v>
      </c>
      <c r="BB12" s="36"/>
      <c r="BC12" s="40"/>
      <c r="BD12" s="46"/>
      <c r="BE12" s="46"/>
      <c r="BF12" s="46"/>
      <c r="BG12" s="46"/>
      <c r="BH12" s="46"/>
      <c r="BI12" s="46"/>
      <c r="BJ12" s="41"/>
      <c r="BK12" s="46"/>
      <c r="BL12" s="41"/>
      <c r="BM12" s="41"/>
      <c r="BN12" s="41"/>
      <c r="BO12" s="41"/>
      <c r="BP12" s="47"/>
    </row>
    <row r="13" s="14" customFormat="1" ht="27" customHeight="1" spans="1:68">
      <c r="A13" s="45"/>
      <c r="B13" s="34" t="s">
        <v>296</v>
      </c>
      <c r="C13" s="35">
        <v>0</v>
      </c>
      <c r="D13" s="36"/>
      <c r="E13" s="35">
        <v>0</v>
      </c>
      <c r="F13" s="36"/>
      <c r="G13" s="35">
        <v>0</v>
      </c>
      <c r="H13" s="36"/>
      <c r="I13" s="35">
        <v>0</v>
      </c>
      <c r="J13" s="36"/>
      <c r="K13" s="35">
        <v>0</v>
      </c>
      <c r="L13" s="36"/>
      <c r="M13" s="35">
        <v>0</v>
      </c>
      <c r="N13" s="36"/>
      <c r="O13" s="35">
        <v>0</v>
      </c>
      <c r="P13" s="36"/>
      <c r="Q13" s="35">
        <v>0</v>
      </c>
      <c r="R13" s="36"/>
      <c r="S13" s="35">
        <v>0</v>
      </c>
      <c r="T13" s="36"/>
      <c r="U13" s="35">
        <v>0</v>
      </c>
      <c r="V13" s="36"/>
      <c r="W13" s="35">
        <v>0</v>
      </c>
      <c r="X13" s="36"/>
      <c r="Y13" s="35" t="n">
        <f t="shared" si="11"/>
        <v>0.0</v>
      </c>
      <c r="Z13" s="36"/>
      <c r="AA13" s="37"/>
      <c r="AB13" s="38"/>
      <c r="AC13" s="35">
        <v>0</v>
      </c>
      <c r="AD13" s="36"/>
      <c r="AE13" s="35">
        <v>0</v>
      </c>
      <c r="AF13" s="36"/>
      <c r="AG13" s="35">
        <v>0</v>
      </c>
      <c r="AH13" s="36"/>
      <c r="AI13" s="35">
        <v>0</v>
      </c>
      <c r="AJ13" s="36"/>
      <c r="AK13" s="35">
        <v>0</v>
      </c>
      <c r="AL13" s="36"/>
      <c r="AM13" s="35">
        <v>0</v>
      </c>
      <c r="AN13" s="36"/>
      <c r="AO13" s="35">
        <v>0</v>
      </c>
      <c r="AP13" s="36"/>
      <c r="AQ13" s="35">
        <v>0</v>
      </c>
      <c r="AR13" s="36"/>
      <c r="AS13" s="35">
        <v>0</v>
      </c>
      <c r="AT13" s="36"/>
      <c r="AU13" s="35">
        <v>0</v>
      </c>
      <c r="AV13" s="36"/>
      <c r="AW13" s="35">
        <v>0</v>
      </c>
      <c r="AX13" s="36"/>
      <c r="AY13" s="35">
        <v>0</v>
      </c>
      <c r="AZ13" s="36"/>
      <c r="BA13" s="35" t="n">
        <f t="shared" si="13"/>
        <v>0.0</v>
      </c>
      <c r="BB13" s="36"/>
      <c r="BC13" s="40"/>
      <c r="BD13" s="46"/>
      <c r="BE13" s="46"/>
      <c r="BF13" s="46"/>
      <c r="BG13" s="46"/>
      <c r="BH13" s="46"/>
      <c r="BI13" s="46"/>
      <c r="BJ13" s="41"/>
      <c r="BK13" s="46"/>
      <c r="BL13" s="41"/>
      <c r="BM13" s="41"/>
      <c r="BN13" s="41"/>
      <c r="BO13" s="41"/>
      <c r="BP13" s="47"/>
    </row>
    <row r="14" s="14" customFormat="1" ht="27" customHeight="1" spans="1:68">
      <c r="A14" s="29"/>
      <c r="B14" s="34" t="s">
        <v>339</v>
      </c>
      <c r="C14" s="35">
        <v>0</v>
      </c>
      <c r="D14" s="36"/>
      <c r="E14" s="35">
        <v>0</v>
      </c>
      <c r="F14" s="36"/>
      <c r="G14" s="35">
        <v>0</v>
      </c>
      <c r="H14" s="36"/>
      <c r="I14" s="35">
        <v>0</v>
      </c>
      <c r="J14" s="36"/>
      <c r="K14" s="35">
        <v>0</v>
      </c>
      <c r="L14" s="36"/>
      <c r="M14" s="35">
        <v>0</v>
      </c>
      <c r="N14" s="36"/>
      <c r="O14" s="35">
        <v>0</v>
      </c>
      <c r="P14" s="36"/>
      <c r="Q14" s="35">
        <v>0</v>
      </c>
      <c r="R14" s="36"/>
      <c r="S14" s="35">
        <v>0</v>
      </c>
      <c r="T14" s="36"/>
      <c r="U14" s="35">
        <v>0</v>
      </c>
      <c r="V14" s="36"/>
      <c r="W14" s="35">
        <v>0</v>
      </c>
      <c r="X14" s="36"/>
      <c r="Y14" s="35" t="n">
        <f t="shared" si="11"/>
        <v>0.0</v>
      </c>
      <c r="Z14" s="36"/>
      <c r="AA14" s="37"/>
      <c r="AB14" s="38"/>
      <c r="AC14" s="35">
        <v>0</v>
      </c>
      <c r="AD14" s="36"/>
      <c r="AE14" s="35">
        <v>0</v>
      </c>
      <c r="AF14" s="36"/>
      <c r="AG14" s="35">
        <v>0</v>
      </c>
      <c r="AH14" s="36"/>
      <c r="AI14" s="35">
        <v>0</v>
      </c>
      <c r="AJ14" s="36"/>
      <c r="AK14" s="35">
        <v>0</v>
      </c>
      <c r="AL14" s="36"/>
      <c r="AM14" s="35">
        <v>0</v>
      </c>
      <c r="AN14" s="36"/>
      <c r="AO14" s="35">
        <v>0</v>
      </c>
      <c r="AP14" s="36"/>
      <c r="AQ14" s="35">
        <v>0</v>
      </c>
      <c r="AR14" s="36"/>
      <c r="AS14" s="35">
        <v>0</v>
      </c>
      <c r="AT14" s="36"/>
      <c r="AU14" s="35">
        <v>0</v>
      </c>
      <c r="AV14" s="36"/>
      <c r="AW14" s="35">
        <v>0</v>
      </c>
      <c r="AX14" s="36"/>
      <c r="AY14" s="35">
        <v>0</v>
      </c>
      <c r="AZ14" s="36"/>
      <c r="BA14" s="35" t="n">
        <f t="shared" si="13"/>
        <v>0.0</v>
      </c>
      <c r="BB14" s="36"/>
      <c r="BC14" s="40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7"/>
    </row>
    <row r="15" s="13" customFormat="1" ht="27" customHeight="1" spans="1:68">
      <c r="A15" s="48" t="s">
        <v>94</v>
      </c>
      <c r="B15" s="34" t="s">
        <v>337</v>
      </c>
      <c r="C15" s="35" t="n">
        <f>C16+C17+C18+C19</f>
        <v>201.44973004803788</v>
      </c>
      <c r="D15" s="1055">
        <v>0.226657009669969</v>
      </c>
      <c r="E15" s="35" t="n">
        <f>E16+E17+E18+E19</f>
        <v>214.07119190045643</v>
      </c>
      <c r="F15" s="36" t="n">
        <f t="shared" ref="F15:F46" si="15">E15/AE15-1</f>
        <v>0.0238223078319042</v>
      </c>
      <c r="G15" s="35" t="n">
        <f>G16+G17+G18+G19</f>
        <v>206.99796155191092</v>
      </c>
      <c r="H15" s="36" t="n">
        <f t="shared" ref="H15:H46" si="16">G15/AG15-1</f>
        <v>-0.03500715186482817</v>
      </c>
      <c r="I15" s="35" t="n">
        <f>I16+I17+I18+I19</f>
        <v>223.81684154601697</v>
      </c>
      <c r="J15" s="36" t="n">
        <f t="shared" ref="J15:J46" si="17">I15/AI15-1</f>
        <v>-0.016279735938406814</v>
      </c>
      <c r="K15" s="35" t="n">
        <f>K16+K17+K18+K19</f>
        <v>213.91187664422273</v>
      </c>
      <c r="L15" s="36" t="n">
        <f t="shared" ref="L15:L46" si="18">K15/AK15-1</f>
        <v>-0.05936188804921605</v>
      </c>
      <c r="M15" s="35" t="n">
        <f>M16+M17+M18+M19</f>
        <v>237.56888643081805</v>
      </c>
      <c r="N15" s="36" t="n">
        <f t="shared" ref="N15:N46" si="19">M15/AM15-1</f>
        <v>-0.0017330436661822102</v>
      </c>
      <c r="O15" s="35" t="n">
        <f>O16+O17+O18+O19</f>
        <v>227.5227874633843</v>
      </c>
      <c r="P15" s="36" t="n">
        <f t="shared" ref="P15:P46" si="20">O15/AO15-1</f>
        <v>-0.08229012411279812</v>
      </c>
      <c r="Q15" s="35" t="n">
        <f>Q16+Q17+Q18+Q19</f>
        <v>238.97967090487398</v>
      </c>
      <c r="R15" s="36" t="n">
        <f t="shared" ref="R15:R46" si="21">Q15/AQ15-1</f>
        <v>0.22484514275907697</v>
      </c>
      <c r="S15" s="35" t="n">
        <f>S16+S17+S18+S19</f>
        <v>214.19366420789896</v>
      </c>
      <c r="T15" s="36" t="n">
        <f t="shared" ref="T15:T46" si="22">S15/AS15-1</f>
        <v>-0.05557652423215631</v>
      </c>
      <c r="U15" s="35" t="n">
        <f>U16+U17+U18+U19</f>
        <v>232.35976087595103</v>
      </c>
      <c r="V15" s="36" t="n">
        <f t="shared" ref="V15:V46" si="23">U15/AU15-1</f>
        <v>0.07926147141640039</v>
      </c>
      <c r="W15" s="35" t="n">
        <f>W16+W17+W18+W19</f>
        <v>216.7090817378969</v>
      </c>
      <c r="X15" s="36" t="n">
        <f t="shared" ref="X15:X46" si="24">W15/AW15-1</f>
        <v>0.012321214289015003</v>
      </c>
      <c r="Y15" s="35" t="n">
        <f t="shared" si="11"/>
        <v>2210.8723715735714</v>
      </c>
      <c r="Z15" s="36" t="n">
        <f t="shared" si="12"/>
        <v>0.02077996791657255</v>
      </c>
      <c r="AA15" s="37"/>
      <c r="AB15" s="38"/>
      <c r="AC15" s="38" t="n">
        <f>AC16+AC17+AC18+AC19</f>
        <v>164.22661629124653</v>
      </c>
      <c r="AD15" s="37"/>
      <c r="AE15" s="38" t="n">
        <f>AE16+AE17+AE18+AE19</f>
        <v>209.09018123836722</v>
      </c>
      <c r="AF15" s="37"/>
      <c r="AG15" s="38" t="n">
        <f>AG16+AG17+AG18+AG19</f>
        <v>214.50724940804545</v>
      </c>
      <c r="AH15" s="37"/>
      <c r="AI15" s="38" t="n">
        <f>AI16+AI17+AI18+AI19</f>
        <v>227.5208204229925</v>
      </c>
      <c r="AJ15" s="37"/>
      <c r="AK15" s="38" t="n">
        <f>AK16+AK17+AK18+AK19</f>
        <v>227.4114496600526</v>
      </c>
      <c r="AL15" s="37"/>
      <c r="AM15" s="38" t="n">
        <f>AM16+AM17+AM18+AM19</f>
        <v>237.9813184474232</v>
      </c>
      <c r="AN15" s="37"/>
      <c r="AO15" s="38" t="n">
        <f>AO16+AO17+AO18+AO19</f>
        <v>247.92452761110897</v>
      </c>
      <c r="AP15" s="37"/>
      <c r="AQ15" s="38" t="n">
        <f>AQ16+AQ17+AQ18+AQ19</f>
        <v>195.11011030059694</v>
      </c>
      <c r="AR15" s="37"/>
      <c r="AS15" s="38" t="n">
        <f>AS16+AS17+AS18+AS19</f>
        <v>226.798326919768</v>
      </c>
      <c r="AT15" s="37"/>
      <c r="AU15" s="38" t="n">
        <f>AU16+AU17+AU18+AU19</f>
        <v>215.29515046155288</v>
      </c>
      <c r="AV15" s="37"/>
      <c r="AW15" s="38" t="n">
        <f>AW16+AW17+AW18+AW19</f>
        <v>214.07146138896098</v>
      </c>
      <c r="AX15" s="37"/>
      <c r="AY15" s="38" t="n">
        <f>AY16+AY17+AY18+AY19</f>
        <v>212.95847005602803</v>
      </c>
      <c r="AZ15" s="37"/>
      <c r="BA15" s="38" t="n">
        <f t="shared" si="13"/>
        <v>2592.895682206143</v>
      </c>
      <c r="BB15" s="37"/>
      <c r="BC15" s="39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</row>
    <row r="16" s="14" customFormat="1" ht="27" customHeight="1" spans="1:68">
      <c r="A16" s="45"/>
      <c r="B16" s="34" t="s">
        <v>338</v>
      </c>
      <c r="C16" s="35">
        <v>98.0308</v>
      </c>
      <c r="D16" s="1056">
        <v>-0.0195665045125776</v>
      </c>
      <c r="E16" s="35">
        <v>96.9201</v>
      </c>
      <c r="F16" s="36" t="n">
        <f t="shared" si="15"/>
        <v>-0.08298364946017012</v>
      </c>
      <c r="G16" s="35">
        <v>92.5724</v>
      </c>
      <c r="H16" s="36" t="n">
        <f t="shared" si="16"/>
        <v>-0.020566822865473955</v>
      </c>
      <c r="I16" s="35" t="n">
        <f>中口径明细!AD16</f>
        <v>92.9372</v>
      </c>
      <c r="J16" s="36" t="n">
        <f t="shared" si="17"/>
        <v>-0.04037089429719043</v>
      </c>
      <c r="K16" s="35" t="n">
        <f>中口径明细!AF16</f>
        <v>91.2247</v>
      </c>
      <c r="L16" s="36" t="n">
        <f t="shared" si="18"/>
        <v>-0.04431321277340228</v>
      </c>
      <c r="M16" s="35" t="n">
        <f>中口径明细!AH16</f>
        <v>87.0116</v>
      </c>
      <c r="N16" s="36" t="n">
        <f t="shared" si="19"/>
        <v>-0.02964323511732503</v>
      </c>
      <c r="O16" s="35" t="n">
        <f>中口径明细!AJ16</f>
        <v>86.8392</v>
      </c>
      <c r="P16" s="36" t="n">
        <f t="shared" si="20"/>
        <v>-0.022645701300937682</v>
      </c>
      <c r="Q16" s="35" t="n">
        <f>中口径明细!AL16</f>
        <v>84.9174</v>
      </c>
      <c r="R16" s="36" t="n">
        <f t="shared" si="21"/>
        <v>-0.014353367226129898</v>
      </c>
      <c r="S16" s="35" t="n">
        <f>中口径明细!AN16</f>
        <v>84.3078</v>
      </c>
      <c r="T16" s="36" t="n">
        <f t="shared" si="22"/>
        <v>-0.01128183718033815</v>
      </c>
      <c r="U16" s="35" t="n">
        <f>中口径明细!AP16</f>
        <v>84.4888</v>
      </c>
      <c r="V16" s="36" t="n">
        <f t="shared" si="23"/>
        <v>-0.041718556829652864</v>
      </c>
      <c r="W16" s="35" t="n">
        <f>中口径明细!AR16</f>
        <v>82.6305</v>
      </c>
      <c r="X16" s="36" t="n">
        <f t="shared" si="24"/>
        <v>-0.04009549034641391</v>
      </c>
      <c r="Y16" s="35" t="n">
        <f t="shared" si="11"/>
        <v>899.2500000000001</v>
      </c>
      <c r="Z16" s="36" t="n">
        <f t="shared" si="12"/>
        <v>-0.033695834850263395</v>
      </c>
      <c r="AA16" s="37"/>
      <c r="AB16" s="38"/>
      <c r="AC16" s="35">
        <v>99.9872</v>
      </c>
      <c r="AD16" s="36"/>
      <c r="AE16" s="35">
        <v>105.6907</v>
      </c>
      <c r="AF16" s="36"/>
      <c r="AG16" s="35">
        <v>94.5163</v>
      </c>
      <c r="AH16" s="36"/>
      <c r="AI16" s="35">
        <v>96.847</v>
      </c>
      <c r="AJ16" s="36"/>
      <c r="AK16" s="35">
        <v>95.4546</v>
      </c>
      <c r="AL16" s="36"/>
      <c r="AM16" s="35">
        <v>89.6697</v>
      </c>
      <c r="AN16" s="36"/>
      <c r="AO16" s="35">
        <v>88.8513</v>
      </c>
      <c r="AP16" s="36"/>
      <c r="AQ16" s="35">
        <v>86.154</v>
      </c>
      <c r="AR16" s="36"/>
      <c r="AS16" s="35">
        <v>85.2698</v>
      </c>
      <c r="AT16" s="36"/>
      <c r="AU16" s="35">
        <v>88.167</v>
      </c>
      <c r="AV16" s="36"/>
      <c r="AW16" s="35">
        <v>86.082</v>
      </c>
      <c r="AX16" s="36"/>
      <c r="AY16" s="35">
        <v>85.1485</v>
      </c>
      <c r="AZ16" s="36"/>
      <c r="BA16" s="35" t="n">
        <f t="shared" si="13"/>
        <v>1101.8381000000002</v>
      </c>
      <c r="BB16" s="36"/>
      <c r="BC16" s="40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7"/>
    </row>
    <row r="17" s="14" customFormat="1" ht="27" customHeight="1" spans="1:68">
      <c r="A17" s="45"/>
      <c r="B17" s="34" t="s">
        <v>295</v>
      </c>
      <c r="C17" s="35">
        <v>83.5</v>
      </c>
      <c r="D17" s="1057">
        <v>0.646942800788955</v>
      </c>
      <c r="E17" s="35">
        <v>84.4</v>
      </c>
      <c r="F17" s="36" t="n">
        <f t="shared" si="15"/>
        <v>-0.010550996483001174</v>
      </c>
      <c r="G17" s="35" t="n">
        <f>公交!AB13-公交!AB15</f>
        <v>86.59999999999991</v>
      </c>
      <c r="H17" s="36" t="n">
        <f t="shared" si="16"/>
        <v>-0.07468746660968062</v>
      </c>
      <c r="I17" s="35" t="n">
        <f>公交!AD13-公交!AD15</f>
        <v>94.29999999999995</v>
      </c>
      <c r="J17" s="36" t="n">
        <f t="shared" si="17"/>
        <v>-0.045932820720355205</v>
      </c>
      <c r="K17" s="35" t="n">
        <f>公交!AF13-公交!AF15</f>
        <v>87.0</v>
      </c>
      <c r="L17" s="36" t="n">
        <f t="shared" si="18"/>
        <v>-0.14739317914543315</v>
      </c>
      <c r="M17" s="35" t="n">
        <f>公交!AH13-公交!AH15</f>
        <v>121.30000000000007</v>
      </c>
      <c r="N17" s="36" t="n">
        <f t="shared" si="19"/>
        <v>0.25986705442459224</v>
      </c>
      <c r="O17" s="35" t="n">
        <f>公交!AJ13-公交!AJ15</f>
        <v>101.60000000000002</v>
      </c>
      <c r="P17" s="36" t="n">
        <f t="shared" si="20"/>
        <v>0.07741251325556742</v>
      </c>
      <c r="Q17" s="35" t="n">
        <f>公交!AL13-公交!AL15</f>
        <v>102.39999999999998</v>
      </c>
      <c r="R17" s="36" t="n">
        <f t="shared" si="21"/>
        <v>0.19347319347319214</v>
      </c>
      <c r="S17" s="35" t="n">
        <f>公交!AN13-公交!AN15</f>
        <v>92.60000000000002</v>
      </c>
      <c r="T17" s="36" t="n">
        <f t="shared" si="22"/>
        <v>0.0792540792540779</v>
      </c>
      <c r="U17" s="35" t="n">
        <f>公交!AP13-公交!AP15</f>
        <v>109.5</v>
      </c>
      <c r="V17" s="36" t="n">
        <f t="shared" si="23"/>
        <v>0.15750528541226338</v>
      </c>
      <c r="W17" s="35" t="n">
        <f>公交!AR13-公交!AR15</f>
        <v>101.09999999999991</v>
      </c>
      <c r="X17" s="36" t="n">
        <f t="shared" si="24"/>
        <v>0.12084257206208426</v>
      </c>
      <c r="Y17" s="35" t="n">
        <f t="shared" si="11"/>
        <v>963.1999999999999</v>
      </c>
      <c r="Z17" s="36" t="n">
        <f t="shared" si="12"/>
        <v>0.08560157790927025</v>
      </c>
      <c r="AA17" s="37"/>
      <c r="AB17" s="38"/>
      <c r="AC17" s="35">
        <v>50.7</v>
      </c>
      <c r="AD17" s="36"/>
      <c r="AE17" s="35">
        <v>85.3</v>
      </c>
      <c r="AF17" s="36"/>
      <c r="AG17" s="35">
        <v>93.5899999999999</v>
      </c>
      <c r="AH17" s="36"/>
      <c r="AI17" s="35">
        <v>98.8399999999999</v>
      </c>
      <c r="AJ17" s="36"/>
      <c r="AK17" s="35">
        <v>102.04</v>
      </c>
      <c r="AL17" s="36"/>
      <c r="AM17" s="35">
        <v>96.2800000000002</v>
      </c>
      <c r="AN17" s="36"/>
      <c r="AO17" s="35">
        <v>94.3</v>
      </c>
      <c r="AP17" s="36"/>
      <c r="AQ17" s="35">
        <v>85.8000000000001</v>
      </c>
      <c r="AR17" s="36"/>
      <c r="AS17" s="35">
        <v>85.8000000000001</v>
      </c>
      <c r="AT17" s="36"/>
      <c r="AU17" s="35">
        <v>94.5999999999999</v>
      </c>
      <c r="AV17" s="36"/>
      <c r="AW17" s="35">
        <v>90.2</v>
      </c>
      <c r="AX17" s="36"/>
      <c r="AY17" s="35">
        <v>86</v>
      </c>
      <c r="AZ17" s="36"/>
      <c r="BA17" s="35" t="n">
        <f t="shared" si="13"/>
        <v>1063.45</v>
      </c>
      <c r="BB17" s="36"/>
      <c r="BC17" s="40"/>
      <c r="BD17" s="46"/>
      <c r="BE17" s="46"/>
      <c r="BF17" s="46"/>
      <c r="BG17" s="46"/>
      <c r="BH17" s="46"/>
      <c r="BI17" s="46"/>
      <c r="BJ17" s="41"/>
      <c r="BK17" s="46"/>
      <c r="BL17" s="41"/>
      <c r="BM17" s="41"/>
      <c r="BN17" s="41"/>
      <c r="BO17" s="41"/>
      <c r="BP17" s="47"/>
    </row>
    <row r="18" s="14" customFormat="1" ht="27" customHeight="1" spans="1:68">
      <c r="A18" s="45"/>
      <c r="B18" s="34" t="s">
        <v>296</v>
      </c>
      <c r="C18" s="35">
        <v>16.17</v>
      </c>
      <c r="D18" s="1058">
        <v>1.01119402985074</v>
      </c>
      <c r="E18" s="35">
        <v>26.68</v>
      </c>
      <c r="F18" s="36" t="n">
        <f t="shared" si="15"/>
        <v>1.120826709062003</v>
      </c>
      <c r="G18" s="35" t="n">
        <f>出租!AB13-出租!AB15</f>
        <v>19.620000000000005</v>
      </c>
      <c r="H18" s="36" t="n">
        <f t="shared" si="16"/>
        <v>0.08337934842628392</v>
      </c>
      <c r="I18" s="35" t="n">
        <f>出租!AD13-出租!AD15</f>
        <v>26.180000000000007</v>
      </c>
      <c r="J18" s="36" t="n">
        <f t="shared" si="17"/>
        <v>0.18140794223826706</v>
      </c>
      <c r="K18" s="35" t="n">
        <f>出租!AF13-出租!AF15</f>
        <v>22.840000000000032</v>
      </c>
      <c r="L18" s="36" t="n">
        <f t="shared" si="18"/>
        <v>0.16530612244897958</v>
      </c>
      <c r="M18" s="35" t="n">
        <f>出租!AH13-出租!AH15</f>
        <v>18.5</v>
      </c>
      <c r="N18" s="36" t="n">
        <f t="shared" si="19"/>
        <v>-0.4838169642857143</v>
      </c>
      <c r="O18" s="35" t="n">
        <f>出租!AJ13-出租!AJ15</f>
        <v>24.129999999999995</v>
      </c>
      <c r="P18" s="36" t="n">
        <f t="shared" si="20"/>
        <v>-0.4540723981900453</v>
      </c>
      <c r="Q18" s="35" t="n">
        <f>出租!AL13-出租!AL15</f>
        <v>32.73000000000002</v>
      </c>
      <c r="R18" s="36" t="n">
        <f t="shared" si="21"/>
        <v>1.133637548891786</v>
      </c>
      <c r="S18" s="35" t="n">
        <f>出租!AN13-出租!AN15</f>
        <v>22.299999999999955</v>
      </c>
      <c r="T18" s="36" t="n">
        <f t="shared" si="22"/>
        <v>-0.3922049604796948</v>
      </c>
      <c r="U18" s="35" t="n">
        <f>出租!AP13-出租!AP15</f>
        <v>22.420000000000016</v>
      </c>
      <c r="V18" s="36" t="n">
        <f t="shared" si="23"/>
        <v>0.10935180603661543</v>
      </c>
      <c r="W18" s="35" t="n">
        <f>出租!AR13-出租!AR15</f>
        <v>21.350000000000023</v>
      </c>
      <c r="X18" s="36" t="n">
        <f t="shared" si="24"/>
        <v>-0.13176087840585604</v>
      </c>
      <c r="Y18" s="35" t="n">
        <f t="shared" si="11"/>
        <v>231.57000000000002</v>
      </c>
      <c r="Z18" s="36" t="n">
        <f t="shared" si="12"/>
        <v>-0.005155303518494692</v>
      </c>
      <c r="AA18" s="37"/>
      <c r="AB18" s="38"/>
      <c r="AC18" s="35">
        <v>8.04000000000002</v>
      </c>
      <c r="AD18" s="36"/>
      <c r="AE18" s="35">
        <v>12.58</v>
      </c>
      <c r="AF18" s="36"/>
      <c r="AG18" s="35">
        <v>18.11</v>
      </c>
      <c r="AH18" s="36"/>
      <c r="AI18" s="35">
        <v>22.16</v>
      </c>
      <c r="AJ18" s="36"/>
      <c r="AK18" s="35">
        <v>19.6</v>
      </c>
      <c r="AL18" s="36"/>
      <c r="AM18" s="35">
        <v>35.84</v>
      </c>
      <c r="AN18" s="36"/>
      <c r="AO18" s="35">
        <v>44.2</v>
      </c>
      <c r="AP18" s="36"/>
      <c r="AQ18" s="35">
        <v>15.34</v>
      </c>
      <c r="AR18" s="36"/>
      <c r="AS18" s="35">
        <v>36.69</v>
      </c>
      <c r="AT18" s="36"/>
      <c r="AU18" s="35">
        <v>20.21</v>
      </c>
      <c r="AV18" s="36"/>
      <c r="AW18" s="35">
        <v>24.59</v>
      </c>
      <c r="AX18" s="36"/>
      <c r="AY18" s="35">
        <v>28.02</v>
      </c>
      <c r="AZ18" s="36"/>
      <c r="BA18" s="35" t="n">
        <f t="shared" si="13"/>
        <v>285.38</v>
      </c>
      <c r="BB18" s="36"/>
      <c r="BC18" s="40"/>
      <c r="BD18" s="46"/>
      <c r="BE18" s="46"/>
      <c r="BF18" s="46"/>
      <c r="BG18" s="46"/>
      <c r="BH18" s="46"/>
      <c r="BI18" s="46"/>
      <c r="BJ18" s="41"/>
      <c r="BK18" s="46"/>
      <c r="BL18" s="41"/>
      <c r="BM18" s="41"/>
      <c r="BN18" s="41"/>
      <c r="BO18" s="41"/>
      <c r="BP18" s="47"/>
    </row>
    <row r="19" s="14" customFormat="1" ht="27" customHeight="1" spans="1:68">
      <c r="A19" s="29"/>
      <c r="B19" s="34" t="s">
        <v>339</v>
      </c>
      <c r="C19" s="35">
        <v>3.74893004803786</v>
      </c>
      <c r="D19" s="1059">
        <v>-0.318304007280721</v>
      </c>
      <c r="E19" s="35">
        <v>6.0710919004564</v>
      </c>
      <c r="F19" s="36" t="n">
        <f t="shared" si="15"/>
        <v>0.09993885987958695</v>
      </c>
      <c r="G19" s="35">
        <v>8.20556155191098</v>
      </c>
      <c r="H19" s="36" t="n">
        <f t="shared" si="16"/>
        <v>-0.01029892379413988</v>
      </c>
      <c r="I19" s="35" t="n">
        <f>网约车!AD13-网约车!AD15</f>
        <v>10.399641546016994</v>
      </c>
      <c r="J19" s="36" t="n">
        <f t="shared" si="17"/>
        <v>0.07502941870817326</v>
      </c>
      <c r="K19" s="35" t="n">
        <f>网约车!AF13-网约车!AF15</f>
        <v>12.8471766442227</v>
      </c>
      <c r="L19" s="36" t="n">
        <f t="shared" si="18"/>
        <v>0.2452615931748683</v>
      </c>
      <c r="M19" s="35" t="n">
        <f>网约车!AH13-网约车!AH15</f>
        <v>10.757286430817999</v>
      </c>
      <c r="N19" s="36" t="n">
        <f t="shared" si="19"/>
        <v>-0.33562623985065</v>
      </c>
      <c r="O19" s="35" t="n">
        <f>网约车!AJ13-网约车!AJ15</f>
        <v>14.953587463384295</v>
      </c>
      <c r="P19" s="36" t="n">
        <f t="shared" si="20"/>
        <v>-0.2731530634838377</v>
      </c>
      <c r="Q19" s="35" t="n">
        <f>网约车!AL13-网约车!AL15</f>
        <v>18.932270904874002</v>
      </c>
      <c r="R19" s="36" t="n">
        <f t="shared" si="21"/>
        <v>1.422211327215828</v>
      </c>
      <c r="S19" s="35" t="n">
        <f>网约车!AN13-网约车!AN15</f>
        <v>14.985864207898999</v>
      </c>
      <c r="T19" s="36" t="n">
        <f t="shared" si="22"/>
        <v>-0.21286640132125867</v>
      </c>
      <c r="U19" s="35" t="n">
        <f>网约车!AP13-网约车!AP15</f>
        <v>15.950960875951012</v>
      </c>
      <c r="V19" s="36" t="n">
        <f t="shared" si="23"/>
        <v>0.2949152493092697</v>
      </c>
      <c r="W19" s="35" t="n">
        <f>网约车!AR13-网约车!AR15</f>
        <v>11.628581737896994</v>
      </c>
      <c r="X19" s="36" t="n">
        <f t="shared" si="24"/>
        <v>-0.11901089027600487</v>
      </c>
      <c r="Y19" s="35" t="n">
        <f t="shared" si="11"/>
        <v>116.85237157357125</v>
      </c>
      <c r="Z19" s="36" t="n">
        <f t="shared" si="12"/>
        <v>0.01400769451570505</v>
      </c>
      <c r="AA19" s="37"/>
      <c r="AB19" s="38"/>
      <c r="AC19" s="35">
        <v>5.4994162912465</v>
      </c>
      <c r="AD19" s="36"/>
      <c r="AE19" s="35">
        <v>5.51948123836721</v>
      </c>
      <c r="AF19" s="36"/>
      <c r="AG19" s="35">
        <v>8.29094940804551</v>
      </c>
      <c r="AH19" s="36"/>
      <c r="AI19" s="35">
        <v>9.67382042299261</v>
      </c>
      <c r="AJ19" s="36"/>
      <c r="AK19" s="35">
        <v>10.3168496600526</v>
      </c>
      <c r="AL19" s="36"/>
      <c r="AM19" s="35">
        <v>16.191618447423</v>
      </c>
      <c r="AN19" s="36"/>
      <c r="AO19" s="35">
        <v>20.573227611109</v>
      </c>
      <c r="AP19" s="36"/>
      <c r="AQ19" s="35">
        <v>7.81611030059685</v>
      </c>
      <c r="AR19" s="36"/>
      <c r="AS19" s="35">
        <v>19.0385269197679</v>
      </c>
      <c r="AT19" s="36"/>
      <c r="AU19" s="35">
        <v>12.318150461553</v>
      </c>
      <c r="AV19" s="36"/>
      <c r="AW19" s="35">
        <v>13.199461388961</v>
      </c>
      <c r="AX19" s="36"/>
      <c r="AY19" s="35">
        <v>13.789970056028</v>
      </c>
      <c r="AZ19" s="36"/>
      <c r="BA19" s="35" t="n">
        <f t="shared" si="13"/>
        <v>142.2275822061432</v>
      </c>
      <c r="BB19" s="36"/>
      <c r="BC19" s="40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7"/>
    </row>
    <row r="20" s="13" customFormat="1" ht="27" customHeight="1" spans="1:68">
      <c r="A20" s="48" t="s">
        <v>95</v>
      </c>
      <c r="B20" s="34" t="s">
        <v>337</v>
      </c>
      <c r="C20" s="35" t="n">
        <f>C21+C22+C23+C24</f>
        <v>181.0672948459279</v>
      </c>
      <c r="D20" s="1060">
        <v>0.0150931209429719</v>
      </c>
      <c r="E20" s="35" t="n">
        <f>E21+E22+E23+E24</f>
        <v>192.99759908257477</v>
      </c>
      <c r="F20" s="36" t="n">
        <f t="shared" si="15"/>
        <v>0.05426980453664232</v>
      </c>
      <c r="G20" s="35" t="n">
        <f>G21+G22+G23+G24</f>
        <v>183.99845161542345</v>
      </c>
      <c r="H20" s="36" t="n">
        <f t="shared" si="16"/>
        <v>-0.011186088246445292</v>
      </c>
      <c r="I20" s="35" t="n">
        <f>I21+I22+I23+I24</f>
        <v>199.34767625753585</v>
      </c>
      <c r="J20" s="36" t="n">
        <f t="shared" si="17"/>
        <v>-0.05154376210479228</v>
      </c>
      <c r="K20" s="35" t="n">
        <f>K21+K22+K23+K24</f>
        <v>196.37962857345605</v>
      </c>
      <c r="L20" s="36" t="n">
        <f t="shared" si="18"/>
        <v>-0.0063736987489705355</v>
      </c>
      <c r="M20" s="35" t="n">
        <f>M21+M22+M23+M24</f>
        <v>195.159183059584</v>
      </c>
      <c r="N20" s="36" t="n">
        <f t="shared" si="19"/>
        <v>0.1645283486472522</v>
      </c>
      <c r="O20" s="35" t="n">
        <f>O21+O22+O23+O24</f>
        <v>177.10962033012896</v>
      </c>
      <c r="P20" s="36" t="n">
        <f t="shared" si="20"/>
        <v>-0.05578670925035256</v>
      </c>
      <c r="Q20" s="35" t="n">
        <f>Q21+Q22+Q23+Q24</f>
        <v>187.3903871547019</v>
      </c>
      <c r="R20" s="36" t="n">
        <f t="shared" si="21"/>
        <v>0.0010989830363312691</v>
      </c>
      <c r="S20" s="35" t="n">
        <f>S21+S22+S23+S24</f>
        <v>186.77023242129212</v>
      </c>
      <c r="T20" s="36" t="n">
        <f t="shared" si="22"/>
        <v>-0.00928994484577228</v>
      </c>
      <c r="U20" s="35" t="n">
        <f>U21+U22+U23+U24</f>
        <v>188.88655928241704</v>
      </c>
      <c r="V20" s="36" t="n">
        <f t="shared" si="23"/>
        <v>-0.07696508807992186</v>
      </c>
      <c r="W20" s="35" t="n">
        <f>W21+W22+W23+W24</f>
        <v>175.24674080883185</v>
      </c>
      <c r="X20" s="36" t="n">
        <f t="shared" si="24"/>
        <v>-0.027685560712868096</v>
      </c>
      <c r="Y20" s="35" t="n">
        <f t="shared" si="11"/>
        <v>1889.106632623042</v>
      </c>
      <c r="Z20" s="36" t="n">
        <f t="shared" si="12"/>
        <v>-9.173756089438934E-4</v>
      </c>
      <c r="AA20" s="37"/>
      <c r="AB20" s="38"/>
      <c r="AC20" s="38" t="n">
        <f>AC21+AC22+AC23+AC24</f>
        <v>178.375058514558</v>
      </c>
      <c r="AD20" s="37"/>
      <c r="AE20" s="38" t="n">
        <f>AE21+AE22+AE23+AE24</f>
        <v>183.0628158485471</v>
      </c>
      <c r="AF20" s="37"/>
      <c r="AG20" s="38" t="n">
        <f>AG21+AG22+AG23+AG24</f>
        <v>186.0799584515569</v>
      </c>
      <c r="AH20" s="37"/>
      <c r="AI20" s="38" t="n">
        <f>AI21+AI22+AI23+AI24</f>
        <v>210.181206356894</v>
      </c>
      <c r="AJ20" s="37"/>
      <c r="AK20" s="38" t="n">
        <f>AK21+AK22+AK23+AK24</f>
        <v>197.639322073302</v>
      </c>
      <c r="AL20" s="37"/>
      <c r="AM20" s="38" t="n">
        <f>AM21+AM22+AM23+AM24</f>
        <v>167.58645960511504</v>
      </c>
      <c r="AN20" s="37"/>
      <c r="AO20" s="38" t="n">
        <f>AO21+AO22+AO23+AO24</f>
        <v>187.57374214624198</v>
      </c>
      <c r="AP20" s="37"/>
      <c r="AQ20" s="38" t="n">
        <f>AQ21+AQ22+AQ23+AQ24</f>
        <v>187.18467437290548</v>
      </c>
      <c r="AR20" s="37"/>
      <c r="AS20" s="38" t="n">
        <f>AS21+AS22+AS23+AS24</f>
        <v>188.52158757207425</v>
      </c>
      <c r="AT20" s="37"/>
      <c r="AU20" s="38" t="n">
        <f>AU21+AU22+AU23+AU24</f>
        <v>204.63641931971898</v>
      </c>
      <c r="AV20" s="37"/>
      <c r="AW20" s="38" t="n">
        <f>AW21+AW22+AW23+AW24</f>
        <v>180.23669476441898</v>
      </c>
      <c r="AX20" s="37"/>
      <c r="AY20" s="38" t="n">
        <f>AY21+AY22+AY23+AY24</f>
        <v>175.89487165602964</v>
      </c>
      <c r="AZ20" s="37"/>
      <c r="BA20" s="38" t="n">
        <f t="shared" si="13"/>
        <v>2246.972810681362</v>
      </c>
      <c r="BB20" s="37"/>
      <c r="BC20" s="39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</row>
    <row r="21" s="14" customFormat="1" ht="27" customHeight="1" spans="1:68">
      <c r="A21" s="45"/>
      <c r="B21" s="34" t="s">
        <v>338</v>
      </c>
      <c r="C21" s="35">
        <v>51.1957</v>
      </c>
      <c r="D21" s="1061">
        <v>0.0203407666352433</v>
      </c>
      <c r="E21" s="35">
        <v>70.2152</v>
      </c>
      <c r="F21" s="36" t="n">
        <f t="shared" si="15"/>
        <v>0.047448701787885295</v>
      </c>
      <c r="G21" s="35">
        <v>57.9371</v>
      </c>
      <c r="H21" s="36" t="n">
        <f t="shared" si="16"/>
        <v>0.021533681972219387</v>
      </c>
      <c r="I21" s="35" t="n">
        <f>中口径明细!AD21</f>
        <v>64.5687</v>
      </c>
      <c r="J21" s="36" t="n">
        <f t="shared" si="17"/>
        <v>0.0020982873815640346</v>
      </c>
      <c r="K21" s="35" t="n">
        <f>中口径明细!AF21</f>
        <v>63.9781</v>
      </c>
      <c r="L21" s="36" t="n">
        <f t="shared" si="18"/>
        <v>0.031450667689872036</v>
      </c>
      <c r="M21" s="35" t="n">
        <f>中口径明细!AH21</f>
        <v>61.3862</v>
      </c>
      <c r="N21" s="36" t="n">
        <f t="shared" si="19"/>
        <v>0.04495686456084913</v>
      </c>
      <c r="O21" s="35" t="n">
        <f>中口径明细!AJ21</f>
        <v>52.2756</v>
      </c>
      <c r="P21" s="36" t="n">
        <f t="shared" si="20"/>
        <v>-0.06679543640982344</v>
      </c>
      <c r="Q21" s="35" t="n">
        <f>中口径明细!AL21</f>
        <v>60.4119</v>
      </c>
      <c r="R21" s="36" t="n">
        <f t="shared" si="21"/>
        <v>-0.01148513101787163</v>
      </c>
      <c r="S21" s="35" t="n">
        <f>中口径明细!AN21</f>
        <v>52.0508</v>
      </c>
      <c r="T21" s="36" t="n">
        <f t="shared" si="22"/>
        <v>-0.050554245261508535</v>
      </c>
      <c r="U21" s="35" t="n">
        <f>中口径明细!AP21</f>
        <v>57.7711</v>
      </c>
      <c r="V21" s="36" t="n">
        <f t="shared" si="23"/>
        <v>-0.16318883152850927</v>
      </c>
      <c r="W21" s="35" t="n">
        <f>中口径明细!AR21</f>
        <v>49.1361</v>
      </c>
      <c r="X21" s="36" t="n">
        <f t="shared" si="24"/>
        <v>-0.0503615058588881</v>
      </c>
      <c r="Y21" s="35" t="n">
        <f t="shared" si="11"/>
        <v>591.7904000000001</v>
      </c>
      <c r="Z21" s="36" t="n">
        <f t="shared" si="12"/>
        <v>-0.01388317708732556</v>
      </c>
      <c r="AA21" s="37"/>
      <c r="AB21" s="38"/>
      <c r="AC21" s="35">
        <v>50.1751</v>
      </c>
      <c r="AD21" s="36"/>
      <c r="AE21" s="35">
        <v>67.0345</v>
      </c>
      <c r="AF21" s="36"/>
      <c r="AG21" s="35">
        <v>56.7158</v>
      </c>
      <c r="AH21" s="36"/>
      <c r="AI21" s="35">
        <v>64.4335</v>
      </c>
      <c r="AJ21" s="36"/>
      <c r="AK21" s="35">
        <v>62.0273</v>
      </c>
      <c r="AL21" s="36"/>
      <c r="AM21" s="35">
        <v>58.7452</v>
      </c>
      <c r="AN21" s="36"/>
      <c r="AO21" s="35">
        <v>56.0173</v>
      </c>
      <c r="AP21" s="36"/>
      <c r="AQ21" s="35">
        <v>61.1138</v>
      </c>
      <c r="AR21" s="36"/>
      <c r="AS21" s="35">
        <v>54.8223</v>
      </c>
      <c r="AT21" s="36"/>
      <c r="AU21" s="35">
        <v>69.0372</v>
      </c>
      <c r="AV21" s="36"/>
      <c r="AW21" s="35">
        <v>51.7419</v>
      </c>
      <c r="AX21" s="36"/>
      <c r="AY21" s="35">
        <v>47.1718</v>
      </c>
      <c r="AZ21" s="36"/>
      <c r="BA21" s="35" t="n">
        <f t="shared" si="13"/>
        <v>699.0357</v>
      </c>
      <c r="BB21" s="36"/>
      <c r="BC21" s="40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7"/>
    </row>
    <row r="22" s="14" customFormat="1" ht="27" customHeight="1" spans="1:68">
      <c r="A22" s="45"/>
      <c r="B22" s="34" t="s">
        <v>295</v>
      </c>
      <c r="C22" s="35">
        <v>117.43</v>
      </c>
      <c r="D22" s="1062">
        <v>0.0689058802111779</v>
      </c>
      <c r="E22" s="35">
        <v>109.4</v>
      </c>
      <c r="F22" s="36" t="n">
        <f t="shared" si="15"/>
        <v>0.1683041435284054</v>
      </c>
      <c r="G22" s="35" t="n">
        <f>公交!AB17-公交!AB19</f>
        <v>111.97999999999979</v>
      </c>
      <c r="H22" s="36" t="n">
        <f t="shared" si="16"/>
        <v>0.05214695104763689</v>
      </c>
      <c r="I22" s="35" t="n">
        <f>公交!AD17-公交!AD19</f>
        <v>119.14999999999986</v>
      </c>
      <c r="J22" s="36" t="n">
        <f t="shared" si="17"/>
        <v>-0.03903540608113554</v>
      </c>
      <c r="K22" s="35" t="n">
        <f>公交!AF17-公交!AF19</f>
        <v>118.93000000000006</v>
      </c>
      <c r="L22" s="36" t="n">
        <f t="shared" si="18"/>
        <v>0.039052944260003386</v>
      </c>
      <c r="M22" s="35" t="n">
        <f>公交!AH17-公交!AH19</f>
        <v>122.26999999999998</v>
      </c>
      <c r="N22" s="36" t="n">
        <f t="shared" si="19"/>
        <v>0.29441033241583736</v>
      </c>
      <c r="O22" s="35" t="n">
        <f>公交!AJ17-公交!AJ19</f>
        <v>110.01999999999998</v>
      </c>
      <c r="P22" s="36" t="n">
        <f t="shared" si="20"/>
        <v>-0.05472978778245552</v>
      </c>
      <c r="Q22" s="35" t="n">
        <f>公交!AL17-公交!AL19</f>
        <v>108.32999999999993</v>
      </c>
      <c r="R22" s="36" t="n">
        <f t="shared" si="21"/>
        <v>-0.04395022504633306</v>
      </c>
      <c r="S22" s="35" t="n">
        <f>公交!AN17-公交!AN19</f>
        <v>115.44000000000005</v>
      </c>
      <c r="T22" s="36" t="n">
        <f t="shared" si="22"/>
        <v>-0.024423223189385612</v>
      </c>
      <c r="U22" s="35" t="n">
        <f>公交!AP17-公交!AP19</f>
        <v>115.24000000000001</v>
      </c>
      <c r="V22" s="36" t="n">
        <f t="shared" si="23"/>
        <v>-0.04468208571665422</v>
      </c>
      <c r="W22" s="35" t="n">
        <f>公交!AR17-公交!AR19</f>
        <v>114.40999999999985</v>
      </c>
      <c r="X22" s="36" t="n">
        <f t="shared" si="24"/>
        <v>-0.007891085674644471</v>
      </c>
      <c r="Y22" s="35" t="n">
        <f t="shared" si="11"/>
        <v>1148.1899999999998</v>
      </c>
      <c r="Z22" s="36" t="n">
        <f t="shared" si="12"/>
        <v>0.03300944669365724</v>
      </c>
      <c r="AA22" s="37"/>
      <c r="AB22" s="38"/>
      <c r="AC22" s="35">
        <v>109.86</v>
      </c>
      <c r="AD22" s="36"/>
      <c r="AE22" s="35">
        <v>93.6400000000001</v>
      </c>
      <c r="AF22" s="36"/>
      <c r="AG22" s="35">
        <v>106.43</v>
      </c>
      <c r="AH22" s="36"/>
      <c r="AI22" s="35">
        <v>123.99</v>
      </c>
      <c r="AJ22" s="36"/>
      <c r="AK22" s="35">
        <v>114.46</v>
      </c>
      <c r="AL22" s="36"/>
      <c r="AM22" s="35">
        <v>94.46</v>
      </c>
      <c r="AN22" s="36"/>
      <c r="AO22" s="35">
        <v>116.39</v>
      </c>
      <c r="AP22" s="36"/>
      <c r="AQ22" s="35">
        <v>113.31</v>
      </c>
      <c r="AR22" s="36"/>
      <c r="AS22" s="35">
        <v>118.33</v>
      </c>
      <c r="AT22" s="36"/>
      <c r="AU22" s="35">
        <v>120.63</v>
      </c>
      <c r="AV22" s="36"/>
      <c r="AW22" s="35">
        <v>115.32</v>
      </c>
      <c r="AX22" s="36"/>
      <c r="AY22" s="35">
        <v>113.89</v>
      </c>
      <c r="AZ22" s="36"/>
      <c r="BA22" s="35" t="n">
        <f t="shared" si="13"/>
        <v>1340.7100000000003</v>
      </c>
      <c r="BB22" s="36"/>
      <c r="BC22" s="40"/>
      <c r="BD22" s="46"/>
      <c r="BE22" s="46"/>
      <c r="BF22" s="46"/>
      <c r="BG22" s="46"/>
      <c r="BH22" s="46"/>
      <c r="BI22" s="46"/>
      <c r="BJ22" s="41"/>
      <c r="BK22" s="46"/>
      <c r="BL22" s="41"/>
      <c r="BM22" s="41"/>
      <c r="BN22" s="41"/>
      <c r="BO22" s="41"/>
      <c r="BP22" s="47"/>
    </row>
    <row r="23" s="14" customFormat="1" ht="27" customHeight="1" spans="1:68">
      <c r="A23" s="45"/>
      <c r="B23" s="34" t="s">
        <v>296</v>
      </c>
      <c r="C23" s="35">
        <v>7.30000000000001</v>
      </c>
      <c r="D23" s="1063">
        <v>-0.168564920273344</v>
      </c>
      <c r="E23" s="35">
        <v>6.64000000000004</v>
      </c>
      <c r="F23" s="36" t="n">
        <f t="shared" si="15"/>
        <v>-0.48124999999999685</v>
      </c>
      <c r="G23" s="35" t="n">
        <f>出租!AB17-出租!AB19</f>
        <v>5.170000000000016</v>
      </c>
      <c r="H23" s="36" t="n">
        <f t="shared" si="16"/>
        <v>-0.526989935956078</v>
      </c>
      <c r="I23" s="35" t="n">
        <f>出租!AD17-出租!AD19</f>
        <v>5.029999999999973</v>
      </c>
      <c r="J23" s="36" t="n">
        <f t="shared" si="17"/>
        <v>-0.49649649649649996</v>
      </c>
      <c r="K23" s="35" t="n">
        <f>出租!AF17-出租!AF19</f>
        <v>4.139999999999986</v>
      </c>
      <c r="L23" s="36" t="n">
        <f t="shared" si="18"/>
        <v>-0.537430167597766</v>
      </c>
      <c r="M23" s="35" t="n">
        <f>出租!AH17-出租!AH19</f>
        <v>3.5</v>
      </c>
      <c r="N23" s="36" t="n">
        <f t="shared" si="19"/>
        <v>-0.45226917057903315</v>
      </c>
      <c r="O23" s="35" t="n">
        <f>出租!AJ17-出租!AJ19</f>
        <v>4.389999999999986</v>
      </c>
      <c r="P23" s="36" t="n">
        <f t="shared" si="20"/>
        <v>-0.32771822358345937</v>
      </c>
      <c r="Q23" s="35" t="n">
        <f>出租!AL17-出租!AL19</f>
        <v>4.839999999999975</v>
      </c>
      <c r="R23" s="36" t="n">
        <f t="shared" si="21"/>
        <v>-0.2721804511278273</v>
      </c>
      <c r="S23" s="35" t="n">
        <f>出租!AN17-出租!AN19</f>
        <v>4.900000000000034</v>
      </c>
      <c r="T23" s="36" t="n">
        <f t="shared" si="22"/>
        <v>-0.3009985734664712</v>
      </c>
      <c r="U23" s="35" t="n">
        <f>出租!AP17-出租!AP19</f>
        <v>4.650000000000034</v>
      </c>
      <c r="V23" s="36" t="n">
        <f t="shared" si="23"/>
        <v>-0.37834224598930244</v>
      </c>
      <c r="W23" s="35" t="n">
        <f>出租!AR17-出租!AR19</f>
        <v>4.1200000000000045</v>
      </c>
      <c r="X23" s="36" t="n">
        <f t="shared" si="24"/>
        <v>-0.3729071537290706</v>
      </c>
      <c r="Y23" s="35" t="n">
        <f t="shared" si="11"/>
        <v>50.56000000000005</v>
      </c>
      <c r="Z23" s="36" t="n">
        <f t="shared" si="12"/>
        <v>-0.40872412583323403</v>
      </c>
      <c r="AA23" s="37"/>
      <c r="AB23" s="38"/>
      <c r="AC23" s="35">
        <v>8.77999999999997</v>
      </c>
      <c r="AD23" s="36"/>
      <c r="AE23" s="35">
        <v>12.8</v>
      </c>
      <c r="AF23" s="36"/>
      <c r="AG23" s="35">
        <v>10.9299999999999</v>
      </c>
      <c r="AH23" s="36"/>
      <c r="AI23" s="35">
        <v>9.99000000000001</v>
      </c>
      <c r="AJ23" s="36"/>
      <c r="AK23" s="35">
        <v>8.94999999999999</v>
      </c>
      <c r="AL23" s="36"/>
      <c r="AM23" s="35">
        <v>6.39000000000004</v>
      </c>
      <c r="AN23" s="36"/>
      <c r="AO23" s="35">
        <v>6.52999999999997</v>
      </c>
      <c r="AP23" s="36"/>
      <c r="AQ23" s="35">
        <v>6.65000000000003</v>
      </c>
      <c r="AR23" s="36"/>
      <c r="AS23" s="35">
        <v>7.00999999999999</v>
      </c>
      <c r="AT23" s="36"/>
      <c r="AU23" s="35">
        <v>7.48000000000002</v>
      </c>
      <c r="AV23" s="36"/>
      <c r="AW23" s="35">
        <v>6.56999999999999</v>
      </c>
      <c r="AX23" s="36"/>
      <c r="AY23" s="35">
        <v>7.43000000000001</v>
      </c>
      <c r="AZ23" s="36"/>
      <c r="BA23" s="35" t="n">
        <f t="shared" si="13"/>
        <v>99.50999999999992</v>
      </c>
      <c r="BB23" s="36"/>
      <c r="BC23" s="40"/>
      <c r="BD23" s="46"/>
      <c r="BE23" s="46"/>
      <c r="BF23" s="46"/>
      <c r="BG23" s="46"/>
      <c r="BH23" s="46"/>
      <c r="BI23" s="46"/>
      <c r="BJ23" s="41"/>
      <c r="BK23" s="46"/>
      <c r="BL23" s="41"/>
      <c r="BM23" s="41"/>
      <c r="BN23" s="41"/>
      <c r="BO23" s="41"/>
      <c r="BP23" s="47"/>
    </row>
    <row r="24" s="14" customFormat="1" ht="27" customHeight="1" spans="1:68">
      <c r="A24" s="29"/>
      <c r="B24" s="34" t="s">
        <v>339</v>
      </c>
      <c r="C24" s="35">
        <v>5.1415948459279</v>
      </c>
      <c r="D24" s="1064">
        <v>-0.462173937460271</v>
      </c>
      <c r="E24" s="35">
        <v>6.74239908257471</v>
      </c>
      <c r="F24" s="36" t="n">
        <f t="shared" si="15"/>
        <v>-0.29681091141814686</v>
      </c>
      <c r="G24" s="35">
        <v>8.91135161542365</v>
      </c>
      <c r="H24" s="36" t="n">
        <f t="shared" si="16"/>
        <v>-0.25764461945536865</v>
      </c>
      <c r="I24" s="35" t="n">
        <f>网约车!AD17-网约车!AD19</f>
        <v>10.598976257536009</v>
      </c>
      <c r="J24" s="36" t="n">
        <f t="shared" si="17"/>
        <v>-0.09931672867357966</v>
      </c>
      <c r="K24" s="35" t="n">
        <f>网约车!AF17-网约车!AF19</f>
        <v>9.331528573456012</v>
      </c>
      <c r="L24" s="36" t="n">
        <f t="shared" si="18"/>
        <v>-0.2352473616751296</v>
      </c>
      <c r="M24" s="35" t="n">
        <f>网约车!AH17-网约车!AH19</f>
        <v>8.002983059584011</v>
      </c>
      <c r="N24" s="36" t="n">
        <f t="shared" si="19"/>
        <v>0.0014670346163583314</v>
      </c>
      <c r="O24" s="35" t="n">
        <f>网约车!AJ17-网约车!AJ19</f>
        <v>10.424020330128997</v>
      </c>
      <c r="P24" s="36" t="n">
        <f t="shared" si="20"/>
        <v>0.20698085549786382</v>
      </c>
      <c r="Q24" s="35" t="n">
        <f>网约车!AL17-网约车!AL19</f>
        <v>13.808487154701993</v>
      </c>
      <c r="R24" s="36" t="n">
        <f t="shared" si="21"/>
        <v>1.2596581621652123</v>
      </c>
      <c r="S24" s="35" t="n">
        <f>网约车!AN17-网约车!AN19</f>
        <v>14.379432421292023</v>
      </c>
      <c r="T24" s="36" t="n">
        <f t="shared" si="22"/>
        <v>0.7201743925318618</v>
      </c>
      <c r="U24" s="35" t="n">
        <f>网约车!AP17-网约车!AP19</f>
        <v>11.225459282417006</v>
      </c>
      <c r="V24" s="36" t="n">
        <f t="shared" si="23"/>
        <v>0.49888243396218446</v>
      </c>
      <c r="W24" s="35" t="n">
        <f>网约车!AR17-网约车!AR19</f>
        <v>7.580640808831987</v>
      </c>
      <c r="X24" s="36" t="n">
        <f t="shared" si="24"/>
        <v>0.1477481252967927</v>
      </c>
      <c r="Y24" s="35" t="n">
        <f t="shared" si="11"/>
        <v>98.56623262304231</v>
      </c>
      <c r="Z24" s="36" t="n">
        <f t="shared" si="12"/>
        <v>0.05183040798627436</v>
      </c>
      <c r="AA24" s="37"/>
      <c r="AB24" s="38"/>
      <c r="AC24" s="35">
        <v>9.55995851455802</v>
      </c>
      <c r="AD24" s="36"/>
      <c r="AE24" s="35">
        <v>9.58831584854701</v>
      </c>
      <c r="AF24" s="36"/>
      <c r="AG24" s="35">
        <v>12.004158451557</v>
      </c>
      <c r="AH24" s="36"/>
      <c r="AI24" s="35">
        <v>11.767706356894</v>
      </c>
      <c r="AJ24" s="36"/>
      <c r="AK24" s="35">
        <v>12.202022073302</v>
      </c>
      <c r="AL24" s="36"/>
      <c r="AM24" s="35">
        <v>7.991259605115</v>
      </c>
      <c r="AN24" s="36"/>
      <c r="AO24" s="35">
        <v>8.63644214624202</v>
      </c>
      <c r="AP24" s="36"/>
      <c r="AQ24" s="35">
        <v>6.11087437290544</v>
      </c>
      <c r="AR24" s="36"/>
      <c r="AS24" s="35">
        <v>8.35928757207427</v>
      </c>
      <c r="AT24" s="36"/>
      <c r="AU24" s="35">
        <v>7.48921931971898</v>
      </c>
      <c r="AV24" s="36"/>
      <c r="AW24" s="35">
        <v>6.60479476441901</v>
      </c>
      <c r="AX24" s="36"/>
      <c r="AY24" s="35">
        <v>7.40307165602962</v>
      </c>
      <c r="AZ24" s="36"/>
      <c r="BA24" s="35" t="n">
        <f t="shared" si="13"/>
        <v>107.71711068136239</v>
      </c>
      <c r="BB24" s="36"/>
      <c r="BC24" s="40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7"/>
    </row>
    <row r="25" s="15" customFormat="1" ht="27" customHeight="1" spans="1:68">
      <c r="A25" s="48" t="s">
        <v>96</v>
      </c>
      <c r="B25" s="34" t="s">
        <v>337</v>
      </c>
      <c r="C25" s="35" t="n">
        <f>C26+C27+C28+C29</f>
        <v>373.8069405597274</v>
      </c>
      <c r="D25" s="1065">
        <v>0.18573630178785</v>
      </c>
      <c r="E25" s="35" t="n">
        <f>E26+E27+E28+E29</f>
        <v>422.6092471755087</v>
      </c>
      <c r="F25" s="36" t="n">
        <f t="shared" si="15"/>
        <v>0.29859792401258956</v>
      </c>
      <c r="G25" s="35" t="n">
        <f>G26+G27+G28+G29</f>
        <v>401.71059656137135</v>
      </c>
      <c r="H25" s="36" t="n">
        <f t="shared" si="16"/>
        <v>0.24385264597884815</v>
      </c>
      <c r="I25" s="35" t="n">
        <f>I26+I27+I28+I29</f>
        <v>435.108424930323</v>
      </c>
      <c r="J25" s="36" t="n">
        <f t="shared" si="17"/>
        <v>0.1861635574125562</v>
      </c>
      <c r="K25" s="35" t="n">
        <f>K26+K27+K28+K29</f>
        <v>454.5275860699739</v>
      </c>
      <c r="L25" s="36" t="n">
        <f t="shared" si="18"/>
        <v>0.174491810941378</v>
      </c>
      <c r="M25" s="35" t="n">
        <f>M26+M27+M28+M29</f>
        <v>396.6865431766861</v>
      </c>
      <c r="N25" s="36" t="n">
        <f t="shared" si="19"/>
        <v>0.09758722915846407</v>
      </c>
      <c r="O25" s="35" t="n">
        <f>O26+O27+O28+O29</f>
        <v>438.47720008542217</v>
      </c>
      <c r="P25" s="36" t="n">
        <f t="shared" si="20"/>
        <v>0.1563169857396267</v>
      </c>
      <c r="Q25" s="35" t="n">
        <f>Q26+Q27+Q28+Q29</f>
        <v>448.22624177446596</v>
      </c>
      <c r="R25" s="36" t="n">
        <f t="shared" si="21"/>
        <v>0.13832504542785595</v>
      </c>
      <c r="S25" s="35" t="n">
        <f>S26+S27+S28+S29</f>
        <v>400.72404842959895</v>
      </c>
      <c r="T25" s="36" t="n">
        <f t="shared" si="22"/>
        <v>0.09422222199526731</v>
      </c>
      <c r="U25" s="35" t="n">
        <f>U26+U27+U28+U29</f>
        <v>440.35847425510303</v>
      </c>
      <c r="V25" s="36" t="n">
        <f t="shared" si="23"/>
        <v>0.11829323549396364</v>
      </c>
      <c r="W25" s="35" t="n">
        <f>W26+W27+W28+W29</f>
        <v>379.0986896203399</v>
      </c>
      <c r="X25" s="36" t="n">
        <f t="shared" si="24"/>
        <v>0.027568358359816525</v>
      </c>
      <c r="Y25" s="35" t="n">
        <f t="shared" si="11"/>
        <v>4212.23530301818</v>
      </c>
      <c r="Z25" s="36" t="n">
        <f t="shared" si="12"/>
        <v>0.1662306054890772</v>
      </c>
      <c r="AA25" s="37"/>
      <c r="AB25" s="38"/>
      <c r="AC25" s="38" t="n">
        <f>AC26+AC27+AC28+AC29</f>
        <v>315.2530119859721</v>
      </c>
      <c r="AD25" s="37"/>
      <c r="AE25" s="38" t="n">
        <f>AE26+AE27+AE28+AE29</f>
        <v>325.4350244682912</v>
      </c>
      <c r="AF25" s="37"/>
      <c r="AG25" s="38" t="n">
        <f>AG26+AG27+AG28+AG29</f>
        <v>322.9567407843919</v>
      </c>
      <c r="AH25" s="37"/>
      <c r="AI25" s="38" t="n">
        <f>AI26+AI27+AI28+AI29</f>
        <v>366.8199231136798</v>
      </c>
      <c r="AJ25" s="37"/>
      <c r="AK25" s="38" t="n">
        <f>AK26+AK27+AK28+AK29</f>
        <v>386.99936588375294</v>
      </c>
      <c r="AL25" s="37"/>
      <c r="AM25" s="38" t="n">
        <f>AM26+AM27+AM28+AM29</f>
        <v>361.416872061122</v>
      </c>
      <c r="AN25" s="37"/>
      <c r="AO25" s="38" t="n">
        <f>AO26+AO27+AO28+AO29</f>
        <v>379.2015558821479</v>
      </c>
      <c r="AP25" s="37"/>
      <c r="AQ25" s="38" t="n">
        <f>AQ26+AQ27+AQ28+AQ29</f>
        <v>393.75944821278523</v>
      </c>
      <c r="AR25" s="37"/>
      <c r="AS25" s="38" t="n">
        <f>AS26+AS27+AS28+AS29</f>
        <v>366.2181596887108</v>
      </c>
      <c r="AT25" s="37"/>
      <c r="AU25" s="38" t="n">
        <f>AU26+AU27+AU28+AU29</f>
        <v>393.7772851327243</v>
      </c>
      <c r="AV25" s="37"/>
      <c r="AW25" s="38" t="n">
        <f>AW26+AW27+AW28+AW29</f>
        <v>368.92795164056</v>
      </c>
      <c r="AX25" s="37"/>
      <c r="AY25" s="38" t="n">
        <f>AY26+AY27+AY28+AY29</f>
        <v>331.8320037081985</v>
      </c>
      <c r="AZ25" s="37"/>
      <c r="BA25" s="38" t="n">
        <f t="shared" si="13"/>
        <v>4312.597342562336</v>
      </c>
      <c r="BB25" s="37"/>
      <c r="BC25" s="39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</row>
    <row r="26" ht="27" customHeight="1" spans="1:68">
      <c r="A26" s="45"/>
      <c r="B26" s="34" t="s">
        <v>338</v>
      </c>
      <c r="C26" s="35">
        <v>248.1529</v>
      </c>
      <c r="D26" s="1066">
        <v>0.222662372247687</v>
      </c>
      <c r="E26" s="35">
        <v>252.0732</v>
      </c>
      <c r="F26" s="36" t="n">
        <f t="shared" si="15"/>
        <v>0.19113485968536703</v>
      </c>
      <c r="G26" s="35">
        <v>236.835</v>
      </c>
      <c r="H26" s="36" t="n">
        <f t="shared" si="16"/>
        <v>0.05974835591006533</v>
      </c>
      <c r="I26" s="35" t="n">
        <f>中口径明细!AD26</f>
        <v>261.1492</v>
      </c>
      <c r="J26" s="36" t="n">
        <f t="shared" si="17"/>
        <v>-0.042583971673743615</v>
      </c>
      <c r="K26" s="35" t="n">
        <f>中口径明细!AF26</f>
        <v>264.1072</v>
      </c>
      <c r="L26" s="36" t="n">
        <f t="shared" si="18"/>
        <v>-0.07662089520929294</v>
      </c>
      <c r="M26" s="35" t="n">
        <f>中口径明细!AH26</f>
        <v>229.7584</v>
      </c>
      <c r="N26" s="36" t="n">
        <f t="shared" si="19"/>
        <v>-0.15812338180557706</v>
      </c>
      <c r="O26" s="35" t="n">
        <f>中口径明细!AJ26</f>
        <v>250.0405</v>
      </c>
      <c r="P26" s="36" t="n">
        <f t="shared" si="20"/>
        <v>-0.12721503125111266</v>
      </c>
      <c r="Q26" s="35" t="n">
        <f>中口径明细!AL26</f>
        <v>270.8413</v>
      </c>
      <c r="R26" s="36" t="n">
        <f t="shared" si="21"/>
        <v>-0.12159426437926812</v>
      </c>
      <c r="S26" s="35" t="n">
        <f>中口径明细!AN26</f>
        <v>233.6322</v>
      </c>
      <c r="T26" s="36" t="n">
        <f t="shared" si="22"/>
        <v>-0.16706940820879723</v>
      </c>
      <c r="U26" s="35" t="n">
        <f>中口径明细!AP26</f>
        <v>265.9381</v>
      </c>
      <c r="V26" s="36" t="n">
        <f t="shared" si="23"/>
        <v>-0.13621545072602403</v>
      </c>
      <c r="W26" s="35" t="n">
        <f>中口径明细!AR26</f>
        <v>236.3336</v>
      </c>
      <c r="X26" s="36" t="n">
        <f t="shared" si="24"/>
        <v>-0.1375498219510718</v>
      </c>
      <c r="Y26" s="35" t="n">
        <f t="shared" si="11"/>
        <v>2512.528</v>
      </c>
      <c r="Z26" s="36" t="n">
        <f t="shared" si="12"/>
        <v>-0.05293243904514944</v>
      </c>
      <c r="AA26" s="37"/>
      <c r="AB26" s="38"/>
      <c r="AC26" s="35">
        <v>202.9611</v>
      </c>
      <c r="AD26" s="36"/>
      <c r="AE26" s="35">
        <v>211.6244</v>
      </c>
      <c r="AF26" s="36"/>
      <c r="AG26" s="35">
        <v>223.4823</v>
      </c>
      <c r="AH26" s="36"/>
      <c r="AI26" s="35">
        <v>272.7646</v>
      </c>
      <c r="AJ26" s="36"/>
      <c r="AK26" s="35">
        <v>286.0225</v>
      </c>
      <c r="AL26" s="36"/>
      <c r="AM26" s="35">
        <v>272.9122</v>
      </c>
      <c r="AN26" s="36"/>
      <c r="AO26" s="35">
        <v>286.4858</v>
      </c>
      <c r="AP26" s="36"/>
      <c r="AQ26" s="35">
        <v>308.3328</v>
      </c>
      <c r="AR26" s="36"/>
      <c r="AS26" s="35">
        <v>280.4942</v>
      </c>
      <c r="AT26" s="36"/>
      <c r="AU26" s="35">
        <v>307.8755</v>
      </c>
      <c r="AV26" s="36"/>
      <c r="AW26" s="35">
        <v>274.0258</v>
      </c>
      <c r="AX26" s="36"/>
      <c r="AY26" s="35">
        <v>233.9102</v>
      </c>
      <c r="AZ26" s="36"/>
      <c r="BA26" s="35" t="n">
        <f t="shared" si="13"/>
        <v>3160.8914</v>
      </c>
      <c r="BB26" s="36"/>
      <c r="BC26" s="40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7"/>
    </row>
    <row r="27" ht="27" customHeight="1" spans="1:68">
      <c r="A27" s="45"/>
      <c r="B27" s="34" t="s">
        <v>295</v>
      </c>
      <c r="C27" s="35">
        <v>47.03</v>
      </c>
      <c r="D27" s="1067">
        <v>0.686872309899564</v>
      </c>
      <c r="E27" s="35">
        <v>48.26</v>
      </c>
      <c r="F27" s="36" t="n">
        <f t="shared" si="15"/>
        <v>0.6618457300275424</v>
      </c>
      <c r="G27" s="35" t="n">
        <f>公交!AB21-公交!AB23</f>
        <v>47.58999999999992</v>
      </c>
      <c r="H27" s="36" t="n">
        <f t="shared" si="16"/>
        <v>0.6657332866643355</v>
      </c>
      <c r="I27" s="35" t="n">
        <f>公交!AD21-公交!AD23</f>
        <v>44.819999999999936</v>
      </c>
      <c r="J27" s="36" t="n">
        <f t="shared" si="17"/>
        <v>0.6256800870511448</v>
      </c>
      <c r="K27" s="35" t="n">
        <f>公交!AF21-公交!AF23</f>
        <v>41.289999999999964</v>
      </c>
      <c r="L27" s="36" t="n">
        <f t="shared" si="18"/>
        <v>0.37771104437771097</v>
      </c>
      <c r="M27" s="35" t="n">
        <f>公交!AH21-公交!AH23</f>
        <v>42.12000000000012</v>
      </c>
      <c r="N27" s="36" t="n">
        <f t="shared" si="19"/>
        <v>0.4619923637625909</v>
      </c>
      <c r="O27" s="35" t="n">
        <f>公交!AJ21-公交!AJ23</f>
        <v>39.200000000000045</v>
      </c>
      <c r="P27" s="36" t="n">
        <f t="shared" si="20"/>
        <v>0.5123456790123457</v>
      </c>
      <c r="Q27" s="35" t="n">
        <f>公交!AL21-公交!AL23</f>
        <v>41.190000000000055</v>
      </c>
      <c r="R27" s="36" t="n">
        <f t="shared" si="21"/>
        <v>0.43369300382875386</v>
      </c>
      <c r="S27" s="35" t="n">
        <f>公交!AN21-公交!AN23</f>
        <v>43.92999999999995</v>
      </c>
      <c r="T27" s="36" t="n">
        <f t="shared" si="22"/>
        <v>0.5666904422253831</v>
      </c>
      <c r="U27" s="35" t="n">
        <f>公交!AP21-公交!AP23</f>
        <v>43.629999999999995</v>
      </c>
      <c r="V27" s="36" t="n">
        <f t="shared" si="23"/>
        <v>0.5024104683195592</v>
      </c>
      <c r="W27" s="35" t="n">
        <f>公交!AR21-公交!AR23</f>
        <v>42.58999999999992</v>
      </c>
      <c r="X27" s="36" t="n">
        <f t="shared" si="24"/>
        <v>-0.014804533888505667</v>
      </c>
      <c r="Y27" s="35" t="n">
        <f t="shared" si="11"/>
        <v>439.05999999999995</v>
      </c>
      <c r="Z27" s="36" t="n">
        <f t="shared" si="12"/>
        <v>0.5483302182882532</v>
      </c>
      <c r="AA27" s="37"/>
      <c r="AB27" s="38"/>
      <c r="AC27" s="35">
        <v>27.8800000000001</v>
      </c>
      <c r="AD27" s="36"/>
      <c r="AE27" s="35">
        <v>29.0400000000001</v>
      </c>
      <c r="AF27" s="36"/>
      <c r="AG27" s="35">
        <v>28.5699999999999</v>
      </c>
      <c r="AH27" s="36"/>
      <c r="AI27" s="35">
        <v>27.5699999999999</v>
      </c>
      <c r="AJ27" s="36"/>
      <c r="AK27" s="35">
        <v>29.97</v>
      </c>
      <c r="AL27" s="36"/>
      <c r="AM27" s="35">
        <v>28.8099999999999</v>
      </c>
      <c r="AN27" s="36"/>
      <c r="AO27" s="35">
        <v>25.92</v>
      </c>
      <c r="AP27" s="36"/>
      <c r="AQ27" s="35">
        <v>28.73</v>
      </c>
      <c r="AR27" s="36"/>
      <c r="AS27" s="35">
        <v>28.0400000000001</v>
      </c>
      <c r="AT27" s="36"/>
      <c r="AU27" s="35">
        <v>29.04</v>
      </c>
      <c r="AV27" s="36"/>
      <c r="AW27" s="35">
        <v>43.23</v>
      </c>
      <c r="AX27" s="36"/>
      <c r="AY27" s="35">
        <v>44.4399999999998</v>
      </c>
      <c r="AZ27" s="36"/>
      <c r="BA27" s="35" t="n">
        <f t="shared" si="13"/>
        <v>371.2399999999998</v>
      </c>
      <c r="BB27" s="36"/>
      <c r="BC27" s="40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7"/>
    </row>
    <row r="28" ht="27" customHeight="1" spans="1:68">
      <c r="A28" s="45"/>
      <c r="B28" s="34" t="s">
        <v>296</v>
      </c>
      <c r="C28" s="35">
        <v>52.39</v>
      </c>
      <c r="D28" s="1068">
        <v>-0.110526315789474</v>
      </c>
      <c r="E28" s="35">
        <v>88.07</v>
      </c>
      <c r="F28" s="36" t="n">
        <f t="shared" si="15"/>
        <v>0.3891167192428999</v>
      </c>
      <c r="G28" s="35" t="n">
        <f>出租!AB21-出租!AB23</f>
        <v>87.86000000000001</v>
      </c>
      <c r="H28" s="36" t="n">
        <f t="shared" si="16"/>
        <v>0.8745466183059527</v>
      </c>
      <c r="I28" s="35" t="n">
        <f>出租!AD21-出租!AD23</f>
        <v>90.71000000000004</v>
      </c>
      <c r="J28" s="36" t="n">
        <f t="shared" si="17"/>
        <v>1.087206626783249</v>
      </c>
      <c r="K28" s="35" t="n">
        <f>出租!AF21-出租!AF23</f>
        <v>94.80999999999995</v>
      </c>
      <c r="L28" s="36" t="n">
        <f t="shared" si="18"/>
        <v>1.0841943284238273</v>
      </c>
      <c r="M28" s="35" t="n">
        <f>出租!AH21-出租!AH23</f>
        <v>81.41999999999996</v>
      </c>
      <c r="N28" s="36" t="n">
        <f t="shared" si="19"/>
        <v>1.1252936570086085</v>
      </c>
      <c r="O28" s="35" t="n">
        <f>出租!AJ21-出租!AJ23</f>
        <v>95.06000000000006</v>
      </c>
      <c r="P28" s="36" t="n">
        <f t="shared" si="20"/>
        <v>1.2595673876871958</v>
      </c>
      <c r="Q28" s="35" t="n">
        <f>出租!AL21-出租!AL23</f>
        <v>84.7299999999999</v>
      </c>
      <c r="R28" s="36" t="n">
        <f t="shared" si="21"/>
        <v>1.2462884411452841</v>
      </c>
      <c r="S28" s="35" t="n">
        <f>出租!AN21-出租!AN23</f>
        <v>80.34000000000003</v>
      </c>
      <c r="T28" s="36" t="n">
        <f t="shared" si="22"/>
        <v>1.2285714285714286</v>
      </c>
      <c r="U28" s="35" t="n">
        <f>出租!AP21-出租!AP23</f>
        <v>88.14999999999998</v>
      </c>
      <c r="V28" s="36" t="n">
        <f t="shared" si="23"/>
        <v>1.4609156895589126</v>
      </c>
      <c r="W28" s="35" t="n">
        <f>出租!AR21-出租!AR23</f>
        <v>68.13999999999999</v>
      </c>
      <c r="X28" s="36" t="n">
        <f t="shared" si="24"/>
        <v>1.0723844282238444</v>
      </c>
      <c r="Y28" s="35" t="n">
        <f t="shared" si="11"/>
        <v>843.5399999999998</v>
      </c>
      <c r="Z28" s="36" t="n">
        <f t="shared" si="12"/>
        <v>0.8825236001696088</v>
      </c>
      <c r="AA28" s="37"/>
      <c r="AB28" s="38"/>
      <c r="AC28" s="35">
        <v>58.9</v>
      </c>
      <c r="AD28" s="36"/>
      <c r="AE28" s="35">
        <v>63.4000000000001</v>
      </c>
      <c r="AF28" s="36"/>
      <c r="AG28" s="35">
        <v>46.87</v>
      </c>
      <c r="AH28" s="36"/>
      <c r="AI28" s="35">
        <v>43.46</v>
      </c>
      <c r="AJ28" s="36"/>
      <c r="AK28" s="35">
        <v>45.49</v>
      </c>
      <c r="AL28" s="36"/>
      <c r="AM28" s="35">
        <v>38.3100000000001</v>
      </c>
      <c r="AN28" s="36"/>
      <c r="AO28" s="35">
        <v>42.0699999999999</v>
      </c>
      <c r="AP28" s="36"/>
      <c r="AQ28" s="35">
        <v>37.7199999999999</v>
      </c>
      <c r="AR28" s="36"/>
      <c r="AS28" s="35">
        <v>36.05</v>
      </c>
      <c r="AT28" s="36"/>
      <c r="AU28" s="35">
        <v>35.8199999999999</v>
      </c>
      <c r="AV28" s="36"/>
      <c r="AW28" s="35">
        <v>32.88</v>
      </c>
      <c r="AX28" s="36"/>
      <c r="AY28" s="35">
        <v>35.21</v>
      </c>
      <c r="AZ28" s="36"/>
      <c r="BA28" s="35" t="n">
        <f t="shared" si="13"/>
        <v>516.18</v>
      </c>
      <c r="BB28" s="36"/>
      <c r="BC28" s="40"/>
      <c r="BD28" s="49"/>
      <c r="BE28" s="49"/>
      <c r="BF28" s="49"/>
      <c r="BG28" s="49"/>
      <c r="BH28" s="49"/>
      <c r="BI28" s="49"/>
      <c r="BJ28" s="50"/>
      <c r="BK28" s="49"/>
      <c r="BL28" s="50"/>
      <c r="BM28" s="50"/>
      <c r="BN28" s="50"/>
      <c r="BO28" s="50"/>
      <c r="BP28" s="47"/>
    </row>
    <row r="29" ht="27" customHeight="1" spans="1:68">
      <c r="A29" s="29"/>
      <c r="B29" s="34" t="s">
        <v>339</v>
      </c>
      <c r="C29" s="35">
        <v>26.2340405597274</v>
      </c>
      <c r="D29" s="1069">
        <v>0.0283055450392142</v>
      </c>
      <c r="E29" s="35">
        <v>34.2060471755087</v>
      </c>
      <c r="F29" s="36" t="n">
        <f t="shared" si="15"/>
        <v>0.6006105589596813</v>
      </c>
      <c r="G29" s="35">
        <v>29.4255965613714</v>
      </c>
      <c r="H29" s="36" t="n">
        <f t="shared" si="16"/>
        <v>0.2243095991016535</v>
      </c>
      <c r="I29" s="35" t="n">
        <f>网约车!AD21-网约车!AD23</f>
        <v>38.42922493032302</v>
      </c>
      <c r="J29" s="36" t="n">
        <f t="shared" si="17"/>
        <v>0.6689982911680012</v>
      </c>
      <c r="K29" s="35" t="n">
        <f>网约车!AF21-网约车!AF23</f>
        <v>54.320386069974006</v>
      </c>
      <c r="L29" s="36" t="n">
        <f t="shared" si="18"/>
        <v>1.1288032126453533</v>
      </c>
      <c r="M29" s="35" t="n">
        <f>网约车!AH21-网约车!AH23</f>
        <v>43.388143176685986</v>
      </c>
      <c r="N29" s="36" t="n">
        <f t="shared" si="19"/>
        <v>1.028936569738986</v>
      </c>
      <c r="O29" s="35" t="n">
        <f>网约车!AJ21-网约车!AJ23</f>
        <v>54.17670008542203</v>
      </c>
      <c r="P29" s="36" t="n">
        <f t="shared" si="20"/>
        <v>1.1911038976380732</v>
      </c>
      <c r="Q29" s="35" t="n">
        <f>网约车!AL21-网约车!AL23</f>
        <v>51.46494177446601</v>
      </c>
      <c r="R29" s="36" t="n">
        <f t="shared" si="21"/>
        <v>1.7120143239938486</v>
      </c>
      <c r="S29" s="35" t="n">
        <f>网约车!AN21-网约车!AN23</f>
        <v>42.82184842959899</v>
      </c>
      <c r="T29" s="36" t="n">
        <f t="shared" si="22"/>
        <v>0.979380984607493</v>
      </c>
      <c r="U29" s="35" t="n">
        <f>网约车!AP21-网约车!AP23</f>
        <v>42.64037425510301</v>
      </c>
      <c r="V29" s="36" t="n">
        <f t="shared" si="23"/>
        <v>1.0264618228036295</v>
      </c>
      <c r="W29" s="35" t="n">
        <f>网约车!AR21-网约车!AR23</f>
        <v>32.03508962034002</v>
      </c>
      <c r="X29" s="36" t="n">
        <f t="shared" si="24"/>
        <v>0.7047057853235461</v>
      </c>
      <c r="Y29" s="35" t="n">
        <f t="shared" si="11"/>
        <v>417.1073030181806</v>
      </c>
      <c r="Z29" s="36" t="n">
        <f t="shared" si="12"/>
        <v>0.8356819607695787</v>
      </c>
      <c r="AA29" s="37"/>
      <c r="AB29" s="38"/>
      <c r="AC29" s="35">
        <v>25.511911985972</v>
      </c>
      <c r="AD29" s="36"/>
      <c r="AE29" s="35">
        <v>21.370624468291</v>
      </c>
      <c r="AF29" s="36"/>
      <c r="AG29" s="35">
        <v>24.034440784392</v>
      </c>
      <c r="AH29" s="36"/>
      <c r="AI29" s="35">
        <v>23.02532311368</v>
      </c>
      <c r="AJ29" s="36"/>
      <c r="AK29" s="35">
        <v>25.516865883753</v>
      </c>
      <c r="AL29" s="36"/>
      <c r="AM29" s="35">
        <v>21.384672061122</v>
      </c>
      <c r="AN29" s="36"/>
      <c r="AO29" s="35">
        <v>24.725755882148</v>
      </c>
      <c r="AP29" s="36"/>
      <c r="AQ29" s="35">
        <v>18.9766482127853</v>
      </c>
      <c r="AR29" s="36"/>
      <c r="AS29" s="35">
        <v>21.6339596887107</v>
      </c>
      <c r="AT29" s="36"/>
      <c r="AU29" s="35">
        <v>21.0417851327244</v>
      </c>
      <c r="AV29" s="36"/>
      <c r="AW29" s="35">
        <v>18.79215164056</v>
      </c>
      <c r="AX29" s="36"/>
      <c r="AY29" s="35">
        <v>18.2718037081987</v>
      </c>
      <c r="AZ29" s="36"/>
      <c r="BA29" s="35" t="n">
        <f t="shared" si="13"/>
        <v>264.28594256233714</v>
      </c>
      <c r="BB29" s="36"/>
      <c r="BC29" s="40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7"/>
    </row>
    <row r="30" s="15" customFormat="1" ht="27" customHeight="1" spans="1:68">
      <c r="A30" s="48" t="s">
        <v>97</v>
      </c>
      <c r="B30" s="34" t="s">
        <v>337</v>
      </c>
      <c r="C30" s="35" t="n">
        <f>C31+C32+C33+C34</f>
        <v>301.9610135324822</v>
      </c>
      <c r="D30" s="1070">
        <v>-0.00341146786553814</v>
      </c>
      <c r="E30" s="35" t="n">
        <f>E31+E32+E33+E34</f>
        <v>306.3795123501189</v>
      </c>
      <c r="F30" s="36" t="n">
        <f t="shared" si="15"/>
        <v>-0.011829674448452732</v>
      </c>
      <c r="G30" s="35" t="n">
        <f>G31+G32+G33+G34</f>
        <v>382.2677775446855</v>
      </c>
      <c r="H30" s="36" t="n">
        <f t="shared" si="16"/>
        <v>0.3365894259032385</v>
      </c>
      <c r="I30" s="35" t="n">
        <f>I31+I32+I33+I34</f>
        <v>390.7025354972641</v>
      </c>
      <c r="J30" s="36" t="n">
        <f t="shared" si="17"/>
        <v>0.3346815986709313</v>
      </c>
      <c r="K30" s="35" t="n">
        <f>K31+K32+K33+K34</f>
        <v>459.44720477927603</v>
      </c>
      <c r="L30" s="36" t="n">
        <f t="shared" si="18"/>
        <v>0.5737219459306746</v>
      </c>
      <c r="M30" s="35" t="n">
        <f>M31+M32+M33+M34</f>
        <v>420.8119952775909</v>
      </c>
      <c r="N30" s="36" t="n">
        <f t="shared" si="19"/>
        <v>0.4986864901411434</v>
      </c>
      <c r="O30" s="35" t="n">
        <f>O31+O32+O33+O34</f>
        <v>427.76602490584804</v>
      </c>
      <c r="P30" s="36" t="n">
        <f t="shared" si="20"/>
        <v>0.5187134443711032</v>
      </c>
      <c r="Q30" s="35" t="n">
        <f>Q31+Q32+Q33+Q34</f>
        <v>426.63414981038295</v>
      </c>
      <c r="R30" s="36" t="n">
        <f t="shared" si="21"/>
        <v>0.5296536412821555</v>
      </c>
      <c r="S30" s="35" t="n">
        <f>S31+S32+S33+S34</f>
        <v>411.2010822972459</v>
      </c>
      <c r="T30" s="36" t="n">
        <f t="shared" si="22"/>
        <v>0.5583960136383899</v>
      </c>
      <c r="U30" s="35" t="n">
        <f>U31+U32+U33+U34</f>
        <v>444.9421016148</v>
      </c>
      <c r="V30" s="36" t="n">
        <f t="shared" si="23"/>
        <v>0.5998430093124676</v>
      </c>
      <c r="W30" s="35" t="n">
        <f>W31+W32+W33+W34</f>
        <v>403.02783905795917</v>
      </c>
      <c r="X30" s="36" t="n">
        <f t="shared" si="24"/>
        <v>0.4970138381929259</v>
      </c>
      <c r="Y30" s="35" t="n">
        <f t="shared" si="11"/>
        <v>3972.1133976096944</v>
      </c>
      <c r="Z30" s="36" t="n">
        <f t="shared" si="12"/>
        <v>0.3854298415940074</v>
      </c>
      <c r="AA30" s="37"/>
      <c r="AB30" s="38"/>
      <c r="AC30" s="38" t="n">
        <f>AC31+AC32+AC33+AC34</f>
        <v>302.99467011300203</v>
      </c>
      <c r="AD30" s="37"/>
      <c r="AE30" s="38" t="n">
        <f>AE31+AE32+AE33+AE34</f>
        <v>310.0472706252469</v>
      </c>
      <c r="AF30" s="37"/>
      <c r="AG30" s="38" t="n">
        <f>AG31+AG32+AG33+AG34</f>
        <v>286.0023954524079</v>
      </c>
      <c r="AH30" s="37"/>
      <c r="AI30" s="38" t="n">
        <f>AI31+AI32+AI33+AI34</f>
        <v>292.73089243631114</v>
      </c>
      <c r="AJ30" s="37"/>
      <c r="AK30" s="38" t="n">
        <f>AK31+AK32+AK33+AK34</f>
        <v>291.9494170919542</v>
      </c>
      <c r="AL30" s="37"/>
      <c r="AM30" s="38" t="n">
        <f>AM31+AM32+AM33+AM34</f>
        <v>280.7872080290522</v>
      </c>
      <c r="AN30" s="37"/>
      <c r="AO30" s="38" t="n">
        <f>AO31+AO32+AO33+AO34</f>
        <v>281.6634214250902</v>
      </c>
      <c r="AP30" s="37"/>
      <c r="AQ30" s="38" t="n">
        <f>AQ31+AQ32+AQ33+AQ34</f>
        <v>278.9089884771425</v>
      </c>
      <c r="AR30" s="37"/>
      <c r="AS30" s="38" t="n">
        <f>AS31+AS32+AS33+AS34</f>
        <v>263.86173905643807</v>
      </c>
      <c r="AT30" s="37"/>
      <c r="AU30" s="38" t="n">
        <f>AU31+AU32+AU33+AU34</f>
        <v>278.1161020330452</v>
      </c>
      <c r="AV30" s="37"/>
      <c r="AW30" s="38" t="n">
        <f>AW31+AW32+AW33+AW34</f>
        <v>269.22118471828</v>
      </c>
      <c r="AX30" s="37"/>
      <c r="AY30" s="38" t="n">
        <f>AY31+AY32+AY33+AY34</f>
        <v>268.8837868839412</v>
      </c>
      <c r="AZ30" s="37"/>
      <c r="BA30" s="38" t="n">
        <f t="shared" si="13"/>
        <v>3405.1670763419115</v>
      </c>
      <c r="BB30" s="37"/>
      <c r="BC30" s="39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</row>
    <row r="31" ht="27" customHeight="1" spans="1:68">
      <c r="A31" s="45"/>
      <c r="B31" s="34" t="s">
        <v>338</v>
      </c>
      <c r="C31" s="35">
        <v>143.2257</v>
      </c>
      <c r="D31" s="1071">
        <v>0.00345682091579813</v>
      </c>
      <c r="E31" s="35">
        <v>146.6432</v>
      </c>
      <c r="F31" s="36" t="n">
        <f t="shared" si="15"/>
        <v>-0.045192829205627394</v>
      </c>
      <c r="G31" s="35">
        <v>143.83</v>
      </c>
      <c r="H31" s="36" t="n">
        <f t="shared" si="16"/>
        <v>0.02438788141230641</v>
      </c>
      <c r="I31" s="35" t="n">
        <f>中口径明细!AD31</f>
        <v>147.5729</v>
      </c>
      <c r="J31" s="36" t="n">
        <f t="shared" si="17"/>
        <v>0.006148450512745818</v>
      </c>
      <c r="K31" s="35" t="n">
        <f>中口径明细!AF31</f>
        <v>143.9986</v>
      </c>
      <c r="L31" s="36" t="n">
        <f t="shared" si="18"/>
        <v>-0.02781882957700932</v>
      </c>
      <c r="M31" s="35" t="n">
        <f>中口径明细!AH31</f>
        <v>126.5163</v>
      </c>
      <c r="N31" s="36" t="n">
        <f t="shared" si="19"/>
        <v>-0.02807913258980088</v>
      </c>
      <c r="O31" s="35" t="n">
        <f>中口径明细!AJ31</f>
        <v>124.775</v>
      </c>
      <c r="P31" s="36" t="n">
        <f t="shared" si="20"/>
        <v>-0.0054717981213360245</v>
      </c>
      <c r="Q31" s="35" t="n">
        <f>中口径明细!AL31</f>
        <v>124.0754</v>
      </c>
      <c r="R31" s="36" t="n">
        <f t="shared" si="21"/>
        <v>-0.02739663746449017</v>
      </c>
      <c r="S31" s="35" t="n">
        <f>中口径明细!AN31</f>
        <v>117.619</v>
      </c>
      <c r="T31" s="36" t="n">
        <f t="shared" si="22"/>
        <v>9.948362048950443E-5</v>
      </c>
      <c r="U31" s="35" t="n">
        <f>中口径明细!AP31</f>
        <v>129.5702</v>
      </c>
      <c r="V31" s="36" t="n">
        <f t="shared" si="23"/>
        <v>0.04011713641913528</v>
      </c>
      <c r="W31" s="35" t="n">
        <f>中口径明细!AR31</f>
        <v>114.6044</v>
      </c>
      <c r="X31" s="36" t="n">
        <f t="shared" si="24"/>
        <v>-0.09280788926031847</v>
      </c>
      <c r="Y31" s="35" t="n">
        <f t="shared" si="11"/>
        <v>1347.8262999999997</v>
      </c>
      <c r="Z31" s="36" t="n">
        <f t="shared" si="12"/>
        <v>-0.0066839330392158836</v>
      </c>
      <c r="AA31" s="37"/>
      <c r="AB31" s="38"/>
      <c r="AC31" s="35">
        <v>142.7323</v>
      </c>
      <c r="AD31" s="36"/>
      <c r="AE31" s="35">
        <v>153.5841</v>
      </c>
      <c r="AF31" s="36"/>
      <c r="AG31" s="35">
        <v>140.4058</v>
      </c>
      <c r="AH31" s="36"/>
      <c r="AI31" s="35">
        <v>146.6711</v>
      </c>
      <c r="AJ31" s="36"/>
      <c r="AK31" s="35">
        <v>148.1191</v>
      </c>
      <c r="AL31" s="36"/>
      <c r="AM31" s="35">
        <v>130.1714</v>
      </c>
      <c r="AN31" s="36"/>
      <c r="AO31" s="35">
        <v>125.4615</v>
      </c>
      <c r="AP31" s="36"/>
      <c r="AQ31" s="35">
        <v>127.5704</v>
      </c>
      <c r="AR31" s="36"/>
      <c r="AS31" s="35">
        <v>117.6073</v>
      </c>
      <c r="AT31" s="36"/>
      <c r="AU31" s="35">
        <v>124.5727</v>
      </c>
      <c r="AV31" s="36"/>
      <c r="AW31" s="35">
        <v>126.3287</v>
      </c>
      <c r="AX31" s="36"/>
      <c r="AY31" s="35">
        <v>125.508</v>
      </c>
      <c r="AZ31" s="36"/>
      <c r="BA31" s="35" t="n">
        <f t="shared" si="13"/>
        <v>1608.7323999999999</v>
      </c>
      <c r="BB31" s="36"/>
      <c r="BC31" s="40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  <c r="BP31" s="47"/>
    </row>
    <row r="32" ht="27" customHeight="1" spans="1:68">
      <c r="A32" s="45"/>
      <c r="B32" s="34" t="s">
        <v>295</v>
      </c>
      <c r="C32" s="35">
        <v>61.26</v>
      </c>
      <c r="D32" s="1072">
        <v>-0.209038089089735</v>
      </c>
      <c r="E32" s="35">
        <v>62.21</v>
      </c>
      <c r="F32" s="36" t="n">
        <f t="shared" si="15"/>
        <v>-0.16608579088471742</v>
      </c>
      <c r="G32" s="35" t="n">
        <f>公交!AB25-公交!AB27</f>
        <v>139.98000000000002</v>
      </c>
      <c r="H32" s="36" t="n">
        <f t="shared" si="16"/>
        <v>1.0848972296693509</v>
      </c>
      <c r="I32" s="35" t="n">
        <f>公交!AD25-公交!AD27</f>
        <v>141.41000000000008</v>
      </c>
      <c r="J32" s="36" t="n">
        <f t="shared" si="17"/>
        <v>1.1373941958887515</v>
      </c>
      <c r="K32" s="35" t="n">
        <f>公交!AF25-公交!AF27</f>
        <v>202.1500000000001</v>
      </c>
      <c r="L32" s="36" t="n">
        <f t="shared" si="18"/>
        <v>2.1210436930677687</v>
      </c>
      <c r="M32" s="35" t="n">
        <f>公交!AH25-公交!AH27</f>
        <v>185.90999999999985</v>
      </c>
      <c r="N32" s="36" t="n">
        <f t="shared" si="19"/>
        <v>1.8787550325177986</v>
      </c>
      <c r="O32" s="35" t="n">
        <f>公交!AJ25-公交!AJ27</f>
        <v>186.92000000000007</v>
      </c>
      <c r="P32" s="36" t="n">
        <f t="shared" si="20"/>
        <v>1.863357843137246</v>
      </c>
      <c r="Q32" s="35" t="n">
        <f>公交!AL25-公交!AL27</f>
        <v>188.06999999999994</v>
      </c>
      <c r="R32" s="36" t="n">
        <f t="shared" si="21"/>
        <v>2.0343659244917713</v>
      </c>
      <c r="S32" s="35" t="n">
        <f>公交!AN25-公交!AN27</f>
        <v>179.19999999999982</v>
      </c>
      <c r="T32" s="36" t="n">
        <f t="shared" si="22"/>
        <v>1.9649238914626026</v>
      </c>
      <c r="U32" s="35" t="n">
        <f>公交!AP25-公交!AP27</f>
        <v>195.46000000000004</v>
      </c>
      <c r="V32" s="36" t="n">
        <f t="shared" si="23"/>
        <v>2.0679642128394287</v>
      </c>
      <c r="W32" s="35" t="n">
        <f>公交!AR25-公交!AR27</f>
        <v>177.11000000000013</v>
      </c>
      <c r="X32" s="36" t="n">
        <f t="shared" si="24"/>
        <v>2.041037087912088</v>
      </c>
      <c r="Y32" s="35" t="n">
        <f t="shared" si="11"/>
        <v>1542.57</v>
      </c>
      <c r="Z32" s="36" t="n">
        <f t="shared" si="12"/>
        <v>1.3157886835507613</v>
      </c>
      <c r="AA32" s="37"/>
      <c r="AB32" s="38"/>
      <c r="AC32" s="35">
        <v>77.45</v>
      </c>
      <c r="AD32" s="36"/>
      <c r="AE32" s="35">
        <v>74.5999999999999</v>
      </c>
      <c r="AF32" s="36"/>
      <c r="AG32" s="35">
        <v>67.1399999999999</v>
      </c>
      <c r="AH32" s="36"/>
      <c r="AI32" s="35">
        <v>66.1600000000001</v>
      </c>
      <c r="AJ32" s="36"/>
      <c r="AK32" s="35">
        <v>64.7700000000002</v>
      </c>
      <c r="AL32" s="36"/>
      <c r="AM32" s="35">
        <v>64.5800000000002</v>
      </c>
      <c r="AN32" s="36"/>
      <c r="AO32" s="35">
        <v>65.2800000000002</v>
      </c>
      <c r="AP32" s="36"/>
      <c r="AQ32" s="35">
        <v>61.98</v>
      </c>
      <c r="AR32" s="36"/>
      <c r="AS32" s="35">
        <v>60.4400000000001</v>
      </c>
      <c r="AT32" s="36"/>
      <c r="AU32" s="35">
        <v>63.71</v>
      </c>
      <c r="AV32" s="36"/>
      <c r="AW32" s="35">
        <v>58.24</v>
      </c>
      <c r="AX32" s="36"/>
      <c r="AY32" s="35">
        <v>57.9899999999998</v>
      </c>
      <c r="AZ32" s="36"/>
      <c r="BA32" s="35" t="n">
        <f t="shared" si="13"/>
        <v>782.3400000000004</v>
      </c>
      <c r="BB32" s="36"/>
      <c r="BC32" s="40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  <c r="BP32" s="47"/>
    </row>
    <row r="33" ht="27" customHeight="1" spans="1:68">
      <c r="A33" s="45"/>
      <c r="B33" s="34" t="s">
        <v>296</v>
      </c>
      <c r="C33" s="35">
        <v>55.51</v>
      </c>
      <c r="D33" s="1073">
        <v>-0.021505376344086</v>
      </c>
      <c r="E33" s="35">
        <v>55.28</v>
      </c>
      <c r="F33" s="36" t="n">
        <f t="shared" si="15"/>
        <v>-0.057137983967252226</v>
      </c>
      <c r="G33" s="35" t="n">
        <f>出租!AB25-出租!AB27</f>
        <v>56.72000000000003</v>
      </c>
      <c r="H33" s="36" t="n">
        <f t="shared" si="16"/>
        <v>0.049398704902867685</v>
      </c>
      <c r="I33" s="35" t="n">
        <f>出租!AD25-出租!AD27</f>
        <v>54.0</v>
      </c>
      <c r="J33" s="36" t="n">
        <f t="shared" si="17"/>
        <v>0.00821508588498876</v>
      </c>
      <c r="K33" s="35" t="n">
        <f>出租!AF25-出租!AF27</f>
        <v>58.06999999999999</v>
      </c>
      <c r="L33" s="36" t="n">
        <f t="shared" si="18"/>
        <v>0.10651676829268286</v>
      </c>
      <c r="M33" s="35" t="n">
        <f>出租!AH25-出租!AH27</f>
        <v>57.76000000000005</v>
      </c>
      <c r="N33" s="36" t="n">
        <f t="shared" si="19"/>
        <v>0.026661926768574373</v>
      </c>
      <c r="O33" s="35" t="n">
        <f>出租!AJ25-出租!AJ27</f>
        <v>56.56999999999999</v>
      </c>
      <c r="P33" s="36" t="n">
        <f t="shared" si="20"/>
        <v>-0.03299145299145301</v>
      </c>
      <c r="Q33" s="35" t="n">
        <f>出租!AL25-出租!AL27</f>
        <v>54.23000000000002</v>
      </c>
      <c r="R33" s="36" t="n">
        <f t="shared" si="21"/>
        <v>-0.05142557285289484</v>
      </c>
      <c r="S33" s="35" t="n">
        <f>出租!AN25-出租!AN27</f>
        <v>53.58000000000004</v>
      </c>
      <c r="T33" s="36" t="n">
        <f t="shared" si="22"/>
        <v>-0.025463805020007224</v>
      </c>
      <c r="U33" s="35" t="n">
        <f>出租!AP25-出租!AP27</f>
        <v>54.339999999999975</v>
      </c>
      <c r="V33" s="36" t="n">
        <f t="shared" si="23"/>
        <v>-0.031027104136947203</v>
      </c>
      <c r="W33" s="35" t="n">
        <f>出租!AR25-出租!AR27</f>
        <v>53.620000000000005</v>
      </c>
      <c r="X33" s="36" t="n">
        <f t="shared" si="24"/>
        <v>0.01112577786158786</v>
      </c>
      <c r="Y33" s="35" t="n">
        <f t="shared" si="11"/>
        <v>556.0600000000002</v>
      </c>
      <c r="Z33" s="36" t="n">
        <f t="shared" si="12"/>
        <v>-0.004261872358713559</v>
      </c>
      <c r="AA33" s="37"/>
      <c r="AB33" s="38"/>
      <c r="AC33" s="35">
        <v>56.73</v>
      </c>
      <c r="AD33" s="36"/>
      <c r="AE33" s="35">
        <v>58.63</v>
      </c>
      <c r="AF33" s="36"/>
      <c r="AG33" s="35">
        <v>54.05</v>
      </c>
      <c r="AH33" s="36"/>
      <c r="AI33" s="35">
        <v>53.56</v>
      </c>
      <c r="AJ33" s="36"/>
      <c r="AK33" s="35">
        <v>52.48</v>
      </c>
      <c r="AL33" s="36"/>
      <c r="AM33" s="35">
        <v>56.26</v>
      </c>
      <c r="AN33" s="36"/>
      <c r="AO33" s="35">
        <v>58.5</v>
      </c>
      <c r="AP33" s="36"/>
      <c r="AQ33" s="35">
        <v>57.17</v>
      </c>
      <c r="AR33" s="36"/>
      <c r="AS33" s="35">
        <v>54.98</v>
      </c>
      <c r="AT33" s="36"/>
      <c r="AU33" s="35">
        <v>56.08</v>
      </c>
      <c r="AV33" s="36"/>
      <c r="AW33" s="35">
        <v>53.03</v>
      </c>
      <c r="AX33" s="36"/>
      <c r="AY33" s="35">
        <v>52.59</v>
      </c>
      <c r="AZ33" s="36"/>
      <c r="BA33" s="35" t="n">
        <f t="shared" si="13"/>
        <v>664.0600000000001</v>
      </c>
      <c r="BB33" s="36"/>
      <c r="BC33" s="40"/>
      <c r="BD33" s="49"/>
      <c r="BE33" s="49"/>
      <c r="BF33" s="49"/>
      <c r="BG33" s="49"/>
      <c r="BH33" s="49"/>
      <c r="BI33" s="49"/>
      <c r="BJ33" s="50"/>
      <c r="BK33" s="49"/>
      <c r="BL33" s="50"/>
      <c r="BM33" s="50"/>
      <c r="BN33" s="50"/>
      <c r="BO33" s="50"/>
      <c r="BP33" s="47"/>
    </row>
    <row r="34" ht="27" customHeight="1" spans="1:68">
      <c r="A34" s="29"/>
      <c r="B34" s="34" t="s">
        <v>339</v>
      </c>
      <c r="C34" s="35">
        <v>41.9653135324822</v>
      </c>
      <c r="D34" s="1074">
        <v>0.608953225901913</v>
      </c>
      <c r="E34" s="35">
        <v>42.2463123501189</v>
      </c>
      <c r="F34" s="36" t="n">
        <f t="shared" si="15"/>
        <v>0.8183619029686253</v>
      </c>
      <c r="G34" s="35">
        <v>41.7377775446854</v>
      </c>
      <c r="H34" s="36" t="n">
        <f t="shared" si="16"/>
        <v>0.7101024035110752</v>
      </c>
      <c r="I34" s="35" t="n">
        <f>网约车!AD25-网约车!AD27</f>
        <v>47.71963549726402</v>
      </c>
      <c r="J34" s="36" t="n">
        <f t="shared" si="17"/>
        <v>0.8116936802994541</v>
      </c>
      <c r="K34" s="35" t="n">
        <f>网约车!AF25-网约车!AF27</f>
        <v>55.22860477927597</v>
      </c>
      <c r="L34" s="36" t="n">
        <f t="shared" si="18"/>
        <v>1.0778008248815807</v>
      </c>
      <c r="M34" s="35" t="n">
        <f>网约车!AH25-网约车!AH27</f>
        <v>50.62569527759101</v>
      </c>
      <c r="N34" s="36" t="n">
        <f t="shared" si="19"/>
        <v>0.7002290996837415</v>
      </c>
      <c r="O34" s="35" t="n">
        <f>网约车!AJ25-网约车!AJ27</f>
        <v>59.501024905848</v>
      </c>
      <c r="P34" s="36" t="n">
        <f t="shared" si="20"/>
        <v>0.8352097065969257</v>
      </c>
      <c r="Q34" s="35" t="n">
        <f>网约车!AL25-网约车!AL27</f>
        <v>60.258749810382994</v>
      </c>
      <c r="R34" s="36" t="n">
        <f t="shared" si="21"/>
        <v>0.8720531921793793</v>
      </c>
      <c r="S34" s="35" t="n">
        <f>网约车!AN25-网约车!AN27</f>
        <v>60.80208229724602</v>
      </c>
      <c r="T34" s="36" t="n">
        <f t="shared" si="22"/>
        <v>0.971888711383935</v>
      </c>
      <c r="U34" s="35" t="n">
        <f>网约车!AP25-网约车!AP27</f>
        <v>65.57190161479997</v>
      </c>
      <c r="V34" s="36" t="n">
        <f t="shared" si="23"/>
        <v>0.9426753353811241</v>
      </c>
      <c r="W34" s="35" t="n">
        <f>网约车!AR25-网约车!AR27</f>
        <v>57.69343905795904</v>
      </c>
      <c r="X34" s="36" t="n">
        <f t="shared" si="24"/>
        <v>0.8244435746254997</v>
      </c>
      <c r="Y34" s="35" t="n">
        <f t="shared" si="11"/>
        <v>525.6570976096946</v>
      </c>
      <c r="Z34" s="36" t="n">
        <f t="shared" si="12"/>
        <v>0.8404303425385438</v>
      </c>
      <c r="AA34" s="37"/>
      <c r="AB34" s="38"/>
      <c r="AC34" s="35">
        <v>26.082370113002</v>
      </c>
      <c r="AD34" s="36"/>
      <c r="AE34" s="35">
        <v>23.233170625247</v>
      </c>
      <c r="AF34" s="36"/>
      <c r="AG34" s="35">
        <v>24.406595452408</v>
      </c>
      <c r="AH34" s="36"/>
      <c r="AI34" s="35">
        <v>26.339792436311</v>
      </c>
      <c r="AJ34" s="36"/>
      <c r="AK34" s="35">
        <v>26.580317091954</v>
      </c>
      <c r="AL34" s="36"/>
      <c r="AM34" s="35">
        <v>29.775808029052</v>
      </c>
      <c r="AN34" s="36"/>
      <c r="AO34" s="35">
        <v>32.42192142509</v>
      </c>
      <c r="AP34" s="36"/>
      <c r="AQ34" s="35">
        <v>32.1885884771425</v>
      </c>
      <c r="AR34" s="36"/>
      <c r="AS34" s="35">
        <v>30.834439056438</v>
      </c>
      <c r="AT34" s="36"/>
      <c r="AU34" s="35">
        <v>33.7534020330452</v>
      </c>
      <c r="AV34" s="36"/>
      <c r="AW34" s="35">
        <v>31.62248471828</v>
      </c>
      <c r="AX34" s="36"/>
      <c r="AY34" s="35">
        <v>32.7957868839414</v>
      </c>
      <c r="AZ34" s="36"/>
      <c r="BA34" s="35" t="n">
        <f t="shared" si="13"/>
        <v>350.0346763419111</v>
      </c>
      <c r="BB34" s="36"/>
      <c r="BC34" s="40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7"/>
    </row>
    <row r="35" s="15" customFormat="1" ht="27" customHeight="1" spans="1:68">
      <c r="A35" s="48" t="s">
        <v>98</v>
      </c>
      <c r="B35" s="34" t="s">
        <v>337</v>
      </c>
      <c r="C35" s="35" t="n">
        <f>C36+C37+C38+C39</f>
        <v>74.02890353768561</v>
      </c>
      <c r="D35" s="1075">
        <v>0.110325422357733</v>
      </c>
      <c r="E35" s="35" t="n">
        <f>E36+E37+E38+E39</f>
        <v>69.62681751234545</v>
      </c>
      <c r="F35" s="36" t="n">
        <f t="shared" si="15"/>
        <v>0.03590600528314325</v>
      </c>
      <c r="G35" s="35" t="n">
        <f>G36+G37+G38+G39</f>
        <v>71.40682360071575</v>
      </c>
      <c r="H35" s="36" t="n">
        <f t="shared" si="16"/>
        <v>0.015035352473822927</v>
      </c>
      <c r="I35" s="35" t="n">
        <f>I36+I37+I38+I39</f>
        <v>73.26714444024981</v>
      </c>
      <c r="J35" s="36" t="n">
        <f t="shared" si="17"/>
        <v>0.010038627216214291</v>
      </c>
      <c r="K35" s="35" t="n">
        <f>K36+K37+K38+K39</f>
        <v>73.13412492545083</v>
      </c>
      <c r="L35" s="36" t="n">
        <f t="shared" si="18"/>
        <v>-0.0011132347757171202</v>
      </c>
      <c r="M35" s="35" t="n">
        <f>M36+M37+M38+M39</f>
        <v>73.4972282856684</v>
      </c>
      <c r="N35" s="36" t="n">
        <f t="shared" si="19"/>
        <v>-0.028222758904554945</v>
      </c>
      <c r="O35" s="35" t="n">
        <f>O36+O37+O38+O39</f>
        <v>75.5977480584749</v>
      </c>
      <c r="P35" s="36" t="n">
        <f t="shared" si="20"/>
        <v>0.04605292444829834</v>
      </c>
      <c r="Q35" s="35" t="n">
        <f>Q36+Q37+Q38+Q39</f>
        <v>73.95207631991869</v>
      </c>
      <c r="R35" s="36" t="n">
        <f t="shared" si="21"/>
        <v>0.04127907915572293</v>
      </c>
      <c r="S35" s="35" t="n">
        <f>S36+S37+S38+S39</f>
        <v>74.45643718949741</v>
      </c>
      <c r="T35" s="36" t="n">
        <f t="shared" si="22"/>
        <v>0.05749019699711355</v>
      </c>
      <c r="U35" s="35" t="n">
        <f>U36+U37+U38+U39</f>
        <v>74.1898326380197</v>
      </c>
      <c r="V35" s="36" t="n">
        <f t="shared" si="23"/>
        <v>-0.014814474136129352</v>
      </c>
      <c r="W35" s="35" t="n">
        <f>W36+W37+W38+W39</f>
        <v>80.35664489333621</v>
      </c>
      <c r="X35" s="36" t="n">
        <f t="shared" si="24"/>
        <v>0.03325336061751494</v>
      </c>
      <c r="Y35" s="35" t="n">
        <f t="shared" si="11"/>
        <v>733.1571365080265</v>
      </c>
      <c r="Z35" s="36" t="n">
        <f t="shared" si="12"/>
        <v>0.025931125799613763</v>
      </c>
      <c r="AA35" s="37"/>
      <c r="AB35" s="38"/>
      <c r="AC35" s="38" t="n">
        <f>AC36+AC37+AC38+AC39</f>
        <v>66.67315910004841</v>
      </c>
      <c r="AD35" s="37"/>
      <c r="AE35" s="38" t="n">
        <f>AE36+AE37+AE38+AE39</f>
        <v>67.21345098613891</v>
      </c>
      <c r="AF35" s="37"/>
      <c r="AG35" s="38" t="n">
        <f>AG36+AG37+AG38+AG39</f>
        <v>70.3491000847257</v>
      </c>
      <c r="AH35" s="37"/>
      <c r="AI35" s="38" t="n">
        <f>AI36+AI37+AI38+AI39</f>
        <v>72.53895293309989</v>
      </c>
      <c r="AJ35" s="37"/>
      <c r="AK35" s="38" t="n">
        <f>AK36+AK37+AK38+AK39</f>
        <v>73.21563111213091</v>
      </c>
      <c r="AL35" s="37"/>
      <c r="AM35" s="38" t="n">
        <f>AM36+AM37+AM38+AM39</f>
        <v>75.6317653650933</v>
      </c>
      <c r="AN35" s="37"/>
      <c r="AO35" s="38" t="n">
        <f>AO36+AO37+AO38+AO39</f>
        <v>72.26952508004898</v>
      </c>
      <c r="AP35" s="37"/>
      <c r="AQ35" s="38" t="n">
        <f>AQ36+AQ37+AQ38+AQ39</f>
        <v>71.02041882938782</v>
      </c>
      <c r="AR35" s="37"/>
      <c r="AS35" s="38" t="n">
        <f>AS36+AS37+AS38+AS39</f>
        <v>70.40863111632291</v>
      </c>
      <c r="AT35" s="37"/>
      <c r="AU35" s="38" t="n">
        <f>AU36+AU37+AU38+AU39</f>
        <v>75.30544317829431</v>
      </c>
      <c r="AV35" s="37"/>
      <c r="AW35" s="38" t="n">
        <f>AW36+AW37+AW38+AW39</f>
        <v>77.77051394762631</v>
      </c>
      <c r="AX35" s="37"/>
      <c r="AY35" s="38" t="n">
        <f>AY36+AY37+AY38+AY39</f>
        <v>75.74946647212913</v>
      </c>
      <c r="AZ35" s="37"/>
      <c r="BA35" s="38" t="n">
        <f t="shared" si="13"/>
        <v>868.1460582050466</v>
      </c>
      <c r="BB35" s="37"/>
      <c r="BC35" s="39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</row>
    <row r="36" ht="27" customHeight="1" spans="1:68">
      <c r="A36" s="45"/>
      <c r="B36" s="34" t="s">
        <v>338</v>
      </c>
      <c r="C36" s="35">
        <v>55.2327</v>
      </c>
      <c r="D36" s="1076">
        <v>0.178332792872747</v>
      </c>
      <c r="E36" s="35">
        <v>51.4976</v>
      </c>
      <c r="F36" s="36" t="n">
        <f t="shared" si="15"/>
        <v>0.10139273859631115</v>
      </c>
      <c r="G36" s="35">
        <v>52.4615</v>
      </c>
      <c r="H36" s="36" t="n">
        <f t="shared" si="16"/>
        <v>0.05012470624972476</v>
      </c>
      <c r="I36" s="35" t="n">
        <f>中口径明细!AD36</f>
        <v>52.8375</v>
      </c>
      <c r="J36" s="36" t="n">
        <f t="shared" si="17"/>
        <v>0.04614211891420994</v>
      </c>
      <c r="K36" s="35" t="n">
        <f>中口径明细!AF36</f>
        <v>53.0121</v>
      </c>
      <c r="L36" s="36" t="n">
        <f t="shared" si="18"/>
        <v>0.018261130127119163</v>
      </c>
      <c r="M36" s="35" t="n">
        <f>中口径明细!AH36</f>
        <v>54.2703</v>
      </c>
      <c r="N36" s="36" t="n">
        <f t="shared" si="19"/>
        <v>-0.04488841253834419</v>
      </c>
      <c r="O36" s="35" t="n">
        <f>中口径明细!AJ36</f>
        <v>50.3549</v>
      </c>
      <c r="P36" s="36" t="n">
        <f t="shared" si="20"/>
        <v>-0.06970011602214032</v>
      </c>
      <c r="Q36" s="35" t="n">
        <f>中口径明细!AL36</f>
        <v>48.9525</v>
      </c>
      <c r="R36" s="36" t="n">
        <f t="shared" si="21"/>
        <v>-0.09108716762318902</v>
      </c>
      <c r="S36" s="35" t="n">
        <f>中口径明细!AN36</f>
        <v>49.2128</v>
      </c>
      <c r="T36" s="36" t="n">
        <f t="shared" si="22"/>
        <v>-0.06592618180851917</v>
      </c>
      <c r="U36" s="35" t="n">
        <f>中口径明细!AP36</f>
        <v>49.5826</v>
      </c>
      <c r="V36" s="36" t="n">
        <f t="shared" si="23"/>
        <v>-0.11487935106457048</v>
      </c>
      <c r="W36" s="35" t="n">
        <f>中口径明细!AR36</f>
        <v>52.5038</v>
      </c>
      <c r="X36" s="36" t="n">
        <f t="shared" si="24"/>
        <v>-0.14150139720754706</v>
      </c>
      <c r="Y36" s="35" t="n">
        <f t="shared" si="11"/>
        <v>517.4145</v>
      </c>
      <c r="Z36" s="36" t="n">
        <f t="shared" si="12"/>
        <v>-0.0043346981173139065</v>
      </c>
      <c r="AA36" s="37"/>
      <c r="AB36" s="38"/>
      <c r="AC36" s="35">
        <v>46.8736</v>
      </c>
      <c r="AD36" s="36"/>
      <c r="AE36" s="35">
        <v>46.7568</v>
      </c>
      <c r="AF36" s="36"/>
      <c r="AG36" s="35">
        <v>49.9574</v>
      </c>
      <c r="AH36" s="36"/>
      <c r="AI36" s="35">
        <v>50.507</v>
      </c>
      <c r="AJ36" s="36"/>
      <c r="AK36" s="35">
        <v>52.0614</v>
      </c>
      <c r="AL36" s="36"/>
      <c r="AM36" s="35">
        <v>56.8209</v>
      </c>
      <c r="AN36" s="36"/>
      <c r="AO36" s="35">
        <v>54.1276</v>
      </c>
      <c r="AP36" s="36"/>
      <c r="AQ36" s="35">
        <v>53.8583</v>
      </c>
      <c r="AR36" s="36"/>
      <c r="AS36" s="35">
        <v>52.6862</v>
      </c>
      <c r="AT36" s="36"/>
      <c r="AU36" s="35">
        <v>56.0179</v>
      </c>
      <c r="AV36" s="36"/>
      <c r="AW36" s="35">
        <v>61.1577</v>
      </c>
      <c r="AX36" s="36"/>
      <c r="AY36" s="35">
        <v>58.2269</v>
      </c>
      <c r="AZ36" s="36"/>
      <c r="BA36" s="35" t="n">
        <f t="shared" si="13"/>
        <v>639.0516999999999</v>
      </c>
      <c r="BB36" s="36"/>
      <c r="BC36" s="40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7"/>
    </row>
    <row r="37" ht="27" customHeight="1" spans="1:68">
      <c r="A37" s="45"/>
      <c r="B37" s="34" t="s">
        <v>295</v>
      </c>
      <c r="C37" s="35">
        <v>16.06</v>
      </c>
      <c r="D37" s="1077">
        <v>-0.0248937462052217</v>
      </c>
      <c r="E37" s="35">
        <v>15.73</v>
      </c>
      <c r="F37" s="36" t="n">
        <f t="shared" si="15"/>
        <v>-0.1128031584884377</v>
      </c>
      <c r="G37" s="35" t="n">
        <f>公交!AB29-公交!AB31</f>
        <v>15.689999999999998</v>
      </c>
      <c r="H37" s="36" t="n">
        <f t="shared" si="16"/>
        <v>-0.08672875436554128</v>
      </c>
      <c r="I37" s="35" t="n">
        <f>公交!AD29-公交!AD31</f>
        <v>16.80000000000001</v>
      </c>
      <c r="J37" s="36" t="n">
        <f t="shared" si="17"/>
        <v>-0.1254554919312858</v>
      </c>
      <c r="K37" s="35" t="n">
        <f>公交!AF29-公交!AF31</f>
        <v>16.79000000000002</v>
      </c>
      <c r="L37" s="36" t="n">
        <f t="shared" si="18"/>
        <v>-0.051948051948051965</v>
      </c>
      <c r="M37" s="35" t="n">
        <f>公交!AH29-公交!AH31</f>
        <v>16.02000000000001</v>
      </c>
      <c r="N37" s="36" t="n">
        <f t="shared" si="19"/>
        <v>-0.029090909090909056</v>
      </c>
      <c r="O37" s="35" t="n">
        <f>公交!AJ29-公交!AJ31</f>
        <v>16.30000000000001</v>
      </c>
      <c r="P37" s="36" t="n">
        <f t="shared" si="20"/>
        <v>0.008039579468150926</v>
      </c>
      <c r="Q37" s="35" t="n">
        <f>公交!AL29-公交!AL31</f>
        <v>15.930000000000007</v>
      </c>
      <c r="R37" s="36" t="n">
        <f t="shared" si="21"/>
        <v>0.012071156289707785</v>
      </c>
      <c r="S37" s="35" t="n">
        <f>公交!AN29-公交!AN31</f>
        <v>15.599999999999994</v>
      </c>
      <c r="T37" s="36" t="n">
        <f t="shared" si="22"/>
        <v>0.0</v>
      </c>
      <c r="U37" s="35" t="n">
        <f>公交!AP29-公交!AP31</f>
        <v>15.789999999999992</v>
      </c>
      <c r="V37" s="36" t="n">
        <f t="shared" si="23"/>
        <v>-0.04070473876063185</v>
      </c>
      <c r="W37" s="35" t="n">
        <f>公交!AR29-公交!AR31</f>
        <v>15.189999999999998</v>
      </c>
      <c r="X37" s="36" t="n">
        <f t="shared" si="24"/>
        <v>0.00596026490066226</v>
      </c>
      <c r="Y37" s="35" t="n">
        <f t="shared" ref="Y37:Y68" si="25">E37+C37+G37+I37+K37+M37+O37+Q37+S37+U37</f>
        <v>160.71000000000004</v>
      </c>
      <c r="Z37" s="36" t="n">
        <f t="shared" ref="Z37:Z68" si="26">Y37/SUM(AC37,AE37,AG37,AI37,AK37,AM37,AO37,AQ37,AS37,AU37)-1</f>
        <v>-0.047757302838182136</v>
      </c>
      <c r="AA37" s="37"/>
      <c r="AB37" s="38"/>
      <c r="AC37" s="35">
        <v>16.47</v>
      </c>
      <c r="AD37" s="36"/>
      <c r="AE37" s="35">
        <v>17.73</v>
      </c>
      <c r="AF37" s="36"/>
      <c r="AG37" s="35">
        <v>17.18</v>
      </c>
      <c r="AH37" s="36"/>
      <c r="AI37" s="35">
        <v>19.21</v>
      </c>
      <c r="AJ37" s="36"/>
      <c r="AK37" s="35">
        <v>17.71</v>
      </c>
      <c r="AL37" s="36"/>
      <c r="AM37" s="35">
        <v>16.5</v>
      </c>
      <c r="AN37" s="36"/>
      <c r="AO37" s="35">
        <v>16.17</v>
      </c>
      <c r="AP37" s="36"/>
      <c r="AQ37" s="35">
        <v>15.74</v>
      </c>
      <c r="AR37" s="36"/>
      <c r="AS37" s="35">
        <v>15.6</v>
      </c>
      <c r="AT37" s="36"/>
      <c r="AU37" s="35">
        <v>16.46</v>
      </c>
      <c r="AV37" s="36"/>
      <c r="AW37" s="35">
        <v>15.1</v>
      </c>
      <c r="AX37" s="36"/>
      <c r="AY37" s="35">
        <v>15.34</v>
      </c>
      <c r="AZ37" s="36"/>
      <c r="BA37" s="35" t="n">
        <f t="shared" ref="BA37:BA68" si="27">AC37+AE37+AG37+AI37+AK37+AM37+AO37+AQ37+AS37+AU37+AW37+AY37</f>
        <v>199.21</v>
      </c>
      <c r="BB37" s="36"/>
      <c r="BC37" s="40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7"/>
    </row>
    <row r="38" ht="27" customHeight="1" spans="1:68">
      <c r="A38" s="45"/>
      <c r="B38" s="34" t="s">
        <v>296</v>
      </c>
      <c r="C38" s="35">
        <v>1.87</v>
      </c>
      <c r="D38" s="1078">
        <v>0.106508875739645</v>
      </c>
      <c r="E38" s="35">
        <v>0.660000000000011</v>
      </c>
      <c r="F38" s="36" t="n">
        <f t="shared" si="15"/>
        <v>-0.5479452054794476</v>
      </c>
      <c r="G38" s="35" t="n">
        <f>出租!AB29-出租!AB31</f>
        <v>0.789999999999992</v>
      </c>
      <c r="H38" s="36" t="n">
        <f t="shared" si="16"/>
        <v>-0.455172413793109</v>
      </c>
      <c r="I38" s="35" t="n">
        <f>出租!AD29-出租!AD31</f>
        <v>0.8599999999999994</v>
      </c>
      <c r="J38" s="36" t="n">
        <f t="shared" si="17"/>
        <v>-0.2037037037037046</v>
      </c>
      <c r="K38" s="35" t="n">
        <f>出租!AF29-出租!AF31</f>
        <v>0.9000000000000057</v>
      </c>
      <c r="L38" s="36" t="n">
        <f t="shared" si="18"/>
        <v>-0.38356164383561653</v>
      </c>
      <c r="M38" s="35" t="n">
        <f>出租!AH29-出租!AH31</f>
        <v>0.8599999999999994</v>
      </c>
      <c r="N38" s="36" t="n">
        <f t="shared" si="19"/>
        <v>-0.18867924528301983</v>
      </c>
      <c r="O38" s="35" t="n">
        <f>出租!AJ29-出租!AJ31</f>
        <v>4.459999999999994</v>
      </c>
      <c r="P38" s="36" t="n">
        <f t="shared" si="20"/>
        <v>4.309523809523867</v>
      </c>
      <c r="Q38" s="35" t="n">
        <f>出租!AL29-出租!AL31</f>
        <v>4.339999999999989</v>
      </c>
      <c r="R38" s="36" t="n">
        <f t="shared" si="21"/>
        <v>4.710526315789423</v>
      </c>
      <c r="S38" s="35" t="n">
        <f>出租!AN29-出租!AN31</f>
        <v>4.680000000000007</v>
      </c>
      <c r="T38" s="36" t="n">
        <f t="shared" si="22"/>
        <v>4.441860465116297</v>
      </c>
      <c r="U38" s="35" t="n">
        <f>出租!AP29-出租!AP31</f>
        <v>4.280000000000001</v>
      </c>
      <c r="V38" s="36" t="n">
        <f t="shared" si="23"/>
        <v>2.1240875912408987</v>
      </c>
      <c r="W38" s="35" t="n">
        <f>出租!AR29-出租!AR31</f>
        <v>7.040000000000006</v>
      </c>
      <c r="X38" s="36" t="n">
        <f t="shared" si="24"/>
        <v>11.571428571428545</v>
      </c>
      <c r="Y38" s="35" t="n">
        <f t="shared" si="25"/>
        <v>23.7</v>
      </c>
      <c r="Z38" s="36" t="n">
        <f t="shared" si="26"/>
        <v>0.9700748129675811</v>
      </c>
      <c r="AA38" s="37"/>
      <c r="AB38" s="38"/>
      <c r="AC38" s="35">
        <v>1.69</v>
      </c>
      <c r="AD38" s="36"/>
      <c r="AE38" s="35">
        <v>1.46000000000001</v>
      </c>
      <c r="AF38" s="36"/>
      <c r="AG38" s="35">
        <v>1.45</v>
      </c>
      <c r="AH38" s="36"/>
      <c r="AI38" s="35">
        <v>1.08</v>
      </c>
      <c r="AJ38" s="36"/>
      <c r="AK38" s="35">
        <v>1.46000000000001</v>
      </c>
      <c r="AL38" s="36"/>
      <c r="AM38" s="35">
        <v>1.06</v>
      </c>
      <c r="AN38" s="36"/>
      <c r="AO38" s="35">
        <v>0.839999999999989</v>
      </c>
      <c r="AP38" s="36"/>
      <c r="AQ38" s="35">
        <v>0.760000000000005</v>
      </c>
      <c r="AR38" s="36"/>
      <c r="AS38" s="35">
        <v>0.859999999999999</v>
      </c>
      <c r="AT38" s="36"/>
      <c r="AU38" s="35">
        <v>1.36999999999999</v>
      </c>
      <c r="AV38" s="36"/>
      <c r="AW38" s="35">
        <v>0.560000000000002</v>
      </c>
      <c r="AX38" s="36"/>
      <c r="AY38" s="35">
        <v>1.08999999999999</v>
      </c>
      <c r="AZ38" s="36"/>
      <c r="BA38" s="35" t="n">
        <f t="shared" si="27"/>
        <v>13.679999999999996</v>
      </c>
      <c r="BB38" s="36"/>
      <c r="BC38" s="40"/>
      <c r="BD38" s="49"/>
      <c r="BE38" s="49"/>
      <c r="BF38" s="49"/>
      <c r="BG38" s="49"/>
      <c r="BH38" s="49"/>
      <c r="BI38" s="49"/>
      <c r="BJ38" s="50"/>
      <c r="BK38" s="49"/>
      <c r="BL38" s="50"/>
      <c r="BM38" s="50"/>
      <c r="BN38" s="50"/>
      <c r="BO38" s="50"/>
      <c r="BP38" s="47"/>
    </row>
    <row r="39" ht="27" customHeight="1" spans="1:68">
      <c r="A39" s="29"/>
      <c r="B39" s="34" t="s">
        <v>339</v>
      </c>
      <c r="C39" s="35">
        <v>0.866203537685607</v>
      </c>
      <c r="D39" s="1079">
        <v>-0.471685078226191</v>
      </c>
      <c r="E39" s="35">
        <v>1.73921751234545</v>
      </c>
      <c r="F39" s="36" t="n">
        <f t="shared" si="15"/>
        <v>0.37308345501475704</v>
      </c>
      <c r="G39" s="35">
        <v>2.46532360071576</v>
      </c>
      <c r="H39" s="36" t="n">
        <f t="shared" si="16"/>
        <v>0.39940028503751557</v>
      </c>
      <c r="I39" s="35" t="n">
        <f>网约车!AD29-网约车!AD31</f>
        <v>2.769644440249799</v>
      </c>
      <c r="J39" s="36" t="n">
        <f t="shared" si="17"/>
        <v>0.589965140631594</v>
      </c>
      <c r="K39" s="35" t="n">
        <f>网约车!AF29-网约车!AF31</f>
        <v>2.432024925450797</v>
      </c>
      <c r="L39" s="36" t="n">
        <f t="shared" si="18"/>
        <v>0.22567623830825156</v>
      </c>
      <c r="M39" s="35" t="n">
        <f>网约车!AH29-网约车!AH31</f>
        <v>2.3469282856683975</v>
      </c>
      <c r="N39" s="36" t="n">
        <f t="shared" si="19"/>
        <v>0.8762437198773558</v>
      </c>
      <c r="O39" s="35" t="n">
        <f>网约车!AJ29-网约车!AJ31</f>
        <v>4.4828480584749</v>
      </c>
      <c r="P39" s="36" t="n">
        <f t="shared" si="20"/>
        <v>2.960375238157</v>
      </c>
      <c r="Q39" s="35" t="n">
        <f>网约车!AL29-网约车!AL31</f>
        <v>4.729576319918699</v>
      </c>
      <c r="R39" s="36" t="n">
        <f t="shared" si="21"/>
        <v>6.143092916254238</v>
      </c>
      <c r="S39" s="35" t="n">
        <f>网约车!AN29-网约车!AN31</f>
        <v>4.963637189497405</v>
      </c>
      <c r="T39" s="36" t="n">
        <f t="shared" si="22"/>
        <v>2.931808338149184</v>
      </c>
      <c r="U39" s="35" t="n">
        <f>网约车!AP29-网约车!AP31</f>
        <v>4.537232638019702</v>
      </c>
      <c r="V39" s="36" t="n">
        <f t="shared" si="23"/>
        <v>2.112931888116938</v>
      </c>
      <c r="W39" s="35" t="n">
        <f>网约车!AR29-网约车!AR31</f>
        <v>5.6228448933362</v>
      </c>
      <c r="X39" s="36" t="n">
        <f t="shared" si="24"/>
        <v>4.901304139537527</v>
      </c>
      <c r="Y39" s="35" t="n">
        <f t="shared" si="25"/>
        <v>31.332636508026518</v>
      </c>
      <c r="Z39" s="36" t="n">
        <f t="shared" si="26"/>
        <v>1.2129165666589343</v>
      </c>
      <c r="AA39" s="37"/>
      <c r="AB39" s="38"/>
      <c r="AC39" s="35">
        <v>1.6395591000484</v>
      </c>
      <c r="AD39" s="36"/>
      <c r="AE39" s="35">
        <v>1.2666509861389</v>
      </c>
      <c r="AF39" s="36"/>
      <c r="AG39" s="35">
        <v>1.7617000847257</v>
      </c>
      <c r="AH39" s="36"/>
      <c r="AI39" s="35">
        <v>1.7419529330999</v>
      </c>
      <c r="AJ39" s="36"/>
      <c r="AK39" s="35">
        <v>1.9842311121309</v>
      </c>
      <c r="AL39" s="36"/>
      <c r="AM39" s="35">
        <v>1.2508653650933</v>
      </c>
      <c r="AN39" s="36"/>
      <c r="AO39" s="35">
        <v>1.13192508004899</v>
      </c>
      <c r="AP39" s="36"/>
      <c r="AQ39" s="35">
        <v>0.662118829387822</v>
      </c>
      <c r="AR39" s="36"/>
      <c r="AS39" s="35">
        <v>1.26243111632291</v>
      </c>
      <c r="AT39" s="36"/>
      <c r="AU39" s="35">
        <v>1.45754317829432</v>
      </c>
      <c r="AV39" s="36"/>
      <c r="AW39" s="35">
        <v>0.952813947626304</v>
      </c>
      <c r="AX39" s="36"/>
      <c r="AY39" s="35">
        <v>1.09256647212913</v>
      </c>
      <c r="AZ39" s="36"/>
      <c r="BA39" s="35" t="n">
        <f t="shared" si="27"/>
        <v>16.204358205046574</v>
      </c>
      <c r="BB39" s="36"/>
      <c r="BC39" s="40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7"/>
    </row>
    <row r="40" s="15" customFormat="1" ht="27" customHeight="1" spans="1:68">
      <c r="A40" s="48" t="s">
        <v>99</v>
      </c>
      <c r="B40" s="34" t="s">
        <v>337</v>
      </c>
      <c r="C40" s="35" t="n">
        <f>C41+C42+C43+C44</f>
        <v>98.16098739434166</v>
      </c>
      <c r="D40" s="1080">
        <v>0.000636868581072259</v>
      </c>
      <c r="E40" s="35" t="n">
        <f>E41+E42+E43+E44</f>
        <v>90.2512103464347</v>
      </c>
      <c r="F40" s="36" t="n">
        <f t="shared" si="15"/>
        <v>-0.01437473550979751</v>
      </c>
      <c r="G40" s="35" t="n">
        <f>G41+G42+G43+G44</f>
        <v>101.99005962696671</v>
      </c>
      <c r="H40" s="36" t="n">
        <f t="shared" si="16"/>
        <v>0.04139916516962594</v>
      </c>
      <c r="I40" s="35" t="n">
        <f>I41+I42+I43+I44</f>
        <v>101.75606310437182</v>
      </c>
      <c r="J40" s="36" t="n">
        <f t="shared" si="17"/>
        <v>0.12419649401708543</v>
      </c>
      <c r="K40" s="35" t="n">
        <f>K41+K42+K43+K44</f>
        <v>91.9324897047708</v>
      </c>
      <c r="L40" s="36" t="n">
        <f t="shared" si="18"/>
        <v>-0.007427787174966505</v>
      </c>
      <c r="M40" s="35" t="n">
        <f>M41+M42+M43+M44</f>
        <v>90.22920555073824</v>
      </c>
      <c r="N40" s="36" t="n">
        <f t="shared" si="19"/>
        <v>-0.05124222531288958</v>
      </c>
      <c r="O40" s="35" t="n">
        <f>O41+O42+O43+O44</f>
        <v>94.64078070138535</v>
      </c>
      <c r="P40" s="36" t="n">
        <f t="shared" si="20"/>
        <v>-0.045780786982506094</v>
      </c>
      <c r="Q40" s="35" t="n">
        <f>Q41+Q42+Q43+Q44</f>
        <v>97.27202325342375</v>
      </c>
      <c r="R40" s="36" t="n">
        <f t="shared" si="21"/>
        <v>0.025091643259790075</v>
      </c>
      <c r="S40" s="35" t="n">
        <f>S41+S42+S43+S44</f>
        <v>95.05459041613332</v>
      </c>
      <c r="T40" s="36" t="n">
        <f t="shared" si="22"/>
        <v>-2.3839113304513493E-4</v>
      </c>
      <c r="U40" s="35" t="n">
        <f>U41+U42+U43+U44</f>
        <v>107.36177091191999</v>
      </c>
      <c r="V40" s="36" t="n">
        <f t="shared" si="23"/>
        <v>0.03790444874844723</v>
      </c>
      <c r="W40" s="35" t="n">
        <f>W41+W42+W43+W44</f>
        <v>104.537822747425</v>
      </c>
      <c r="X40" s="36" t="n">
        <f t="shared" si="24"/>
        <v>0.1089625226179225</v>
      </c>
      <c r="Y40" s="35" t="n">
        <f t="shared" si="25"/>
        <v>968.6491810104864</v>
      </c>
      <c r="Z40" s="36" t="n">
        <f t="shared" si="26"/>
        <v>0.010662859214562559</v>
      </c>
      <c r="AA40" s="37"/>
      <c r="AB40" s="38"/>
      <c r="AC40" s="38" t="n">
        <f>AC41+AC42+AC43+AC44</f>
        <v>98.09851153449539</v>
      </c>
      <c r="AD40" s="37"/>
      <c r="AE40" s="38" t="n">
        <f>AE41+AE42+AE43+AE44</f>
        <v>91.56746848724052</v>
      </c>
      <c r="AF40" s="37"/>
      <c r="AG40" s="38" t="n">
        <f>AG41+AG42+AG43+AG44</f>
        <v>97.93560724657834</v>
      </c>
      <c r="AH40" s="37"/>
      <c r="AI40" s="38" t="n">
        <f>AI41+AI42+AI43+AI44</f>
        <v>90.5144818062611</v>
      </c>
      <c r="AJ40" s="37"/>
      <c r="AK40" s="38" t="n">
        <f>AK41+AK42+AK43+AK44</f>
        <v>92.62045473055804</v>
      </c>
      <c r="AL40" s="37"/>
      <c r="AM40" s="38" t="n">
        <f>AM41+AM42+AM43+AM44</f>
        <v>95.10246762456815</v>
      </c>
      <c r="AN40" s="37"/>
      <c r="AO40" s="38" t="n">
        <f>AO41+AO42+AO43+AO44</f>
        <v>99.18138244366952</v>
      </c>
      <c r="AP40" s="37"/>
      <c r="AQ40" s="38" t="n">
        <f>AQ41+AQ42+AQ43+AQ44</f>
        <v>94.89105085677888</v>
      </c>
      <c r="AR40" s="37"/>
      <c r="AS40" s="38" t="n">
        <f>AS41+AS42+AS43+AS44</f>
        <v>95.07725599091577</v>
      </c>
      <c r="AT40" s="37"/>
      <c r="AU40" s="38" t="n">
        <f>AU41+AU42+AU43+AU44</f>
        <v>103.44090059675672</v>
      </c>
      <c r="AV40" s="37"/>
      <c r="AW40" s="38" t="n">
        <f>AW41+AW42+AW43+AW44</f>
        <v>94.26632606180688</v>
      </c>
      <c r="AX40" s="37"/>
      <c r="AY40" s="38" t="n">
        <f>AY41+AY42+AY43+AY44</f>
        <v>94.78274092296594</v>
      </c>
      <c r="AZ40" s="37"/>
      <c r="BA40" s="38" t="n">
        <f t="shared" si="27"/>
        <v>1147.4786483025953</v>
      </c>
      <c r="BB40" s="37"/>
      <c r="BC40" s="39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</row>
    <row r="41" ht="27" customHeight="1" spans="1:68">
      <c r="A41" s="45"/>
      <c r="B41" s="34" t="s">
        <v>338</v>
      </c>
      <c r="C41" s="35">
        <v>59.1014</v>
      </c>
      <c r="D41" s="1081">
        <v>-0.124247255743379</v>
      </c>
      <c r="E41" s="35">
        <v>56.1843</v>
      </c>
      <c r="F41" s="36" t="n">
        <f t="shared" si="15"/>
        <v>-0.10675794484199352</v>
      </c>
      <c r="G41" s="35">
        <v>55.1709</v>
      </c>
      <c r="H41" s="36" t="n">
        <f t="shared" si="16"/>
        <v>-0.11232729923108231</v>
      </c>
      <c r="I41" s="35" t="n">
        <f>中口径明细!AD41</f>
        <v>55.7954</v>
      </c>
      <c r="J41" s="36" t="n">
        <f t="shared" si="17"/>
        <v>-0.116188080544397</v>
      </c>
      <c r="K41" s="35" t="n">
        <f>中口径明细!AF41</f>
        <v>48.1287</v>
      </c>
      <c r="L41" s="36" t="n">
        <f t="shared" si="18"/>
        <v>-0.24924306119934048</v>
      </c>
      <c r="M41" s="35" t="n">
        <f>中口径明细!AH41</f>
        <v>49.994</v>
      </c>
      <c r="N41" s="36" t="n">
        <f t="shared" si="19"/>
        <v>-0.19028090906735085</v>
      </c>
      <c r="O41" s="35" t="n">
        <f>中口径明细!AJ41</f>
        <v>48.8363</v>
      </c>
      <c r="P41" s="36" t="n">
        <f t="shared" si="20"/>
        <v>-0.22385106474278182</v>
      </c>
      <c r="Q41" s="35" t="n">
        <f>中口径明细!AL41</f>
        <v>47.4127</v>
      </c>
      <c r="R41" s="36" t="n">
        <f t="shared" si="21"/>
        <v>-0.24349805978912975</v>
      </c>
      <c r="S41" s="35" t="n">
        <f>中口径明细!AN41</f>
        <v>47.5084</v>
      </c>
      <c r="T41" s="36" t="n">
        <f t="shared" si="22"/>
        <v>-0.22934773792723084</v>
      </c>
      <c r="U41" s="35" t="n">
        <f>中口径明细!AP41</f>
        <v>48.6599</v>
      </c>
      <c r="V41" s="36" t="n">
        <f t="shared" si="23"/>
        <v>-0.27286570103750596</v>
      </c>
      <c r="W41" s="35" t="n">
        <f>中口径明细!AR41</f>
        <v>46.5076</v>
      </c>
      <c r="X41" s="36" t="n">
        <f t="shared" si="24"/>
        <v>-0.23766780861212644</v>
      </c>
      <c r="Y41" s="35" t="n">
        <f t="shared" si="25"/>
        <v>516.792</v>
      </c>
      <c r="Z41" s="36" t="n">
        <f t="shared" si="26"/>
        <v>-0.1870245345257997</v>
      </c>
      <c r="AA41" s="37"/>
      <c r="AB41" s="38"/>
      <c r="AC41" s="35">
        <v>67.4864</v>
      </c>
      <c r="AD41" s="36"/>
      <c r="AE41" s="35">
        <v>62.8993</v>
      </c>
      <c r="AF41" s="36"/>
      <c r="AG41" s="35">
        <v>62.1523</v>
      </c>
      <c r="AH41" s="36"/>
      <c r="AI41" s="35">
        <v>63.1304</v>
      </c>
      <c r="AJ41" s="36"/>
      <c r="AK41" s="35">
        <v>64.1069</v>
      </c>
      <c r="AL41" s="36"/>
      <c r="AM41" s="35">
        <v>61.7424</v>
      </c>
      <c r="AN41" s="36"/>
      <c r="AO41" s="35">
        <v>62.9213</v>
      </c>
      <c r="AP41" s="36"/>
      <c r="AQ41" s="35">
        <v>62.6736</v>
      </c>
      <c r="AR41" s="36"/>
      <c r="AS41" s="35">
        <v>61.647</v>
      </c>
      <c r="AT41" s="36"/>
      <c r="AU41" s="35">
        <v>66.9201</v>
      </c>
      <c r="AV41" s="36"/>
      <c r="AW41" s="35">
        <v>61.007</v>
      </c>
      <c r="AX41" s="36"/>
      <c r="AY41" s="35">
        <v>56.6278</v>
      </c>
      <c r="AZ41" s="36"/>
      <c r="BA41" s="35" t="n">
        <f t="shared" si="27"/>
        <v>753.3145</v>
      </c>
      <c r="BB41" s="36"/>
      <c r="BC41" s="40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7"/>
    </row>
    <row r="42" ht="27" customHeight="1" spans="1:68">
      <c r="A42" s="45"/>
      <c r="B42" s="34" t="s">
        <v>295</v>
      </c>
      <c r="C42" s="35">
        <v>0.289999999999964</v>
      </c>
      <c r="D42" s="1082">
        <v>0.0740740740740125</v>
      </c>
      <c r="E42" s="35">
        <v>0.269999999999982</v>
      </c>
      <c r="F42" s="36" t="n">
        <f t="shared" si="15"/>
        <v>1.699999999999199</v>
      </c>
      <c r="G42" s="35" t="n">
        <f>公交!AB33-公交!AB35</f>
        <v>10.670000000000073</v>
      </c>
      <c r="H42" s="36" t="n">
        <f t="shared" si="16"/>
        <v>58.277777777794796</v>
      </c>
      <c r="I42" s="35" t="n">
        <f>公交!AD33-公交!AD35</f>
        <v>10.509999999999991</v>
      </c>
      <c r="J42" s="36" t="n">
        <f t="shared" si="17"/>
        <v>39.42307692307832</v>
      </c>
      <c r="K42" s="35" t="n">
        <f>公交!AF33-公交!AF35</f>
        <v>10.490000000000009</v>
      </c>
      <c r="L42" s="36" t="n">
        <f t="shared" si="18"/>
        <v>30.78787878787484</v>
      </c>
      <c r="M42" s="35" t="n">
        <f>公交!AH33-公交!AH35</f>
        <v>10.659999999999968</v>
      </c>
      <c r="N42" s="36" t="n">
        <f t="shared" si="19"/>
        <v>33.38709677419965</v>
      </c>
      <c r="O42" s="35" t="n">
        <f>公交!AJ33-公交!AJ35</f>
        <v>10.06000000000006</v>
      </c>
      <c r="P42" s="36" t="n">
        <f t="shared" si="20"/>
        <v>44.72727272726757</v>
      </c>
      <c r="Q42" s="35" t="n">
        <f>公交!AL33-公交!AL35</f>
        <v>10.710000000000036</v>
      </c>
      <c r="R42" s="36" t="n">
        <f t="shared" si="21"/>
        <v>38.66666666665271</v>
      </c>
      <c r="S42" s="35" t="n">
        <f>公交!AN33-公交!AN35</f>
        <v>11.75</v>
      </c>
      <c r="T42" s="36" t="n">
        <f t="shared" si="22"/>
        <v>46.0</v>
      </c>
      <c r="U42" s="35" t="n">
        <f>公交!AP33-公交!AP35</f>
        <v>13.740000000000009</v>
      </c>
      <c r="V42" s="36" t="n">
        <f t="shared" si="23"/>
        <v>49.88888888889228</v>
      </c>
      <c r="W42" s="35" t="n">
        <f>公交!AR33-公交!AR35</f>
        <v>12.009999999999991</v>
      </c>
      <c r="X42" s="36" t="n">
        <f t="shared" si="24"/>
        <v>43.481481481484444</v>
      </c>
      <c r="Y42" s="35" t="n">
        <f t="shared" si="25"/>
        <v>89.15000000000009</v>
      </c>
      <c r="Z42" s="36" t="n">
        <f t="shared" si="26"/>
        <v>35.23983739837343</v>
      </c>
      <c r="AA42" s="37"/>
      <c r="AB42" s="38"/>
      <c r="AC42" s="35">
        <v>0.269999999999982</v>
      </c>
      <c r="AD42" s="36"/>
      <c r="AE42" s="35">
        <v>0.100000000000023</v>
      </c>
      <c r="AF42" s="36"/>
      <c r="AG42" s="35">
        <v>0.17999999999995</v>
      </c>
      <c r="AH42" s="36"/>
      <c r="AI42" s="35">
        <v>0.259999999999991</v>
      </c>
      <c r="AJ42" s="36"/>
      <c r="AK42" s="35">
        <v>0.330000000000041</v>
      </c>
      <c r="AL42" s="36"/>
      <c r="AM42" s="35">
        <v>0.309999999999945</v>
      </c>
      <c r="AN42" s="36"/>
      <c r="AO42" s="35">
        <v>0.220000000000027</v>
      </c>
      <c r="AP42" s="36"/>
      <c r="AQ42" s="35">
        <v>0.270000000000095</v>
      </c>
      <c r="AR42" s="36"/>
      <c r="AS42" s="35">
        <v>0.25</v>
      </c>
      <c r="AT42" s="36"/>
      <c r="AU42" s="35">
        <v>0.269999999999982</v>
      </c>
      <c r="AV42" s="36"/>
      <c r="AW42" s="35">
        <v>0.269999999999982</v>
      </c>
      <c r="AX42" s="36"/>
      <c r="AY42" s="35">
        <v>0.289999999999964</v>
      </c>
      <c r="AZ42" s="36"/>
      <c r="BA42" s="35" t="n">
        <f t="shared" si="27"/>
        <v>3.019999999999982</v>
      </c>
      <c r="BB42" s="36"/>
      <c r="BC42" s="40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7"/>
    </row>
    <row r="43" ht="27" customHeight="1" spans="1:68">
      <c r="A43" s="45"/>
      <c r="B43" s="34" t="s">
        <v>296</v>
      </c>
      <c r="C43" s="35">
        <v>33.96</v>
      </c>
      <c r="D43" s="1083">
        <v>0.405047579644187</v>
      </c>
      <c r="E43" s="35">
        <v>28.59</v>
      </c>
      <c r="F43" s="36" t="n">
        <f t="shared" si="15"/>
        <v>0.16836943195749887</v>
      </c>
      <c r="G43" s="35" t="n">
        <f>出租!AB33-出租!AB35</f>
        <v>29.409999999999968</v>
      </c>
      <c r="H43" s="36" t="n">
        <f t="shared" si="16"/>
        <v>0.01694329183955734</v>
      </c>
      <c r="I43" s="35" t="n">
        <f>出租!AD33-出租!AD35</f>
        <v>27.600000000000023</v>
      </c>
      <c r="J43" s="36" t="n">
        <f t="shared" si="17"/>
        <v>0.3301204819277108</v>
      </c>
      <c r="K43" s="35" t="n">
        <f>出租!AF33-出租!AF35</f>
        <v>25.70999999999998</v>
      </c>
      <c r="L43" s="36" t="n">
        <f t="shared" si="18"/>
        <v>0.17719780219780223</v>
      </c>
      <c r="M43" s="35" t="n">
        <f>出租!AH33-出租!AH35</f>
        <v>22.849999999999966</v>
      </c>
      <c r="N43" s="36" t="n">
        <f t="shared" si="19"/>
        <v>-0.1477060798209623</v>
      </c>
      <c r="O43" s="35" t="n">
        <f>出租!AJ33-出租!AJ35</f>
        <v>26.5</v>
      </c>
      <c r="P43" s="36" t="n">
        <f t="shared" si="20"/>
        <v>-0.07890163364615921</v>
      </c>
      <c r="Q43" s="35" t="n">
        <f>出租!AL33-出租!AL35</f>
        <v>28.28000000000003</v>
      </c>
      <c r="R43" s="36" t="n">
        <f t="shared" si="21"/>
        <v>0.11207235548564687</v>
      </c>
      <c r="S43" s="35" t="n">
        <f>出租!AN33-出租!AN35</f>
        <v>25.610000000000014</v>
      </c>
      <c r="T43" s="36" t="n">
        <f t="shared" si="22"/>
        <v>-0.017644802454929054</v>
      </c>
      <c r="U43" s="35" t="n">
        <f>出租!AP33-出租!AP35</f>
        <v>28.50999999999999</v>
      </c>
      <c r="V43" s="36" t="n">
        <f t="shared" si="23"/>
        <v>0.007420494699646563</v>
      </c>
      <c r="W43" s="35" t="n">
        <f>出租!AR33-出租!AR35</f>
        <v>27.310000000000002</v>
      </c>
      <c r="X43" s="36" t="n">
        <f t="shared" si="24"/>
        <v>0.07392843098702317</v>
      </c>
      <c r="Y43" s="35" t="n">
        <f t="shared" si="25"/>
        <v>277.02</v>
      </c>
      <c r="Z43" s="36" t="n">
        <f t="shared" si="26"/>
        <v>0.08409971431925811</v>
      </c>
      <c r="AA43" s="37"/>
      <c r="AB43" s="38"/>
      <c r="AC43" s="35">
        <v>24.17</v>
      </c>
      <c r="AD43" s="36"/>
      <c r="AE43" s="35">
        <v>24.47</v>
      </c>
      <c r="AF43" s="36"/>
      <c r="AG43" s="35">
        <v>28.92</v>
      </c>
      <c r="AH43" s="36"/>
      <c r="AI43" s="35">
        <v>20.75</v>
      </c>
      <c r="AJ43" s="36"/>
      <c r="AK43" s="35">
        <v>21.84</v>
      </c>
      <c r="AL43" s="36"/>
      <c r="AM43" s="35">
        <v>26.81</v>
      </c>
      <c r="AN43" s="36"/>
      <c r="AO43" s="35">
        <v>28.77</v>
      </c>
      <c r="AP43" s="36"/>
      <c r="AQ43" s="35">
        <v>25.43</v>
      </c>
      <c r="AR43" s="36"/>
      <c r="AS43" s="35">
        <v>26.07</v>
      </c>
      <c r="AT43" s="36"/>
      <c r="AU43" s="35">
        <v>28.3</v>
      </c>
      <c r="AV43" s="36"/>
      <c r="AW43" s="35">
        <v>25.43</v>
      </c>
      <c r="AX43" s="36"/>
      <c r="AY43" s="35">
        <v>28.82</v>
      </c>
      <c r="AZ43" s="36"/>
      <c r="BA43" s="35" t="n">
        <f t="shared" si="27"/>
        <v>309.78000000000003</v>
      </c>
      <c r="BB43" s="36"/>
      <c r="BC43" s="40"/>
      <c r="BD43" s="49"/>
      <c r="BE43" s="49"/>
      <c r="BF43" s="49"/>
      <c r="BG43" s="49"/>
      <c r="BH43" s="49"/>
      <c r="BI43" s="49"/>
      <c r="BJ43" s="50"/>
      <c r="BK43" s="49"/>
      <c r="BL43" s="50"/>
      <c r="BM43" s="50"/>
      <c r="BN43" s="50"/>
      <c r="BO43" s="50"/>
      <c r="BP43" s="47"/>
    </row>
    <row r="44" ht="27" customHeight="1" spans="1:68">
      <c r="A44" s="29"/>
      <c r="B44" s="34" t="s">
        <v>339</v>
      </c>
      <c r="C44" s="35">
        <v>4.80958739434171</v>
      </c>
      <c r="D44" s="1084">
        <v>-0.22075494464717</v>
      </c>
      <c r="E44" s="35">
        <v>5.20691034643473</v>
      </c>
      <c r="F44" s="36" t="n">
        <f t="shared" si="15"/>
        <v>0.270545699291344</v>
      </c>
      <c r="G44" s="35">
        <v>6.73915962696667</v>
      </c>
      <c r="H44" s="36" t="n">
        <f t="shared" si="16"/>
        <v>0.008356997266116162</v>
      </c>
      <c r="I44" s="35" t="n">
        <f>网约车!AD33-网约车!AD35</f>
        <v>7.8506631043718045</v>
      </c>
      <c r="J44" s="36" t="n">
        <f t="shared" si="17"/>
        <v>0.23165396099251367</v>
      </c>
      <c r="K44" s="35" t="n">
        <f>网约车!AF33-网约车!AF35</f>
        <v>7.603789704770797</v>
      </c>
      <c r="L44" s="36" t="n">
        <f t="shared" si="18"/>
        <v>0.19866384507443913</v>
      </c>
      <c r="M44" s="35" t="n">
        <f>网约车!AH33-网约车!AH35</f>
        <v>6.725205550738302</v>
      </c>
      <c r="N44" s="36" t="n">
        <f t="shared" si="19"/>
        <v>0.07774561997694218</v>
      </c>
      <c r="O44" s="35" t="n">
        <f>网约车!AJ33-网约车!AJ35</f>
        <v>9.2444807013853</v>
      </c>
      <c r="P44" s="36" t="n">
        <f t="shared" si="20"/>
        <v>0.2715785237669541</v>
      </c>
      <c r="Q44" s="35" t="n">
        <f>网约车!AL33-网约车!AL35</f>
        <v>10.869323253423694</v>
      </c>
      <c r="R44" s="36" t="n">
        <f t="shared" si="21"/>
        <v>0.6677261543320347</v>
      </c>
      <c r="S44" s="35" t="n">
        <f>网约车!AN33-网约车!AN35</f>
        <v>10.186190416133307</v>
      </c>
      <c r="T44" s="36" t="n">
        <f t="shared" si="22"/>
        <v>0.4326052998861647</v>
      </c>
      <c r="U44" s="35" t="n">
        <f>网约车!AP33-网约车!AP35</f>
        <v>16.451870911919997</v>
      </c>
      <c r="V44" s="36" t="n">
        <f t="shared" si="23"/>
        <v>1.0692093471229782</v>
      </c>
      <c r="W44" s="35" t="n">
        <f>网约车!AR33-网约车!AR35</f>
        <v>18.710222747425007</v>
      </c>
      <c r="X44" s="36" t="n">
        <f t="shared" si="24"/>
        <v>1.4751178338446627</v>
      </c>
      <c r="Y44" s="35" t="n">
        <f t="shared" si="25"/>
        <v>85.68718101048631</v>
      </c>
      <c r="Z44" s="36" t="n">
        <f t="shared" si="26"/>
        <v>0.32315222429082113</v>
      </c>
      <c r="AA44" s="37"/>
      <c r="AB44" s="38"/>
      <c r="AC44" s="35">
        <v>6.1721115344954</v>
      </c>
      <c r="AD44" s="36"/>
      <c r="AE44" s="35">
        <v>4.0981684872405</v>
      </c>
      <c r="AF44" s="36"/>
      <c r="AG44" s="35">
        <v>6.6833072465784</v>
      </c>
      <c r="AH44" s="36"/>
      <c r="AI44" s="35">
        <v>6.3740818062611</v>
      </c>
      <c r="AJ44" s="36"/>
      <c r="AK44" s="35">
        <v>6.343554730558</v>
      </c>
      <c r="AL44" s="36"/>
      <c r="AM44" s="35">
        <v>6.2400676245682</v>
      </c>
      <c r="AN44" s="36"/>
      <c r="AO44" s="35">
        <v>7.27008244366949</v>
      </c>
      <c r="AP44" s="36"/>
      <c r="AQ44" s="35">
        <v>6.51745085677878</v>
      </c>
      <c r="AR44" s="36"/>
      <c r="AS44" s="35">
        <v>7.11025599091578</v>
      </c>
      <c r="AT44" s="36"/>
      <c r="AU44" s="35">
        <v>7.95080059675674</v>
      </c>
      <c r="AV44" s="36"/>
      <c r="AW44" s="35">
        <v>7.5593260618069</v>
      </c>
      <c r="AX44" s="36"/>
      <c r="AY44" s="35">
        <v>9.04494092296598</v>
      </c>
      <c r="AZ44" s="36"/>
      <c r="BA44" s="35" t="n">
        <f t="shared" si="27"/>
        <v>81.36414830259527</v>
      </c>
      <c r="BB44" s="36"/>
      <c r="BC44" s="40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7"/>
    </row>
    <row r="45" s="15" customFormat="1" ht="27" customHeight="1" spans="1:68">
      <c r="A45" s="48" t="s">
        <v>100</v>
      </c>
      <c r="B45" s="34" t="s">
        <v>337</v>
      </c>
      <c r="C45" s="35" t="n">
        <f>C46+C47+C48+C49</f>
        <v>279.32436591018103</v>
      </c>
      <c r="D45" s="1085">
        <v>-0.103990172900041</v>
      </c>
      <c r="E45" s="35" t="n">
        <f>E46+E47+E48+E49</f>
        <v>282.20295310417384</v>
      </c>
      <c r="F45" s="36" t="n">
        <f t="shared" si="15"/>
        <v>0.03586207712640421</v>
      </c>
      <c r="G45" s="35" t="n">
        <f>G46+G47+G48+G49</f>
        <v>284.27263349192833</v>
      </c>
      <c r="H45" s="36" t="n">
        <f t="shared" si="16"/>
        <v>0.006227171795553987</v>
      </c>
      <c r="I45" s="35" t="n">
        <f>I46+I47+I48+I49</f>
        <v>286.74118133018317</v>
      </c>
      <c r="J45" s="36" t="n">
        <f t="shared" si="17"/>
        <v>0.01397600901692142</v>
      </c>
      <c r="K45" s="35" t="n">
        <f>K46+K47+K48+K49</f>
        <v>395.6838567476844</v>
      </c>
      <c r="L45" s="36" t="n">
        <f t="shared" si="18"/>
        <v>0.35973117409924393</v>
      </c>
      <c r="M45" s="35" t="n">
        <f>M46+M47+M48+M49</f>
        <v>348.1079725297372</v>
      </c>
      <c r="N45" s="36" t="n">
        <f t="shared" si="19"/>
        <v>0.2600175894633323</v>
      </c>
      <c r="O45" s="35" t="n">
        <f>O46+O47+O48+O49</f>
        <v>327.54612253927274</v>
      </c>
      <c r="P45" s="36" t="n">
        <f t="shared" si="20"/>
        <v>0.21264679194705205</v>
      </c>
      <c r="Q45" s="35" t="n">
        <f>Q46+Q47+Q48+Q49</f>
        <v>321.25177659506465</v>
      </c>
      <c r="R45" s="36" t="n">
        <f t="shared" si="21"/>
        <v>0.24688438786191513</v>
      </c>
      <c r="S45" s="35" t="n">
        <f>S46+S47+S48+S49</f>
        <v>329.9389663036571</v>
      </c>
      <c r="T45" s="36" t="n">
        <f t="shared" si="22"/>
        <v>0.25134240471115765</v>
      </c>
      <c r="U45" s="35" t="n">
        <f>U46+U47+U48+U49</f>
        <v>353.99011865535005</v>
      </c>
      <c r="V45" s="36" t="n">
        <f t="shared" si="23"/>
        <v>0.23052236747062116</v>
      </c>
      <c r="W45" s="35" t="n">
        <f>W46+W47+W48+W49</f>
        <v>348.67813465739295</v>
      </c>
      <c r="X45" s="36" t="n">
        <f t="shared" si="24"/>
        <v>0.2676770172489764</v>
      </c>
      <c r="Y45" s="35" t="n">
        <f t="shared" si="25"/>
        <v>3209.0599472072327</v>
      </c>
      <c r="Z45" s="36" t="n">
        <f t="shared" si="26"/>
        <v>0.1477955439384433</v>
      </c>
      <c r="AA45" s="37"/>
      <c r="AB45" s="38"/>
      <c r="AC45" s="38" t="n">
        <f>AC46+AC47+AC48+AC49</f>
        <v>311.74252498351166</v>
      </c>
      <c r="AD45" s="37"/>
      <c r="AE45" s="38" t="n">
        <f>AE46+AE47+AE48+AE49</f>
        <v>272.4329419289448</v>
      </c>
      <c r="AF45" s="37"/>
      <c r="AG45" s="38" t="n">
        <f>AG46+AG47+AG48+AG49</f>
        <v>282.5133741763903</v>
      </c>
      <c r="AH45" s="37"/>
      <c r="AI45" s="38" t="n">
        <f>AI46+AI47+AI48+AI49</f>
        <v>282.788920822877</v>
      </c>
      <c r="AJ45" s="37"/>
      <c r="AK45" s="38" t="n">
        <f>AK46+AK47+AK48+AK49</f>
        <v>291.0015334537025</v>
      </c>
      <c r="AL45" s="37"/>
      <c r="AM45" s="38" t="n">
        <f>AM46+AM47+AM48+AM49</f>
        <v>276.2723119428856</v>
      </c>
      <c r="AN45" s="37"/>
      <c r="AO45" s="38" t="n">
        <f>AO46+AO47+AO48+AO49</f>
        <v>270.10843117257417</v>
      </c>
      <c r="AP45" s="37"/>
      <c r="AQ45" s="38" t="n">
        <f>AQ46+AQ47+AQ48+AQ49</f>
        <v>257.6435952862706</v>
      </c>
      <c r="AR45" s="37"/>
      <c r="AS45" s="38" t="n">
        <f>AS46+AS47+AS48+AS49</f>
        <v>263.668013695912</v>
      </c>
      <c r="AT45" s="37"/>
      <c r="AU45" s="38" t="n">
        <f>AU46+AU47+AU48+AU49</f>
        <v>287.6746721662508</v>
      </c>
      <c r="AV45" s="37"/>
      <c r="AW45" s="38" t="n">
        <f>AW46+AW47+AW48+AW49</f>
        <v>275.0528170133347</v>
      </c>
      <c r="AX45" s="37"/>
      <c r="AY45" s="38" t="n">
        <f>AY46+AY47+AY48+AY49</f>
        <v>265.4231277219896</v>
      </c>
      <c r="AZ45" s="37"/>
      <c r="BA45" s="38" t="n">
        <f t="shared" si="27"/>
        <v>3336.3222643646436</v>
      </c>
      <c r="BB45" s="37"/>
      <c r="BC45" s="39"/>
      <c r="BD45" s="44"/>
      <c r="BE45" s="44"/>
      <c r="BF45" s="44"/>
      <c r="BG45" s="44"/>
      <c r="BH45" s="44"/>
      <c r="BI45" s="44"/>
      <c r="BJ45" s="44"/>
      <c r="BK45" s="44"/>
      <c r="BL45" s="44"/>
      <c r="BM45" s="44"/>
      <c r="BN45" s="44"/>
      <c r="BO45" s="44"/>
      <c r="BP45" s="44"/>
    </row>
    <row r="46" ht="27" customHeight="1" spans="1:68">
      <c r="A46" s="45"/>
      <c r="B46" s="34" t="s">
        <v>338</v>
      </c>
      <c r="C46" s="35">
        <v>73.6615</v>
      </c>
      <c r="D46" s="36" t="n">
        <f t="shared" ref="D46:D77" si="28">C46/AC46-1</f>
        <v>-0.17608456873390732</v>
      </c>
      <c r="E46" s="35">
        <v>72.2681</v>
      </c>
      <c r="F46" s="36" t="n">
        <f t="shared" si="15"/>
        <v>-0.15114123821292147</v>
      </c>
      <c r="G46" s="35">
        <v>74.5694</v>
      </c>
      <c r="H46" s="36" t="n">
        <f t="shared" si="16"/>
        <v>-0.15836936561735693</v>
      </c>
      <c r="I46" s="35" t="n">
        <f>中口径明细!AD46</f>
        <v>78.5743</v>
      </c>
      <c r="J46" s="36" t="n">
        <f t="shared" si="17"/>
        <v>-0.16081071266842673</v>
      </c>
      <c r="K46" s="35" t="n">
        <f>中口径明细!AF46</f>
        <v>88.0018</v>
      </c>
      <c r="L46" s="36" t="n">
        <f t="shared" si="18"/>
        <v>-0.05121501292154029</v>
      </c>
      <c r="M46" s="35" t="n">
        <f>中口径明细!AH46</f>
        <v>72.7053</v>
      </c>
      <c r="N46" s="36" t="n">
        <f t="shared" si="19"/>
        <v>-0.1526188811188811</v>
      </c>
      <c r="O46" s="35" t="n">
        <f>中口径明细!AJ46</f>
        <v>66.0679</v>
      </c>
      <c r="P46" s="36" t="n">
        <f t="shared" si="20"/>
        <v>-0.1920632086639209</v>
      </c>
      <c r="Q46" s="35" t="n">
        <f>中口径明细!AL46</f>
        <v>64.5414</v>
      </c>
      <c r="R46" s="36" t="n">
        <f t="shared" si="21"/>
        <v>-0.18314640017617534</v>
      </c>
      <c r="S46" s="35" t="n">
        <f>中口径明细!AN46</f>
        <v>66.3654</v>
      </c>
      <c r="T46" s="36" t="n">
        <f t="shared" si="22"/>
        <v>-0.14259912406495867</v>
      </c>
      <c r="U46" s="35" t="n">
        <f>中口径明细!AP46</f>
        <v>69.6476</v>
      </c>
      <c r="V46" s="36" t="n">
        <f t="shared" si="23"/>
        <v>-0.19163683802467069</v>
      </c>
      <c r="W46" s="35" t="n">
        <f>中口径明细!AR46</f>
        <v>65.118</v>
      </c>
      <c r="X46" s="36" t="n">
        <f t="shared" si="24"/>
        <v>-0.22934998076866175</v>
      </c>
      <c r="Y46" s="35" t="n">
        <f t="shared" si="25"/>
        <v>726.4027</v>
      </c>
      <c r="Z46" s="36" t="n">
        <f t="shared" si="26"/>
        <v>-0.15502323095860537</v>
      </c>
      <c r="AA46" s="37"/>
      <c r="AB46" s="38"/>
      <c r="AC46" s="35">
        <v>89.4042</v>
      </c>
      <c r="AD46" s="36"/>
      <c r="AE46" s="35">
        <v>85.1356</v>
      </c>
      <c r="AF46" s="36"/>
      <c r="AG46" s="35">
        <v>88.6011</v>
      </c>
      <c r="AH46" s="36"/>
      <c r="AI46" s="35">
        <v>93.6312</v>
      </c>
      <c r="AJ46" s="36"/>
      <c r="AK46" s="35">
        <v>92.7521</v>
      </c>
      <c r="AL46" s="36"/>
      <c r="AM46" s="35">
        <v>85.8</v>
      </c>
      <c r="AN46" s="36"/>
      <c r="AO46" s="35">
        <v>81.7736</v>
      </c>
      <c r="AP46" s="36"/>
      <c r="AQ46" s="35">
        <v>79.0122</v>
      </c>
      <c r="AR46" s="36"/>
      <c r="AS46" s="35">
        <v>77.403</v>
      </c>
      <c r="AT46" s="36"/>
      <c r="AU46" s="35">
        <v>86.1588</v>
      </c>
      <c r="AV46" s="36"/>
      <c r="AW46" s="35">
        <v>84.4975</v>
      </c>
      <c r="AX46" s="36"/>
      <c r="AY46" s="35">
        <v>74.8516</v>
      </c>
      <c r="AZ46" s="36"/>
      <c r="BA46" s="35" t="n">
        <f t="shared" si="27"/>
        <v>1019.0209</v>
      </c>
      <c r="BB46" s="36"/>
      <c r="BC46" s="40"/>
      <c r="BD46" s="50"/>
      <c r="BE46" s="50"/>
      <c r="BF46" s="50"/>
      <c r="BG46" s="50"/>
      <c r="BH46" s="50"/>
      <c r="BI46" s="50"/>
      <c r="BJ46" s="50"/>
      <c r="BK46" s="50"/>
      <c r="BL46" s="50"/>
      <c r="BM46" s="50"/>
      <c r="BN46" s="50"/>
      <c r="BO46" s="50"/>
      <c r="BP46" s="47"/>
    </row>
    <row r="47" ht="27" customHeight="1" spans="1:68">
      <c r="A47" s="45"/>
      <c r="B47" s="34" t="s">
        <v>295</v>
      </c>
      <c r="C47" s="35">
        <v>120.15</v>
      </c>
      <c r="D47" s="36" t="n">
        <f t="shared" si="28"/>
        <v>0.14668829929375837</v>
      </c>
      <c r="E47" s="35">
        <v>123.94</v>
      </c>
      <c r="F47" s="36" t="n">
        <f t="shared" ref="F47:F78" si="29">E47/AE47-1</f>
        <v>0.26404895461499245</v>
      </c>
      <c r="G47" s="35" t="n">
        <f>公交!AB37-公交!AB39</f>
        <v>126.82999999999998</v>
      </c>
      <c r="H47" s="36" t="n">
        <f t="shared" ref="H47:H78" si="30">G47/AG47-1</f>
        <v>0.19212331986088915</v>
      </c>
      <c r="I47" s="35" t="n">
        <f>公交!AD37-公交!AD39</f>
        <v>124.69000000000003</v>
      </c>
      <c r="J47" s="36" t="n">
        <f t="shared" ref="J47:J78" si="31">I47/AI47-1</f>
        <v>0.17787644058190066</v>
      </c>
      <c r="K47" s="35" t="n">
        <f>公交!AF37-公交!AF39</f>
        <v>166.46000000000004</v>
      </c>
      <c r="L47" s="36" t="n">
        <f t="shared" ref="L47:L78" si="32">K47/AK47-1</f>
        <v>0.5254765395894427</v>
      </c>
      <c r="M47" s="35" t="n">
        <f>公交!AH37-公交!AH39</f>
        <v>157.11</v>
      </c>
      <c r="N47" s="36" t="n">
        <f t="shared" ref="N47:N78" si="33">M47/AM47-1</f>
        <v>0.48063330506078605</v>
      </c>
      <c r="O47" s="35" t="n">
        <f>公交!AJ37-公交!AJ39</f>
        <v>147.76999999999998</v>
      </c>
      <c r="P47" s="36" t="n">
        <f t="shared" ref="P47:P78" si="34">O47/AO47-1</f>
        <v>0.40492489066362425</v>
      </c>
      <c r="Q47" s="35" t="n">
        <f>公交!AL37-公交!AL39</f>
        <v>146.67000000000002</v>
      </c>
      <c r="R47" s="36" t="n">
        <f t="shared" ref="R47:R78" si="35">Q47/AQ47-1</f>
        <v>0.5035366478728858</v>
      </c>
      <c r="S47" s="35" t="n">
        <f>公交!AN37-公交!AN39</f>
        <v>153.73000000000002</v>
      </c>
      <c r="T47" s="36" t="n">
        <f t="shared" ref="T47:T78" si="36">S47/AS47-1</f>
        <v>0.49223451756940406</v>
      </c>
      <c r="U47" s="35" t="n">
        <f>公交!AP37-公交!AP39</f>
        <v>156.77000000000004</v>
      </c>
      <c r="V47" s="36" t="n">
        <f t="shared" ref="V47:V78" si="37">U47/AU47-1</f>
        <v>0.32597479489131365</v>
      </c>
      <c r="W47" s="35" t="n">
        <f>公交!AR37-公交!AR39</f>
        <v>158.76999999999998</v>
      </c>
      <c r="X47" s="36" t="n">
        <f t="shared" ref="X47:X78" si="38">W47/AW47-1</f>
        <v>0.42292525542211856</v>
      </c>
      <c r="Y47" s="35" t="n">
        <f t="shared" si="25"/>
        <v>1424.1200000000001</v>
      </c>
      <c r="Z47" s="36" t="n">
        <f t="shared" si="26"/>
        <v>0.35078583691394205</v>
      </c>
      <c r="AA47" s="37"/>
      <c r="AB47" s="38"/>
      <c r="AC47" s="35">
        <v>104.78</v>
      </c>
      <c r="AD47" s="36"/>
      <c r="AE47" s="35">
        <v>98.05</v>
      </c>
      <c r="AF47" s="36"/>
      <c r="AG47" s="35">
        <v>106.39</v>
      </c>
      <c r="AH47" s="36"/>
      <c r="AI47" s="35">
        <v>105.86</v>
      </c>
      <c r="AJ47" s="36"/>
      <c r="AK47" s="35">
        <v>109.12</v>
      </c>
      <c r="AL47" s="36"/>
      <c r="AM47" s="35">
        <v>106.11</v>
      </c>
      <c r="AN47" s="36"/>
      <c r="AO47" s="35">
        <v>105.18</v>
      </c>
      <c r="AP47" s="36"/>
      <c r="AQ47" s="35">
        <v>97.55</v>
      </c>
      <c r="AR47" s="36"/>
      <c r="AS47" s="35">
        <v>103.02</v>
      </c>
      <c r="AT47" s="36"/>
      <c r="AU47" s="35">
        <v>118.23</v>
      </c>
      <c r="AV47" s="36"/>
      <c r="AW47" s="35">
        <v>111.58</v>
      </c>
      <c r="AX47" s="36"/>
      <c r="AY47" s="35">
        <v>109.87</v>
      </c>
      <c r="AZ47" s="36"/>
      <c r="BA47" s="35" t="n">
        <f t="shared" si="27"/>
        <v>1275.7399999999998</v>
      </c>
      <c r="BB47" s="36"/>
      <c r="BC47" s="40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7"/>
    </row>
    <row r="48" ht="27" customHeight="1" spans="1:68">
      <c r="A48" s="45"/>
      <c r="B48" s="34" t="s">
        <v>296</v>
      </c>
      <c r="C48" s="35">
        <v>75.34</v>
      </c>
      <c r="D48" s="36" t="n">
        <f t="shared" si="28"/>
        <v>-0.2522084367245657</v>
      </c>
      <c r="E48" s="35">
        <v>75.11</v>
      </c>
      <c r="F48" s="36" t="n">
        <f t="shared" si="29"/>
        <v>-0.053434152488972875</v>
      </c>
      <c r="G48" s="35" t="n">
        <f>出租!AB37-出租!AB39</f>
        <v>69.99000000000001</v>
      </c>
      <c r="H48" s="36" t="n">
        <f t="shared" si="30"/>
        <v>-0.07014746911119973</v>
      </c>
      <c r="I48" s="35" t="n">
        <f>出租!AD37-出租!AD39</f>
        <v>68.50999999999999</v>
      </c>
      <c r="J48" s="36" t="n">
        <f t="shared" si="31"/>
        <v>-0.031660777385159045</v>
      </c>
      <c r="K48" s="35" t="n">
        <f>出租!AF37-出租!AF39</f>
        <v>121.36999999999995</v>
      </c>
      <c r="L48" s="36" t="n">
        <f t="shared" si="32"/>
        <v>0.6069111611280287</v>
      </c>
      <c r="M48" s="35" t="n">
        <f>出租!AH37-出租!AH39</f>
        <v>99.96000000000004</v>
      </c>
      <c r="N48" s="36" t="n">
        <f t="shared" si="33"/>
        <v>0.37780840799448656</v>
      </c>
      <c r="O48" s="35" t="n">
        <f>出租!AJ37-出租!AJ39</f>
        <v>93.09999999999997</v>
      </c>
      <c r="P48" s="36" t="n">
        <f t="shared" si="34"/>
        <v>0.3262108262108263</v>
      </c>
      <c r="Q48" s="35" t="n">
        <f>出租!AL37-出租!AL39</f>
        <v>88.05000000000001</v>
      </c>
      <c r="R48" s="36" t="n">
        <f t="shared" si="35"/>
        <v>0.28165938864628814</v>
      </c>
      <c r="S48" s="35" t="n">
        <f>出租!AN37-出租!AN39</f>
        <v>89.32999999999998</v>
      </c>
      <c r="T48" s="36" t="n">
        <f t="shared" si="36"/>
        <v>0.3098240469208211</v>
      </c>
      <c r="U48" s="35" t="n">
        <f>出租!AP37-出租!AP39</f>
        <v>95.06</v>
      </c>
      <c r="V48" s="36" t="n">
        <f t="shared" si="37"/>
        <v>0.4033067611455565</v>
      </c>
      <c r="W48" s="35" t="n">
        <f>出租!AR37-出租!AR39</f>
        <v>91.44999999999999</v>
      </c>
      <c r="X48" s="36" t="n">
        <f t="shared" si="38"/>
        <v>0.42445482866043616</v>
      </c>
      <c r="Y48" s="35" t="n">
        <f t="shared" si="25"/>
        <v>875.8199999999997</v>
      </c>
      <c r="Z48" s="36" t="n">
        <f t="shared" si="26"/>
        <v>0.1692566485100928</v>
      </c>
      <c r="AA48" s="37"/>
      <c r="AB48" s="38"/>
      <c r="AC48" s="35">
        <v>100.75</v>
      </c>
      <c r="AD48" s="36"/>
      <c r="AE48" s="35">
        <v>79.35</v>
      </c>
      <c r="AF48" s="36"/>
      <c r="AG48" s="35">
        <v>75.27</v>
      </c>
      <c r="AH48" s="36"/>
      <c r="AI48" s="35">
        <v>70.75</v>
      </c>
      <c r="AJ48" s="36"/>
      <c r="AK48" s="35">
        <v>75.53</v>
      </c>
      <c r="AL48" s="36"/>
      <c r="AM48" s="35">
        <v>72.55</v>
      </c>
      <c r="AN48" s="36"/>
      <c r="AO48" s="35">
        <v>70.2</v>
      </c>
      <c r="AP48" s="36"/>
      <c r="AQ48" s="35">
        <v>68.7</v>
      </c>
      <c r="AR48" s="36"/>
      <c r="AS48" s="35">
        <v>68.2</v>
      </c>
      <c r="AT48" s="36"/>
      <c r="AU48" s="35">
        <v>67.74</v>
      </c>
      <c r="AV48" s="36"/>
      <c r="AW48" s="35">
        <v>64.2</v>
      </c>
      <c r="AX48" s="36"/>
      <c r="AY48" s="35">
        <v>64.52</v>
      </c>
      <c r="AZ48" s="36"/>
      <c r="BA48" s="35" t="n">
        <f t="shared" si="27"/>
        <v>877.7600000000001</v>
      </c>
      <c r="BB48" s="36"/>
      <c r="BC48" s="40"/>
      <c r="BD48" s="49"/>
      <c r="BE48" s="49"/>
      <c r="BF48" s="49"/>
      <c r="BG48" s="49"/>
      <c r="BH48" s="49"/>
      <c r="BI48" s="49"/>
      <c r="BJ48" s="50"/>
      <c r="BK48" s="49"/>
      <c r="BL48" s="50"/>
      <c r="BM48" s="50"/>
      <c r="BN48" s="50"/>
      <c r="BO48" s="50"/>
      <c r="BP48" s="47"/>
    </row>
    <row r="49" ht="27" customHeight="1" spans="1:68">
      <c r="A49" s="29"/>
      <c r="B49" s="34" t="s">
        <v>339</v>
      </c>
      <c r="C49" s="35">
        <v>10.172865910181</v>
      </c>
      <c r="D49" s="36" t="n">
        <f t="shared" si="28"/>
        <v>-0.39477217865788305</v>
      </c>
      <c r="E49" s="35">
        <v>10.8848531041738</v>
      </c>
      <c r="F49" s="36" t="n">
        <f t="shared" si="29"/>
        <v>0.09977539245572808</v>
      </c>
      <c r="G49" s="35">
        <v>12.8832334919283</v>
      </c>
      <c r="H49" s="36" t="n">
        <f t="shared" si="30"/>
        <v>0.05149732257492534</v>
      </c>
      <c r="I49" s="35" t="n">
        <f>网约车!AD37-网约车!AD39</f>
        <v>14.9668813301831</v>
      </c>
      <c r="J49" s="36" t="n">
        <f t="shared" si="31"/>
        <v>0.19279680680299216</v>
      </c>
      <c r="K49" s="35" t="n">
        <f>网约车!AF37-网约车!AF39</f>
        <v>19.852056747684408</v>
      </c>
      <c r="L49" s="36" t="n">
        <f t="shared" si="32"/>
        <v>0.45977086584291493</v>
      </c>
      <c r="M49" s="35" t="n">
        <f>网约车!AH37-网约车!AH39</f>
        <v>18.332672529737202</v>
      </c>
      <c r="N49" s="36" t="n">
        <f t="shared" si="33"/>
        <v>0.5519969857195253</v>
      </c>
      <c r="O49" s="35" t="n">
        <f>网约车!AJ37-网约车!AJ39</f>
        <v>20.608222539272795</v>
      </c>
      <c r="P49" s="36" t="n">
        <f t="shared" si="34"/>
        <v>0.5907750757031152</v>
      </c>
      <c r="Q49" s="35" t="n">
        <f>网约车!AL37-网约车!AL39</f>
        <v>21.990376595064603</v>
      </c>
      <c r="R49" s="36" t="n">
        <f t="shared" si="35"/>
        <v>0.7760822659017392</v>
      </c>
      <c r="S49" s="35" t="n">
        <f>网约车!AN37-网约车!AN39</f>
        <v>20.513566303657093</v>
      </c>
      <c r="T49" s="36" t="n">
        <f t="shared" si="36"/>
        <v>0.3634794037595994</v>
      </c>
      <c r="U49" s="35" t="n">
        <f>网约车!AP37-网约车!AP39</f>
        <v>32.51251865534999</v>
      </c>
      <c r="V49" s="36" t="n">
        <f t="shared" si="37"/>
        <v>1.091392384271165</v>
      </c>
      <c r="W49" s="35" t="n">
        <f>网约车!AR37-网约车!AR39</f>
        <v>33.340134657392994</v>
      </c>
      <c r="X49" s="36" t="n">
        <f t="shared" si="38"/>
        <v>1.256475081198162</v>
      </c>
      <c r="Y49" s="35" t="n">
        <f t="shared" si="25"/>
        <v>182.7172472072323</v>
      </c>
      <c r="Z49" s="36" t="n">
        <f t="shared" si="26"/>
        <v>0.37542179170864354</v>
      </c>
      <c r="AA49" s="37"/>
      <c r="AB49" s="38"/>
      <c r="AC49" s="35">
        <v>16.8083249835116</v>
      </c>
      <c r="AD49" s="36"/>
      <c r="AE49" s="35">
        <v>9.8973419289448</v>
      </c>
      <c r="AF49" s="36"/>
      <c r="AG49" s="35">
        <v>12.2522741763903</v>
      </c>
      <c r="AH49" s="36"/>
      <c r="AI49" s="35">
        <v>12.547720822877</v>
      </c>
      <c r="AJ49" s="36"/>
      <c r="AK49" s="35">
        <v>13.5994334537025</v>
      </c>
      <c r="AL49" s="36"/>
      <c r="AM49" s="35">
        <v>11.8123119428856</v>
      </c>
      <c r="AN49" s="36"/>
      <c r="AO49" s="35">
        <v>12.9548311725742</v>
      </c>
      <c r="AP49" s="36"/>
      <c r="AQ49" s="35">
        <v>12.3813952862706</v>
      </c>
      <c r="AR49" s="36"/>
      <c r="AS49" s="35">
        <v>15.045013695912</v>
      </c>
      <c r="AT49" s="36"/>
      <c r="AU49" s="35">
        <v>15.5458721662508</v>
      </c>
      <c r="AV49" s="36"/>
      <c r="AW49" s="35">
        <v>14.7753170133347</v>
      </c>
      <c r="AX49" s="36"/>
      <c r="AY49" s="35">
        <v>16.1815277219896</v>
      </c>
      <c r="AZ49" s="36"/>
      <c r="BA49" s="35" t="n">
        <f t="shared" si="27"/>
        <v>163.80136436464372</v>
      </c>
      <c r="BB49" s="36"/>
      <c r="BC49" s="40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7"/>
    </row>
    <row r="50" s="13" customFormat="1" ht="27" customHeight="1" spans="1:68">
      <c r="A50" s="48" t="s">
        <v>101</v>
      </c>
      <c r="B50" s="34" t="s">
        <v>337</v>
      </c>
      <c r="C50" s="35" t="n">
        <f>C51+C52+C53+C54</f>
        <v>178.85206723188332</v>
      </c>
      <c r="D50" s="36" t="n">
        <f t="shared" si="28"/>
        <v>0.026791927350887645</v>
      </c>
      <c r="E50" s="35" t="n">
        <f>E51+E52+E53+E54</f>
        <v>189.7159677719807</v>
      </c>
      <c r="F50" s="36" t="n">
        <f t="shared" si="29"/>
        <v>0.025412298044106718</v>
      </c>
      <c r="G50" s="35" t="n">
        <f>G51+G52+G53+G54</f>
        <v>176.29425700461158</v>
      </c>
      <c r="H50" s="36" t="n">
        <f t="shared" si="30"/>
        <v>0.01752361743086772</v>
      </c>
      <c r="I50" s="35" t="n">
        <f>I51+I52+I53+I54</f>
        <v>183.2886577285039</v>
      </c>
      <c r="J50" s="36" t="n">
        <f t="shared" si="31"/>
        <v>0.035350043496906514</v>
      </c>
      <c r="K50" s="35" t="n">
        <f>K51+K52+K53+K54</f>
        <v>183.79606604618397</v>
      </c>
      <c r="L50" s="36" t="n">
        <f t="shared" si="32"/>
        <v>-0.018487397777827597</v>
      </c>
      <c r="M50" s="35" t="n">
        <f>M51+M52+M53+M54</f>
        <v>176.49077486456193</v>
      </c>
      <c r="N50" s="36" t="n">
        <f t="shared" si="33"/>
        <v>0.001695551346442059</v>
      </c>
      <c r="O50" s="35" t="n">
        <f>O51+O52+O53+O54</f>
        <v>288.8066791230691</v>
      </c>
      <c r="P50" s="36" t="n">
        <f t="shared" si="34"/>
        <v>0.5888099250965118</v>
      </c>
      <c r="Q50" s="35" t="n">
        <f>Q51+Q52+Q53+Q54</f>
        <v>342.8085830965671</v>
      </c>
      <c r="R50" s="36" t="n">
        <f t="shared" si="35"/>
        <v>1.0236060061741674</v>
      </c>
      <c r="S50" s="35" t="n">
        <f>S51+S52+S53+S54</f>
        <v>320.10785693565634</v>
      </c>
      <c r="T50" s="36" t="n">
        <f t="shared" si="36"/>
        <v>0.9680594569891636</v>
      </c>
      <c r="U50" s="35" t="n">
        <f>U51+U52+U53+U54</f>
        <v>293.6525519197918</v>
      </c>
      <c r="V50" s="36" t="n">
        <f t="shared" si="37"/>
        <v>0.7098008648231406</v>
      </c>
      <c r="W50" s="35" t="n">
        <f>W51+W52+W53+W54</f>
        <v>278.97639612193103</v>
      </c>
      <c r="X50" s="36" t="n">
        <f t="shared" si="38"/>
        <v>0.770035196704639</v>
      </c>
      <c r="Y50" s="35" t="n">
        <f t="shared" si="25"/>
        <v>2333.8134617228097</v>
      </c>
      <c r="Z50" s="36" t="n">
        <f t="shared" si="26"/>
        <v>0.3271487630835901</v>
      </c>
      <c r="AA50" s="37"/>
      <c r="AB50" s="38"/>
      <c r="AC50" s="38" t="n">
        <f>AC51+AC52+AC53+AC54</f>
        <v>174.18530713746364</v>
      </c>
      <c r="AD50" s="37"/>
      <c r="AE50" s="38" t="n">
        <f>AE51+AE52+AE53+AE54</f>
        <v>185.01432851336864</v>
      </c>
      <c r="AF50" s="37"/>
      <c r="AG50" s="38" t="n">
        <f>AG51+AG52+AG53+AG54</f>
        <v>173.25814751085144</v>
      </c>
      <c r="AH50" s="37"/>
      <c r="AI50" s="38" t="n">
        <f>AI51+AI52+AI53+AI54</f>
        <v>177.03061769277974</v>
      </c>
      <c r="AJ50" s="37"/>
      <c r="AK50" s="38" t="n">
        <f>AK51+AK52+AK53+AK54</f>
        <v>187.25797878709284</v>
      </c>
      <c r="AL50" s="37"/>
      <c r="AM50" s="38" t="n">
        <f>AM51+AM52+AM53+AM54</f>
        <v>176.192032227087</v>
      </c>
      <c r="AN50" s="37"/>
      <c r="AO50" s="38" t="n">
        <f>AO51+AO52+AO53+AO54</f>
        <v>181.77547519129797</v>
      </c>
      <c r="AP50" s="37"/>
      <c r="AQ50" s="38" t="n">
        <f>AQ51+AQ52+AQ53+AQ54</f>
        <v>169.40480609893115</v>
      </c>
      <c r="AR50" s="37"/>
      <c r="AS50" s="38" t="n">
        <f>AS51+AS52+AS53+AS54</f>
        <v>162.6515173608492</v>
      </c>
      <c r="AT50" s="37"/>
      <c r="AU50" s="38" t="n">
        <f>AU51+AU52+AU53+AU54</f>
        <v>171.74663901586436</v>
      </c>
      <c r="AV50" s="37"/>
      <c r="AW50" s="38" t="n">
        <f>AW51+AW52+AW53+AW54</f>
        <v>157.61064900930512</v>
      </c>
      <c r="AX50" s="37"/>
      <c r="AY50" s="38" t="n">
        <f>AY51+AY52+AY53+AY54</f>
        <v>159.07899964234866</v>
      </c>
      <c r="AZ50" s="37"/>
      <c r="BA50" s="38" t="n">
        <f t="shared" si="27"/>
        <v>2075.20649818724</v>
      </c>
      <c r="BB50" s="37"/>
      <c r="BC50" s="39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</row>
    <row r="51" s="14" customFormat="1" ht="27" customHeight="1" spans="1:68">
      <c r="A51" s="45"/>
      <c r="B51" s="34" t="s">
        <v>338</v>
      </c>
      <c r="C51" s="35">
        <v>164.4953</v>
      </c>
      <c r="D51" s="36" t="n">
        <f t="shared" si="28"/>
        <v>0.045928044452894</v>
      </c>
      <c r="E51" s="35">
        <v>172.6711</v>
      </c>
      <c r="F51" s="36" t="n">
        <f t="shared" si="29"/>
        <v>0.03811175126358801</v>
      </c>
      <c r="G51" s="35">
        <v>158.0056</v>
      </c>
      <c r="H51" s="36" t="n">
        <f t="shared" si="30"/>
        <v>0.011133594170957384</v>
      </c>
      <c r="I51" s="35" t="n">
        <f>中口径明细!AD51</f>
        <v>162.0783</v>
      </c>
      <c r="J51" s="36" t="n">
        <f t="shared" si="31"/>
        <v>0.013550628660620845</v>
      </c>
      <c r="K51" s="35" t="n">
        <f>中口径明细!AF51</f>
        <v>163.5476</v>
      </c>
      <c r="L51" s="36" t="n">
        <f t="shared" si="32"/>
        <v>-0.036223330750260074</v>
      </c>
      <c r="M51" s="35" t="n">
        <f>中口径明细!AH51</f>
        <v>161.1131</v>
      </c>
      <c r="N51" s="36" t="n">
        <f t="shared" si="33"/>
        <v>0.004080811026914821</v>
      </c>
      <c r="O51" s="35" t="n">
        <f>中口径明细!AJ51</f>
        <v>167.1169</v>
      </c>
      <c r="P51" s="36" t="n">
        <f t="shared" si="34"/>
        <v>0.00829663971309591</v>
      </c>
      <c r="Q51" s="35" t="n">
        <f>中口径明细!AL51</f>
        <v>162.8831</v>
      </c>
      <c r="R51" s="36" t="n">
        <f t="shared" si="35"/>
        <v>0.049889424666646365</v>
      </c>
      <c r="S51" s="35" t="n">
        <f>中口径明细!AN51</f>
        <v>136.8044</v>
      </c>
      <c r="T51" s="36" t="n">
        <f t="shared" si="36"/>
        <v>-0.07223138130674178</v>
      </c>
      <c r="U51" s="35" t="n">
        <f>中口径明细!AP51</f>
        <v>145.8738</v>
      </c>
      <c r="V51" s="36" t="n">
        <f t="shared" si="37"/>
        <v>-0.06615845636883566</v>
      </c>
      <c r="W51" s="35" t="n">
        <f>中口径明细!AR51</f>
        <v>133.7493</v>
      </c>
      <c r="X51" s="36" t="n">
        <f t="shared" si="38"/>
        <v>-0.06326217590452576</v>
      </c>
      <c r="Y51" s="35" t="n">
        <f t="shared" si="25"/>
        <v>1594.5892000000001</v>
      </c>
      <c r="Z51" s="36" t="n">
        <f t="shared" si="26"/>
        <v>6.691826344917828E-5</v>
      </c>
      <c r="AA51" s="37"/>
      <c r="AB51" s="38"/>
      <c r="AC51" s="35">
        <v>157.2721</v>
      </c>
      <c r="AD51" s="36"/>
      <c r="AE51" s="35">
        <v>166.3319</v>
      </c>
      <c r="AF51" s="36"/>
      <c r="AG51" s="35">
        <v>156.2658</v>
      </c>
      <c r="AH51" s="36"/>
      <c r="AI51" s="35">
        <v>159.9114</v>
      </c>
      <c r="AJ51" s="36"/>
      <c r="AK51" s="35">
        <v>169.6945</v>
      </c>
      <c r="AL51" s="36"/>
      <c r="AM51" s="35">
        <v>160.4583</v>
      </c>
      <c r="AN51" s="36"/>
      <c r="AO51" s="35">
        <v>165.7418</v>
      </c>
      <c r="AP51" s="36"/>
      <c r="AQ51" s="35">
        <v>155.1431</v>
      </c>
      <c r="AR51" s="36"/>
      <c r="AS51" s="35">
        <v>147.4553</v>
      </c>
      <c r="AT51" s="36"/>
      <c r="AU51" s="35">
        <v>156.2083</v>
      </c>
      <c r="AV51" s="36"/>
      <c r="AW51" s="35">
        <v>142.782</v>
      </c>
      <c r="AX51" s="36"/>
      <c r="AY51" s="35">
        <v>144.3512</v>
      </c>
      <c r="AZ51" s="36"/>
      <c r="BA51" s="35" t="n">
        <f t="shared" si="27"/>
        <v>1881.6157</v>
      </c>
      <c r="BB51" s="36"/>
      <c r="BC51" s="40"/>
      <c r="BD51" s="46"/>
      <c r="BE51" s="46"/>
      <c r="BF51" s="46"/>
      <c r="BG51" s="46"/>
      <c r="BH51" s="46"/>
      <c r="BI51" s="46"/>
      <c r="BJ51" s="46"/>
      <c r="BK51" s="46"/>
      <c r="BL51" s="46"/>
      <c r="BM51" s="46"/>
      <c r="BN51" s="46"/>
      <c r="BO51" s="46"/>
      <c r="BP51" s="47"/>
    </row>
    <row r="52" s="14" customFormat="1" ht="27" customHeight="1" spans="1:68">
      <c r="A52" s="45"/>
      <c r="B52" s="34" t="s">
        <v>295</v>
      </c>
      <c r="C52" s="35">
        <v>9.95999999999992</v>
      </c>
      <c r="D52" s="36" t="n">
        <f t="shared" si="28"/>
        <v>-0.021611001964634835</v>
      </c>
      <c r="E52" s="35">
        <v>9.98000000000002</v>
      </c>
      <c r="F52" s="36" t="n">
        <f t="shared" si="29"/>
        <v>-0.016748768472904407</v>
      </c>
      <c r="G52" s="35" t="n">
        <f>公交!AB41-公交!AB43</f>
        <v>9.970000000000027</v>
      </c>
      <c r="H52" s="36" t="n">
        <f t="shared" si="30"/>
        <v>-0.01773399014778032</v>
      </c>
      <c r="I52" s="35" t="n">
        <f>公交!AD41-公交!AD43</f>
        <v>9.979999999999905</v>
      </c>
      <c r="J52" s="36" t="n">
        <f t="shared" si="31"/>
        <v>-0.017716535433080716</v>
      </c>
      <c r="K52" s="35" t="n">
        <f>公交!AF41-公交!AF43</f>
        <v>10.0</v>
      </c>
      <c r="L52" s="36" t="n">
        <f t="shared" si="32"/>
        <v>-0.015748031496062964</v>
      </c>
      <c r="M52" s="35" t="n">
        <f>公交!AH41-公交!AH43</f>
        <v>6.899999999999977</v>
      </c>
      <c r="N52" s="36" t="n">
        <f t="shared" si="33"/>
        <v>-0.32086614173228545</v>
      </c>
      <c r="O52" s="35" t="n">
        <f>公交!AJ41-公交!AJ43</f>
        <v>7.400000000000091</v>
      </c>
      <c r="P52" s="36" t="n">
        <f t="shared" si="34"/>
        <v>-0.27734374999999123</v>
      </c>
      <c r="Q52" s="35" t="n">
        <f>公交!AL41-公交!AL43</f>
        <v>8.200000000000045</v>
      </c>
      <c r="R52" s="36" t="n">
        <f t="shared" si="35"/>
        <v>-0.19999999999999507</v>
      </c>
      <c r="S52" s="35" t="n">
        <f>公交!AN41-公交!AN43</f>
        <v>8.17999999999995</v>
      </c>
      <c r="T52" s="36" t="n">
        <f t="shared" si="36"/>
        <v>-0.18200000000000505</v>
      </c>
      <c r="U52" s="35" t="n">
        <f>公交!AP41-公交!AP43</f>
        <v>8.18999999999994</v>
      </c>
      <c r="V52" s="36" t="n">
        <f t="shared" si="37"/>
        <v>-0.1826347305389281</v>
      </c>
      <c r="W52" s="35" t="n">
        <f>公交!AR41-公交!AR43</f>
        <v>8.210000000000036</v>
      </c>
      <c r="X52" s="36" t="n">
        <f t="shared" si="38"/>
        <v>-0.1732124874118841</v>
      </c>
      <c r="Y52" s="35" t="n">
        <f t="shared" si="25"/>
        <v>88.75999999999988</v>
      </c>
      <c r="Z52" s="36" t="n">
        <f t="shared" si="26"/>
        <v>-0.12525869715186855</v>
      </c>
      <c r="AA52" s="37"/>
      <c r="AB52" s="38"/>
      <c r="AC52" s="35">
        <v>10.1799999999999</v>
      </c>
      <c r="AD52" s="36"/>
      <c r="AE52" s="35">
        <v>10.15</v>
      </c>
      <c r="AF52" s="36"/>
      <c r="AG52" s="35">
        <v>10.15</v>
      </c>
      <c r="AH52" s="36"/>
      <c r="AI52" s="35">
        <v>10.16</v>
      </c>
      <c r="AJ52" s="36"/>
      <c r="AK52" s="35">
        <v>10.16</v>
      </c>
      <c r="AL52" s="36"/>
      <c r="AM52" s="35">
        <v>10.16</v>
      </c>
      <c r="AN52" s="36"/>
      <c r="AO52" s="35">
        <v>10.24</v>
      </c>
      <c r="AP52" s="36"/>
      <c r="AQ52" s="35">
        <v>10.25</v>
      </c>
      <c r="AR52" s="36"/>
      <c r="AS52" s="35">
        <v>10</v>
      </c>
      <c r="AT52" s="36"/>
      <c r="AU52" s="35">
        <v>10.02</v>
      </c>
      <c r="AV52" s="36"/>
      <c r="AW52" s="35">
        <v>9.93000000000006</v>
      </c>
      <c r="AX52" s="36"/>
      <c r="AY52" s="35">
        <v>9.93000000000006</v>
      </c>
      <c r="AZ52" s="36"/>
      <c r="BA52" s="35" t="n">
        <f t="shared" si="27"/>
        <v>121.33000000000001</v>
      </c>
      <c r="BB52" s="36"/>
      <c r="BC52" s="40"/>
      <c r="BD52" s="46"/>
      <c r="BE52" s="46"/>
      <c r="BF52" s="46"/>
      <c r="BG52" s="46"/>
      <c r="BH52" s="46"/>
      <c r="BI52" s="46"/>
      <c r="BJ52" s="46"/>
      <c r="BK52" s="46"/>
      <c r="BL52" s="46"/>
      <c r="BM52" s="46"/>
      <c r="BN52" s="46"/>
      <c r="BO52" s="46"/>
      <c r="BP52" s="47"/>
    </row>
    <row r="53" s="14" customFormat="1" ht="27" customHeight="1" spans="1:68">
      <c r="A53" s="45"/>
      <c r="B53" s="34" t="s">
        <v>296</v>
      </c>
      <c r="C53" s="35">
        <v>2.55999999999995</v>
      </c>
      <c r="D53" s="36" t="n">
        <f t="shared" si="28"/>
        <v>-0.08243727598566786</v>
      </c>
      <c r="E53" s="35">
        <v>2.31999999999994</v>
      </c>
      <c r="F53" s="36" t="n">
        <f t="shared" si="29"/>
        <v>-0.6094276094276156</v>
      </c>
      <c r="G53" s="35" t="n">
        <f>出租!AB41-出租!AB43</f>
        <v>2.3500000000000227</v>
      </c>
      <c r="H53" s="36" t="n">
        <f t="shared" si="30"/>
        <v>-0.08560311284043776</v>
      </c>
      <c r="I53" s="35" t="n">
        <f>出租!AD41-出租!AD43</f>
        <v>2.159999999999968</v>
      </c>
      <c r="J53" s="36" t="n">
        <f t="shared" si="31"/>
        <v>-0.10743801652896379</v>
      </c>
      <c r="K53" s="35" t="n">
        <f>出租!AF41-出租!AF43</f>
        <v>2.2799999999999727</v>
      </c>
      <c r="L53" s="36" t="n">
        <f t="shared" si="32"/>
        <v>-0.021459227467794606</v>
      </c>
      <c r="M53" s="35" t="n">
        <f>出租!AH41-出租!AH43</f>
        <v>2.159999999999968</v>
      </c>
      <c r="N53" s="36" t="n">
        <f t="shared" si="33"/>
        <v>-0.08860759493672155</v>
      </c>
      <c r="O53" s="35" t="n">
        <f>出租!AJ41-出租!AJ43</f>
        <v>89.34000000000003</v>
      </c>
      <c r="P53" s="36" t="n">
        <f t="shared" si="34"/>
        <v>35.76543209876619</v>
      </c>
      <c r="Q53" s="35" t="n">
        <f>出租!AL41-出租!AL43</f>
        <v>138.36</v>
      </c>
      <c r="R53" s="36" t="n">
        <f t="shared" si="35"/>
        <v>59.68421052631659</v>
      </c>
      <c r="S53" s="35" t="n">
        <f>出租!AN41-出租!AN43</f>
        <v>143.74</v>
      </c>
      <c r="T53" s="36" t="n">
        <f t="shared" si="36"/>
        <v>68.43961352657206</v>
      </c>
      <c r="U53" s="35" t="n">
        <f>出租!AP41-出租!AP43</f>
        <v>113.57999999999993</v>
      </c>
      <c r="V53" s="36" t="n">
        <f t="shared" si="37"/>
        <v>52.82938388625567</v>
      </c>
      <c r="W53" s="35" t="n">
        <f>出租!AR41-出租!AR43</f>
        <v>112.75</v>
      </c>
      <c r="X53" s="36" t="n">
        <f t="shared" si="38"/>
        <v>53.73300970873627</v>
      </c>
      <c r="Y53" s="35" t="n">
        <f t="shared" si="25"/>
        <v>498.8499999999998</v>
      </c>
      <c r="Z53" s="36" t="n">
        <f t="shared" si="26"/>
        <v>17.266202856096868</v>
      </c>
      <c r="AA53" s="37"/>
      <c r="AB53" s="38"/>
      <c r="AC53" s="35">
        <v>2.78999999999996</v>
      </c>
      <c r="AD53" s="36"/>
      <c r="AE53" s="35">
        <v>5.93999999999994</v>
      </c>
      <c r="AF53" s="36"/>
      <c r="AG53" s="35">
        <v>2.56999999999994</v>
      </c>
      <c r="AH53" s="36"/>
      <c r="AI53" s="35">
        <v>2.42000000000007</v>
      </c>
      <c r="AJ53" s="36"/>
      <c r="AK53" s="35">
        <v>2.32999999999993</v>
      </c>
      <c r="AL53" s="36"/>
      <c r="AM53" s="35">
        <v>2.37</v>
      </c>
      <c r="AN53" s="36"/>
      <c r="AO53" s="35">
        <v>2.42999999999995</v>
      </c>
      <c r="AP53" s="36"/>
      <c r="AQ53" s="35">
        <v>2.27999999999997</v>
      </c>
      <c r="AR53" s="36"/>
      <c r="AS53" s="35">
        <v>2.06999999999994</v>
      </c>
      <c r="AT53" s="36"/>
      <c r="AU53" s="35">
        <v>2.11000000000001</v>
      </c>
      <c r="AV53" s="36"/>
      <c r="AW53" s="35">
        <v>2.06000000000006</v>
      </c>
      <c r="AX53" s="36"/>
      <c r="AY53" s="35">
        <v>2.16999999999996</v>
      </c>
      <c r="AZ53" s="36"/>
      <c r="BA53" s="35" t="n">
        <f t="shared" si="27"/>
        <v>31.53999999999973</v>
      </c>
      <c r="BB53" s="36"/>
      <c r="BC53" s="40"/>
      <c r="BD53" s="46"/>
      <c r="BE53" s="46"/>
      <c r="BF53" s="46"/>
      <c r="BG53" s="46"/>
      <c r="BH53" s="46"/>
      <c r="BI53" s="46"/>
      <c r="BJ53" s="41"/>
      <c r="BK53" s="46"/>
      <c r="BL53" s="41"/>
      <c r="BM53" s="41"/>
      <c r="BN53" s="41"/>
      <c r="BO53" s="41"/>
      <c r="BP53" s="47"/>
    </row>
    <row r="54" s="14" customFormat="1" ht="29.1" customHeight="1" spans="1:68">
      <c r="A54" s="29"/>
      <c r="B54" s="34" t="s">
        <v>339</v>
      </c>
      <c r="C54" s="35">
        <v>1.83676723188347</v>
      </c>
      <c r="D54" s="36" t="n">
        <f t="shared" si="28"/>
        <v>-0.5341945863222276</v>
      </c>
      <c r="E54" s="35">
        <v>4.74486777198075</v>
      </c>
      <c r="F54" s="36" t="n">
        <f t="shared" si="29"/>
        <v>0.8302791176351816</v>
      </c>
      <c r="G54" s="35">
        <v>5.96865700461154</v>
      </c>
      <c r="H54" s="36" t="n">
        <f t="shared" si="30"/>
        <v>0.39704389435819953</v>
      </c>
      <c r="I54" s="35" t="n">
        <f>网约车!AD41-网约车!AD43</f>
        <v>9.070357728504007</v>
      </c>
      <c r="J54" s="36" t="n">
        <f t="shared" si="31"/>
        <v>0.9982204737463376</v>
      </c>
      <c r="K54" s="35" t="n">
        <f>网约车!AF41-网约车!AF43</f>
        <v>7.968466046184005</v>
      </c>
      <c r="L54" s="36" t="n">
        <f t="shared" si="32"/>
        <v>0.5706118780778269</v>
      </c>
      <c r="M54" s="35" t="n">
        <f>网约车!AH41-网约车!AH43</f>
        <v>6.31767486456198</v>
      </c>
      <c r="N54" s="36" t="n">
        <f t="shared" si="33"/>
        <v>0.9719734412093355</v>
      </c>
      <c r="O54" s="35" t="n">
        <f>网约车!AJ41-网约车!AJ43</f>
        <v>24.949779123069007</v>
      </c>
      <c r="P54" s="36" t="n">
        <f t="shared" si="34"/>
        <v>6.417416279554981</v>
      </c>
      <c r="Q54" s="35" t="n">
        <f>网约车!AL41-网约车!AL43</f>
        <v>33.365483096567004</v>
      </c>
      <c r="R54" s="36" t="n">
        <f t="shared" si="35"/>
        <v>18.267405200663315</v>
      </c>
      <c r="S54" s="35" t="n">
        <f>网约车!AN41-网约车!AN43</f>
        <v>31.383456935656397</v>
      </c>
      <c r="T54" s="36" t="n">
        <f t="shared" si="36"/>
        <v>9.03879555167295</v>
      </c>
      <c r="U54" s="35" t="n">
        <f>网约车!AP41-网约车!AP43</f>
        <v>26.00875191979199</v>
      </c>
      <c r="V54" s="36" t="n">
        <f t="shared" si="37"/>
        <v>6.630916936000972</v>
      </c>
      <c r="W54" s="35" t="n">
        <f>网约车!AR41-网约车!AR43</f>
        <v>24.267096121931004</v>
      </c>
      <c r="X54" s="36" t="n">
        <f t="shared" si="38"/>
        <v>7.548818836842541</v>
      </c>
      <c r="Y54" s="35" t="n">
        <f t="shared" si="25"/>
        <v>151.61426172281014</v>
      </c>
      <c r="Z54" s="36" t="n">
        <f t="shared" si="26"/>
        <v>3.3005831541372714</v>
      </c>
      <c r="AA54" s="37"/>
      <c r="AB54" s="38"/>
      <c r="AC54" s="35">
        <v>3.9432071374638</v>
      </c>
      <c r="AD54" s="36"/>
      <c r="AE54" s="35">
        <v>2.5924285133687</v>
      </c>
      <c r="AF54" s="36"/>
      <c r="AG54" s="35">
        <v>4.2723475108515</v>
      </c>
      <c r="AH54" s="36"/>
      <c r="AI54" s="35">
        <v>4.5392176927797</v>
      </c>
      <c r="AJ54" s="36"/>
      <c r="AK54" s="35">
        <v>5.07347878709291</v>
      </c>
      <c r="AL54" s="36"/>
      <c r="AM54" s="35">
        <v>3.20373222708699</v>
      </c>
      <c r="AN54" s="36"/>
      <c r="AO54" s="35">
        <v>3.363675191298</v>
      </c>
      <c r="AP54" s="36"/>
      <c r="AQ54" s="35">
        <v>1.73170609893118</v>
      </c>
      <c r="AR54" s="36"/>
      <c r="AS54" s="35">
        <v>3.12621736084927</v>
      </c>
      <c r="AT54" s="36"/>
      <c r="AU54" s="35">
        <v>3.40833901586433</v>
      </c>
      <c r="AV54" s="36"/>
      <c r="AW54" s="35">
        <v>2.838649009305</v>
      </c>
      <c r="AX54" s="36"/>
      <c r="AY54" s="35">
        <v>2.62779964234863</v>
      </c>
      <c r="AZ54" s="36"/>
      <c r="BA54" s="35" t="n">
        <f t="shared" si="27"/>
        <v>40.720798187240014</v>
      </c>
      <c r="BB54" s="36"/>
      <c r="BC54" s="40"/>
      <c r="BD54" s="46"/>
      <c r="BE54" s="46"/>
      <c r="BF54" s="46"/>
      <c r="BG54" s="46"/>
      <c r="BH54" s="46"/>
      <c r="BI54" s="46"/>
      <c r="BJ54" s="46"/>
      <c r="BK54" s="46"/>
      <c r="BL54" s="46"/>
      <c r="BM54" s="46"/>
      <c r="BN54" s="46"/>
      <c r="BO54" s="46"/>
      <c r="BP54" s="47"/>
    </row>
    <row r="55" s="15" customFormat="1" ht="27" customHeight="1" spans="1:68">
      <c r="A55" s="48" t="s">
        <v>102</v>
      </c>
      <c r="B55" s="34" t="s">
        <v>337</v>
      </c>
      <c r="C55" s="35" t="n">
        <f>C56+C57+C58+C59</f>
        <v>398.964334059401</v>
      </c>
      <c r="D55" s="36" t="n">
        <f t="shared" si="28"/>
        <v>0.12649998407812202</v>
      </c>
      <c r="E55" s="35" t="n">
        <f>E56+E57+E58+E59</f>
        <v>409.5446490310162</v>
      </c>
      <c r="F55" s="36" t="n">
        <f t="shared" si="29"/>
        <v>0.2305771784311097</v>
      </c>
      <c r="G55" s="35" t="n">
        <f>G56+G57+G58+G59</f>
        <v>401.79438914671397</v>
      </c>
      <c r="H55" s="36" t="n">
        <f t="shared" si="30"/>
        <v>0.203835783131747</v>
      </c>
      <c r="I55" s="35" t="n">
        <f>I56+I57+I58+I59</f>
        <v>400.0994312519175</v>
      </c>
      <c r="J55" s="36" t="n">
        <f t="shared" si="31"/>
        <v>0.14813690277435</v>
      </c>
      <c r="K55" s="35" t="n">
        <f>K56+K57+K58+K59</f>
        <v>396.5739265874507</v>
      </c>
      <c r="L55" s="36" t="n">
        <f t="shared" si="32"/>
        <v>0.15668324892075325</v>
      </c>
      <c r="M55" s="35" t="n">
        <f>M56+M57+M58+M59</f>
        <v>395.25403476562036</v>
      </c>
      <c r="N55" s="36" t="n">
        <f t="shared" si="33"/>
        <v>0.16914070662980207</v>
      </c>
      <c r="O55" s="35" t="n">
        <f>O56+O57+O58+O59</f>
        <v>410.7456153718802</v>
      </c>
      <c r="P55" s="36" t="n">
        <f t="shared" si="34"/>
        <v>0.23449142235561737</v>
      </c>
      <c r="Q55" s="35" t="n">
        <f>Q56+Q57+Q58+Q59</f>
        <v>420.8344792396517</v>
      </c>
      <c r="R55" s="36" t="n">
        <f t="shared" si="35"/>
        <v>0.12096944758275674</v>
      </c>
      <c r="S55" s="35" t="n">
        <f>S56+S57+S58+S59</f>
        <v>429.5171103336722</v>
      </c>
      <c r="T55" s="36" t="n">
        <f t="shared" si="36"/>
        <v>0.01681919331703674</v>
      </c>
      <c r="U55" s="35" t="n">
        <f>U56+U57+U58+U59</f>
        <v>469.450202758492</v>
      </c>
      <c r="V55" s="36" t="n">
        <f t="shared" si="37"/>
        <v>0.06037889863995316</v>
      </c>
      <c r="W55" s="35" t="n">
        <f>W56+W57+W58+W59</f>
        <v>428.84099968152515</v>
      </c>
      <c r="X55" s="36" t="n">
        <f t="shared" si="38"/>
        <v>0.06312841927043267</v>
      </c>
      <c r="Y55" s="35" t="n">
        <f t="shared" si="25"/>
        <v>4132.778172545815</v>
      </c>
      <c r="Z55" s="36" t="n">
        <f t="shared" si="26"/>
        <v>0.14057648132503386</v>
      </c>
      <c r="AA55" s="37"/>
      <c r="AB55" s="38"/>
      <c r="AC55" s="38" t="n">
        <f>AC56+AC57+AC58+AC59</f>
        <v>354.16275161858636</v>
      </c>
      <c r="AD55" s="37"/>
      <c r="AE55" s="38" t="n">
        <f>AE56+AE57+AE58+AE59</f>
        <v>332.80695937588723</v>
      </c>
      <c r="AF55" s="37"/>
      <c r="AG55" s="38" t="n">
        <f>AG56+AG57+AG58+AG59</f>
        <v>333.76179274340575</v>
      </c>
      <c r="AH55" s="37"/>
      <c r="AI55" s="38" t="n">
        <f>AI56+AI57+AI58+AI59</f>
        <v>348.4771112966761</v>
      </c>
      <c r="AJ55" s="37"/>
      <c r="AK55" s="38" t="n">
        <f>AK56+AK57+AK58+AK59</f>
        <v>342.85438728145823</v>
      </c>
      <c r="AL55" s="37"/>
      <c r="AM55" s="38" t="n">
        <f>AM56+AM57+AM58+AM59</f>
        <v>338.07225471174473</v>
      </c>
      <c r="AN55" s="37"/>
      <c r="AO55" s="38" t="n">
        <f>AO56+AO57+AO58+AO59</f>
        <v>332.7245600363174</v>
      </c>
      <c r="AP55" s="37"/>
      <c r="AQ55" s="38" t="n">
        <f>AQ56+AQ57+AQ58+AQ59</f>
        <v>375.4201152824758</v>
      </c>
      <c r="AR55" s="37"/>
      <c r="AS55" s="38" t="n">
        <f>AS56+AS57+AS58+AS59</f>
        <v>422.4124732859482</v>
      </c>
      <c r="AT55" s="37"/>
      <c r="AU55" s="38" t="n">
        <f>AU56+AU57+AU58+AU59</f>
        <v>442.7192990737663</v>
      </c>
      <c r="AV55" s="37"/>
      <c r="AW55" s="38" t="n">
        <f>AW56+AW57+AW58+AW59</f>
        <v>403.37648012063835</v>
      </c>
      <c r="AX55" s="37"/>
      <c r="AY55" s="38" t="n">
        <f>AY56+AY57+AY58+AY59</f>
        <v>391.95663834895123</v>
      </c>
      <c r="AZ55" s="37"/>
      <c r="BA55" s="38" t="n">
        <f t="shared" si="27"/>
        <v>4418.744823175856</v>
      </c>
      <c r="BB55" s="37"/>
      <c r="BC55" s="39"/>
      <c r="BD55" s="44"/>
      <c r="BE55" s="44"/>
      <c r="BF55" s="44"/>
      <c r="BG55" s="44"/>
      <c r="BH55" s="44"/>
      <c r="BI55" s="44"/>
      <c r="BJ55" s="44"/>
      <c r="BK55" s="44"/>
      <c r="BL55" s="44"/>
      <c r="BM55" s="44"/>
      <c r="BN55" s="44"/>
      <c r="BO55" s="44"/>
      <c r="BP55" s="44"/>
    </row>
    <row r="56" ht="27" customHeight="1" spans="1:68">
      <c r="A56" s="45"/>
      <c r="B56" s="34" t="s">
        <v>338</v>
      </c>
      <c r="C56" s="35">
        <v>166.5997</v>
      </c>
      <c r="D56" s="36" t="n">
        <f t="shared" si="28"/>
        <v>0.10327785367701448</v>
      </c>
      <c r="E56" s="35">
        <v>162.5623</v>
      </c>
      <c r="F56" s="36" t="n">
        <f t="shared" si="29"/>
        <v>0.07177055890039585</v>
      </c>
      <c r="G56" s="35">
        <v>156.3913</v>
      </c>
      <c r="H56" s="36" t="n">
        <f t="shared" si="30"/>
        <v>0.12775491455194854</v>
      </c>
      <c r="I56" s="35" t="n">
        <f>中口径明细!AD56</f>
        <v>158.5341</v>
      </c>
      <c r="J56" s="36" t="n">
        <f t="shared" si="31"/>
        <v>0.12447733690251495</v>
      </c>
      <c r="K56" s="35" t="n">
        <f>中口径明细!AF56</f>
        <v>153.939</v>
      </c>
      <c r="L56" s="36" t="n">
        <f t="shared" si="32"/>
        <v>0.10338435999492535</v>
      </c>
      <c r="M56" s="35" t="n">
        <f>中口径明细!AH56</f>
        <v>150.4945</v>
      </c>
      <c r="N56" s="36" t="n">
        <f t="shared" si="33"/>
        <v>0.11309042174725348</v>
      </c>
      <c r="O56" s="35" t="n">
        <f>中口径明细!AJ56</f>
        <v>145.7717</v>
      </c>
      <c r="P56" s="36" t="n">
        <f t="shared" si="34"/>
        <v>0.11315704670516391</v>
      </c>
      <c r="Q56" s="35" t="n">
        <f>中口径明细!AL56</f>
        <v>146.7911</v>
      </c>
      <c r="R56" s="36" t="n">
        <f t="shared" si="35"/>
        <v>-0.06124890882754519</v>
      </c>
      <c r="S56" s="35" t="n">
        <f>中口径明细!AN56</f>
        <v>151.2837</v>
      </c>
      <c r="T56" s="36" t="n">
        <f t="shared" si="36"/>
        <v>-0.18873947741256691</v>
      </c>
      <c r="U56" s="35" t="n">
        <f>中口径明细!AP56</f>
        <v>156.9226</v>
      </c>
      <c r="V56" s="36" t="n">
        <f t="shared" si="37"/>
        <v>-0.22621305317305573</v>
      </c>
      <c r="W56" s="35" t="n">
        <f>中口径明细!AR56</f>
        <v>149.9079</v>
      </c>
      <c r="X56" s="36" t="n">
        <f t="shared" si="38"/>
        <v>-0.13659360064691595</v>
      </c>
      <c r="Y56" s="35" t="n">
        <f t="shared" si="25"/>
        <v>1549.29</v>
      </c>
      <c r="Z56" s="36" t="n">
        <f t="shared" si="26"/>
        <v>0.010191504673429108</v>
      </c>
      <c r="AA56" s="37"/>
      <c r="AB56" s="38"/>
      <c r="AC56" s="35">
        <v>151.0043</v>
      </c>
      <c r="AD56" s="36"/>
      <c r="AE56" s="35">
        <v>151.6764</v>
      </c>
      <c r="AF56" s="36"/>
      <c r="AG56" s="35">
        <v>138.6749</v>
      </c>
      <c r="AH56" s="36"/>
      <c r="AI56" s="35">
        <v>140.9847</v>
      </c>
      <c r="AJ56" s="36"/>
      <c r="AK56" s="35">
        <v>139.5153</v>
      </c>
      <c r="AL56" s="36"/>
      <c r="AM56" s="35">
        <v>135.2042</v>
      </c>
      <c r="AN56" s="36"/>
      <c r="AO56" s="35">
        <v>130.9534</v>
      </c>
      <c r="AP56" s="36"/>
      <c r="AQ56" s="35">
        <v>156.3685</v>
      </c>
      <c r="AR56" s="36"/>
      <c r="AS56" s="35">
        <v>186.4798</v>
      </c>
      <c r="AT56" s="36"/>
      <c r="AU56" s="35">
        <v>202.7982</v>
      </c>
      <c r="AV56" s="36"/>
      <c r="AW56" s="35">
        <v>173.6238</v>
      </c>
      <c r="AX56" s="36"/>
      <c r="AY56" s="35">
        <v>163.3938</v>
      </c>
      <c r="AZ56" s="36"/>
      <c r="BA56" s="35" t="n">
        <f t="shared" si="27"/>
        <v>1870.6773</v>
      </c>
      <c r="BB56" s="36"/>
      <c r="BC56" s="40"/>
      <c r="BD56" s="46"/>
      <c r="BE56" s="46"/>
      <c r="BF56" s="46"/>
      <c r="BG56" s="46"/>
      <c r="BH56" s="46"/>
      <c r="BI56" s="46"/>
      <c r="BJ56" s="46"/>
      <c r="BK56" s="46"/>
      <c r="BL56" s="46"/>
      <c r="BM56" s="46"/>
      <c r="BN56" s="46"/>
      <c r="BO56" s="46"/>
      <c r="BP56" s="47"/>
    </row>
    <row r="57" ht="27" customHeight="1" spans="1:68">
      <c r="A57" s="45"/>
      <c r="B57" s="34" t="s">
        <v>295</v>
      </c>
      <c r="C57" s="35">
        <v>210.96</v>
      </c>
      <c r="D57" s="36" t="n">
        <f t="shared" si="28"/>
        <v>0.1685592422312081</v>
      </c>
      <c r="E57" s="35">
        <v>224.46</v>
      </c>
      <c r="F57" s="36" t="n">
        <f t="shared" si="29"/>
        <v>0.35707376058041107</v>
      </c>
      <c r="G57" s="35" t="n">
        <f>公交!AB45-公交!AB47</f>
        <v>227.7</v>
      </c>
      <c r="H57" s="36" t="n">
        <f t="shared" si="30"/>
        <v>0.31504475887958416</v>
      </c>
      <c r="I57" s="35" t="n">
        <f>公交!AD45-公交!AD47</f>
        <v>222.65999999999997</v>
      </c>
      <c r="J57" s="36" t="n">
        <f t="shared" si="31"/>
        <v>0.19767629498144257</v>
      </c>
      <c r="K57" s="35" t="n">
        <f>公交!AF45-公交!AF47</f>
        <v>225.42999999999995</v>
      </c>
      <c r="L57" s="36" t="n">
        <f t="shared" si="32"/>
        <v>0.2186064111573598</v>
      </c>
      <c r="M57" s="35" t="n">
        <f>公交!AH45-公交!AH47</f>
        <v>226.78000000000003</v>
      </c>
      <c r="N57" s="36" t="n">
        <f t="shared" si="33"/>
        <v>0.22915989159891592</v>
      </c>
      <c r="O57" s="35" t="n">
        <f>公交!AJ45-公交!AJ47</f>
        <v>224.32000000000005</v>
      </c>
      <c r="P57" s="36" t="n">
        <f t="shared" si="34"/>
        <v>0.22358588337969776</v>
      </c>
      <c r="Q57" s="35" t="n">
        <f>公交!AL45-公交!AL47</f>
        <v>231.92000000000002</v>
      </c>
      <c r="R57" s="36" t="n">
        <f t="shared" si="35"/>
        <v>0.152340256384776</v>
      </c>
      <c r="S57" s="35" t="n">
        <f>公交!AN45-公交!AN47</f>
        <v>236.69999999999993</v>
      </c>
      <c r="T57" s="36" t="n">
        <f t="shared" si="36"/>
        <v>0.09008013263332404</v>
      </c>
      <c r="U57" s="35" t="n">
        <f>公交!AP45-公交!AP47</f>
        <v>251.69000000000005</v>
      </c>
      <c r="V57" s="36" t="n">
        <f t="shared" si="37"/>
        <v>0.14378550329470574</v>
      </c>
      <c r="W57" s="35" t="n">
        <f>公交!AR45-公交!AR47</f>
        <v>240.85000000000002</v>
      </c>
      <c r="X57" s="36" t="n">
        <f t="shared" si="38"/>
        <v>0.13834010776065786</v>
      </c>
      <c r="Y57" s="35" t="n">
        <f t="shared" si="25"/>
        <v>2282.62</v>
      </c>
      <c r="Z57" s="36" t="n">
        <f t="shared" si="26"/>
        <v>0.20374843112231455</v>
      </c>
      <c r="AA57" s="37"/>
      <c r="AB57" s="38"/>
      <c r="AC57" s="35">
        <v>180.53</v>
      </c>
      <c r="AD57" s="36"/>
      <c r="AE57" s="35">
        <v>165.4</v>
      </c>
      <c r="AF57" s="36"/>
      <c r="AG57" s="35">
        <v>173.15</v>
      </c>
      <c r="AH57" s="36"/>
      <c r="AI57" s="35">
        <v>185.91</v>
      </c>
      <c r="AJ57" s="36"/>
      <c r="AK57" s="35">
        <v>184.99</v>
      </c>
      <c r="AL57" s="36"/>
      <c r="AM57" s="35">
        <v>184.5</v>
      </c>
      <c r="AN57" s="36"/>
      <c r="AO57" s="35">
        <v>183.33</v>
      </c>
      <c r="AP57" s="36"/>
      <c r="AQ57" s="35">
        <v>201.26</v>
      </c>
      <c r="AR57" s="36"/>
      <c r="AS57" s="35">
        <v>217.14</v>
      </c>
      <c r="AT57" s="36"/>
      <c r="AU57" s="35">
        <v>220.05</v>
      </c>
      <c r="AV57" s="36"/>
      <c r="AW57" s="35">
        <v>211.58</v>
      </c>
      <c r="AX57" s="36"/>
      <c r="AY57" s="35">
        <v>209.87</v>
      </c>
      <c r="AZ57" s="36"/>
      <c r="BA57" s="35" t="n">
        <f t="shared" si="27"/>
        <v>2317.71</v>
      </c>
      <c r="BB57" s="36"/>
      <c r="BC57" s="40"/>
      <c r="BD57" s="46"/>
      <c r="BE57" s="46"/>
      <c r="BF57" s="46"/>
      <c r="BG57" s="46"/>
      <c r="BH57" s="46"/>
      <c r="BI57" s="46"/>
      <c r="BJ57" s="46"/>
      <c r="BK57" s="46"/>
      <c r="BL57" s="46"/>
      <c r="BM57" s="46"/>
      <c r="BN57" s="46"/>
      <c r="BO57" s="46"/>
      <c r="BP57" s="47"/>
    </row>
    <row r="58" ht="27" customHeight="1" spans="1:68">
      <c r="A58" s="45"/>
      <c r="B58" s="34" t="s">
        <v>296</v>
      </c>
      <c r="C58" s="35">
        <v>18.01</v>
      </c>
      <c r="D58" s="36" t="n">
        <f t="shared" si="28"/>
        <v>0.10490797546011588</v>
      </c>
      <c r="E58" s="35">
        <v>17.82</v>
      </c>
      <c r="F58" s="36" t="n">
        <f t="shared" si="29"/>
        <v>0.5783879539415411</v>
      </c>
      <c r="G58" s="35" t="n">
        <f>出租!AB45-出租!AB47</f>
        <v>12.5</v>
      </c>
      <c r="H58" s="36" t="n">
        <f t="shared" si="30"/>
        <v>-0.22311995027967202</v>
      </c>
      <c r="I58" s="35" t="n">
        <f>出租!AD45-出租!AD47</f>
        <v>12.319999999999993</v>
      </c>
      <c r="J58" s="36" t="n">
        <f t="shared" si="31"/>
        <v>-0.19582245430809397</v>
      </c>
      <c r="K58" s="35" t="n">
        <f>出租!AF45-出租!AF47</f>
        <v>11.150000000000034</v>
      </c>
      <c r="L58" s="36" t="n">
        <f t="shared" si="32"/>
        <v>-0.051063829787234005</v>
      </c>
      <c r="M58" s="35" t="n">
        <f>出租!AH45-出租!AH47</f>
        <v>12.029999999999973</v>
      </c>
      <c r="N58" s="36" t="n">
        <f t="shared" si="33"/>
        <v>-0.0774539877300614</v>
      </c>
      <c r="O58" s="35" t="n">
        <f>出租!AJ45-出租!AJ47</f>
        <v>29.04000000000002</v>
      </c>
      <c r="P58" s="36" t="n">
        <f t="shared" si="34"/>
        <v>1.2184873949579833</v>
      </c>
      <c r="Q58" s="35" t="n">
        <f>出租!AL45-出租!AL47</f>
        <v>29.310000000000002</v>
      </c>
      <c r="R58" s="36" t="n">
        <f t="shared" si="35"/>
        <v>1.1840536512667659</v>
      </c>
      <c r="S58" s="35" t="n">
        <f>出租!AN45-出租!AN47</f>
        <v>29.859999999999957</v>
      </c>
      <c r="T58" s="36" t="n">
        <f t="shared" si="36"/>
        <v>1.2085798816568047</v>
      </c>
      <c r="U58" s="35" t="n">
        <f>出租!AP45-出租!AP47</f>
        <v>44.849999999999966</v>
      </c>
      <c r="V58" s="36" t="n">
        <f t="shared" si="37"/>
        <v>2.1562280084447574</v>
      </c>
      <c r="W58" s="35" t="n">
        <f>出租!AR45-出租!AR47</f>
        <v>27.599999999999966</v>
      </c>
      <c r="X58" s="36" t="n">
        <f t="shared" si="38"/>
        <v>1.12798766383963</v>
      </c>
      <c r="Y58" s="35" t="n">
        <f t="shared" si="25"/>
        <v>216.88999999999993</v>
      </c>
      <c r="Z58" s="36" t="n">
        <f t="shared" si="26"/>
        <v>0.5713250742592191</v>
      </c>
      <c r="AA58" s="37"/>
      <c r="AB58" s="38"/>
      <c r="AC58" s="35">
        <v>16.3000000000001</v>
      </c>
      <c r="AD58" s="36"/>
      <c r="AE58" s="35">
        <v>11.29</v>
      </c>
      <c r="AF58" s="36"/>
      <c r="AG58" s="35">
        <v>16.0899999999999</v>
      </c>
      <c r="AH58" s="36"/>
      <c r="AI58" s="35">
        <v>15.32</v>
      </c>
      <c r="AJ58" s="36"/>
      <c r="AK58" s="35">
        <v>11.75</v>
      </c>
      <c r="AL58" s="36"/>
      <c r="AM58" s="35">
        <v>13.04</v>
      </c>
      <c r="AN58" s="36"/>
      <c r="AO58" s="35">
        <v>13.09</v>
      </c>
      <c r="AP58" s="36"/>
      <c r="AQ58" s="35">
        <v>13.42</v>
      </c>
      <c r="AR58" s="36"/>
      <c r="AS58" s="35">
        <v>13.52</v>
      </c>
      <c r="AT58" s="36"/>
      <c r="AU58" s="35">
        <v>14.21</v>
      </c>
      <c r="AV58" s="36"/>
      <c r="AW58" s="35">
        <v>12.97</v>
      </c>
      <c r="AX58" s="36"/>
      <c r="AY58" s="35">
        <v>12.99</v>
      </c>
      <c r="AZ58" s="36"/>
      <c r="BA58" s="35" t="n">
        <f t="shared" si="27"/>
        <v>163.99</v>
      </c>
      <c r="BB58" s="36"/>
      <c r="BC58" s="40"/>
      <c r="BD58" s="49"/>
      <c r="BE58" s="49"/>
      <c r="BF58" s="49"/>
      <c r="BG58" s="49"/>
      <c r="BH58" s="49"/>
      <c r="BI58" s="49"/>
      <c r="BJ58" s="50"/>
      <c r="BK58" s="49"/>
      <c r="BL58" s="50"/>
      <c r="BM58" s="50"/>
      <c r="BN58" s="50"/>
      <c r="BO58" s="50"/>
      <c r="BP58" s="47"/>
    </row>
    <row r="59" ht="27" customHeight="1" spans="1:68">
      <c r="A59" s="29"/>
      <c r="B59" s="34" t="s">
        <v>339</v>
      </c>
      <c r="C59" s="35">
        <v>3.39463405940097</v>
      </c>
      <c r="D59" s="36" t="n">
        <f t="shared" si="28"/>
        <v>-0.46359168656181593</v>
      </c>
      <c r="E59" s="35">
        <v>4.70234903101626</v>
      </c>
      <c r="F59" s="36" t="n">
        <f t="shared" si="29"/>
        <v>0.0589542066593256</v>
      </c>
      <c r="G59" s="35">
        <v>5.20308914671398</v>
      </c>
      <c r="H59" s="36" t="n">
        <f t="shared" si="30"/>
        <v>-0.11011038254770622</v>
      </c>
      <c r="I59" s="35" t="n">
        <f>网约车!AD45-网约车!AD47</f>
        <v>6.5853312519176015</v>
      </c>
      <c r="J59" s="36" t="n">
        <f t="shared" si="31"/>
        <v>0.051564795083466564</v>
      </c>
      <c r="K59" s="35" t="n">
        <f>网约车!AF45-网约车!AF47</f>
        <v>6.054926587450808</v>
      </c>
      <c r="L59" s="36" t="n">
        <f t="shared" si="32"/>
        <v>-0.08245999345036026</v>
      </c>
      <c r="M59" s="35" t="n">
        <f>网约车!AH45-网约车!AH47</f>
        <v>5.949534765620399</v>
      </c>
      <c r="N59" s="36" t="n">
        <f t="shared" si="33"/>
        <v>0.11664295648199019</v>
      </c>
      <c r="O59" s="35" t="n">
        <f>网约车!AJ45-网约车!AJ47</f>
        <v>11.613915371880111</v>
      </c>
      <c r="P59" s="36" t="n">
        <f t="shared" si="34"/>
        <v>1.1703547068408455</v>
      </c>
      <c r="Q59" s="35" t="n">
        <f>网约车!AL45-网约车!AL47</f>
        <v>12.81337923965171</v>
      </c>
      <c r="R59" s="36" t="n">
        <f t="shared" si="35"/>
        <v>1.931039995906287</v>
      </c>
      <c r="S59" s="35" t="n">
        <f>网约车!AN45-网约车!AN47</f>
        <v>11.673410333672294</v>
      </c>
      <c r="T59" s="36" t="n">
        <f t="shared" si="36"/>
        <v>1.2139453177920654</v>
      </c>
      <c r="U59" s="35" t="n">
        <f>网约车!AP45-网约车!AP47</f>
        <v>15.987602758492002</v>
      </c>
      <c r="V59" s="36" t="n">
        <f t="shared" si="37"/>
        <v>1.824116403929239</v>
      </c>
      <c r="W59" s="35" t="n">
        <f>网约车!AR45-网约车!AR47</f>
        <v>10.483099681525104</v>
      </c>
      <c r="X59" s="36" t="n">
        <f t="shared" si="38"/>
        <v>1.0149421910334442</v>
      </c>
      <c r="Y59" s="35" t="n">
        <f t="shared" si="25"/>
        <v>83.97817254581614</v>
      </c>
      <c r="Z59" s="36" t="n">
        <f t="shared" si="26"/>
        <v>0.514156817637148</v>
      </c>
      <c r="AA59" s="37"/>
      <c r="AB59" s="38"/>
      <c r="AC59" s="35">
        <v>6.3284516185862</v>
      </c>
      <c r="AD59" s="36"/>
      <c r="AE59" s="35">
        <v>4.4405593758872</v>
      </c>
      <c r="AF59" s="36"/>
      <c r="AG59" s="35">
        <v>5.8468927434058</v>
      </c>
      <c r="AH59" s="36"/>
      <c r="AI59" s="35">
        <v>6.26241129667611</v>
      </c>
      <c r="AJ59" s="36"/>
      <c r="AK59" s="35">
        <v>6.59908728145821</v>
      </c>
      <c r="AL59" s="36"/>
      <c r="AM59" s="35">
        <v>5.3280547117447</v>
      </c>
      <c r="AN59" s="36"/>
      <c r="AO59" s="35">
        <v>5.3511600363174</v>
      </c>
      <c r="AP59" s="36"/>
      <c r="AQ59" s="35">
        <v>4.37161528247579</v>
      </c>
      <c r="AR59" s="36"/>
      <c r="AS59" s="35">
        <v>5.27267328594819</v>
      </c>
      <c r="AT59" s="36"/>
      <c r="AU59" s="35">
        <v>5.66109907376629</v>
      </c>
      <c r="AV59" s="36"/>
      <c r="AW59" s="35">
        <v>5.20268012063831</v>
      </c>
      <c r="AX59" s="36"/>
      <c r="AY59" s="35">
        <v>5.70283834895123</v>
      </c>
      <c r="AZ59" s="36"/>
      <c r="BA59" s="35" t="n">
        <f t="shared" si="27"/>
        <v>66.36752317585542</v>
      </c>
      <c r="BB59" s="36"/>
      <c r="BC59" s="40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49"/>
      <c r="BP59" s="47"/>
    </row>
    <row r="60" s="15" customFormat="1" ht="27" customHeight="1" spans="1:68">
      <c r="A60" s="48" t="s">
        <v>103</v>
      </c>
      <c r="B60" s="34" t="s">
        <v>337</v>
      </c>
      <c r="C60" s="35" t="n">
        <f>C61+C62+C63+C64</f>
        <v>281.360235814766</v>
      </c>
      <c r="D60" s="36" t="n">
        <f t="shared" si="28"/>
        <v>-0.10112837995230883</v>
      </c>
      <c r="E60" s="35" t="n">
        <f>E61+E62+E63+E64</f>
        <v>258.08606952927227</v>
      </c>
      <c r="F60" s="36" t="n">
        <f t="shared" si="29"/>
        <v>0.13904911836159561</v>
      </c>
      <c r="G60" s="35" t="n">
        <f>G61+G62+G63+G64</f>
        <v>264.3212217248139</v>
      </c>
      <c r="H60" s="36" t="n">
        <f t="shared" si="30"/>
        <v>0.16976216815712308</v>
      </c>
      <c r="I60" s="35" t="n">
        <f>I61+I62+I63+I64</f>
        <v>269.9001193751966</v>
      </c>
      <c r="J60" s="36" t="n">
        <f t="shared" si="31"/>
        <v>0.12163717106835992</v>
      </c>
      <c r="K60" s="35" t="n">
        <f>K61+K62+K63+K64</f>
        <v>276.9546503519404</v>
      </c>
      <c r="L60" s="36" t="n">
        <f t="shared" si="32"/>
        <v>0.11603390002585612</v>
      </c>
      <c r="M60" s="35" t="n">
        <f>M61+M62+M63+M64</f>
        <v>263.01851008799275</v>
      </c>
      <c r="N60" s="36" t="n">
        <f t="shared" si="33"/>
        <v>0.05948757192713883</v>
      </c>
      <c r="O60" s="35" t="n">
        <f>O61+O62+O63+O64</f>
        <v>250.32737261193202</v>
      </c>
      <c r="P60" s="36" t="n">
        <f t="shared" si="34"/>
        <v>0.050536438594460664</v>
      </c>
      <c r="Q60" s="35" t="n">
        <f>Q61+Q62+Q63+Q64</f>
        <v>256.63864600990075</v>
      </c>
      <c r="R60" s="36" t="n">
        <f t="shared" si="35"/>
        <v>0.01323179901077487</v>
      </c>
      <c r="S60" s="35" t="n">
        <f>S61+S62+S63+S64</f>
        <v>261.82775151672865</v>
      </c>
      <c r="T60" s="36" t="n">
        <f t="shared" si="36"/>
        <v>0.02728323096013474</v>
      </c>
      <c r="U60" s="35" t="n">
        <f>U61+U62+U63+U64</f>
        <v>284.118072664296</v>
      </c>
      <c r="V60" s="36" t="n">
        <f t="shared" si="37"/>
        <v>0.04887249712588049</v>
      </c>
      <c r="W60" s="35" t="n">
        <f>W61+W62+W63+W64</f>
        <v>289.37302554586694</v>
      </c>
      <c r="X60" s="36" t="n">
        <f t="shared" si="38"/>
        <v>0.1150663984068474</v>
      </c>
      <c r="Y60" s="35" t="n">
        <f t="shared" si="25"/>
        <v>2666.5526496868397</v>
      </c>
      <c r="Z60" s="36" t="n">
        <f t="shared" si="26"/>
        <v>0.05818790460766121</v>
      </c>
      <c r="AA60" s="37"/>
      <c r="AB60" s="38"/>
      <c r="AC60" s="38" t="n">
        <f>AC61+AC62+AC63+AC64</f>
        <v>313.01492842753</v>
      </c>
      <c r="AD60" s="37"/>
      <c r="AE60" s="38" t="n">
        <f>AE61+AE62+AE63+AE64</f>
        <v>226.58028119147463</v>
      </c>
      <c r="AF60" s="37"/>
      <c r="AG60" s="38" t="n">
        <f>AG61+AG62+AG63+AG64</f>
        <v>225.9615064669372</v>
      </c>
      <c r="AH60" s="37"/>
      <c r="AI60" s="38" t="n">
        <f>AI61+AI62+AI63+AI64</f>
        <v>240.630505422816</v>
      </c>
      <c r="AJ60" s="37"/>
      <c r="AK60" s="38" t="n">
        <f>AK61+AK62+AK63+AK64</f>
        <v>248.15971122877468</v>
      </c>
      <c r="AL60" s="37"/>
      <c r="AM60" s="38" t="n">
        <f>AM61+AM62+AM63+AM64</f>
        <v>248.250679910836</v>
      </c>
      <c r="AN60" s="37"/>
      <c r="AO60" s="38" t="n">
        <f>AO61+AO62+AO63+AO64</f>
        <v>238.28528303773203</v>
      </c>
      <c r="AP60" s="37"/>
      <c r="AQ60" s="38" t="n">
        <f>AQ61+AQ62+AQ63+AQ64</f>
        <v>253.28720067852097</v>
      </c>
      <c r="AR60" s="37"/>
      <c r="AS60" s="38" t="n">
        <f>AS61+AS62+AS63+AS64</f>
        <v>254.8739662303407</v>
      </c>
      <c r="AT60" s="37"/>
      <c r="AU60" s="38" t="n">
        <f>AU61+AU62+AU63+AU64</f>
        <v>270.8795143764721</v>
      </c>
      <c r="AV60" s="37"/>
      <c r="AW60" s="38" t="n">
        <f>AW61+AW62+AW63+AW64</f>
        <v>259.511923199649</v>
      </c>
      <c r="AX60" s="37"/>
      <c r="AY60" s="38" t="n">
        <f>AY61+AY62+AY63+AY64</f>
        <v>195.95210312648734</v>
      </c>
      <c r="AZ60" s="37"/>
      <c r="BA60" s="38" t="n">
        <f t="shared" si="27"/>
        <v>2975.3876032975704</v>
      </c>
      <c r="BB60" s="37"/>
      <c r="BC60" s="39"/>
      <c r="BD60" s="44"/>
      <c r="BE60" s="44"/>
      <c r="BF60" s="44"/>
      <c r="BG60" s="44"/>
      <c r="BH60" s="44"/>
      <c r="BI60" s="44"/>
      <c r="BJ60" s="44"/>
      <c r="BK60" s="44"/>
      <c r="BL60" s="44"/>
      <c r="BM60" s="44"/>
      <c r="BN60" s="44"/>
      <c r="BO60" s="44"/>
      <c r="BP60" s="44"/>
    </row>
    <row r="61" ht="27" customHeight="1" spans="1:68">
      <c r="A61" s="45"/>
      <c r="B61" s="34" t="s">
        <v>338</v>
      </c>
      <c r="C61" s="35">
        <v>59.0891</v>
      </c>
      <c r="D61" s="36" t="n">
        <f t="shared" si="28"/>
        <v>0.11612905663085948</v>
      </c>
      <c r="E61" s="35">
        <v>65.0316</v>
      </c>
      <c r="F61" s="36" t="n">
        <f t="shared" si="29"/>
        <v>0.3150103228702634</v>
      </c>
      <c r="G61" s="35">
        <v>65.3187</v>
      </c>
      <c r="H61" s="36" t="n">
        <f t="shared" si="30"/>
        <v>0.24766630947400992</v>
      </c>
      <c r="I61" s="35" t="n">
        <f>中口径明细!AD61</f>
        <v>60.1882</v>
      </c>
      <c r="J61" s="36" t="n">
        <f t="shared" si="31"/>
        <v>0.23680906458765283</v>
      </c>
      <c r="K61" s="35" t="n">
        <f>中口径明细!AF61</f>
        <v>57.1571</v>
      </c>
      <c r="L61" s="36" t="n">
        <f t="shared" si="32"/>
        <v>0.08726112711100287</v>
      </c>
      <c r="M61" s="35" t="n">
        <f>中口径明细!AH61</f>
        <v>59.0458</v>
      </c>
      <c r="N61" s="36" t="n">
        <f t="shared" si="33"/>
        <v>0.13754373256477037</v>
      </c>
      <c r="O61" s="35" t="n">
        <f>中口径明细!AJ61</f>
        <v>53.5025</v>
      </c>
      <c r="P61" s="36" t="n">
        <f t="shared" si="34"/>
        <v>0.10286236096338253</v>
      </c>
      <c r="Q61" s="35" t="n">
        <f>中口径明细!AL61</f>
        <v>53.6282</v>
      </c>
      <c r="R61" s="36" t="n">
        <f t="shared" si="35"/>
        <v>0.015220296757925356</v>
      </c>
      <c r="S61" s="35" t="n">
        <f>中口径明细!AN61</f>
        <v>53.3324</v>
      </c>
      <c r="T61" s="36" t="n">
        <f t="shared" si="36"/>
        <v>-0.04283622162557965</v>
      </c>
      <c r="U61" s="35" t="n">
        <f>中口径明细!AP61</f>
        <v>52.6712</v>
      </c>
      <c r="V61" s="36" t="n">
        <f t="shared" si="37"/>
        <v>-0.13173806682184142</v>
      </c>
      <c r="W61" s="35" t="n">
        <f>中口径明细!AR61</f>
        <v>48.952</v>
      </c>
      <c r="X61" s="36" t="n">
        <f t="shared" si="38"/>
        <v>-0.1844350923491641</v>
      </c>
      <c r="Y61" s="35" t="n">
        <f t="shared" si="25"/>
        <v>578.9648</v>
      </c>
      <c r="Z61" s="36" t="n">
        <f t="shared" si="26"/>
        <v>0.10151862802175016</v>
      </c>
      <c r="AA61" s="37"/>
      <c r="AB61" s="38"/>
      <c r="AC61" s="35">
        <v>52.9411</v>
      </c>
      <c r="AD61" s="36"/>
      <c r="AE61" s="35">
        <v>49.4533</v>
      </c>
      <c r="AF61" s="36"/>
      <c r="AG61" s="35">
        <v>52.3527</v>
      </c>
      <c r="AH61" s="36"/>
      <c r="AI61" s="35">
        <v>48.6641</v>
      </c>
      <c r="AJ61" s="36"/>
      <c r="AK61" s="35">
        <v>52.5698</v>
      </c>
      <c r="AL61" s="36"/>
      <c r="AM61" s="35">
        <v>51.9064</v>
      </c>
      <c r="AN61" s="36"/>
      <c r="AO61" s="35">
        <v>48.5124</v>
      </c>
      <c r="AP61" s="36"/>
      <c r="AQ61" s="35">
        <v>52.8242</v>
      </c>
      <c r="AR61" s="36"/>
      <c r="AS61" s="35">
        <v>55.7192</v>
      </c>
      <c r="AT61" s="36"/>
      <c r="AU61" s="35">
        <v>60.6628</v>
      </c>
      <c r="AV61" s="36"/>
      <c r="AW61" s="35">
        <v>60.0222</v>
      </c>
      <c r="AX61" s="36"/>
      <c r="AY61" s="35">
        <v>57.4314</v>
      </c>
      <c r="AZ61" s="36"/>
      <c r="BA61" s="35" t="n">
        <f t="shared" si="27"/>
        <v>643.0596</v>
      </c>
      <c r="BB61" s="36"/>
      <c r="BC61" s="40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  <c r="BP61" s="47"/>
    </row>
    <row r="62" ht="27" customHeight="1" spans="1:68">
      <c r="A62" s="45"/>
      <c r="B62" s="34" t="s">
        <v>295</v>
      </c>
      <c r="C62" s="35">
        <v>144.7</v>
      </c>
      <c r="D62" s="36" t="n">
        <f t="shared" si="28"/>
        <v>-0.09204994666499344</v>
      </c>
      <c r="E62" s="35">
        <v>130.01</v>
      </c>
      <c r="F62" s="36" t="n">
        <f t="shared" si="29"/>
        <v>0.0502463850068664</v>
      </c>
      <c r="G62" s="35" t="n">
        <f>公交!AB49-公交!AB51</f>
        <v>133.31999999999994</v>
      </c>
      <c r="H62" s="36" t="n">
        <f t="shared" si="30"/>
        <v>0.10355103054382919</v>
      </c>
      <c r="I62" s="35" t="n">
        <f>公交!AD49-公交!AD51</f>
        <v>140.5999999999999</v>
      </c>
      <c r="J62" s="36" t="n">
        <f t="shared" si="31"/>
        <v>0.043336301573167146</v>
      </c>
      <c r="K62" s="35" t="n">
        <f>公交!AF49-公交!AF51</f>
        <v>144.08999999999992</v>
      </c>
      <c r="L62" s="36" t="n">
        <f t="shared" si="32"/>
        <v>0.04322328410078202</v>
      </c>
      <c r="M62" s="35" t="n">
        <f>公交!AH49-公交!AH51</f>
        <v>132.70000000000005</v>
      </c>
      <c r="N62" s="36" t="n">
        <f t="shared" si="33"/>
        <v>0.02202711028958726</v>
      </c>
      <c r="O62" s="35" t="n">
        <f>公交!AJ49-公交!AJ51</f>
        <v>128.36</v>
      </c>
      <c r="P62" s="36" t="n">
        <f t="shared" si="34"/>
        <v>0.015185068016450476</v>
      </c>
      <c r="Q62" s="35" t="n">
        <f>公交!AL49-公交!AL51</f>
        <v>133.53999999999996</v>
      </c>
      <c r="R62" s="36" t="n">
        <f t="shared" si="35"/>
        <v>-0.022186424544189842</v>
      </c>
      <c r="S62" s="35" t="n">
        <f>公交!AN49-公交!AN51</f>
        <v>141.73000000000002</v>
      </c>
      <c r="T62" s="36" t="n">
        <f t="shared" si="36"/>
        <v>0.07143937103114606</v>
      </c>
      <c r="U62" s="35" t="n">
        <f>公交!AP49-公交!AP51</f>
        <v>157.77999999999997</v>
      </c>
      <c r="V62" s="36" t="n">
        <f t="shared" si="37"/>
        <v>0.1431676568613245</v>
      </c>
      <c r="W62" s="35" t="n">
        <f>公交!AR49-公交!AR51</f>
        <v>160.29999999999995</v>
      </c>
      <c r="X62" s="36" t="n">
        <f t="shared" si="38"/>
        <v>0.23488175025036595</v>
      </c>
      <c r="Y62" s="35" t="n">
        <f t="shared" si="25"/>
        <v>1386.8299999999997</v>
      </c>
      <c r="Z62" s="36" t="n">
        <f t="shared" si="26"/>
        <v>0.03494776119402987</v>
      </c>
      <c r="AA62" s="37"/>
      <c r="AB62" s="38"/>
      <c r="AC62" s="35">
        <v>159.37</v>
      </c>
      <c r="AD62" s="36"/>
      <c r="AE62" s="35">
        <v>123.79</v>
      </c>
      <c r="AF62" s="36"/>
      <c r="AG62" s="35">
        <v>120.81</v>
      </c>
      <c r="AH62" s="36"/>
      <c r="AI62" s="35">
        <v>134.76</v>
      </c>
      <c r="AJ62" s="36"/>
      <c r="AK62" s="35">
        <v>138.12</v>
      </c>
      <c r="AL62" s="36"/>
      <c r="AM62" s="35">
        <v>129.84</v>
      </c>
      <c r="AN62" s="36"/>
      <c r="AO62" s="35">
        <v>126.44</v>
      </c>
      <c r="AP62" s="36"/>
      <c r="AQ62" s="35">
        <v>136.57</v>
      </c>
      <c r="AR62" s="36"/>
      <c r="AS62" s="35">
        <v>132.28</v>
      </c>
      <c r="AT62" s="36"/>
      <c r="AU62" s="35">
        <v>138.02</v>
      </c>
      <c r="AV62" s="36"/>
      <c r="AW62" s="35">
        <v>129.81</v>
      </c>
      <c r="AX62" s="36"/>
      <c r="AY62" s="35">
        <v>120.17</v>
      </c>
      <c r="AZ62" s="36"/>
      <c r="BA62" s="35" t="n">
        <f t="shared" si="27"/>
        <v>1589.98</v>
      </c>
      <c r="BB62" s="36"/>
      <c r="BC62" s="40"/>
      <c r="BD62" s="49"/>
      <c r="BE62" s="49"/>
      <c r="BF62" s="49"/>
      <c r="BG62" s="49"/>
      <c r="BH62" s="49"/>
      <c r="BI62" s="49"/>
      <c r="BJ62" s="50"/>
      <c r="BK62" s="49"/>
      <c r="BL62" s="50"/>
      <c r="BM62" s="50"/>
      <c r="BN62" s="50"/>
      <c r="BO62" s="50"/>
      <c r="BP62" s="47"/>
    </row>
    <row r="63" ht="27" customHeight="1" spans="1:68">
      <c r="A63" s="45"/>
      <c r="B63" s="34" t="s">
        <v>296</v>
      </c>
      <c r="C63" s="35">
        <v>44.66</v>
      </c>
      <c r="D63" s="36" t="n">
        <f t="shared" si="28"/>
        <v>-0.330936329588015</v>
      </c>
      <c r="E63" s="35">
        <v>42.32</v>
      </c>
      <c r="F63" s="36" t="n">
        <f t="shared" si="29"/>
        <v>0.15376226826608508</v>
      </c>
      <c r="G63" s="35" t="n">
        <f>出租!AB49-出租!AB51</f>
        <v>42.21000000000001</v>
      </c>
      <c r="H63" s="36" t="n">
        <f t="shared" si="30"/>
        <v>0.25438335809806834</v>
      </c>
      <c r="I63" s="35" t="n">
        <f>出租!AD49-出租!AD51</f>
        <v>44.41999999999999</v>
      </c>
      <c r="J63" s="36" t="n">
        <f t="shared" si="31"/>
        <v>0.2572884234361732</v>
      </c>
      <c r="K63" s="35" t="n">
        <f>出租!AF49-出租!AF51</f>
        <v>47.349999999999994</v>
      </c>
      <c r="L63" s="36" t="n">
        <f t="shared" si="32"/>
        <v>0.3360609480812642</v>
      </c>
      <c r="M63" s="35" t="n">
        <f>出租!AH49-出租!AH51</f>
        <v>45.20000000000002</v>
      </c>
      <c r="N63" s="36" t="n">
        <f t="shared" si="33"/>
        <v>0.18947368421052624</v>
      </c>
      <c r="O63" s="35" t="n">
        <f>出租!AJ49-出租!AJ51</f>
        <v>43.21000000000001</v>
      </c>
      <c r="P63" s="36" t="n">
        <f t="shared" si="34"/>
        <v>0.17899045020463844</v>
      </c>
      <c r="Q63" s="35" t="n">
        <f>出租!AL49-出租!AL51</f>
        <v>43.69</v>
      </c>
      <c r="R63" s="36" t="n">
        <f t="shared" si="35"/>
        <v>0.16351531291611177</v>
      </c>
      <c r="S63" s="35" t="n">
        <f>出租!AN49-出租!AN51</f>
        <v>42.80000000000001</v>
      </c>
      <c r="T63" s="36" t="n">
        <f t="shared" si="36"/>
        <v>0.10480123902942684</v>
      </c>
      <c r="U63" s="35" t="n">
        <f>出租!AP49-出租!AP51</f>
        <v>41.49000000000001</v>
      </c>
      <c r="V63" s="36" t="n">
        <f t="shared" si="37"/>
        <v>-0.020306965761511253</v>
      </c>
      <c r="W63" s="35" t="n">
        <f>出租!AR49-出租!AR51</f>
        <v>44.50999999999999</v>
      </c>
      <c r="X63" s="36" t="n">
        <f t="shared" si="38"/>
        <v>0.10173267326732671</v>
      </c>
      <c r="Y63" s="35" t="n">
        <f t="shared" si="25"/>
        <v>437.35</v>
      </c>
      <c r="Z63" s="36" t="n">
        <f t="shared" si="26"/>
        <v>0.09026773694969337</v>
      </c>
      <c r="AA63" s="37"/>
      <c r="AB63" s="38"/>
      <c r="AC63" s="35">
        <v>66.75</v>
      </c>
      <c r="AD63" s="36"/>
      <c r="AE63" s="35">
        <v>36.68</v>
      </c>
      <c r="AF63" s="36"/>
      <c r="AG63" s="35">
        <v>33.65</v>
      </c>
      <c r="AH63" s="36"/>
      <c r="AI63" s="35">
        <v>35.33</v>
      </c>
      <c r="AJ63" s="36"/>
      <c r="AK63" s="35">
        <v>35.44</v>
      </c>
      <c r="AL63" s="36"/>
      <c r="AM63" s="35">
        <v>38</v>
      </c>
      <c r="AN63" s="36"/>
      <c r="AO63" s="35">
        <v>36.65</v>
      </c>
      <c r="AP63" s="36"/>
      <c r="AQ63" s="35">
        <v>37.55</v>
      </c>
      <c r="AR63" s="36"/>
      <c r="AS63" s="35">
        <v>38.74</v>
      </c>
      <c r="AT63" s="36"/>
      <c r="AU63" s="35">
        <v>42.35</v>
      </c>
      <c r="AV63" s="36"/>
      <c r="AW63" s="35">
        <v>40.4</v>
      </c>
      <c r="AX63" s="36"/>
      <c r="AY63" s="35">
        <v>9.21000000000001</v>
      </c>
      <c r="AZ63" s="36"/>
      <c r="BA63" s="35" t="n">
        <f t="shared" si="27"/>
        <v>450.75000000000006</v>
      </c>
      <c r="BB63" s="36"/>
      <c r="BC63" s="40"/>
      <c r="BD63" s="49"/>
      <c r="BE63" s="49"/>
      <c r="BF63" s="49"/>
      <c r="BG63" s="49"/>
      <c r="BH63" s="49"/>
      <c r="BI63" s="49"/>
      <c r="BJ63" s="50"/>
      <c r="BK63" s="49"/>
      <c r="BL63" s="50"/>
      <c r="BM63" s="50"/>
      <c r="BN63" s="50"/>
      <c r="BO63" s="50"/>
      <c r="BP63" s="47"/>
    </row>
    <row r="64" ht="27" customHeight="1" spans="1:68">
      <c r="A64" s="29"/>
      <c r="B64" s="34" t="s">
        <v>339</v>
      </c>
      <c r="C64" s="35">
        <v>32.911135814766</v>
      </c>
      <c r="D64" s="36" t="n">
        <f t="shared" si="28"/>
        <v>-0.03070913240283024</v>
      </c>
      <c r="E64" s="35">
        <v>20.7244695292723</v>
      </c>
      <c r="F64" s="36" t="n">
        <f t="shared" si="29"/>
        <v>0.2441912067403622</v>
      </c>
      <c r="G64" s="35">
        <v>23.4725217248139</v>
      </c>
      <c r="H64" s="36" t="n">
        <f t="shared" si="30"/>
        <v>0.22579554842450023</v>
      </c>
      <c r="I64" s="35" t="n">
        <f>网约车!AD49-网约车!AD51</f>
        <v>24.691919375196704</v>
      </c>
      <c r="J64" s="36" t="n">
        <f t="shared" si="31"/>
        <v>0.12870094048651426</v>
      </c>
      <c r="K64" s="35" t="n">
        <f>网约车!AF49-网约车!AF51</f>
        <v>28.35755035194049</v>
      </c>
      <c r="L64" s="36" t="n">
        <f t="shared" si="32"/>
        <v>0.2872294426180373</v>
      </c>
      <c r="M64" s="35" t="n">
        <f>网约车!AH49-网约车!AH51</f>
        <v>26.072710087992704</v>
      </c>
      <c r="N64" s="36" t="n">
        <f t="shared" si="33"/>
        <v>-0.08530542888469639</v>
      </c>
      <c r="O64" s="35" t="n">
        <f>网约车!AJ49-网约车!AJ51</f>
        <v>25.254872611932</v>
      </c>
      <c r="P64" s="36" t="n">
        <f t="shared" si="34"/>
        <v>-0.053517846020636695</v>
      </c>
      <c r="Q64" s="35" t="n">
        <f>网约车!AL49-网约车!AL51</f>
        <v>25.7804460099008</v>
      </c>
      <c r="R64" s="36" t="n">
        <f t="shared" si="35"/>
        <v>-0.021354995791306508</v>
      </c>
      <c r="S64" s="35" t="n">
        <f>网约车!AN49-网约车!AN51</f>
        <v>23.965351516728603</v>
      </c>
      <c r="T64" s="36" t="n">
        <f t="shared" si="36"/>
        <v>-0.14819439690654967</v>
      </c>
      <c r="U64" s="35" t="n">
        <f>网约车!AP49-网约车!AP51</f>
        <v>32.176872664296</v>
      </c>
      <c r="V64" s="36" t="n">
        <f t="shared" si="37"/>
        <v>0.07807084754564286</v>
      </c>
      <c r="W64" s="35" t="n">
        <f>网约车!AR49-网约车!AR51</f>
        <v>35.611025545866994</v>
      </c>
      <c r="X64" s="36" t="n">
        <f t="shared" si="38"/>
        <v>0.21623504781950587</v>
      </c>
      <c r="Y64" s="35" t="n">
        <f t="shared" si="25"/>
        <v>263.4078496868395</v>
      </c>
      <c r="Z64" s="36" t="n">
        <f t="shared" si="26"/>
        <v>0.04040749910707642</v>
      </c>
      <c r="AA64" s="37"/>
      <c r="AB64" s="38"/>
      <c r="AC64" s="35">
        <v>33.95382842753</v>
      </c>
      <c r="AD64" s="36"/>
      <c r="AE64" s="35">
        <v>16.6569811914746</v>
      </c>
      <c r="AF64" s="36"/>
      <c r="AG64" s="35">
        <v>19.1488064669372</v>
      </c>
      <c r="AH64" s="36"/>
      <c r="AI64" s="35">
        <v>21.876405422816</v>
      </c>
      <c r="AJ64" s="36"/>
      <c r="AK64" s="35">
        <v>22.0299112287747</v>
      </c>
      <c r="AL64" s="36"/>
      <c r="AM64" s="35">
        <v>28.504279910836</v>
      </c>
      <c r="AN64" s="36"/>
      <c r="AO64" s="35">
        <v>26.682883037732</v>
      </c>
      <c r="AP64" s="36"/>
      <c r="AQ64" s="35">
        <v>26.343000678521</v>
      </c>
      <c r="AR64" s="36"/>
      <c r="AS64" s="35">
        <v>28.1347662303407</v>
      </c>
      <c r="AT64" s="36"/>
      <c r="AU64" s="35">
        <v>29.8467143764721</v>
      </c>
      <c r="AV64" s="36"/>
      <c r="AW64" s="35">
        <v>29.279723199649</v>
      </c>
      <c r="AX64" s="36"/>
      <c r="AY64" s="35">
        <v>9.14070312648732</v>
      </c>
      <c r="AZ64" s="36"/>
      <c r="BA64" s="35" t="n">
        <f t="shared" si="27"/>
        <v>291.59800329757064</v>
      </c>
      <c r="BB64" s="36"/>
      <c r="BC64" s="40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49"/>
      <c r="BP64" s="47"/>
    </row>
    <row r="65" s="15" customFormat="1" ht="27" customHeight="1" spans="1:68">
      <c r="A65" s="48" t="s">
        <v>104</v>
      </c>
      <c r="B65" s="34" t="s">
        <v>337</v>
      </c>
      <c r="C65" s="35" t="n">
        <f>C66+C67+C68+C69</f>
        <v>179.24941619315902</v>
      </c>
      <c r="D65" s="36" t="n">
        <f t="shared" si="28"/>
        <v>0.05819674257395735</v>
      </c>
      <c r="E65" s="35" t="n">
        <f>E66+E67+E68+E69</f>
        <v>182.71198514994953</v>
      </c>
      <c r="F65" s="36" t="n">
        <f t="shared" si="29"/>
        <v>0.01205394418884298</v>
      </c>
      <c r="G65" s="35" t="n">
        <f>G66+G67+G68+G69</f>
        <v>175.42682398292024</v>
      </c>
      <c r="H65" s="36" t="n">
        <f t="shared" si="30"/>
        <v>-4.651228006573582E-4</v>
      </c>
      <c r="I65" s="35" t="n">
        <f>I66+I67+I68+I69</f>
        <v>176.5637606178377</v>
      </c>
      <c r="J65" s="36" t="n">
        <f t="shared" si="31"/>
        <v>0.029834481468970164</v>
      </c>
      <c r="K65" s="35" t="n">
        <f>K66+K67+K68+K69</f>
        <v>178.2497825085597</v>
      </c>
      <c r="L65" s="36" t="n">
        <f t="shared" si="32"/>
        <v>0.019788390522698318</v>
      </c>
      <c r="M65" s="35" t="n">
        <f>M66+M67+M68+M69</f>
        <v>172.86676576673062</v>
      </c>
      <c r="N65" s="36" t="n">
        <f t="shared" si="33"/>
        <v>0.008472629399332465</v>
      </c>
      <c r="O65" s="35" t="n">
        <f>O66+O67+O68+O69</f>
        <v>169.0760705958004</v>
      </c>
      <c r="P65" s="36" t="n">
        <f t="shared" si="34"/>
        <v>0.008637687122869941</v>
      </c>
      <c r="Q65" s="35" t="n">
        <f>Q66+Q67+Q68+Q69</f>
        <v>162.00877690889692</v>
      </c>
      <c r="R65" s="36" t="n">
        <f t="shared" si="35"/>
        <v>0.0017284322106914107</v>
      </c>
      <c r="S65" s="35" t="n">
        <f>S66+S67+S68+S69</f>
        <v>160.2652253677669</v>
      </c>
      <c r="T65" s="36" t="n">
        <f t="shared" si="36"/>
        <v>-0.006353987902740554</v>
      </c>
      <c r="U65" s="35" t="n">
        <f>U66+U67+U68+U69</f>
        <v>169.87545881680091</v>
      </c>
      <c r="V65" s="36" t="n">
        <f t="shared" si="37"/>
        <v>-0.011246887863501032</v>
      </c>
      <c r="W65" s="35" t="n">
        <f>W66+W67+W68+W69</f>
        <v>165.9364649728121</v>
      </c>
      <c r="X65" s="36" t="n">
        <f t="shared" si="38"/>
        <v>-0.027677250696903744</v>
      </c>
      <c r="Y65" s="35" t="n">
        <f t="shared" si="25"/>
        <v>1726.294065908422</v>
      </c>
      <c r="Z65" s="36" t="n">
        <f t="shared" si="26"/>
        <v>0.01216568797948625</v>
      </c>
      <c r="AA65" s="37"/>
      <c r="AB65" s="38"/>
      <c r="AC65" s="38" t="n">
        <f>AC66+AC67+AC68+AC69</f>
        <v>169.3913891259513</v>
      </c>
      <c r="AD65" s="37"/>
      <c r="AE65" s="38" t="n">
        <f>AE66+AE67+AE68+AE69</f>
        <v>180.53581649384572</v>
      </c>
      <c r="AF65" s="37"/>
      <c r="AG65" s="38" t="n">
        <f>AG66+AG67+AG68+AG69</f>
        <v>175.5084569679636</v>
      </c>
      <c r="AH65" s="37"/>
      <c r="AI65" s="38" t="n">
        <f>AI66+AI67+AI68+AI69</f>
        <v>171.4486782050503</v>
      </c>
      <c r="AJ65" s="37"/>
      <c r="AK65" s="38" t="n">
        <f>AK66+AK67+AK68+AK69</f>
        <v>174.79095091207762</v>
      </c>
      <c r="AL65" s="37"/>
      <c r="AM65" s="38" t="n">
        <f>AM66+AM67+AM68+AM69</f>
        <v>171.4144347870842</v>
      </c>
      <c r="AN65" s="37"/>
      <c r="AO65" s="38" t="n">
        <f>AO66+AO67+AO68+AO69</f>
        <v>167.62815107383912</v>
      </c>
      <c r="AP65" s="37"/>
      <c r="AQ65" s="38" t="n">
        <f>AQ66+AQ67+AQ68+AQ69</f>
        <v>161.7292388830013</v>
      </c>
      <c r="AR65" s="37"/>
      <c r="AS65" s="38" t="n">
        <f>AS66+AS67+AS68+AS69</f>
        <v>161.2900604607672</v>
      </c>
      <c r="AT65" s="37"/>
      <c r="AU65" s="38" t="n">
        <f>AU66+AU67+AU68+AU69</f>
        <v>171.8077614438393</v>
      </c>
      <c r="AV65" s="37"/>
      <c r="AW65" s="38" t="n">
        <f>AW66+AW67+AW68+AW69</f>
        <v>170.6598607219109</v>
      </c>
      <c r="AX65" s="37"/>
      <c r="AY65" s="38" t="n">
        <f>AY66+AY67+AY68+AY69</f>
        <v>174.53179590083624</v>
      </c>
      <c r="AZ65" s="37"/>
      <c r="BA65" s="38" t="n">
        <f t="shared" si="27"/>
        <v>2050.7365949761665</v>
      </c>
      <c r="BB65" s="37"/>
      <c r="BC65" s="39"/>
      <c r="BD65" s="44"/>
      <c r="BE65" s="44"/>
      <c r="BF65" s="44"/>
      <c r="BG65" s="44"/>
      <c r="BH65" s="44"/>
      <c r="BI65" s="44"/>
      <c r="BJ65" s="44"/>
      <c r="BK65" s="44"/>
      <c r="BL65" s="44"/>
      <c r="BM65" s="44"/>
      <c r="BN65" s="44"/>
      <c r="BO65" s="44"/>
      <c r="BP65" s="44"/>
    </row>
    <row r="66" ht="27" customHeight="1" spans="1:68">
      <c r="A66" s="45"/>
      <c r="B66" s="34" t="s">
        <v>338</v>
      </c>
      <c r="C66" s="35">
        <v>130.3227</v>
      </c>
      <c r="D66" s="36" t="n">
        <f t="shared" si="28"/>
        <v>0.05066838442121324</v>
      </c>
      <c r="E66" s="35">
        <v>133.2669</v>
      </c>
      <c r="F66" s="36" t="n">
        <f t="shared" si="29"/>
        <v>0.026801316604565528</v>
      </c>
      <c r="G66" s="35">
        <v>128.1825</v>
      </c>
      <c r="H66" s="36" t="n">
        <f t="shared" si="30"/>
        <v>0.029396411879025308</v>
      </c>
      <c r="I66" s="35" t="n">
        <f>中口径明细!AD66</f>
        <v>130.1364</v>
      </c>
      <c r="J66" s="36" t="n">
        <f t="shared" si="31"/>
        <v>0.0342856007470842</v>
      </c>
      <c r="K66" s="35" t="n">
        <f>中口径明细!AF66</f>
        <v>133.1321</v>
      </c>
      <c r="L66" s="36" t="n">
        <f t="shared" si="32"/>
        <v>0.014027682145838494</v>
      </c>
      <c r="M66" s="35" t="n">
        <f>中口径明细!AH66</f>
        <v>130.7896</v>
      </c>
      <c r="N66" s="36" t="n">
        <f t="shared" si="33"/>
        <v>0.019534843113227174</v>
      </c>
      <c r="O66" s="35" t="n">
        <f>中口径明细!AJ66</f>
        <v>128.1039</v>
      </c>
      <c r="P66" s="36" t="n">
        <f t="shared" si="34"/>
        <v>0.013826719258480669</v>
      </c>
      <c r="Q66" s="35" t="n">
        <f>中口径明细!AL66</f>
        <v>120.2483</v>
      </c>
      <c r="R66" s="36" t="n">
        <f t="shared" si="35"/>
        <v>-0.02774817634512239</v>
      </c>
      <c r="S66" s="35" t="n">
        <f>中口径明细!AN66</f>
        <v>118.1387</v>
      </c>
      <c r="T66" s="36" t="n">
        <f t="shared" si="36"/>
        <v>-0.04522502194212452</v>
      </c>
      <c r="U66" s="35" t="n">
        <f>中口径明细!AP66</f>
        <v>123.2278</v>
      </c>
      <c r="V66" s="36" t="n">
        <f t="shared" si="37"/>
        <v>-0.051535711399400386</v>
      </c>
      <c r="W66" s="35" t="n">
        <f>中口径明细!AR66</f>
        <v>118.7277</v>
      </c>
      <c r="X66" s="36" t="n">
        <f t="shared" si="38"/>
        <v>-0.07070467513560474</v>
      </c>
      <c r="Y66" s="35" t="n">
        <f t="shared" si="25"/>
        <v>1275.5489000000002</v>
      </c>
      <c r="Z66" s="36" t="n">
        <f t="shared" si="26"/>
        <v>0.006397936501762347</v>
      </c>
      <c r="AA66" s="37"/>
      <c r="AB66" s="38"/>
      <c r="AC66" s="35">
        <v>124.0379</v>
      </c>
      <c r="AD66" s="36"/>
      <c r="AE66" s="35">
        <v>129.7884</v>
      </c>
      <c r="AF66" s="36"/>
      <c r="AG66" s="35">
        <v>124.522</v>
      </c>
      <c r="AH66" s="36"/>
      <c r="AI66" s="35">
        <v>125.8225</v>
      </c>
      <c r="AJ66" s="36"/>
      <c r="AK66" s="35">
        <v>131.2904</v>
      </c>
      <c r="AL66" s="36"/>
      <c r="AM66" s="35">
        <v>128.2836</v>
      </c>
      <c r="AN66" s="36"/>
      <c r="AO66" s="35">
        <v>126.3568</v>
      </c>
      <c r="AP66" s="36"/>
      <c r="AQ66" s="35">
        <v>123.6802</v>
      </c>
      <c r="AR66" s="36"/>
      <c r="AS66" s="35">
        <v>123.7346</v>
      </c>
      <c r="AT66" s="36"/>
      <c r="AU66" s="35">
        <v>129.9235</v>
      </c>
      <c r="AV66" s="36"/>
      <c r="AW66" s="35">
        <v>127.761</v>
      </c>
      <c r="AX66" s="36"/>
      <c r="AY66" s="35">
        <v>126.3934</v>
      </c>
      <c r="AZ66" s="36"/>
      <c r="BA66" s="35" t="n">
        <f t="shared" si="27"/>
        <v>1521.5942999999997</v>
      </c>
      <c r="BB66" s="36"/>
      <c r="BC66" s="40"/>
      <c r="BD66" s="46"/>
      <c r="BE66" s="46"/>
      <c r="BF66" s="46"/>
      <c r="BG66" s="46"/>
      <c r="BH66" s="46"/>
      <c r="BI66" s="46"/>
      <c r="BJ66" s="46"/>
      <c r="BK66" s="46"/>
      <c r="BL66" s="46"/>
      <c r="BM66" s="46"/>
      <c r="BN66" s="46"/>
      <c r="BO66" s="46"/>
      <c r="BP66" s="47"/>
    </row>
    <row r="67" ht="27" customHeight="1" spans="1:68">
      <c r="A67" s="45"/>
      <c r="B67" s="34" t="s">
        <v>295</v>
      </c>
      <c r="C67" s="35">
        <v>37.07</v>
      </c>
      <c r="D67" s="36" t="n">
        <f t="shared" si="28"/>
        <v>0.1105452366686639</v>
      </c>
      <c r="E67" s="35">
        <v>37.5</v>
      </c>
      <c r="F67" s="36" t="n">
        <f t="shared" si="29"/>
        <v>0.030502885408079106</v>
      </c>
      <c r="G67" s="35" t="n">
        <f>公交!AB53-公交!AB55</f>
        <v>35.26000000000002</v>
      </c>
      <c r="H67" s="36" t="n">
        <f t="shared" si="30"/>
        <v>-0.04882654437550582</v>
      </c>
      <c r="I67" s="35" t="n">
        <f>公交!AD53-公交!AD55</f>
        <v>34.19</v>
      </c>
      <c r="J67" s="36" t="n">
        <f t="shared" si="31"/>
        <v>0.07515723270440255</v>
      </c>
      <c r="K67" s="35" t="n">
        <f>公交!AF53-公交!AF55</f>
        <v>32.16</v>
      </c>
      <c r="L67" s="36" t="n">
        <f t="shared" si="32"/>
        <v>0.07883260650788326</v>
      </c>
      <c r="M67" s="35" t="n">
        <f>公交!AH53-公交!AH55</f>
        <v>29.379999999999995</v>
      </c>
      <c r="N67" s="36" t="n">
        <f t="shared" si="33"/>
        <v>0.01731301939058172</v>
      </c>
      <c r="O67" s="35" t="n">
        <f>公交!AJ53-公交!AJ55</f>
        <v>27.579999999999984</v>
      </c>
      <c r="P67" s="36" t="n">
        <f t="shared" si="34"/>
        <v>0.0025445292620864812</v>
      </c>
      <c r="Q67" s="35" t="n">
        <f>公交!AL53-公交!AL55</f>
        <v>27.819999999999993</v>
      </c>
      <c r="R67" s="36" t="n">
        <f t="shared" si="35"/>
        <v>0.12449474535165717</v>
      </c>
      <c r="S67" s="35" t="n">
        <f>公交!AN53-公交!AN55</f>
        <v>28.459999999999994</v>
      </c>
      <c r="T67" s="36" t="n">
        <f t="shared" si="36"/>
        <v>0.16735028712059075</v>
      </c>
      <c r="U67" s="35" t="n">
        <f>公交!AP53-公交!AP55</f>
        <v>32.53</v>
      </c>
      <c r="V67" s="36" t="n">
        <f t="shared" si="37"/>
        <v>0.15641663704230369</v>
      </c>
      <c r="W67" s="35" t="n">
        <f>公交!AR53-公交!AR55</f>
        <v>32.44999999999999</v>
      </c>
      <c r="X67" s="36" t="n">
        <f t="shared" si="38"/>
        <v>0.1037414965986394</v>
      </c>
      <c r="Y67" s="35" t="n">
        <f t="shared" si="25"/>
        <v>321.94999999999993</v>
      </c>
      <c r="Z67" s="36" t="n">
        <f t="shared" si="26"/>
        <v>0.06574199741798803</v>
      </c>
      <c r="AA67" s="37"/>
      <c r="AB67" s="38"/>
      <c r="AC67" s="35">
        <v>33.38</v>
      </c>
      <c r="AD67" s="36"/>
      <c r="AE67" s="35">
        <v>36.39</v>
      </c>
      <c r="AF67" s="36"/>
      <c r="AG67" s="35">
        <v>37.07</v>
      </c>
      <c r="AH67" s="36"/>
      <c r="AI67" s="35">
        <v>31.8</v>
      </c>
      <c r="AJ67" s="36"/>
      <c r="AK67" s="35">
        <v>29.81</v>
      </c>
      <c r="AL67" s="36"/>
      <c r="AM67" s="35">
        <v>28.88</v>
      </c>
      <c r="AN67" s="36"/>
      <c r="AO67" s="35">
        <v>27.51</v>
      </c>
      <c r="AP67" s="36"/>
      <c r="AQ67" s="35">
        <v>24.74</v>
      </c>
      <c r="AR67" s="36"/>
      <c r="AS67" s="35">
        <v>24.38</v>
      </c>
      <c r="AT67" s="36"/>
      <c r="AU67" s="35">
        <v>28.13</v>
      </c>
      <c r="AV67" s="36"/>
      <c r="AW67" s="35">
        <v>29.4</v>
      </c>
      <c r="AX67" s="36"/>
      <c r="AY67" s="35">
        <v>34.19</v>
      </c>
      <c r="AZ67" s="36"/>
      <c r="BA67" s="35" t="n">
        <f t="shared" si="27"/>
        <v>365.68</v>
      </c>
      <c r="BB67" s="36"/>
      <c r="BC67" s="40"/>
      <c r="BD67" s="49"/>
      <c r="BE67" s="49"/>
      <c r="BF67" s="49"/>
      <c r="BG67" s="49"/>
      <c r="BH67" s="49"/>
      <c r="BI67" s="49"/>
      <c r="BJ67" s="50"/>
      <c r="BK67" s="49"/>
      <c r="BL67" s="50"/>
      <c r="BM67" s="50"/>
      <c r="BN67" s="50"/>
      <c r="BO67" s="50"/>
      <c r="BP67" s="47"/>
    </row>
    <row r="68" ht="27" customHeight="1" spans="1:68">
      <c r="A68" s="45"/>
      <c r="B68" s="34" t="s">
        <v>296</v>
      </c>
      <c r="C68" s="35">
        <v>10.52</v>
      </c>
      <c r="D68" s="36" t="n">
        <f t="shared" si="28"/>
        <v>0.3469910371318823</v>
      </c>
      <c r="E68" s="35">
        <v>10.27</v>
      </c>
      <c r="F68" s="36" t="n">
        <f t="shared" si="29"/>
        <v>-0.048192771084337394</v>
      </c>
      <c r="G68" s="35" t="n">
        <f>出租!AB53-出租!AB55</f>
        <v>10.120000000000005</v>
      </c>
      <c r="H68" s="36" t="n">
        <f t="shared" si="30"/>
        <v>-0.002955665024630516</v>
      </c>
      <c r="I68" s="35" t="n">
        <f>出租!AD53-出租!AD55</f>
        <v>9.949999999999989</v>
      </c>
      <c r="J68" s="36" t="n">
        <f t="shared" si="31"/>
        <v>0.003024193548387011</v>
      </c>
      <c r="K68" s="35" t="n">
        <f>出租!AF53-出租!AF55</f>
        <v>10.659999999999997</v>
      </c>
      <c r="L68" s="36" t="n">
        <f t="shared" si="32"/>
        <v>0.05335968379446632</v>
      </c>
      <c r="M68" s="35" t="n">
        <f>出租!AH53-出租!AH55</f>
        <v>10.460000000000008</v>
      </c>
      <c r="N68" s="36" t="n">
        <f t="shared" si="33"/>
        <v>-0.042124542124542086</v>
      </c>
      <c r="O68" s="35" t="n">
        <f>出租!AJ53-出租!AJ55</f>
        <v>10.319999999999993</v>
      </c>
      <c r="P68" s="36" t="n">
        <f t="shared" si="34"/>
        <v>0.042424242424241365</v>
      </c>
      <c r="Q68" s="35" t="n">
        <f>出租!AL53-出租!AL55</f>
        <v>10.320000000000022</v>
      </c>
      <c r="R68" s="36" t="n">
        <f t="shared" si="35"/>
        <v>0.03822937625754519</v>
      </c>
      <c r="S68" s="35" t="n">
        <f>出租!AN53-出租!AN55</f>
        <v>10.159999999999997</v>
      </c>
      <c r="T68" s="36" t="n">
        <f t="shared" si="36"/>
        <v>0.02213279678068414</v>
      </c>
      <c r="U68" s="35" t="n">
        <f>出租!AP53-出租!AP55</f>
        <v>10.150000000000006</v>
      </c>
      <c r="V68" s="36" t="n">
        <f t="shared" si="37"/>
        <v>0.001974333662388972</v>
      </c>
      <c r="W68" s="35" t="n">
        <f>出租!AR53-出租!AR55</f>
        <v>9.77000000000001</v>
      </c>
      <c r="X68" s="36" t="n">
        <f t="shared" si="38"/>
        <v>-0.005091649694498934</v>
      </c>
      <c r="Y68" s="35" t="n">
        <f t="shared" si="25"/>
        <v>102.93</v>
      </c>
      <c r="Z68" s="36" t="n">
        <f t="shared" si="26"/>
        <v>0.03322625978719129</v>
      </c>
      <c r="AA68" s="37"/>
      <c r="AB68" s="38"/>
      <c r="AC68" s="35">
        <v>7.81</v>
      </c>
      <c r="AD68" s="36"/>
      <c r="AE68" s="35">
        <v>10.79</v>
      </c>
      <c r="AF68" s="36"/>
      <c r="AG68" s="35">
        <v>10.15</v>
      </c>
      <c r="AH68" s="36"/>
      <c r="AI68" s="35">
        <v>9.91999999999999</v>
      </c>
      <c r="AJ68" s="36"/>
      <c r="AK68" s="35">
        <v>10.12</v>
      </c>
      <c r="AL68" s="36"/>
      <c r="AM68" s="35">
        <v>10.92</v>
      </c>
      <c r="AN68" s="36"/>
      <c r="AO68" s="35">
        <v>9.90000000000001</v>
      </c>
      <c r="AP68" s="36"/>
      <c r="AQ68" s="35">
        <v>9.94</v>
      </c>
      <c r="AR68" s="36"/>
      <c r="AS68" s="35">
        <v>9.94</v>
      </c>
      <c r="AT68" s="36"/>
      <c r="AU68" s="35">
        <v>10.13</v>
      </c>
      <c r="AV68" s="36"/>
      <c r="AW68" s="35">
        <v>9.81999999999999</v>
      </c>
      <c r="AX68" s="36"/>
      <c r="AY68" s="35">
        <v>9.96000000000001</v>
      </c>
      <c r="AZ68" s="36"/>
      <c r="BA68" s="35" t="n">
        <f t="shared" si="27"/>
        <v>119.39999999999999</v>
      </c>
      <c r="BB68" s="36"/>
      <c r="BC68" s="40"/>
      <c r="BD68" s="49"/>
      <c r="BE68" s="49"/>
      <c r="BF68" s="49"/>
      <c r="BG68" s="49"/>
      <c r="BH68" s="49"/>
      <c r="BI68" s="49"/>
      <c r="BJ68" s="50"/>
      <c r="BK68" s="49"/>
      <c r="BL68" s="50"/>
      <c r="BM68" s="50"/>
      <c r="BN68" s="50"/>
      <c r="BO68" s="50"/>
      <c r="BP68" s="47"/>
    </row>
    <row r="69" ht="27" customHeight="1" spans="1:68">
      <c r="A69" s="29"/>
      <c r="B69" s="34" t="s">
        <v>339</v>
      </c>
      <c r="C69" s="35">
        <v>1.33671619315903</v>
      </c>
      <c r="D69" s="36" t="n">
        <f t="shared" si="28"/>
        <v>-0.6789432726442843</v>
      </c>
      <c r="E69" s="35">
        <v>1.67508514994953</v>
      </c>
      <c r="F69" s="36" t="n">
        <f t="shared" si="29"/>
        <v>-0.5304486726348634</v>
      </c>
      <c r="G69" s="35">
        <v>1.86432398292021</v>
      </c>
      <c r="H69" s="36" t="n">
        <f t="shared" si="30"/>
        <v>-0.5050191735156903</v>
      </c>
      <c r="I69" s="35" t="n">
        <f>网约车!AD53-网约车!AD55</f>
        <v>2.2873606178377024</v>
      </c>
      <c r="J69" s="36" t="n">
        <f t="shared" si="31"/>
        <v>-0.41442491925218106</v>
      </c>
      <c r="K69" s="35" t="n">
        <f>网约车!AF53-网约车!AF55</f>
        <v>2.297682508559703</v>
      </c>
      <c r="L69" s="36" t="n">
        <f t="shared" si="32"/>
        <v>-0.3564907586704189</v>
      </c>
      <c r="M69" s="35" t="n">
        <f>网约车!AH53-网约车!AH55</f>
        <v>2.237165766730598</v>
      </c>
      <c r="N69" s="36" t="n">
        <f t="shared" si="33"/>
        <v>-0.32834682302300366</v>
      </c>
      <c r="O69" s="35" t="n">
        <f>网约车!AJ53-网约车!AJ55</f>
        <v>3.072170595800401</v>
      </c>
      <c r="P69" s="36" t="n">
        <f t="shared" si="34"/>
        <v>-0.2043793643591354</v>
      </c>
      <c r="Q69" s="35" t="n">
        <f>网约车!AL53-网约车!AL55</f>
        <v>3.620476908896901</v>
      </c>
      <c r="R69" s="36" t="n">
        <f t="shared" si="35"/>
        <v>0.07463197506096941</v>
      </c>
      <c r="S69" s="35" t="n">
        <f>网约车!AN53-网约车!AN55</f>
        <v>3.5065253677669013</v>
      </c>
      <c r="T69" s="36" t="n">
        <f t="shared" si="36"/>
        <v>0.08377939099754461</v>
      </c>
      <c r="U69" s="35" t="n">
        <f>网约车!AP53-网约车!AP55</f>
        <v>3.967658816800906</v>
      </c>
      <c r="V69" s="36" t="n">
        <f t="shared" si="37"/>
        <v>0.09474961403386395</v>
      </c>
      <c r="W69" s="35" t="n">
        <f>网约车!AR53-网约车!AR55</f>
        <v>4.988764972812099</v>
      </c>
      <c r="X69" s="36" t="n">
        <f t="shared" si="38"/>
        <v>0.35606247420554715</v>
      </c>
      <c r="Y69" s="35" t="n">
        <f t="shared" ref="Y69:Y94" si="39">E69+C69+G69+I69+K69+M69+O69+Q69+S69+U69</f>
        <v>25.865165908421883</v>
      </c>
      <c r="Z69" s="36" t="n">
        <f t="shared" ref="Z69:Z94" si="40">Y69/SUM(AC69,AE69,AG69,AI69,AK69,AM69,AO69,AQ69,AS69,AU69)-1</f>
        <v>-0.28932164716370834</v>
      </c>
      <c r="AA69" s="37"/>
      <c r="AB69" s="38"/>
      <c r="AC69" s="35">
        <v>4.16348912595129</v>
      </c>
      <c r="AD69" s="36"/>
      <c r="AE69" s="35">
        <v>3.5674164938457</v>
      </c>
      <c r="AF69" s="36"/>
      <c r="AG69" s="35">
        <v>3.7664569679636</v>
      </c>
      <c r="AH69" s="36"/>
      <c r="AI69" s="35">
        <v>3.9061782050503</v>
      </c>
      <c r="AJ69" s="36"/>
      <c r="AK69" s="35">
        <v>3.5705509120776</v>
      </c>
      <c r="AL69" s="36"/>
      <c r="AM69" s="35">
        <v>3.3308347870842</v>
      </c>
      <c r="AN69" s="36"/>
      <c r="AO69" s="35">
        <v>3.8613510738391</v>
      </c>
      <c r="AP69" s="36"/>
      <c r="AQ69" s="35">
        <v>3.36903888300131</v>
      </c>
      <c r="AR69" s="36"/>
      <c r="AS69" s="35">
        <v>3.23546046076719</v>
      </c>
      <c r="AT69" s="36"/>
      <c r="AU69" s="35">
        <v>3.62426144383932</v>
      </c>
      <c r="AV69" s="36"/>
      <c r="AW69" s="35">
        <v>3.6788607219109</v>
      </c>
      <c r="AX69" s="36"/>
      <c r="AY69" s="35">
        <v>3.98839590083625</v>
      </c>
      <c r="AZ69" s="36"/>
      <c r="BA69" s="35" t="n">
        <f t="shared" ref="BA69:BA94" si="41">AC69+AE69+AG69+AI69+AK69+AM69+AO69+AQ69+AS69+AU69+AW69+AY69</f>
        <v>44.06229497616677</v>
      </c>
      <c r="BB69" s="36"/>
      <c r="BC69" s="40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7"/>
    </row>
    <row r="70" s="15" customFormat="1" ht="27" customHeight="1" spans="1:68">
      <c r="A70" s="48" t="s">
        <v>105</v>
      </c>
      <c r="B70" s="34" t="s">
        <v>337</v>
      </c>
      <c r="C70" s="35" t="n">
        <f>C71+C72+C73+C74</f>
        <v>289.7706574136387</v>
      </c>
      <c r="D70" s="36" t="n">
        <f t="shared" si="28"/>
        <v>0.02370460763868154</v>
      </c>
      <c r="E70" s="35" t="n">
        <f>E71+E72+E73+E74</f>
        <v>285.5493880272709</v>
      </c>
      <c r="F70" s="36" t="n">
        <f t="shared" si="29"/>
        <v>0.06184149422276186</v>
      </c>
      <c r="G70" s="35" t="n">
        <f>G71+G72+G73+G74</f>
        <v>290.2067803817378</v>
      </c>
      <c r="H70" s="36" t="n">
        <f t="shared" si="30"/>
        <v>-0.013375034997042734</v>
      </c>
      <c r="I70" s="35" t="n">
        <f>I71+I72+I73+I74</f>
        <v>333.77712351933565</v>
      </c>
      <c r="J70" s="36" t="n">
        <f t="shared" si="31"/>
        <v>0.047172873480431754</v>
      </c>
      <c r="K70" s="35" t="n">
        <f>K71+K72+K73+K74</f>
        <v>352.7264842320757</v>
      </c>
      <c r="L70" s="36" t="n">
        <f t="shared" si="32"/>
        <v>0.0030368350098197716</v>
      </c>
      <c r="M70" s="35" t="n">
        <f>M71+M72+M73+M74</f>
        <v>316.464222324085</v>
      </c>
      <c r="N70" s="36" t="n">
        <f t="shared" si="33"/>
        <v>-0.06684045628750246</v>
      </c>
      <c r="O70" s="35" t="n">
        <f>O71+O72+O73+O74</f>
        <v>376.6018437594641</v>
      </c>
      <c r="P70" s="36" t="n">
        <f t="shared" si="34"/>
        <v>-0.014958772105901685</v>
      </c>
      <c r="Q70" s="35" t="n">
        <f>Q71+Q72+Q73+Q74</f>
        <v>387.82519402581</v>
      </c>
      <c r="R70" s="36" t="n">
        <f t="shared" si="35"/>
        <v>-0.009505602985089179</v>
      </c>
      <c r="S70" s="35" t="n">
        <f>S71+S72+S73+S74</f>
        <v>330.79584038274095</v>
      </c>
      <c r="T70" s="36" t="n">
        <f t="shared" si="36"/>
        <v>-0.02545626112084931</v>
      </c>
      <c r="U70" s="35" t="n">
        <f>U71+U72+U73+U74</f>
        <v>339.5226550222699</v>
      </c>
      <c r="V70" s="36" t="n">
        <f t="shared" si="37"/>
        <v>-0.05759153519980198</v>
      </c>
      <c r="W70" s="35" t="n">
        <f>W71+W72+W73+W74</f>
        <v>336.5928287466241</v>
      </c>
      <c r="X70" s="36" t="n">
        <f t="shared" si="38"/>
        <v>0.004923553619657017</v>
      </c>
      <c r="Y70" s="35" t="n">
        <f t="shared" si="39"/>
        <v>3303.2401890884285</v>
      </c>
      <c r="Z70" s="36" t="n">
        <f t="shared" si="40"/>
        <v>-0.0078060479503146984</v>
      </c>
      <c r="AA70" s="37"/>
      <c r="AB70" s="38"/>
      <c r="AC70" s="38" t="n">
        <f>AC71+AC72+AC73+AC74</f>
        <v>283.0608119289764</v>
      </c>
      <c r="AD70" s="37"/>
      <c r="AE70" s="38" t="n">
        <f>AE71+AE72+AE73+AE74</f>
        <v>268.91903318986857</v>
      </c>
      <c r="AF70" s="37"/>
      <c r="AG70" s="38" t="n">
        <f>AG71+AG72+AG73+AG74</f>
        <v>294.1409255551002</v>
      </c>
      <c r="AH70" s="37"/>
      <c r="AI70" s="38" t="n">
        <f>AI71+AI72+AI73+AI74</f>
        <v>318.74118588459913</v>
      </c>
      <c r="AJ70" s="37"/>
      <c r="AK70" s="38" t="n">
        <f>AK71+AK72+AK73+AK74</f>
        <v>351.65855522008064</v>
      </c>
      <c r="AL70" s="37"/>
      <c r="AM70" s="38" t="n">
        <f>AM71+AM72+AM73+AM74</f>
        <v>339.1319570767701</v>
      </c>
      <c r="AN70" s="37"/>
      <c r="AO70" s="38" t="n">
        <f>AO71+AO72+AO73+AO74</f>
        <v>382.3208948975607</v>
      </c>
      <c r="AP70" s="37"/>
      <c r="AQ70" s="38" t="n">
        <f>AQ71+AQ72+AQ73+AQ74</f>
        <v>391.54708516738026</v>
      </c>
      <c r="AR70" s="37"/>
      <c r="AS70" s="38" t="n">
        <f>AS71+AS72+AS73+AS74</f>
        <v>339.4366278143644</v>
      </c>
      <c r="AT70" s="37"/>
      <c r="AU70" s="38" t="n">
        <f>AU71+AU72+AU73+AU74</f>
        <v>360.27122813911996</v>
      </c>
      <c r="AV70" s="37"/>
      <c r="AW70" s="38" t="n">
        <f>AW71+AW72+AW73+AW74</f>
        <v>334.94371540426374</v>
      </c>
      <c r="AX70" s="37"/>
      <c r="AY70" s="38" t="n">
        <f>AY71+AY72+AY73+AY74</f>
        <v>294.63050230951524</v>
      </c>
      <c r="AZ70" s="37"/>
      <c r="BA70" s="38" t="n">
        <f t="shared" si="41"/>
        <v>3958.8025225875995</v>
      </c>
      <c r="BB70" s="37"/>
      <c r="BC70" s="39"/>
      <c r="BD70" s="44"/>
      <c r="BE70" s="44"/>
      <c r="BF70" s="44"/>
      <c r="BG70" s="44"/>
      <c r="BH70" s="44"/>
      <c r="BI70" s="44"/>
      <c r="BJ70" s="44"/>
      <c r="BK70" s="44"/>
      <c r="BL70" s="44"/>
      <c r="BM70" s="44"/>
      <c r="BN70" s="44"/>
      <c r="BO70" s="44"/>
      <c r="BP70" s="44"/>
    </row>
    <row r="71" ht="27" customHeight="1" spans="1:68">
      <c r="A71" s="45"/>
      <c r="B71" s="34" t="s">
        <v>338</v>
      </c>
      <c r="C71" s="35">
        <v>158.1695</v>
      </c>
      <c r="D71" s="36" t="n">
        <f t="shared" si="28"/>
        <v>-0.004755693398093341</v>
      </c>
      <c r="E71" s="35">
        <v>164.3152</v>
      </c>
      <c r="F71" s="36" t="n">
        <f t="shared" si="29"/>
        <v>-0.025760124368625847</v>
      </c>
      <c r="G71" s="35">
        <v>171.3825</v>
      </c>
      <c r="H71" s="36" t="n">
        <f t="shared" si="30"/>
        <v>0.007885717377394741</v>
      </c>
      <c r="I71" s="35" t="n">
        <f>中口径明细!AD71</f>
        <v>198.9183</v>
      </c>
      <c r="J71" s="36" t="n">
        <f t="shared" si="31"/>
        <v>-0.004730721621424183</v>
      </c>
      <c r="K71" s="35" t="n">
        <f>中口径明细!AF71</f>
        <v>211.9699</v>
      </c>
      <c r="L71" s="36" t="n">
        <f t="shared" si="32"/>
        <v>-0.041038955633610374</v>
      </c>
      <c r="M71" s="35" t="n">
        <f>中口径明细!AH71</f>
        <v>187.4679</v>
      </c>
      <c r="N71" s="36" t="n">
        <f t="shared" si="33"/>
        <v>-0.098887043093553</v>
      </c>
      <c r="O71" s="35" t="n">
        <f>中口径明细!AJ71</f>
        <v>223.1793</v>
      </c>
      <c r="P71" s="36" t="n">
        <f t="shared" si="34"/>
        <v>-0.048620755802800675</v>
      </c>
      <c r="Q71" s="35" t="n">
        <f>中口径明细!AL71</f>
        <v>231.6134</v>
      </c>
      <c r="R71" s="36" t="n">
        <f t="shared" si="35"/>
        <v>-0.06470411268128895</v>
      </c>
      <c r="S71" s="35" t="n">
        <f>中口径明细!AN71</f>
        <v>182.6086</v>
      </c>
      <c r="T71" s="36" t="n">
        <f t="shared" si="36"/>
        <v>-0.07083978694433646</v>
      </c>
      <c r="U71" s="35" t="n">
        <f>中口径明细!AP71</f>
        <v>185.0951</v>
      </c>
      <c r="V71" s="36" t="n">
        <f t="shared" si="37"/>
        <v>-0.10755780174722729</v>
      </c>
      <c r="W71" s="35" t="n">
        <f>中口径明细!AR71</f>
        <v>165.4614</v>
      </c>
      <c r="X71" s="36" t="n">
        <f t="shared" si="38"/>
        <v>-0.0574926874560322</v>
      </c>
      <c r="Y71" s="35" t="n">
        <f t="shared" si="39"/>
        <v>1914.7197</v>
      </c>
      <c r="Z71" s="36" t="n">
        <f t="shared" si="40"/>
        <v>-0.048693976144012385</v>
      </c>
      <c r="AA71" s="37"/>
      <c r="AB71" s="38"/>
      <c r="AC71" s="35">
        <v>158.9253</v>
      </c>
      <c r="AD71" s="36"/>
      <c r="AE71" s="35">
        <v>168.6599</v>
      </c>
      <c r="AF71" s="36"/>
      <c r="AG71" s="35">
        <v>170.0416</v>
      </c>
      <c r="AH71" s="36"/>
      <c r="AI71" s="35">
        <v>199.8638</v>
      </c>
      <c r="AJ71" s="36"/>
      <c r="AK71" s="35">
        <v>221.0412</v>
      </c>
      <c r="AL71" s="36"/>
      <c r="AM71" s="35">
        <v>208.0404</v>
      </c>
      <c r="AN71" s="36"/>
      <c r="AO71" s="35">
        <v>234.585</v>
      </c>
      <c r="AP71" s="36"/>
      <c r="AQ71" s="35">
        <v>247.6365</v>
      </c>
      <c r="AR71" s="36"/>
      <c r="AS71" s="35">
        <v>196.5308</v>
      </c>
      <c r="AT71" s="36"/>
      <c r="AU71" s="35">
        <v>207.4029</v>
      </c>
      <c r="AV71" s="36"/>
      <c r="AW71" s="35">
        <v>175.5545</v>
      </c>
      <c r="AX71" s="36"/>
      <c r="AY71" s="35">
        <v>156.2867</v>
      </c>
      <c r="AZ71" s="36"/>
      <c r="BA71" s="35" t="n">
        <f t="shared" si="41"/>
        <v>2344.5686000000005</v>
      </c>
      <c r="BB71" s="36"/>
      <c r="BC71" s="40"/>
      <c r="BD71" s="46"/>
      <c r="BE71" s="46"/>
      <c r="BF71" s="46"/>
      <c r="BG71" s="46"/>
      <c r="BH71" s="46"/>
      <c r="BI71" s="46"/>
      <c r="BJ71" s="46"/>
      <c r="BK71" s="46"/>
      <c r="BL71" s="46"/>
      <c r="BM71" s="46"/>
      <c r="BN71" s="46"/>
      <c r="BO71" s="46"/>
      <c r="BP71" s="47"/>
    </row>
    <row r="72" ht="27" customHeight="1" spans="1:68">
      <c r="A72" s="45"/>
      <c r="B72" s="34" t="s">
        <v>295</v>
      </c>
      <c r="C72" s="35">
        <v>79.2</v>
      </c>
      <c r="D72" s="36" t="n">
        <f t="shared" si="28"/>
        <v>-0.11200807265388601</v>
      </c>
      <c r="E72" s="35">
        <v>65.04</v>
      </c>
      <c r="F72" s="36" t="n">
        <f t="shared" si="29"/>
        <v>-0.11025991792065659</v>
      </c>
      <c r="G72" s="35" t="n">
        <f>公交!AB57-公交!AB59</f>
        <v>74.20000000000005</v>
      </c>
      <c r="H72" s="36" t="n">
        <f t="shared" si="30"/>
        <v>-0.12582469368520266</v>
      </c>
      <c r="I72" s="35" t="n">
        <f>公交!AD57-公交!AD59</f>
        <v>77.73999999999995</v>
      </c>
      <c r="J72" s="36" t="n">
        <f t="shared" si="31"/>
        <v>-0.06167773083886541</v>
      </c>
      <c r="K72" s="35" t="n">
        <f>公交!AF57-公交!AF59</f>
        <v>77.01999999999998</v>
      </c>
      <c r="L72" s="36" t="n">
        <f t="shared" si="32"/>
        <v>-0.06199001339666299</v>
      </c>
      <c r="M72" s="35" t="n">
        <f>公交!AH57-公交!AH59</f>
        <v>67.31</v>
      </c>
      <c r="N72" s="36" t="n">
        <f t="shared" si="33"/>
        <v>-0.19010949344242567</v>
      </c>
      <c r="O72" s="35" t="n">
        <f>公交!AJ57-公交!AJ59</f>
        <v>84.11000000000007</v>
      </c>
      <c r="P72" s="36" t="n">
        <f t="shared" si="34"/>
        <v>-0.14816690297751656</v>
      </c>
      <c r="Q72" s="35" t="n">
        <f>公交!AL57-公交!AL59</f>
        <v>84.34000000000003</v>
      </c>
      <c r="R72" s="36" t="n">
        <f t="shared" si="35"/>
        <v>-0.08385835324788082</v>
      </c>
      <c r="S72" s="35" t="n">
        <f>公交!AN57-公交!AN59</f>
        <v>67.57</v>
      </c>
      <c r="T72" s="36" t="n">
        <f t="shared" si="36"/>
        <v>-0.15389431505133988</v>
      </c>
      <c r="U72" s="35" t="n">
        <f>公交!AP57-公交!AP59</f>
        <v>62.039999999999964</v>
      </c>
      <c r="V72" s="36" t="n">
        <f t="shared" si="37"/>
        <v>-0.1766423357664234</v>
      </c>
      <c r="W72" s="35" t="n">
        <f>公交!AR57-公交!AR59</f>
        <v>63.83000000000004</v>
      </c>
      <c r="X72" s="36" t="n">
        <f t="shared" si="38"/>
        <v>-0.19089871973634176</v>
      </c>
      <c r="Y72" s="35" t="n">
        <f t="shared" si="39"/>
        <v>738.5700000000002</v>
      </c>
      <c r="Z72" s="36" t="n">
        <f t="shared" si="40"/>
        <v>-0.12205646359583955</v>
      </c>
      <c r="AA72" s="37"/>
      <c r="AB72" s="38"/>
      <c r="AC72" s="35">
        <v>89.1900000000001</v>
      </c>
      <c r="AD72" s="36"/>
      <c r="AE72" s="35">
        <v>73.1</v>
      </c>
      <c r="AF72" s="36"/>
      <c r="AG72" s="35">
        <v>84.88</v>
      </c>
      <c r="AH72" s="36"/>
      <c r="AI72" s="35">
        <v>82.85</v>
      </c>
      <c r="AJ72" s="36"/>
      <c r="AK72" s="35">
        <v>82.11</v>
      </c>
      <c r="AL72" s="36"/>
      <c r="AM72" s="35">
        <v>83.11</v>
      </c>
      <c r="AN72" s="36"/>
      <c r="AO72" s="35">
        <v>98.7400000000001</v>
      </c>
      <c r="AP72" s="36"/>
      <c r="AQ72" s="35">
        <v>92.0599999999999</v>
      </c>
      <c r="AR72" s="36"/>
      <c r="AS72" s="35">
        <v>79.86</v>
      </c>
      <c r="AT72" s="36"/>
      <c r="AU72" s="35">
        <v>75.35</v>
      </c>
      <c r="AV72" s="36"/>
      <c r="AW72" s="35">
        <v>78.89</v>
      </c>
      <c r="AX72" s="36"/>
      <c r="AY72" s="35">
        <v>76.6399999999999</v>
      </c>
      <c r="AZ72" s="36"/>
      <c r="BA72" s="35" t="n">
        <f t="shared" si="41"/>
        <v>996.7800000000001</v>
      </c>
      <c r="BB72" s="36"/>
      <c r="BC72" s="40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7"/>
    </row>
    <row r="73" ht="27" customHeight="1" spans="1:68">
      <c r="A73" s="45"/>
      <c r="B73" s="34" t="s">
        <v>296</v>
      </c>
      <c r="C73" s="35">
        <v>46.34</v>
      </c>
      <c r="D73" s="36" t="n">
        <f t="shared" si="28"/>
        <v>0.5783378746594006</v>
      </c>
      <c r="E73" s="35">
        <v>48.28</v>
      </c>
      <c r="F73" s="36" t="n">
        <f t="shared" si="29"/>
        <v>1.1240651121865377</v>
      </c>
      <c r="G73" s="35" t="n">
        <f>出租!AB57-出租!AB59</f>
        <v>35.14000000000004</v>
      </c>
      <c r="H73" s="36" t="n">
        <f t="shared" si="30"/>
        <v>0.06517126401939977</v>
      </c>
      <c r="I73" s="35" t="n">
        <f>出租!AD57-出租!AD59</f>
        <v>44.710000000000036</v>
      </c>
      <c r="J73" s="36" t="n">
        <f t="shared" si="31"/>
        <v>0.5109834403514701</v>
      </c>
      <c r="K73" s="35" t="n">
        <f>出租!AF57-出租!AF59</f>
        <v>48.23000000000002</v>
      </c>
      <c r="L73" s="36" t="n">
        <f t="shared" si="32"/>
        <v>0.22941626306398155</v>
      </c>
      <c r="M73" s="35" t="n">
        <f>出租!AH57-出租!AH59</f>
        <v>44.70999999999998</v>
      </c>
      <c r="N73" s="36" t="n">
        <f t="shared" si="33"/>
        <v>0.173490813648294</v>
      </c>
      <c r="O73" s="35" t="n">
        <f>出租!AJ57-出租!AJ59</f>
        <v>48.610000000000014</v>
      </c>
      <c r="P73" s="36" t="n">
        <f t="shared" si="34"/>
        <v>0.24641025641025327</v>
      </c>
      <c r="Q73" s="35" t="n">
        <f>出租!AL57-出租!AL59</f>
        <v>48.87999999999994</v>
      </c>
      <c r="R73" s="36" t="n">
        <f t="shared" si="35"/>
        <v>0.13253012048192536</v>
      </c>
      <c r="S73" s="35" t="n">
        <f>出租!AN57-出租!AN59</f>
        <v>58.37999999999994</v>
      </c>
      <c r="T73" s="36" t="n">
        <f t="shared" si="36"/>
        <v>0.13469387755101847</v>
      </c>
      <c r="U73" s="35" t="n">
        <f>出租!AP57-出租!AP59</f>
        <v>59.38999999999993</v>
      </c>
      <c r="V73" s="36" t="n">
        <f t="shared" si="37"/>
        <v>-0.06531318854265189</v>
      </c>
      <c r="W73" s="35" t="n">
        <f>出租!AR57-出租!AR59</f>
        <v>70.10000000000008</v>
      </c>
      <c r="X73" s="36" t="n">
        <f t="shared" si="38"/>
        <v>0.06778370144706924</v>
      </c>
      <c r="Y73" s="35" t="n">
        <f t="shared" si="39"/>
        <v>482.6699999999999</v>
      </c>
      <c r="Z73" s="36" t="n">
        <f t="shared" si="40"/>
        <v>0.2403186431967108</v>
      </c>
      <c r="AA73" s="37"/>
      <c r="AB73" s="38"/>
      <c r="AC73" s="35">
        <v>29.36</v>
      </c>
      <c r="AD73" s="36"/>
      <c r="AE73" s="35">
        <v>22.73</v>
      </c>
      <c r="AF73" s="36"/>
      <c r="AG73" s="35">
        <v>32.99</v>
      </c>
      <c r="AH73" s="36"/>
      <c r="AI73" s="35">
        <v>29.59</v>
      </c>
      <c r="AJ73" s="36"/>
      <c r="AK73" s="35">
        <v>39.23</v>
      </c>
      <c r="AL73" s="36"/>
      <c r="AM73" s="35">
        <v>38.1</v>
      </c>
      <c r="AN73" s="36"/>
      <c r="AO73" s="35">
        <v>39.0000000000001</v>
      </c>
      <c r="AP73" s="36"/>
      <c r="AQ73" s="35">
        <v>43.16</v>
      </c>
      <c r="AR73" s="36"/>
      <c r="AS73" s="35">
        <v>51.45</v>
      </c>
      <c r="AT73" s="36"/>
      <c r="AU73" s="35">
        <v>63.54</v>
      </c>
      <c r="AV73" s="36"/>
      <c r="AW73" s="35">
        <v>65.65</v>
      </c>
      <c r="AX73" s="36"/>
      <c r="AY73" s="35">
        <v>49.27</v>
      </c>
      <c r="AZ73" s="36"/>
      <c r="BA73" s="35" t="n">
        <f t="shared" si="41"/>
        <v>504.07000000000005</v>
      </c>
      <c r="BB73" s="36"/>
      <c r="BC73" s="40"/>
      <c r="BD73" s="49"/>
      <c r="BE73" s="49"/>
      <c r="BF73" s="49"/>
      <c r="BG73" s="49"/>
      <c r="BH73" s="49"/>
      <c r="BI73" s="49"/>
      <c r="BJ73" s="50"/>
      <c r="BK73" s="49"/>
      <c r="BL73" s="50"/>
      <c r="BM73" s="50"/>
      <c r="BN73" s="50"/>
      <c r="BO73" s="50"/>
      <c r="BP73" s="47"/>
    </row>
    <row r="74" ht="27" customHeight="1" spans="1:68">
      <c r="A74" s="29"/>
      <c r="B74" s="34" t="s">
        <v>339</v>
      </c>
      <c r="C74" s="35">
        <v>6.06115741363863</v>
      </c>
      <c r="D74" s="36" t="n">
        <f t="shared" si="28"/>
        <v>0.0851570081150117</v>
      </c>
      <c r="E74" s="35">
        <v>7.9141880272708</v>
      </c>
      <c r="F74" s="36" t="n">
        <f t="shared" si="29"/>
        <v>0.7868480553653456</v>
      </c>
      <c r="G74" s="35">
        <v>9.48428038173773</v>
      </c>
      <c r="H74" s="36" t="n">
        <f t="shared" si="30"/>
        <v>0.5225212260695811</v>
      </c>
      <c r="I74" s="35" t="n">
        <f>网约车!AD57-网约车!AD59</f>
        <v>12.408823519335698</v>
      </c>
      <c r="J74" s="36" t="n">
        <f t="shared" si="31"/>
        <v>0.9276184062575128</v>
      </c>
      <c r="K74" s="35" t="n">
        <f>网约车!AF57-网约车!AF59</f>
        <v>15.50658423207571</v>
      </c>
      <c r="L74" s="36" t="n">
        <f t="shared" si="32"/>
        <v>0.6714444865183247</v>
      </c>
      <c r="M74" s="35" t="n">
        <f>网约车!AH57-网约车!AH59</f>
        <v>16.976322324085004</v>
      </c>
      <c r="N74" s="36" t="n">
        <f t="shared" si="33"/>
        <v>0.7179804956036262</v>
      </c>
      <c r="O74" s="35" t="n">
        <f>网约车!AJ57-网约车!AJ59</f>
        <v>20.702543759464007</v>
      </c>
      <c r="P74" s="36" t="n">
        <f t="shared" si="34"/>
        <v>1.0711045855950787</v>
      </c>
      <c r="Q74" s="35" t="n">
        <f>网约车!AL57-网约车!AL59</f>
        <v>22.99179402580998</v>
      </c>
      <c r="R74" s="36" t="n">
        <f t="shared" si="35"/>
        <v>1.645597918090524</v>
      </c>
      <c r="S74" s="35" t="n">
        <f>网约车!AN57-网约车!AN59</f>
        <v>22.237240382740993</v>
      </c>
      <c r="T74" s="36" t="n">
        <f t="shared" si="36"/>
        <v>0.9176932202455168</v>
      </c>
      <c r="U74" s="35" t="n">
        <f>网约车!AP57-网约车!AP59</f>
        <v>32.99755502227001</v>
      </c>
      <c r="V74" s="36" t="n">
        <f t="shared" si="37"/>
        <v>1.3606224359494359</v>
      </c>
      <c r="W74" s="35" t="n">
        <f>网约车!AR57-网约车!AR59</f>
        <v>37.201428746624</v>
      </c>
      <c r="X74" s="36" t="n">
        <f t="shared" si="38"/>
        <v>1.505279082687577</v>
      </c>
      <c r="Y74" s="35" t="n">
        <f t="shared" si="39"/>
        <v>167.28048908842854</v>
      </c>
      <c r="Z74" s="36" t="n">
        <f t="shared" si="40"/>
        <v>0.9428424048919843</v>
      </c>
      <c r="AA74" s="37"/>
      <c r="AB74" s="38"/>
      <c r="AC74" s="35">
        <v>5.5855119289763</v>
      </c>
      <c r="AD74" s="36"/>
      <c r="AE74" s="35">
        <v>4.42913318986859</v>
      </c>
      <c r="AF74" s="36"/>
      <c r="AG74" s="35">
        <v>6.2293255551002</v>
      </c>
      <c r="AH74" s="36"/>
      <c r="AI74" s="35">
        <v>6.43738588459919</v>
      </c>
      <c r="AJ74" s="36"/>
      <c r="AK74" s="35">
        <v>9.27735522008059</v>
      </c>
      <c r="AL74" s="36"/>
      <c r="AM74" s="35">
        <v>9.88155707677009</v>
      </c>
      <c r="AN74" s="36"/>
      <c r="AO74" s="35">
        <v>9.9958948975605</v>
      </c>
      <c r="AP74" s="36"/>
      <c r="AQ74" s="35">
        <v>8.69058516738041</v>
      </c>
      <c r="AR74" s="36"/>
      <c r="AS74" s="35">
        <v>11.5958278143644</v>
      </c>
      <c r="AT74" s="36"/>
      <c r="AU74" s="35">
        <v>13.97832813912</v>
      </c>
      <c r="AV74" s="36"/>
      <c r="AW74" s="35">
        <v>14.8492154042637</v>
      </c>
      <c r="AX74" s="36"/>
      <c r="AY74" s="35">
        <v>12.4338023095153</v>
      </c>
      <c r="AZ74" s="36"/>
      <c r="BA74" s="35" t="n">
        <f t="shared" si="41"/>
        <v>113.38392258759927</v>
      </c>
      <c r="BB74" s="36"/>
      <c r="BC74" s="40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7"/>
    </row>
    <row r="75" s="15" customFormat="1" ht="27" customHeight="1" spans="1:68">
      <c r="A75" s="48" t="s">
        <v>106</v>
      </c>
      <c r="B75" s="34" t="s">
        <v>337</v>
      </c>
      <c r="C75" s="35" t="n">
        <f>C76+C77+C78+C79</f>
        <v>40.68595538054845</v>
      </c>
      <c r="D75" s="36" t="n">
        <f t="shared" si="28"/>
        <v>-0.30017468616986487</v>
      </c>
      <c r="E75" s="35" t="n">
        <f>E76+E77+E78+E79</f>
        <v>43.86803974144996</v>
      </c>
      <c r="F75" s="36" t="n">
        <f t="shared" si="29"/>
        <v>-0.20214542936038726</v>
      </c>
      <c r="G75" s="35" t="n">
        <f>G76+G77+G78+G79</f>
        <v>46.017590163918385</v>
      </c>
      <c r="H75" s="36" t="n">
        <f t="shared" si="30"/>
        <v>-0.18265000479356952</v>
      </c>
      <c r="I75" s="35" t="n">
        <f>I76+I77+I78+I79</f>
        <v>43.89935664826139</v>
      </c>
      <c r="J75" s="36" t="n">
        <f t="shared" si="31"/>
        <v>-0.22174585541039993</v>
      </c>
      <c r="K75" s="35" t="n">
        <f>K76+K77+K78+K79</f>
        <v>41.96259799675278</v>
      </c>
      <c r="L75" s="36" t="n">
        <f t="shared" si="32"/>
        <v>-0.24453931099965365</v>
      </c>
      <c r="M75" s="35" t="n">
        <f>M76+M77+M78+M79</f>
        <v>41.56763927664028</v>
      </c>
      <c r="N75" s="36" t="n">
        <f t="shared" si="33"/>
        <v>-0.359834804176141</v>
      </c>
      <c r="O75" s="35" t="n">
        <f>O76+O77+O78+O79</f>
        <v>44.8085792325311</v>
      </c>
      <c r="P75" s="36" t="n">
        <f t="shared" si="34"/>
        <v>0.027760368615047826</v>
      </c>
      <c r="Q75" s="35" t="n">
        <f>Q76+Q77+Q78+Q79</f>
        <v>44.2769585337065</v>
      </c>
      <c r="R75" s="36" t="n">
        <f t="shared" si="35"/>
        <v>-0.2137391153888506</v>
      </c>
      <c r="S75" s="35" t="n">
        <f>S76+S77+S78+S79</f>
        <v>44.74726851185258</v>
      </c>
      <c r="T75" s="36" t="n">
        <f t="shared" si="36"/>
        <v>-0.006037916467109161</v>
      </c>
      <c r="U75" s="35" t="n">
        <f>U76+U77+U78+U79</f>
        <v>44.6387565443553</v>
      </c>
      <c r="V75" s="36" t="n">
        <f t="shared" si="37"/>
        <v>-0.19770591171315455</v>
      </c>
      <c r="W75" s="35" t="n">
        <f>W76+W77+W78+W79</f>
        <v>45.037160412503006</v>
      </c>
      <c r="X75" s="36" t="n">
        <f t="shared" si="38"/>
        <v>-0.02541050867901673</v>
      </c>
      <c r="Y75" s="35" t="n">
        <f t="shared" si="39"/>
        <v>436.4727420300167</v>
      </c>
      <c r="Z75" s="36" t="n">
        <f t="shared" si="40"/>
        <v>-0.20188017426915938</v>
      </c>
      <c r="AA75" s="37"/>
      <c r="AB75" s="38"/>
      <c r="AC75" s="38" t="n">
        <f>AC76+AC77+AC78+AC79</f>
        <v>58.1373016615742</v>
      </c>
      <c r="AD75" s="37"/>
      <c r="AE75" s="38" t="n">
        <f>AE76+AE77+AE78+AE79</f>
        <v>54.98250101679869</v>
      </c>
      <c r="AF75" s="37"/>
      <c r="AG75" s="38" t="n">
        <f>AG76+AG77+AG78+AG79</f>
        <v>56.30096095161311</v>
      </c>
      <c r="AH75" s="37"/>
      <c r="AI75" s="38" t="n">
        <f>AI76+AI77+AI78+AI79</f>
        <v>56.4074819947294</v>
      </c>
      <c r="AJ75" s="37"/>
      <c r="AK75" s="38" t="n">
        <f>AK76+AK77+AK78+AK79</f>
        <v>55.545706888176106</v>
      </c>
      <c r="AL75" s="37"/>
      <c r="AM75" s="38" t="n">
        <f>AM76+AM77+AM78+AM79</f>
        <v>64.932676046446</v>
      </c>
      <c r="AN75" s="37"/>
      <c r="AO75" s="38" t="n">
        <f>AO76+AO77+AO78+AO79</f>
        <v>43.59827504626651</v>
      </c>
      <c r="AP75" s="37"/>
      <c r="AQ75" s="38" t="n">
        <f>AQ76+AQ77+AQ78+AQ79</f>
        <v>56.313317119424</v>
      </c>
      <c r="AR75" s="37"/>
      <c r="AS75" s="38" t="n">
        <f>AS76+AS77+AS78+AS79</f>
        <v>45.01909001679931</v>
      </c>
      <c r="AT75" s="37"/>
      <c r="AU75" s="38" t="n">
        <f>AU76+AU77+AU78+AU79</f>
        <v>55.63889500877827</v>
      </c>
      <c r="AV75" s="37"/>
      <c r="AW75" s="38" t="n">
        <f>AW76+AW77+AW78+AW79</f>
        <v>46.211415999836504</v>
      </c>
      <c r="AX75" s="37"/>
      <c r="AY75" s="38" t="n">
        <f>AY76+AY77+AY78+AY79</f>
        <v>46.08632468601864</v>
      </c>
      <c r="AZ75" s="37"/>
      <c r="BA75" s="38" t="n">
        <f t="shared" si="41"/>
        <v>639.1739464364607</v>
      </c>
      <c r="BB75" s="37"/>
      <c r="BC75" s="39"/>
      <c r="BD75" s="44"/>
      <c r="BE75" s="44"/>
      <c r="BF75" s="44"/>
      <c r="BG75" s="44"/>
      <c r="BH75" s="44"/>
      <c r="BI75" s="44"/>
      <c r="BJ75" s="44"/>
      <c r="BK75" s="44"/>
      <c r="BL75" s="44"/>
      <c r="BM75" s="44"/>
      <c r="BN75" s="44"/>
      <c r="BO75" s="44"/>
      <c r="BP75" s="44"/>
    </row>
    <row r="76" ht="27" customHeight="1" spans="1:68">
      <c r="A76" s="45"/>
      <c r="B76" s="34" t="s">
        <v>338</v>
      </c>
      <c r="C76" s="35">
        <v>7.2841</v>
      </c>
      <c r="D76" s="36" t="n">
        <f t="shared" si="28"/>
        <v>-0.1966095712883409</v>
      </c>
      <c r="E76" s="35">
        <v>7.2143</v>
      </c>
      <c r="F76" s="36" t="n">
        <f t="shared" si="29"/>
        <v>-0.13279240293304484</v>
      </c>
      <c r="G76" s="35">
        <v>6.9417</v>
      </c>
      <c r="H76" s="36" t="n">
        <f t="shared" si="30"/>
        <v>-0.1282447349583694</v>
      </c>
      <c r="I76" s="35" t="n">
        <f>中口径明细!AD76</f>
        <v>6.7997</v>
      </c>
      <c r="J76" s="36" t="n">
        <f t="shared" si="31"/>
        <v>-0.14259955110584321</v>
      </c>
      <c r="K76" s="35" t="n">
        <f>中口径明细!AF76</f>
        <v>6.94</v>
      </c>
      <c r="L76" s="36" t="n">
        <f t="shared" si="32"/>
        <v>-0.13180544435548436</v>
      </c>
      <c r="M76" s="35" t="n">
        <f>中口径明细!AH76</f>
        <v>9.9261</v>
      </c>
      <c r="N76" s="36" t="n">
        <f t="shared" si="33"/>
        <v>0.21916798702973583</v>
      </c>
      <c r="O76" s="35" t="n">
        <f>中口径明细!AJ76</f>
        <v>10.0811</v>
      </c>
      <c r="P76" s="36" t="n">
        <f t="shared" si="34"/>
        <v>0.27984714604915695</v>
      </c>
      <c r="Q76" s="35" t="n">
        <f>中口径明细!AL76</f>
        <v>10.0225</v>
      </c>
      <c r="R76" s="36" t="n">
        <f t="shared" si="35"/>
        <v>0.29585094966577463</v>
      </c>
      <c r="S76" s="35" t="n">
        <f>中口径明细!AN76</f>
        <v>10.8021</v>
      </c>
      <c r="T76" s="36" t="n">
        <f t="shared" si="36"/>
        <v>0.4011596233169896</v>
      </c>
      <c r="U76" s="35" t="n">
        <f>中口径明细!AP76</f>
        <v>9.6101</v>
      </c>
      <c r="V76" s="36" t="n">
        <f t="shared" si="37"/>
        <v>0.1973859629449657</v>
      </c>
      <c r="W76" s="35" t="n">
        <f>中口径明细!AR76</f>
        <v>9.3551</v>
      </c>
      <c r="X76" s="36" t="n">
        <f t="shared" si="38"/>
        <v>0.15122689572001669</v>
      </c>
      <c r="Y76" s="35" t="n">
        <f t="shared" si="39"/>
        <v>85.62169999999999</v>
      </c>
      <c r="Z76" s="36" t="n">
        <f t="shared" si="40"/>
        <v>0.06018754124830217</v>
      </c>
      <c r="AA76" s="37"/>
      <c r="AB76" s="38"/>
      <c r="AC76" s="35">
        <v>9.0667</v>
      </c>
      <c r="AD76" s="36"/>
      <c r="AE76" s="35">
        <v>8.319</v>
      </c>
      <c r="AF76" s="36"/>
      <c r="AG76" s="35">
        <v>7.9629</v>
      </c>
      <c r="AH76" s="36"/>
      <c r="AI76" s="35">
        <v>7.9306</v>
      </c>
      <c r="AJ76" s="36"/>
      <c r="AK76" s="35">
        <v>7.9936</v>
      </c>
      <c r="AL76" s="36"/>
      <c r="AM76" s="35">
        <v>8.1417</v>
      </c>
      <c r="AN76" s="36"/>
      <c r="AO76" s="35">
        <v>7.8768</v>
      </c>
      <c r="AP76" s="36"/>
      <c r="AQ76" s="35">
        <v>7.7343</v>
      </c>
      <c r="AR76" s="36"/>
      <c r="AS76" s="35">
        <v>7.7094</v>
      </c>
      <c r="AT76" s="36"/>
      <c r="AU76" s="35">
        <v>8.0259</v>
      </c>
      <c r="AV76" s="36"/>
      <c r="AW76" s="35">
        <v>8.1262</v>
      </c>
      <c r="AX76" s="36"/>
      <c r="AY76" s="35">
        <v>8.2232</v>
      </c>
      <c r="AZ76" s="36"/>
      <c r="BA76" s="35" t="n">
        <f t="shared" si="41"/>
        <v>97.11030000000002</v>
      </c>
      <c r="BB76" s="36"/>
      <c r="BC76" s="40"/>
      <c r="BD76" s="46"/>
      <c r="BE76" s="46"/>
      <c r="BF76" s="46"/>
      <c r="BG76" s="46"/>
      <c r="BH76" s="46"/>
      <c r="BI76" s="46"/>
      <c r="BJ76" s="46"/>
      <c r="BK76" s="46"/>
      <c r="BL76" s="46"/>
      <c r="BM76" s="46"/>
      <c r="BN76" s="46"/>
      <c r="BO76" s="46"/>
      <c r="BP76" s="47"/>
    </row>
    <row r="77" ht="26.7" customHeight="1" spans="1:68">
      <c r="A77" s="45"/>
      <c r="B77" s="34" t="s">
        <v>295</v>
      </c>
      <c r="C77" s="35">
        <v>26.4</v>
      </c>
      <c r="D77" s="36" t="n">
        <f t="shared" si="28"/>
        <v>-0.10508474576271187</v>
      </c>
      <c r="E77" s="35">
        <v>26.9</v>
      </c>
      <c r="F77" s="36" t="n">
        <f t="shared" si="29"/>
        <v>-0.17987804878048785</v>
      </c>
      <c r="G77" s="35" t="n">
        <f>公交!AB61-公交!AB63</f>
        <v>28.5</v>
      </c>
      <c r="H77" s="36" t="n">
        <f t="shared" si="30"/>
        <v>-0.17391304347826086</v>
      </c>
      <c r="I77" s="35" t="n">
        <f>公交!AD61-公交!AD63</f>
        <v>29.400000000000006</v>
      </c>
      <c r="J77" s="36" t="n">
        <f t="shared" si="31"/>
        <v>-0.1502890173410405</v>
      </c>
      <c r="K77" s="35" t="n">
        <f>公交!AF61-公交!AF63</f>
        <v>26.799999999999983</v>
      </c>
      <c r="L77" s="36" t="n">
        <f t="shared" si="32"/>
        <v>-0.19760479041916168</v>
      </c>
      <c r="M77" s="35" t="n">
        <f>公交!AH61-公交!AH63</f>
        <v>23.299999999999983</v>
      </c>
      <c r="N77" s="36" t="n">
        <f t="shared" si="33"/>
        <v>-0.332378223495702</v>
      </c>
      <c r="O77" s="35" t="n">
        <f>公交!AJ61-公交!AJ63</f>
        <v>25.439999999999998</v>
      </c>
      <c r="P77" s="36" t="n">
        <f t="shared" si="34"/>
        <v>0.2056872037914692</v>
      </c>
      <c r="Q77" s="35" t="n">
        <f>公交!AL61-公交!AL63</f>
        <v>24.86</v>
      </c>
      <c r="R77" s="36" t="n">
        <f t="shared" si="35"/>
        <v>-0.1368055555555555</v>
      </c>
      <c r="S77" s="35" t="n">
        <f>公交!AN61-公交!AN63</f>
        <v>24.39999999999999</v>
      </c>
      <c r="T77" s="36" t="n">
        <f t="shared" si="36"/>
        <v>0.008264462809917328</v>
      </c>
      <c r="U77" s="35" t="n">
        <f>公交!AP61-公交!AP63</f>
        <v>24.950000000000003</v>
      </c>
      <c r="V77" s="36" t="n">
        <f t="shared" si="37"/>
        <v>-0.22274143302180682</v>
      </c>
      <c r="W77" s="35" t="n">
        <f>公交!AR61-公交!AR63</f>
        <v>23.5</v>
      </c>
      <c r="X77" s="36" t="n">
        <f t="shared" si="38"/>
        <v>-0.08560311284046696</v>
      </c>
      <c r="Y77" s="35" t="n">
        <f t="shared" si="39"/>
        <v>260.94999999999993</v>
      </c>
      <c r="Z77" s="36" t="n">
        <f t="shared" si="40"/>
        <v>-0.1469434455704478</v>
      </c>
      <c r="AA77" s="37"/>
      <c r="AB77" s="38"/>
      <c r="AC77" s="35">
        <v>29.5</v>
      </c>
      <c r="AD77" s="36"/>
      <c r="AE77" s="35">
        <v>32.8</v>
      </c>
      <c r="AF77" s="36"/>
      <c r="AG77" s="35">
        <v>34.5</v>
      </c>
      <c r="AH77" s="36"/>
      <c r="AI77" s="35">
        <v>34.6</v>
      </c>
      <c r="AJ77" s="36"/>
      <c r="AK77" s="35">
        <v>33.4</v>
      </c>
      <c r="AL77" s="36"/>
      <c r="AM77" s="35">
        <v>34.9</v>
      </c>
      <c r="AN77" s="36"/>
      <c r="AO77" s="35">
        <v>21.1</v>
      </c>
      <c r="AP77" s="36"/>
      <c r="AQ77" s="35">
        <v>28.8</v>
      </c>
      <c r="AR77" s="36"/>
      <c r="AS77" s="35">
        <v>24.2</v>
      </c>
      <c r="AT77" s="36"/>
      <c r="AU77" s="35">
        <v>32.1</v>
      </c>
      <c r="AV77" s="36"/>
      <c r="AW77" s="35">
        <v>25.7</v>
      </c>
      <c r="AX77" s="36"/>
      <c r="AY77" s="35">
        <v>24.8</v>
      </c>
      <c r="AZ77" s="36"/>
      <c r="BA77" s="35" t="n">
        <f t="shared" si="41"/>
        <v>356.40000000000003</v>
      </c>
      <c r="BB77" s="36"/>
      <c r="BC77" s="40"/>
      <c r="BD77" s="49"/>
      <c r="BE77" s="49"/>
      <c r="BF77" s="49"/>
      <c r="BG77" s="49"/>
      <c r="BH77" s="49"/>
      <c r="BI77" s="49"/>
      <c r="BJ77" s="50"/>
      <c r="BK77" s="49"/>
      <c r="BL77" s="50"/>
      <c r="BM77" s="50"/>
      <c r="BN77" s="50"/>
      <c r="BO77" s="50"/>
      <c r="BP77" s="47"/>
    </row>
    <row r="78" ht="26.7" customHeight="1" spans="1:68">
      <c r="A78" s="45"/>
      <c r="B78" s="34" t="s">
        <v>296</v>
      </c>
      <c r="C78" s="35">
        <v>6</v>
      </c>
      <c r="D78" s="36" t="n">
        <f t="shared" ref="D78:D94" si="42">C78/AC78-1</f>
        <v>-0.4285714285714286</v>
      </c>
      <c r="E78" s="35">
        <v>8</v>
      </c>
      <c r="F78" s="36" t="n">
        <f t="shared" si="29"/>
        <v>-0.06976744186046402</v>
      </c>
      <c r="G78" s="35" t="n">
        <f>出租!AB61-出租!AB63</f>
        <v>8.0</v>
      </c>
      <c r="H78" s="36" t="n">
        <f t="shared" si="30"/>
        <v>0.11888111888111741</v>
      </c>
      <c r="I78" s="35" t="n">
        <f>出租!AD61-出租!AD63</f>
        <v>6.0</v>
      </c>
      <c r="J78" s="36" t="n">
        <f t="shared" si="31"/>
        <v>-0.1004497751124438</v>
      </c>
      <c r="K78" s="35" t="n">
        <f>出租!AF61-出租!AF63</f>
        <v>6.0</v>
      </c>
      <c r="L78" s="36" t="n">
        <f t="shared" si="32"/>
        <v>-0.06396255850234012</v>
      </c>
      <c r="M78" s="35" t="n">
        <f>出租!AH61-出租!AH63</f>
        <v>6.0</v>
      </c>
      <c r="N78" s="36" t="n">
        <f t="shared" si="33"/>
        <v>-0.09909909909909909</v>
      </c>
      <c r="O78" s="35" t="n">
        <f>出租!AJ61-出租!AJ63</f>
        <v>6.200000000000003</v>
      </c>
      <c r="P78" s="36" t="n">
        <f t="shared" si="34"/>
        <v>-0.06626506024096523</v>
      </c>
      <c r="Q78" s="35" t="n">
        <f>出租!AL61-出租!AL63</f>
        <v>6.399999999999999</v>
      </c>
      <c r="R78" s="36" t="n">
        <f t="shared" si="35"/>
        <v>-0.0711175616835994</v>
      </c>
      <c r="S78" s="35" t="n">
        <f>出租!AN61-出租!AN63</f>
        <v>6.599999999999994</v>
      </c>
      <c r="T78" s="36" t="n">
        <f t="shared" si="36"/>
        <v>0.026438569206839846</v>
      </c>
      <c r="U78" s="35" t="n">
        <f>出租!AP61-出租!AP63</f>
        <v>6.5</v>
      </c>
      <c r="V78" s="36" t="n">
        <f t="shared" si="37"/>
        <v>-0.16129032258064513</v>
      </c>
      <c r="W78" s="35" t="n">
        <f>出租!AR61-出租!AR63</f>
        <v>6.400000000000006</v>
      </c>
      <c r="X78" s="36" t="n">
        <f t="shared" si="38"/>
        <v>0.06666666666666843</v>
      </c>
      <c r="Y78" s="35" t="n">
        <f t="shared" si="39"/>
        <v>65.69999999999999</v>
      </c>
      <c r="Z78" s="36" t="n">
        <f t="shared" si="40"/>
        <v>-0.10854816824966074</v>
      </c>
      <c r="AA78" s="37"/>
      <c r="AB78" s="38"/>
      <c r="AC78" s="35">
        <v>10.5</v>
      </c>
      <c r="AD78" s="36"/>
      <c r="AE78" s="35">
        <v>8.59999999999999</v>
      </c>
      <c r="AF78" s="36"/>
      <c r="AG78" s="35">
        <v>7.15000000000001</v>
      </c>
      <c r="AH78" s="36"/>
      <c r="AI78" s="35">
        <v>6.67</v>
      </c>
      <c r="AJ78" s="36"/>
      <c r="AK78" s="35">
        <v>6.41</v>
      </c>
      <c r="AL78" s="36"/>
      <c r="AM78" s="35">
        <v>6.66</v>
      </c>
      <c r="AN78" s="36"/>
      <c r="AO78" s="35">
        <v>6.64000000000001</v>
      </c>
      <c r="AP78" s="36"/>
      <c r="AQ78" s="35">
        <v>6.89</v>
      </c>
      <c r="AR78" s="36"/>
      <c r="AS78" s="35">
        <v>6.43000000000001</v>
      </c>
      <c r="AT78" s="36"/>
      <c r="AU78" s="35">
        <v>7.75</v>
      </c>
      <c r="AV78" s="36"/>
      <c r="AW78" s="35">
        <v>6</v>
      </c>
      <c r="AX78" s="36"/>
      <c r="AY78" s="35">
        <v>6</v>
      </c>
      <c r="AZ78" s="36"/>
      <c r="BA78" s="35" t="n">
        <f t="shared" si="41"/>
        <v>85.70000000000002</v>
      </c>
      <c r="BB78" s="36"/>
      <c r="BC78" s="40"/>
      <c r="BD78" s="49"/>
      <c r="BE78" s="49"/>
      <c r="BF78" s="49"/>
      <c r="BG78" s="49"/>
      <c r="BH78" s="49"/>
      <c r="BI78" s="49"/>
      <c r="BJ78" s="50"/>
      <c r="BK78" s="49"/>
      <c r="BL78" s="50"/>
      <c r="BM78" s="50"/>
      <c r="BN78" s="50"/>
      <c r="BO78" s="50"/>
      <c r="BP78" s="47"/>
    </row>
    <row r="79" ht="27" customHeight="1" spans="1:68">
      <c r="A79" s="29"/>
      <c r="B79" s="34" t="s">
        <v>339</v>
      </c>
      <c r="C79" s="35">
        <v>1.00185538054845</v>
      </c>
      <c r="D79" s="36" t="n">
        <f t="shared" si="42"/>
        <v>-0.889549181197912</v>
      </c>
      <c r="E79" s="35">
        <v>1.75373974144996</v>
      </c>
      <c r="F79" s="36" t="n">
        <f t="shared" ref="F79:F94" si="43">E79/AE79-1</f>
        <v>-0.6668111707677418</v>
      </c>
      <c r="G79" s="35">
        <v>2.57589016391839</v>
      </c>
      <c r="H79" s="36" t="n">
        <f t="shared" ref="H79:H94" si="44">G79/AG79-1</f>
        <v>-0.6148524688165247</v>
      </c>
      <c r="I79" s="35" t="n">
        <f>网约车!AD61-网约车!AD63</f>
        <v>1.6996566482613797</v>
      </c>
      <c r="J79" s="36" t="n">
        <f t="shared" ref="J79:J94" si="45">I79/AI79-1</f>
        <v>-0.7641619982810336</v>
      </c>
      <c r="K79" s="35" t="n">
        <f>网约车!AF61-网约车!AF63</f>
        <v>2.2225979967528</v>
      </c>
      <c r="L79" s="36" t="n">
        <f t="shared" ref="L79:L94" si="46">K79/AK79-1</f>
        <v>-0.7129207812737388</v>
      </c>
      <c r="M79" s="35" t="n">
        <f>网约车!AH61-网约车!AH63</f>
        <v>2.341539276640301</v>
      </c>
      <c r="N79" s="36" t="n">
        <f t="shared" ref="N79:N94" si="47">M79/AM79-1</f>
        <v>-0.8462646602883552</v>
      </c>
      <c r="O79" s="35" t="n">
        <f>网约车!AJ61-网约车!AJ63</f>
        <v>3.0874792325310985</v>
      </c>
      <c r="P79" s="36" t="n">
        <f t="shared" ref="P79:P94" si="48">O79/AO79-1</f>
        <v>-0.613169343431659</v>
      </c>
      <c r="Q79" s="35" t="n">
        <f>网约车!AL61-网约车!AL63</f>
        <v>2.994458533706501</v>
      </c>
      <c r="R79" s="36" t="n">
        <f t="shared" ref="R79:R94" si="49">Q79/AQ79-1</f>
        <v>-0.7676736320573434</v>
      </c>
      <c r="S79" s="35" t="n">
        <f>网约车!AN61-网约车!AN63</f>
        <v>2.9451685118525983</v>
      </c>
      <c r="T79" s="36" t="n">
        <f t="shared" ref="T79:T94" si="50">S79/AS79-1</f>
        <v>-0.5590860497350095</v>
      </c>
      <c r="U79" s="35" t="n">
        <f>网约车!AP61-网约车!AP63</f>
        <v>3.578656544355301</v>
      </c>
      <c r="V79" s="36" t="n">
        <f t="shared" ref="V79:V94" si="51">U79/AU79-1</f>
        <v>-0.5390108404927978</v>
      </c>
      <c r="W79" s="35" t="n">
        <f>网约车!AR61-网约车!AR63</f>
        <v>5.782060412503</v>
      </c>
      <c r="X79" s="36" t="n">
        <f t="shared" ref="X79:X94" si="52">W79/AW79-1</f>
        <v>-0.0944612660478431</v>
      </c>
      <c r="Y79" s="35" t="n">
        <f t="shared" si="39"/>
        <v>24.201042030016783</v>
      </c>
      <c r="Z79" s="36" t="n">
        <f t="shared" si="40"/>
        <v>-0.7202686643704383</v>
      </c>
      <c r="AA79" s="37"/>
      <c r="AB79" s="38"/>
      <c r="AC79" s="35">
        <v>9.0706016615742</v>
      </c>
      <c r="AD79" s="36"/>
      <c r="AE79" s="35">
        <v>5.2635010167987</v>
      </c>
      <c r="AF79" s="36"/>
      <c r="AG79" s="35">
        <v>6.6880609516131</v>
      </c>
      <c r="AH79" s="36"/>
      <c r="AI79" s="35">
        <v>7.2068819947294</v>
      </c>
      <c r="AJ79" s="36"/>
      <c r="AK79" s="35">
        <v>7.7421068881761</v>
      </c>
      <c r="AL79" s="36"/>
      <c r="AM79" s="35">
        <v>15.230976046446</v>
      </c>
      <c r="AN79" s="36"/>
      <c r="AO79" s="35">
        <v>7.9814750462665</v>
      </c>
      <c r="AP79" s="36"/>
      <c r="AQ79" s="35">
        <v>12.889017119424</v>
      </c>
      <c r="AR79" s="36"/>
      <c r="AS79" s="35">
        <v>6.6796900167993</v>
      </c>
      <c r="AT79" s="36"/>
      <c r="AU79" s="35">
        <v>7.76299500877827</v>
      </c>
      <c r="AV79" s="36"/>
      <c r="AW79" s="35">
        <v>6.3852159998365</v>
      </c>
      <c r="AX79" s="36"/>
      <c r="AY79" s="35">
        <v>7.06312468601864</v>
      </c>
      <c r="AZ79" s="36"/>
      <c r="BA79" s="35" t="n">
        <f t="shared" si="41"/>
        <v>99.9636464364607</v>
      </c>
      <c r="BB79" s="36"/>
      <c r="BC79" s="40"/>
      <c r="BD79" s="49"/>
      <c r="BE79" s="49"/>
      <c r="BF79" s="49"/>
      <c r="BG79" s="49"/>
      <c r="BH79" s="49"/>
      <c r="BI79" s="49"/>
      <c r="BJ79" s="49"/>
      <c r="BK79" s="49"/>
      <c r="BL79" s="49"/>
      <c r="BM79" s="49"/>
      <c r="BN79" s="49"/>
      <c r="BO79" s="49"/>
      <c r="BP79" s="47"/>
    </row>
    <row r="80" s="13" customFormat="1" ht="27" customHeight="1" spans="1:68">
      <c r="A80" s="48" t="s">
        <v>108</v>
      </c>
      <c r="B80" s="34" t="s">
        <v>337</v>
      </c>
      <c r="C80" s="35" t="n">
        <f>C81+C82+C83+C84</f>
        <v>141.4098362536526</v>
      </c>
      <c r="D80" s="36" t="n">
        <f t="shared" si="42"/>
        <v>-0.02852893542559587</v>
      </c>
      <c r="E80" s="35" t="n">
        <f>E81+E82+E83+E84</f>
        <v>135.61331695799595</v>
      </c>
      <c r="F80" s="36" t="n">
        <f t="shared" si="43"/>
        <v>0.11492499239114773</v>
      </c>
      <c r="G80" s="35" t="n">
        <f>G81+G82+G83+G84</f>
        <v>123.19145175225471</v>
      </c>
      <c r="H80" s="36" t="n">
        <f t="shared" si="44"/>
        <v>0.05574281133605763</v>
      </c>
      <c r="I80" s="35" t="n">
        <f>I81+I82+I83+I84</f>
        <v>152.58006683283705</v>
      </c>
      <c r="J80" s="36" t="n">
        <f t="shared" si="45"/>
        <v>0.046941568938814404</v>
      </c>
      <c r="K80" s="35" t="n">
        <f>K81+K82+K83+K84</f>
        <v>158.62215639997942</v>
      </c>
      <c r="L80" s="36" t="n">
        <f t="shared" si="46"/>
        <v>0.04153115462383683</v>
      </c>
      <c r="M80" s="35" t="n">
        <f>M81+M82+M83+M84</f>
        <v>167.6252641079052</v>
      </c>
      <c r="N80" s="36" t="n">
        <f t="shared" si="47"/>
        <v>0.01836929101939111</v>
      </c>
      <c r="O80" s="35" t="n">
        <f>O81+O82+O83+O84</f>
        <v>174.83017978534102</v>
      </c>
      <c r="P80" s="36" t="n">
        <f t="shared" si="48"/>
        <v>0.09800506783339413</v>
      </c>
      <c r="Q80" s="35" t="n">
        <f>Q81+Q82+Q83+Q84</f>
        <v>160.0057142727643</v>
      </c>
      <c r="R80" s="36" t="n">
        <f t="shared" si="49"/>
        <v>0.005333254899383411</v>
      </c>
      <c r="S80" s="35" t="n">
        <f>S81+S82+S83+S84</f>
        <v>153.36593444254612</v>
      </c>
      <c r="T80" s="36" t="n">
        <f t="shared" si="50"/>
        <v>0.03935357858470012</v>
      </c>
      <c r="U80" s="35" t="n">
        <f>U81+U82+U83+U84</f>
        <v>172.182163827388</v>
      </c>
      <c r="V80" s="36" t="n">
        <f t="shared" si="51"/>
        <v>0.06675552616816138</v>
      </c>
      <c r="W80" s="35" t="n">
        <f>W81+W82+W83+W84</f>
        <v>152.57059239941876</v>
      </c>
      <c r="X80" s="36" t="n">
        <f t="shared" si="52"/>
        <v>0.049691665000739293</v>
      </c>
      <c r="Y80" s="35" t="n">
        <f t="shared" si="39"/>
        <v>1539.4260846326642</v>
      </c>
      <c r="Z80" s="36" t="n">
        <f t="shared" si="40"/>
        <v>0.04447879799493126</v>
      </c>
      <c r="AA80" s="37"/>
      <c r="AB80" s="38"/>
      <c r="AC80" s="38" t="n">
        <f>AC81+AC82+AC83+AC84</f>
        <v>145.5625817487457</v>
      </c>
      <c r="AD80" s="37"/>
      <c r="AE80" s="38" t="n">
        <f>AE81+AE82+AE83+AE84</f>
        <v>121.6344757571088</v>
      </c>
      <c r="AF80" s="37"/>
      <c r="AG80" s="38" t="n">
        <f>AG81+AG82+AG83+AG84</f>
        <v>116.6869908366735</v>
      </c>
      <c r="AH80" s="37"/>
      <c r="AI80" s="38" t="n">
        <f>AI81+AI82+AI83+AI84</f>
        <v>145.7388562644361</v>
      </c>
      <c r="AJ80" s="37"/>
      <c r="AK80" s="38" t="n">
        <f>AK81+AK82+AK83+AK84</f>
        <v>152.2970827092233</v>
      </c>
      <c r="AL80" s="37"/>
      <c r="AM80" s="38" t="n">
        <f>AM81+AM82+AM83+AM84</f>
        <v>164.60164852389772</v>
      </c>
      <c r="AN80" s="37"/>
      <c r="AO80" s="38" t="n">
        <f>AO81+AO82+AO83+AO84</f>
        <v>159.22529404196553</v>
      </c>
      <c r="AP80" s="37"/>
      <c r="AQ80" s="38" t="n">
        <f>AQ81+AQ82+AQ83+AQ84</f>
        <v>159.1568900093506</v>
      </c>
      <c r="AR80" s="37"/>
      <c r="AS80" s="38" t="n">
        <f>AS81+AS82+AS83+AS84</f>
        <v>147.55896126454485</v>
      </c>
      <c r="AT80" s="37"/>
      <c r="AU80" s="38" t="n">
        <f>AU81+AU82+AU83+AU84</f>
        <v>161.4073324240229</v>
      </c>
      <c r="AV80" s="37"/>
      <c r="AW80" s="38" t="n">
        <f>AW81+AW82+AW83+AW84</f>
        <v>145.3480078831642</v>
      </c>
      <c r="AX80" s="37"/>
      <c r="AY80" s="38" t="n">
        <f>AY81+AY82+AY83+AY84</f>
        <v>143.6166758545907</v>
      </c>
      <c r="AZ80" s="37"/>
      <c r="BA80" s="38" t="n">
        <f t="shared" si="41"/>
        <v>1762.8347973177242</v>
      </c>
      <c r="BB80" s="37"/>
      <c r="BC80" s="39"/>
      <c r="BD80" s="44"/>
      <c r="BE80" s="44"/>
      <c r="BF80" s="44"/>
      <c r="BG80" s="44"/>
      <c r="BH80" s="44"/>
      <c r="BI80" s="44"/>
      <c r="BJ80" s="44"/>
      <c r="BK80" s="44"/>
      <c r="BL80" s="44"/>
      <c r="BM80" s="44"/>
      <c r="BN80" s="44"/>
      <c r="BO80" s="44"/>
      <c r="BP80" s="44"/>
    </row>
    <row r="81" s="14" customFormat="1" ht="27" customHeight="1" spans="1:68">
      <c r="A81" s="45"/>
      <c r="B81" s="34" t="s">
        <v>338</v>
      </c>
      <c r="C81" s="35">
        <v>3.1291</v>
      </c>
      <c r="D81" s="36" t="n">
        <f t="shared" si="42"/>
        <v>-0.21842841442701566</v>
      </c>
      <c r="E81" s="35">
        <v>2.699</v>
      </c>
      <c r="F81" s="36" t="n">
        <f t="shared" si="43"/>
        <v>0.18294179523141652</v>
      </c>
      <c r="G81" s="35">
        <v>2.603</v>
      </c>
      <c r="H81" s="36" t="n">
        <f t="shared" si="44"/>
        <v>0.014973095219527499</v>
      </c>
      <c r="I81" s="35" t="n">
        <f>中口径明细!AD81</f>
        <v>2.2886</v>
      </c>
      <c r="J81" s="36" t="n">
        <f t="shared" si="45"/>
        <v>-0.23858003127391292</v>
      </c>
      <c r="K81" s="35" t="n">
        <f>中口径明细!AF81</f>
        <v>2.5255</v>
      </c>
      <c r="L81" s="36" t="n">
        <f t="shared" si="46"/>
        <v>-0.2635523284635348</v>
      </c>
      <c r="M81" s="35" t="n">
        <f>中口径明细!AH81</f>
        <v>2.5557</v>
      </c>
      <c r="N81" s="36" t="n">
        <f t="shared" si="47"/>
        <v>-0.24808026126099625</v>
      </c>
      <c r="O81" s="35" t="n">
        <f>中口径明细!AJ81</f>
        <v>2.421</v>
      </c>
      <c r="P81" s="36" t="n">
        <f t="shared" si="48"/>
        <v>-0.11477567735566196</v>
      </c>
      <c r="Q81" s="35" t="n">
        <f>中口径明细!AL81</f>
        <v>2.683</v>
      </c>
      <c r="R81" s="36" t="n">
        <f t="shared" si="49"/>
        <v>0.020152091254752813</v>
      </c>
      <c r="S81" s="35" t="n">
        <f>中口径明细!AN81</f>
        <v>2.4105</v>
      </c>
      <c r="T81" s="36" t="n">
        <f t="shared" si="50"/>
        <v>-0.04010035043007332</v>
      </c>
      <c r="U81" s="35" t="n">
        <f>中口径明细!AP81</f>
        <v>2.71</v>
      </c>
      <c r="V81" s="36" t="n">
        <f t="shared" si="51"/>
        <v>-0.06625779554146716</v>
      </c>
      <c r="W81" s="35" t="n">
        <f>中口径明细!AR81</f>
        <v>2.4835</v>
      </c>
      <c r="X81" s="36" t="n">
        <f t="shared" si="52"/>
        <v>-0.22288628825333245</v>
      </c>
      <c r="Y81" s="35" t="n">
        <f t="shared" si="39"/>
        <v>26.0254</v>
      </c>
      <c r="Z81" s="36" t="n">
        <f t="shared" si="40"/>
        <v>-0.11664816832472902</v>
      </c>
      <c r="AA81" s="37"/>
      <c r="AB81" s="38"/>
      <c r="AC81" s="35">
        <v>4.0036</v>
      </c>
      <c r="AD81" s="36"/>
      <c r="AE81" s="35">
        <v>2.2816</v>
      </c>
      <c r="AF81" s="36"/>
      <c r="AG81" s="35">
        <v>2.5646</v>
      </c>
      <c r="AH81" s="36"/>
      <c r="AI81" s="35">
        <v>3.0057</v>
      </c>
      <c r="AJ81" s="36"/>
      <c r="AK81" s="35">
        <v>3.4293</v>
      </c>
      <c r="AL81" s="36"/>
      <c r="AM81" s="35">
        <v>3.3989</v>
      </c>
      <c r="AN81" s="36"/>
      <c r="AO81" s="35">
        <v>2.7349</v>
      </c>
      <c r="AP81" s="36"/>
      <c r="AQ81" s="35">
        <v>2.63</v>
      </c>
      <c r="AR81" s="36"/>
      <c r="AS81" s="35">
        <v>2.5112</v>
      </c>
      <c r="AT81" s="36"/>
      <c r="AU81" s="35">
        <v>2.9023</v>
      </c>
      <c r="AV81" s="36"/>
      <c r="AW81" s="35">
        <v>3.1958</v>
      </c>
      <c r="AX81" s="36"/>
      <c r="AY81" s="35">
        <v>3.1447</v>
      </c>
      <c r="AZ81" s="36"/>
      <c r="BA81" s="35" t="n">
        <f t="shared" si="41"/>
        <v>35.8026</v>
      </c>
      <c r="BB81" s="36"/>
      <c r="BC81" s="40"/>
      <c r="BD81" s="46"/>
      <c r="BE81" s="46"/>
      <c r="BF81" s="46"/>
      <c r="BG81" s="46"/>
      <c r="BH81" s="46"/>
      <c r="BI81" s="46"/>
      <c r="BJ81" s="46"/>
      <c r="BK81" s="46"/>
      <c r="BL81" s="46"/>
      <c r="BM81" s="46"/>
      <c r="BN81" s="46"/>
      <c r="BO81" s="46"/>
      <c r="BP81" s="47"/>
    </row>
    <row r="82" s="14" customFormat="1" ht="27" customHeight="1" spans="1:68">
      <c r="A82" s="45"/>
      <c r="B82" s="34" t="s">
        <v>295</v>
      </c>
      <c r="C82" s="35">
        <v>121.4</v>
      </c>
      <c r="D82" s="36" t="n">
        <f t="shared" si="42"/>
        <v>-0.030351437699680517</v>
      </c>
      <c r="E82" s="35">
        <v>115.48</v>
      </c>
      <c r="F82" s="36" t="n">
        <f t="shared" si="43"/>
        <v>0.10613026819923377</v>
      </c>
      <c r="G82" s="35" t="n">
        <f>公交!AB65-公交!AB67</f>
        <v>102.54</v>
      </c>
      <c r="H82" s="36" t="n">
        <f t="shared" si="44"/>
        <v>0.02910477719791249</v>
      </c>
      <c r="I82" s="35" t="n">
        <f>公交!AD65-公交!AD67</f>
        <v>133.53000000000003</v>
      </c>
      <c r="J82" s="36" t="n">
        <f t="shared" si="45"/>
        <v>0.06986619661886073</v>
      </c>
      <c r="K82" s="35" t="n">
        <f>公交!AF65-公交!AF67</f>
        <v>136.39</v>
      </c>
      <c r="L82" s="36" t="n">
        <f t="shared" si="46"/>
        <v>0.06905471076971303</v>
      </c>
      <c r="M82" s="35" t="n">
        <f>公交!AH65-公交!AH67</f>
        <v>150.41</v>
      </c>
      <c r="N82" s="36" t="n">
        <f t="shared" si="47"/>
        <v>0.08091987064319084</v>
      </c>
      <c r="O82" s="35" t="n">
        <f>公交!AJ65-公交!AJ67</f>
        <v>154.88</v>
      </c>
      <c r="P82" s="36" t="n">
        <f t="shared" si="48"/>
        <v>0.12549960031974416</v>
      </c>
      <c r="Q82" s="35" t="n">
        <f>公交!AL65-公交!AL67</f>
        <v>147.07</v>
      </c>
      <c r="R82" s="36" t="n">
        <f t="shared" si="49"/>
        <v>0.08322899020402152</v>
      </c>
      <c r="S82" s="35" t="n">
        <f>公交!AN65-公交!AN67</f>
        <v>141.24</v>
      </c>
      <c r="T82" s="36" t="n">
        <f t="shared" si="50"/>
        <v>0.0987164527421236</v>
      </c>
      <c r="U82" s="35" t="n">
        <f>公交!AP65-公交!AP67</f>
        <v>153.07</v>
      </c>
      <c r="V82" s="36" t="n">
        <f t="shared" si="51"/>
        <v>0.10896181989422593</v>
      </c>
      <c r="W82" s="35" t="n">
        <f>公交!AR65-公交!AR67</f>
        <v>139.21999999999997</v>
      </c>
      <c r="X82" s="36" t="n">
        <f t="shared" si="52"/>
        <v>0.11171444542042641</v>
      </c>
      <c r="Y82" s="35" t="n">
        <f t="shared" si="39"/>
        <v>1356.01</v>
      </c>
      <c r="Z82" s="36" t="n">
        <f t="shared" si="40"/>
        <v>0.07556673065025299</v>
      </c>
      <c r="AA82" s="37"/>
      <c r="AB82" s="38"/>
      <c r="AC82" s="35">
        <v>125.2</v>
      </c>
      <c r="AD82" s="36"/>
      <c r="AE82" s="35">
        <v>104.4</v>
      </c>
      <c r="AF82" s="36"/>
      <c r="AG82" s="35">
        <v>99.64</v>
      </c>
      <c r="AH82" s="36"/>
      <c r="AI82" s="35">
        <v>124.81</v>
      </c>
      <c r="AJ82" s="36"/>
      <c r="AK82" s="35">
        <v>127.58</v>
      </c>
      <c r="AL82" s="36"/>
      <c r="AM82" s="35">
        <v>139.15</v>
      </c>
      <c r="AN82" s="36"/>
      <c r="AO82" s="35">
        <v>137.61</v>
      </c>
      <c r="AP82" s="36"/>
      <c r="AQ82" s="35">
        <v>135.77</v>
      </c>
      <c r="AR82" s="36"/>
      <c r="AS82" s="35">
        <v>128.55</v>
      </c>
      <c r="AT82" s="36"/>
      <c r="AU82" s="35">
        <v>138.03</v>
      </c>
      <c r="AV82" s="36"/>
      <c r="AW82" s="35">
        <v>125.23</v>
      </c>
      <c r="AX82" s="36"/>
      <c r="AY82" s="35">
        <v>124.17</v>
      </c>
      <c r="AZ82" s="36"/>
      <c r="BA82" s="35" t="n">
        <f t="shared" si="41"/>
        <v>1510.14</v>
      </c>
      <c r="BB82" s="36"/>
      <c r="BC82" s="40"/>
      <c r="BD82" s="46"/>
      <c r="BE82" s="46"/>
      <c r="BF82" s="46"/>
      <c r="BG82" s="46"/>
      <c r="BH82" s="46"/>
      <c r="BI82" s="46"/>
      <c r="BJ82" s="46"/>
      <c r="BK82" s="46"/>
      <c r="BL82" s="46"/>
      <c r="BM82" s="46"/>
      <c r="BN82" s="46"/>
      <c r="BO82" s="46"/>
      <c r="BP82" s="47"/>
    </row>
    <row r="83" s="14" customFormat="1" ht="27" customHeight="1" spans="1:68">
      <c r="A83" s="45"/>
      <c r="B83" s="34" t="s">
        <v>296</v>
      </c>
      <c r="C83" s="35">
        <v>15.6</v>
      </c>
      <c r="D83" s="36" t="n">
        <f t="shared" si="42"/>
        <v>0.16417910447761197</v>
      </c>
      <c r="E83" s="35">
        <v>15.8</v>
      </c>
      <c r="F83" s="36" t="n">
        <f t="shared" si="43"/>
        <v>0.21538461538461529</v>
      </c>
      <c r="G83" s="35" t="n">
        <f>出租!AB65-出租!AB67</f>
        <v>14.75</v>
      </c>
      <c r="H83" s="36" t="n">
        <f t="shared" si="44"/>
        <v>0.26068376068376065</v>
      </c>
      <c r="I83" s="35" t="n">
        <f>出租!AD65-出租!AD67</f>
        <v>14.620000000000005</v>
      </c>
      <c r="J83" s="36" t="n">
        <f t="shared" si="45"/>
        <v>0.015277777777777724</v>
      </c>
      <c r="K83" s="35" t="n">
        <f>出租!AF65-出租!AF67</f>
        <v>17.13000000000001</v>
      </c>
      <c r="L83" s="36" t="n">
        <f t="shared" si="46"/>
        <v>-0.01551724137931032</v>
      </c>
      <c r="M83" s="35" t="n">
        <f>出租!AH65-出租!AH67</f>
        <v>12.100000000000009</v>
      </c>
      <c r="N83" s="36" t="n">
        <f t="shared" si="47"/>
        <v>-0.09701492537313428</v>
      </c>
      <c r="O83" s="35" t="n">
        <f>出租!AJ65-出租!AJ67</f>
        <v>14.100000000000009</v>
      </c>
      <c r="P83" s="36" t="n">
        <f t="shared" si="48"/>
        <v>0.0</v>
      </c>
      <c r="Q83" s="35" t="n">
        <f>出租!AL65-出租!AL67</f>
        <v>7.739999999999995</v>
      </c>
      <c r="R83" s="36" t="n">
        <f t="shared" si="49"/>
        <v>-0.37073170731707394</v>
      </c>
      <c r="S83" s="35" t="n">
        <f>出租!AN65-出租!AN67</f>
        <v>7.310000000000002</v>
      </c>
      <c r="T83" s="36" t="n">
        <f t="shared" si="50"/>
        <v>-0.39083333333333337</v>
      </c>
      <c r="U83" s="35" t="n">
        <f>出租!AP65-出租!AP67</f>
        <v>12.569999999999993</v>
      </c>
      <c r="V83" s="36" t="n">
        <f t="shared" si="51"/>
        <v>-0.1837662337662338</v>
      </c>
      <c r="W83" s="35" t="n">
        <f>出租!AR65-出租!AR67</f>
        <v>7.710000000000008</v>
      </c>
      <c r="X83" s="36" t="n">
        <f t="shared" si="52"/>
        <v>-0.4114503816793885</v>
      </c>
      <c r="Y83" s="35" t="n">
        <f t="shared" si="39"/>
        <v>131.72000000000003</v>
      </c>
      <c r="Z83" s="36" t="n">
        <f t="shared" si="40"/>
        <v>-0.03924142961342081</v>
      </c>
      <c r="AA83" s="37"/>
      <c r="AB83" s="38"/>
      <c r="AC83" s="35">
        <v>13.4</v>
      </c>
      <c r="AD83" s="36"/>
      <c r="AE83" s="35">
        <v>13</v>
      </c>
      <c r="AF83" s="36"/>
      <c r="AG83" s="35">
        <v>11.7</v>
      </c>
      <c r="AH83" s="36"/>
      <c r="AI83" s="35">
        <v>14.4</v>
      </c>
      <c r="AJ83" s="36"/>
      <c r="AK83" s="35">
        <v>17.4</v>
      </c>
      <c r="AL83" s="36"/>
      <c r="AM83" s="35">
        <v>13.4</v>
      </c>
      <c r="AN83" s="36"/>
      <c r="AO83" s="35">
        <v>14.1</v>
      </c>
      <c r="AP83" s="36"/>
      <c r="AQ83" s="35">
        <v>12.3</v>
      </c>
      <c r="AR83" s="36"/>
      <c r="AS83" s="35">
        <v>12</v>
      </c>
      <c r="AT83" s="36"/>
      <c r="AU83" s="35">
        <v>15.4</v>
      </c>
      <c r="AV83" s="36"/>
      <c r="AW83" s="35">
        <v>13.1</v>
      </c>
      <c r="AX83" s="36"/>
      <c r="AY83" s="35">
        <v>12.6</v>
      </c>
      <c r="AZ83" s="36"/>
      <c r="BA83" s="35" t="n">
        <f t="shared" si="41"/>
        <v>162.79999999999998</v>
      </c>
      <c r="BB83" s="36"/>
      <c r="BC83" s="40"/>
      <c r="BD83" s="49"/>
      <c r="BE83" s="49"/>
      <c r="BF83" s="49"/>
      <c r="BG83" s="49"/>
      <c r="BH83" s="49"/>
      <c r="BI83" s="49"/>
      <c r="BJ83" s="50"/>
      <c r="BK83" s="49"/>
      <c r="BL83" s="50"/>
      <c r="BM83" s="50"/>
      <c r="BN83" s="50"/>
      <c r="BO83" s="50"/>
      <c r="BP83" s="47"/>
    </row>
    <row r="84" s="14" customFormat="1" ht="27" customHeight="1" spans="1:68">
      <c r="A84" s="29"/>
      <c r="B84" s="34" t="s">
        <v>339</v>
      </c>
      <c r="C84" s="35">
        <v>1.28073625365262</v>
      </c>
      <c r="D84" s="36" t="n">
        <f t="shared" si="42"/>
        <v>-0.567169938038476</v>
      </c>
      <c r="E84" s="35">
        <v>1.63431695799594</v>
      </c>
      <c r="F84" s="36" t="n">
        <f t="shared" si="43"/>
        <v>-0.16312292164683384</v>
      </c>
      <c r="G84" s="35">
        <v>3.29845175225471</v>
      </c>
      <c r="H84" s="36" t="n">
        <f t="shared" si="44"/>
        <v>0.1854739128591254</v>
      </c>
      <c r="I84" s="35" t="n">
        <f>网约车!AD65-网约车!AD67</f>
        <v>2.14146683283702</v>
      </c>
      <c r="J84" s="36" t="n">
        <f t="shared" si="45"/>
        <v>-0.39217375781662267</v>
      </c>
      <c r="K84" s="35" t="n">
        <f>网约车!AF65-网约车!AF67</f>
        <v>2.5766563999794005</v>
      </c>
      <c r="L84" s="36" t="n">
        <f t="shared" si="46"/>
        <v>-0.33724269263645046</v>
      </c>
      <c r="M84" s="35" t="n">
        <f>网约车!AH65-网约车!AH67</f>
        <v>2.5595641079051994</v>
      </c>
      <c r="N84" s="36" t="n">
        <f t="shared" si="47"/>
        <v>-0.704190627887077</v>
      </c>
      <c r="O84" s="35" t="n">
        <f>网约车!AJ65-网约车!AJ67</f>
        <v>3.4291797853410007</v>
      </c>
      <c r="P84" s="36" t="n">
        <f t="shared" si="48"/>
        <v>-0.28265750579609894</v>
      </c>
      <c r="Q84" s="35" t="n">
        <f>网约车!AL65-网约车!AL67</f>
        <v>2.512714272764299</v>
      </c>
      <c r="R84" s="36" t="n">
        <f t="shared" si="49"/>
        <v>-0.702879631875778</v>
      </c>
      <c r="S84" s="35" t="n">
        <f>网约车!AN65-网约车!AN67</f>
        <v>2.4054344425461007</v>
      </c>
      <c r="T84" s="36" t="n">
        <f t="shared" si="50"/>
        <v>-0.46519294798775224</v>
      </c>
      <c r="U84" s="35" t="n">
        <f>网约车!AP65-网约车!AP67</f>
        <v>3.832163827388001</v>
      </c>
      <c r="V84" s="36" t="n">
        <f t="shared" si="51"/>
        <v>-0.24489865143555178</v>
      </c>
      <c r="W84" s="35" t="n">
        <f>网约车!AR65-网约车!AR67</f>
        <v>3.157092399418797</v>
      </c>
      <c r="X84" s="36" t="n">
        <f t="shared" si="52"/>
        <v>-0.17401342472110304</v>
      </c>
      <c r="Y84" s="35" t="n">
        <f t="shared" si="39"/>
        <v>25.67068463266429</v>
      </c>
      <c r="Z84" s="36" t="n">
        <f t="shared" si="40"/>
        <v>-0.44874855809382275</v>
      </c>
      <c r="AA84" s="37"/>
      <c r="AB84" s="38"/>
      <c r="AC84" s="35">
        <v>2.9589817487457</v>
      </c>
      <c r="AD84" s="36"/>
      <c r="AE84" s="35">
        <v>1.9528757571088</v>
      </c>
      <c r="AF84" s="36"/>
      <c r="AG84" s="35">
        <v>2.7823908366735</v>
      </c>
      <c r="AH84" s="36"/>
      <c r="AI84" s="35">
        <v>3.5231562644361</v>
      </c>
      <c r="AJ84" s="36"/>
      <c r="AK84" s="35">
        <v>3.8877827092233</v>
      </c>
      <c r="AL84" s="36"/>
      <c r="AM84" s="35">
        <v>8.6527485238977</v>
      </c>
      <c r="AN84" s="36"/>
      <c r="AO84" s="35">
        <v>4.7803940419655</v>
      </c>
      <c r="AP84" s="36"/>
      <c r="AQ84" s="35">
        <v>8.45689000935058</v>
      </c>
      <c r="AR84" s="36"/>
      <c r="AS84" s="35">
        <v>4.49776126454483</v>
      </c>
      <c r="AT84" s="36"/>
      <c r="AU84" s="35">
        <v>5.07503242402291</v>
      </c>
      <c r="AV84" s="36"/>
      <c r="AW84" s="35">
        <v>3.8222078831642</v>
      </c>
      <c r="AX84" s="36"/>
      <c r="AY84" s="35">
        <v>3.70197585459069</v>
      </c>
      <c r="AZ84" s="36"/>
      <c r="BA84" s="35" t="n">
        <f t="shared" si="41"/>
        <v>54.09219731772381</v>
      </c>
      <c r="BB84" s="36"/>
      <c r="BC84" s="40"/>
      <c r="BD84" s="49"/>
      <c r="BE84" s="49"/>
      <c r="BF84" s="49"/>
      <c r="BG84" s="49"/>
      <c r="BH84" s="49"/>
      <c r="BI84" s="49"/>
      <c r="BJ84" s="49"/>
      <c r="BK84" s="49"/>
      <c r="BL84" s="49"/>
      <c r="BM84" s="49"/>
      <c r="BN84" s="49"/>
      <c r="BO84" s="49"/>
      <c r="BP84" s="47"/>
    </row>
    <row r="85" s="13" customFormat="1" ht="27" customHeight="1" spans="1:68">
      <c r="A85" s="48" t="s">
        <v>110</v>
      </c>
      <c r="B85" s="34" t="s">
        <v>337</v>
      </c>
      <c r="C85" s="35" t="n">
        <f>C86+C87+C88+C89</f>
        <v>76.89138794815737</v>
      </c>
      <c r="D85" s="36" t="n">
        <f t="shared" si="42"/>
        <v>-0.20125133339947732</v>
      </c>
      <c r="E85" s="35" t="n">
        <f>E86+E87+E88+E89</f>
        <v>102.81203316375507</v>
      </c>
      <c r="F85" s="36" t="n">
        <f t="shared" si="43"/>
        <v>0.10364013741550115</v>
      </c>
      <c r="G85" s="35" t="n">
        <f>G86+G87+G88+G89</f>
        <v>100.33244224069114</v>
      </c>
      <c r="H85" s="36" t="n">
        <f t="shared" si="44"/>
        <v>0.19666002701838448</v>
      </c>
      <c r="I85" s="35" t="n">
        <f>I86+I87+I88+I89</f>
        <v>96.34599467190739</v>
      </c>
      <c r="J85" s="36" t="n">
        <f t="shared" si="45"/>
        <v>0.2206752934788061</v>
      </c>
      <c r="K85" s="35" t="n">
        <f>K86+K87+K88+K89</f>
        <v>100.11666890837493</v>
      </c>
      <c r="L85" s="36" t="n">
        <f t="shared" si="46"/>
        <v>0.22831295118930184</v>
      </c>
      <c r="M85" s="35" t="n">
        <f>M86+M87+M88+M89</f>
        <v>89.4363834051066</v>
      </c>
      <c r="N85" s="36" t="n">
        <f t="shared" si="47"/>
        <v>0.03482626245931386</v>
      </c>
      <c r="O85" s="35" t="n">
        <f>O86+O87+O88+O89</f>
        <v>86.2108944094484</v>
      </c>
      <c r="P85" s="36" t="n">
        <f t="shared" si="48"/>
        <v>0.07971408628866361</v>
      </c>
      <c r="Q85" s="35" t="n">
        <f>Q86+Q87+Q88+Q89</f>
        <v>85.1955733561869</v>
      </c>
      <c r="R85" s="36" t="n">
        <f t="shared" si="49"/>
        <v>-0.034300711204053536</v>
      </c>
      <c r="S85" s="35" t="n">
        <f>S86+S87+S88+S89</f>
        <v>81.4124652709919</v>
      </c>
      <c r="T85" s="36" t="n">
        <f t="shared" si="50"/>
        <v>0.05146072389018741</v>
      </c>
      <c r="U85" s="35" t="n">
        <f>U86+U87+U88+U89</f>
        <v>87.9534820794609</v>
      </c>
      <c r="V85" s="36" t="n">
        <f t="shared" si="51"/>
        <v>0.06614659356758801</v>
      </c>
      <c r="W85" s="35" t="n">
        <f>W86+W87+W88+W89</f>
        <v>82.63872875867041</v>
      </c>
      <c r="X85" s="36" t="n">
        <f t="shared" si="52"/>
        <v>0.06609364866023482</v>
      </c>
      <c r="Y85" s="35" t="n">
        <f t="shared" si="39"/>
        <v>906.7073254540805</v>
      </c>
      <c r="Z85" s="36" t="n">
        <f t="shared" si="40"/>
        <v>0.06907857790451066</v>
      </c>
      <c r="AA85" s="37"/>
      <c r="AB85" s="38"/>
      <c r="AC85" s="38" t="n">
        <f>AC86+AC87+AC88+AC89</f>
        <v>96.2648091487995</v>
      </c>
      <c r="AD85" s="37"/>
      <c r="AE85" s="38" t="n">
        <f>AE86+AE87+AE88+AE89</f>
        <v>93.15720738874151</v>
      </c>
      <c r="AF85" s="37"/>
      <c r="AG85" s="38" t="n">
        <f>AG86+AG87+AG88+AG89</f>
        <v>83.84373169937061</v>
      </c>
      <c r="AH85" s="37"/>
      <c r="AI85" s="38" t="n">
        <f>AI86+AI87+AI88+AI89</f>
        <v>78.92843837064211</v>
      </c>
      <c r="AJ85" s="37"/>
      <c r="AK85" s="38" t="n">
        <f>AK86+AK87+AK88+AK89</f>
        <v>81.5074601398919</v>
      </c>
      <c r="AL85" s="37"/>
      <c r="AM85" s="38" t="n">
        <f>AM86+AM87+AM88+AM89</f>
        <v>86.4264723940778</v>
      </c>
      <c r="AN85" s="37"/>
      <c r="AO85" s="38" t="n">
        <f>AO86+AO87+AO88+AO89</f>
        <v>79.84604026588549</v>
      </c>
      <c r="AP85" s="37"/>
      <c r="AQ85" s="38" t="n">
        <f>AQ86+AQ87+AQ88+AQ89</f>
        <v>88.22163829323149</v>
      </c>
      <c r="AR85" s="37"/>
      <c r="AS85" s="38" t="n">
        <f>AS86+AS87+AS88+AS89</f>
        <v>77.42796608681925</v>
      </c>
      <c r="AT85" s="37"/>
      <c r="AU85" s="38" t="n">
        <f>AU86+AU87+AU88+AU89</f>
        <v>82.49661220146746</v>
      </c>
      <c r="AV85" s="37"/>
      <c r="AW85" s="38" t="n">
        <f>AW86+AW87+AW88+AW89</f>
        <v>77.51544985051069</v>
      </c>
      <c r="AX85" s="37"/>
      <c r="AY85" s="38" t="n">
        <f>AY86+AY87+AY88+AY89</f>
        <v>72.59850822335814</v>
      </c>
      <c r="AZ85" s="37"/>
      <c r="BA85" s="38" t="n">
        <f t="shared" si="41"/>
        <v>998.2343340627959</v>
      </c>
      <c r="BB85" s="37"/>
      <c r="BC85" s="39"/>
      <c r="BD85" s="44"/>
      <c r="BE85" s="44"/>
      <c r="BF85" s="44"/>
      <c r="BG85" s="44"/>
      <c r="BH85" s="44"/>
      <c r="BI85" s="44"/>
      <c r="BJ85" s="44"/>
      <c r="BK85" s="44"/>
      <c r="BL85" s="44"/>
      <c r="BM85" s="44"/>
      <c r="BN85" s="44"/>
      <c r="BO85" s="44"/>
      <c r="BP85" s="44"/>
    </row>
    <row r="86" s="14" customFormat="1" ht="27" customHeight="1" spans="1:68">
      <c r="A86" s="45"/>
      <c r="B86" s="34" t="s">
        <v>338</v>
      </c>
      <c r="C86" s="35">
        <v>6.0417</v>
      </c>
      <c r="D86" s="36" t="n">
        <f t="shared" si="42"/>
        <v>-0.6551048951048951</v>
      </c>
      <c r="E86" s="35">
        <v>6.0284</v>
      </c>
      <c r="F86" s="36" t="n">
        <f t="shared" si="43"/>
        <v>-0.6977988099236526</v>
      </c>
      <c r="G86" s="35">
        <v>6.2222</v>
      </c>
      <c r="H86" s="36" t="n">
        <f t="shared" si="44"/>
        <v>-0.6319379129622071</v>
      </c>
      <c r="I86" s="35" t="n">
        <f>中口径明细!AD86</f>
        <v>6.4656</v>
      </c>
      <c r="J86" s="36" t="n">
        <f t="shared" si="45"/>
        <v>-0.43650482390775747</v>
      </c>
      <c r="K86" s="35" t="n">
        <f>中口径明细!AF86</f>
        <v>5.876</v>
      </c>
      <c r="L86" s="36" t="n">
        <f t="shared" si="46"/>
        <v>-0.490589428603629</v>
      </c>
      <c r="M86" s="35" t="n">
        <f>中口径明细!AH86</f>
        <v>5.4243</v>
      </c>
      <c r="N86" s="36" t="n">
        <f t="shared" si="47"/>
        <v>-0.4571737368278843</v>
      </c>
      <c r="O86" s="35" t="n">
        <f>中口径明细!AJ86</f>
        <v>5.367</v>
      </c>
      <c r="P86" s="36" t="n">
        <f t="shared" si="48"/>
        <v>-0.46739044140997144</v>
      </c>
      <c r="Q86" s="35" t="n">
        <f>中口径明细!AL86</f>
        <v>5.344</v>
      </c>
      <c r="R86" s="36" t="n">
        <f t="shared" si="49"/>
        <v>-0.4713778402065425</v>
      </c>
      <c r="S86" s="35" t="n">
        <f>中口径明细!AN86</f>
        <v>5.0093</v>
      </c>
      <c r="T86" s="36" t="n">
        <f t="shared" si="50"/>
        <v>-0.4466512753101285</v>
      </c>
      <c r="U86" s="35" t="n">
        <f>中口径明细!AP86</f>
        <v>4.5789</v>
      </c>
      <c r="V86" s="36" t="n">
        <f t="shared" si="51"/>
        <v>-0.4896683161695867</v>
      </c>
      <c r="W86" s="35" t="n">
        <f>中口径明细!AR86</f>
        <v>4.2379</v>
      </c>
      <c r="X86" s="36" t="n">
        <f t="shared" si="52"/>
        <v>-0.512913050974082</v>
      </c>
      <c r="Y86" s="35" t="n">
        <f t="shared" si="39"/>
        <v>56.35739999999999</v>
      </c>
      <c r="Z86" s="36" t="n">
        <f t="shared" si="40"/>
        <v>-0.5512374187794624</v>
      </c>
      <c r="AA86" s="37"/>
      <c r="AB86" s="38"/>
      <c r="AC86" s="35">
        <v>17.5175</v>
      </c>
      <c r="AD86" s="36"/>
      <c r="AE86" s="35">
        <v>19.9483</v>
      </c>
      <c r="AF86" s="36"/>
      <c r="AG86" s="35">
        <v>16.9053</v>
      </c>
      <c r="AH86" s="36"/>
      <c r="AI86" s="35">
        <v>11.4741</v>
      </c>
      <c r="AJ86" s="36"/>
      <c r="AK86" s="35">
        <v>11.5349</v>
      </c>
      <c r="AL86" s="36"/>
      <c r="AM86" s="35">
        <v>9.9927</v>
      </c>
      <c r="AN86" s="36"/>
      <c r="AO86" s="35">
        <v>10.0768</v>
      </c>
      <c r="AP86" s="36"/>
      <c r="AQ86" s="35">
        <v>10.1093</v>
      </c>
      <c r="AR86" s="36"/>
      <c r="AS86" s="35">
        <v>9.0527</v>
      </c>
      <c r="AT86" s="36"/>
      <c r="AU86" s="35">
        <v>8.9724</v>
      </c>
      <c r="AV86" s="36"/>
      <c r="AW86" s="35">
        <v>8.7005</v>
      </c>
      <c r="AX86" s="36"/>
      <c r="AY86" s="35">
        <v>5.3617</v>
      </c>
      <c r="AZ86" s="36"/>
      <c r="BA86" s="35" t="n">
        <f t="shared" si="41"/>
        <v>139.64620000000002</v>
      </c>
      <c r="BB86" s="36"/>
      <c r="BC86" s="40"/>
      <c r="BD86" s="46"/>
      <c r="BE86" s="46"/>
      <c r="BF86" s="46"/>
      <c r="BG86" s="46"/>
      <c r="BH86" s="46"/>
      <c r="BI86" s="46"/>
      <c r="BJ86" s="46"/>
      <c r="BK86" s="46"/>
      <c r="BL86" s="46"/>
      <c r="BM86" s="46"/>
      <c r="BN86" s="46"/>
      <c r="BO86" s="46"/>
      <c r="BP86" s="47"/>
    </row>
    <row r="87" s="14" customFormat="1" ht="27" customHeight="1" spans="1:68">
      <c r="A87" s="45"/>
      <c r="B87" s="34" t="s">
        <v>295</v>
      </c>
      <c r="C87" s="35">
        <v>48.19</v>
      </c>
      <c r="D87" s="36" t="n">
        <f t="shared" si="42"/>
        <v>0.011544920235096567</v>
      </c>
      <c r="E87" s="35">
        <v>74.18</v>
      </c>
      <c r="F87" s="36" t="n">
        <f t="shared" si="43"/>
        <v>0.6912904696762425</v>
      </c>
      <c r="G87" s="35" t="n">
        <f>公交!AB69-公交!AB71</f>
        <v>68.36999999999999</v>
      </c>
      <c r="H87" s="36" t="n">
        <f t="shared" si="44"/>
        <v>0.7717025136045608</v>
      </c>
      <c r="I87" s="35" t="n">
        <f>公交!AD69-公交!AD71</f>
        <v>66.44999999999999</v>
      </c>
      <c r="J87" s="36" t="n">
        <f t="shared" si="45"/>
        <v>0.6814271255060729</v>
      </c>
      <c r="K87" s="35" t="n">
        <f>公交!AF69-公交!AF71</f>
        <v>69.22000000000001</v>
      </c>
      <c r="L87" s="36" t="n">
        <f t="shared" si="46"/>
        <v>0.6911800635230883</v>
      </c>
      <c r="M87" s="35" t="n">
        <f>公交!AH69-公交!AH71</f>
        <v>60.769999999999996</v>
      </c>
      <c r="N87" s="36" t="n">
        <f t="shared" si="47"/>
        <v>0.46610373944511463</v>
      </c>
      <c r="O87" s="35" t="n">
        <f>公交!AJ69-公交!AJ71</f>
        <v>56.03000000000001</v>
      </c>
      <c r="P87" s="36" t="n">
        <f t="shared" si="48"/>
        <v>0.3625972762645915</v>
      </c>
      <c r="Q87" s="35" t="n">
        <f>公交!AL69-公交!AL71</f>
        <v>54.690000000000005</v>
      </c>
      <c r="R87" s="36" t="n">
        <f t="shared" si="49"/>
        <v>0.34870530209617745</v>
      </c>
      <c r="S87" s="35" t="n">
        <f>公交!AN69-公交!AN71</f>
        <v>52.76</v>
      </c>
      <c r="T87" s="36" t="n">
        <f t="shared" si="50"/>
        <v>0.28245017015070495</v>
      </c>
      <c r="U87" s="35" t="n">
        <f>公交!AP69-公交!AP71</f>
        <v>56.10999999999999</v>
      </c>
      <c r="V87" s="36" t="n">
        <f t="shared" si="51"/>
        <v>0.2688828584350973</v>
      </c>
      <c r="W87" s="35" t="n">
        <f>公交!AR69-公交!AR71</f>
        <v>50.73</v>
      </c>
      <c r="X87" s="36" t="n">
        <f t="shared" si="52"/>
        <v>0.20127871181624446</v>
      </c>
      <c r="Y87" s="35" t="n">
        <f t="shared" si="39"/>
        <v>606.7700000000001</v>
      </c>
      <c r="Z87" s="36" t="n">
        <f t="shared" si="40"/>
        <v>0.44806930456780103</v>
      </c>
      <c r="AA87" s="37"/>
      <c r="AB87" s="38"/>
      <c r="AC87" s="35">
        <v>47.64</v>
      </c>
      <c r="AD87" s="36"/>
      <c r="AE87" s="35">
        <v>43.86</v>
      </c>
      <c r="AF87" s="36"/>
      <c r="AG87" s="35">
        <v>38.59</v>
      </c>
      <c r="AH87" s="36"/>
      <c r="AI87" s="35">
        <v>39.52</v>
      </c>
      <c r="AJ87" s="36"/>
      <c r="AK87" s="35">
        <v>40.93</v>
      </c>
      <c r="AL87" s="36"/>
      <c r="AM87" s="35">
        <v>41.45</v>
      </c>
      <c r="AN87" s="36"/>
      <c r="AO87" s="35">
        <v>41.12</v>
      </c>
      <c r="AP87" s="36"/>
      <c r="AQ87" s="35">
        <v>40.55</v>
      </c>
      <c r="AR87" s="36"/>
      <c r="AS87" s="35">
        <v>41.14</v>
      </c>
      <c r="AT87" s="36"/>
      <c r="AU87" s="35">
        <v>44.22</v>
      </c>
      <c r="AV87" s="36"/>
      <c r="AW87" s="35">
        <v>42.23</v>
      </c>
      <c r="AX87" s="36"/>
      <c r="AY87" s="35">
        <v>43.06</v>
      </c>
      <c r="AZ87" s="36"/>
      <c r="BA87" s="35" t="n">
        <f t="shared" si="41"/>
        <v>504.31</v>
      </c>
      <c r="BB87" s="36"/>
      <c r="BC87" s="40"/>
      <c r="BD87" s="46"/>
      <c r="BE87" s="46"/>
      <c r="BF87" s="46"/>
      <c r="BG87" s="46"/>
      <c r="BH87" s="46"/>
      <c r="BI87" s="46"/>
      <c r="BJ87" s="46"/>
      <c r="BK87" s="46"/>
      <c r="BL87" s="46"/>
      <c r="BM87" s="46"/>
      <c r="BN87" s="46"/>
      <c r="BO87" s="46"/>
      <c r="BP87" s="47"/>
    </row>
    <row r="88" s="14" customFormat="1" ht="27" customHeight="1" spans="1:68">
      <c r="A88" s="45"/>
      <c r="B88" s="34" t="s">
        <v>296</v>
      </c>
      <c r="C88" s="35">
        <v>20.91</v>
      </c>
      <c r="D88" s="36" t="n">
        <f t="shared" si="42"/>
        <v>-0.0337338262476895</v>
      </c>
      <c r="E88" s="35">
        <v>20.4</v>
      </c>
      <c r="F88" s="36" t="n">
        <f t="shared" si="43"/>
        <v>-0.15737298636926889</v>
      </c>
      <c r="G88" s="35" t="n">
        <f>出租!AB69-出租!AB71</f>
        <v>20.950000000000003</v>
      </c>
      <c r="H88" s="36" t="n">
        <f t="shared" si="44"/>
        <v>-0.005223171889838563</v>
      </c>
      <c r="I88" s="35" t="n">
        <f>出租!AD69-出租!AD71</f>
        <v>20.300000000000004</v>
      </c>
      <c r="J88" s="36" t="n">
        <f t="shared" si="45"/>
        <v>-0.0034364261168384758</v>
      </c>
      <c r="K88" s="35" t="n">
        <f>出租!AF69-出租!AF71</f>
        <v>21.07</v>
      </c>
      <c r="L88" s="36" t="n">
        <f t="shared" si="46"/>
        <v>4.748338081670411E-4</v>
      </c>
      <c r="M88" s="35" t="n">
        <f>出租!AH69-出租!AH71</f>
        <v>18.970000000000006</v>
      </c>
      <c r="N88" s="36" t="n">
        <f t="shared" si="47"/>
        <v>0.04230769230769238</v>
      </c>
      <c r="O88" s="35" t="n">
        <f>出租!AJ69-出租!AJ71</f>
        <v>19.349999999999994</v>
      </c>
      <c r="P88" s="36" t="n">
        <f t="shared" si="48"/>
        <v>0.020031628887717368</v>
      </c>
      <c r="Q88" s="35" t="n">
        <f>出租!AL69-出租!AL71</f>
        <v>19.339999999999996</v>
      </c>
      <c r="R88" s="36" t="n">
        <f t="shared" si="49"/>
        <v>0.02763018065887346</v>
      </c>
      <c r="S88" s="35" t="n">
        <f>出租!AN69-出租!AN71</f>
        <v>18.689999999999998</v>
      </c>
      <c r="T88" s="36" t="n">
        <f t="shared" si="50"/>
        <v>-0.017350157728706628</v>
      </c>
      <c r="U88" s="35" t="n">
        <f>出租!AP69-出租!AP71</f>
        <v>20.46</v>
      </c>
      <c r="V88" s="36" t="n">
        <f t="shared" si="51"/>
        <v>-0.00920096852300245</v>
      </c>
      <c r="W88" s="35" t="n">
        <f>出租!AR69-出租!AR71</f>
        <v>18.35000000000001</v>
      </c>
      <c r="X88" s="36" t="n">
        <f t="shared" si="52"/>
        <v>-0.01237890204520986</v>
      </c>
      <c r="Y88" s="35" t="n">
        <f t="shared" si="39"/>
        <v>200.44</v>
      </c>
      <c r="Z88" s="36" t="n">
        <f t="shared" si="40"/>
        <v>-0.017450980392156867</v>
      </c>
      <c r="AA88" s="37"/>
      <c r="AB88" s="38"/>
      <c r="AC88" s="35">
        <v>21.64</v>
      </c>
      <c r="AD88" s="36"/>
      <c r="AE88" s="35">
        <v>24.21</v>
      </c>
      <c r="AF88" s="36"/>
      <c r="AG88" s="35">
        <v>21.06</v>
      </c>
      <c r="AH88" s="36"/>
      <c r="AI88" s="35">
        <v>20.37</v>
      </c>
      <c r="AJ88" s="36"/>
      <c r="AK88" s="35">
        <v>21.06</v>
      </c>
      <c r="AL88" s="36"/>
      <c r="AM88" s="35">
        <v>18.2</v>
      </c>
      <c r="AN88" s="36"/>
      <c r="AO88" s="35">
        <v>18.97</v>
      </c>
      <c r="AP88" s="36"/>
      <c r="AQ88" s="35">
        <v>18.82</v>
      </c>
      <c r="AR88" s="36"/>
      <c r="AS88" s="35">
        <v>19.02</v>
      </c>
      <c r="AT88" s="36"/>
      <c r="AU88" s="35">
        <v>20.65</v>
      </c>
      <c r="AV88" s="36"/>
      <c r="AW88" s="35">
        <v>18.58</v>
      </c>
      <c r="AX88" s="36"/>
      <c r="AY88" s="35">
        <v>16.06</v>
      </c>
      <c r="AZ88" s="36"/>
      <c r="BA88" s="35" t="n">
        <f t="shared" si="41"/>
        <v>238.64</v>
      </c>
      <c r="BB88" s="36"/>
      <c r="BC88" s="40"/>
      <c r="BD88" s="49"/>
      <c r="BE88" s="49"/>
      <c r="BF88" s="49"/>
      <c r="BG88" s="49"/>
      <c r="BH88" s="49"/>
      <c r="BI88" s="49"/>
      <c r="BJ88" s="50"/>
      <c r="BK88" s="49"/>
      <c r="BL88" s="50"/>
      <c r="BM88" s="50"/>
      <c r="BN88" s="50"/>
      <c r="BO88" s="50"/>
      <c r="BP88" s="47"/>
    </row>
    <row r="89" s="14" customFormat="1" ht="27" customHeight="1" spans="1:68">
      <c r="A89" s="29"/>
      <c r="B89" s="34" t="s">
        <v>339</v>
      </c>
      <c r="C89" s="35">
        <v>1.74968794815737</v>
      </c>
      <c r="D89" s="36" t="n">
        <f t="shared" si="42"/>
        <v>-0.8151863511947068</v>
      </c>
      <c r="E89" s="35">
        <v>2.20363316375506</v>
      </c>
      <c r="F89" s="36" t="n">
        <f t="shared" si="43"/>
        <v>-0.5711864415803917</v>
      </c>
      <c r="G89" s="35">
        <v>4.79024224069115</v>
      </c>
      <c r="H89" s="36" t="n">
        <f t="shared" si="44"/>
        <v>-0.34276090683475624</v>
      </c>
      <c r="I89" s="35" t="n">
        <f>网约车!AD69-网约车!AD71</f>
        <v>3.13039467190739</v>
      </c>
      <c r="J89" s="36" t="n">
        <f t="shared" si="45"/>
        <v>-0.586164113961805</v>
      </c>
      <c r="K89" s="35" t="n">
        <f>网约车!AF69-网约车!AF71</f>
        <v>3.95066890837491</v>
      </c>
      <c r="L89" s="36" t="n">
        <f t="shared" si="46"/>
        <v>-0.5050874858265195</v>
      </c>
      <c r="M89" s="35" t="n">
        <f>网约车!AH69-网约车!AH71</f>
        <v>4.272083405106599</v>
      </c>
      <c r="N89" s="36" t="n">
        <f t="shared" si="47"/>
        <v>-0.7454634569154419</v>
      </c>
      <c r="O89" s="35" t="n">
        <f>网约车!AJ69-网约车!AJ71</f>
        <v>5.4638944094484</v>
      </c>
      <c r="P89" s="36" t="n">
        <f t="shared" si="48"/>
        <v>-0.4355037937527074</v>
      </c>
      <c r="Q89" s="35" t="n">
        <f>网约车!AL69-网约车!AL71</f>
        <v>5.821573356186899</v>
      </c>
      <c r="R89" s="36" t="n">
        <f t="shared" si="49"/>
        <v>-0.6893891645158667</v>
      </c>
      <c r="S89" s="35" t="n">
        <f>网约车!AN69-网约车!AN71</f>
        <v>4.953165270991899</v>
      </c>
      <c r="T89" s="36" t="n">
        <f t="shared" si="50"/>
        <v>-0.3970779255782274</v>
      </c>
      <c r="U89" s="35" t="n">
        <f>网约车!AP69-网约车!AP71</f>
        <v>6.8045820794609</v>
      </c>
      <c r="V89" s="36" t="n">
        <f t="shared" si="51"/>
        <v>-0.21372599595985475</v>
      </c>
      <c r="W89" s="35" t="n">
        <f>网约车!AR69-网约车!AR71</f>
        <v>9.320828758670402</v>
      </c>
      <c r="X89" s="36" t="n">
        <f t="shared" si="52"/>
        <v>0.1643831545147969</v>
      </c>
      <c r="Y89" s="35" t="n">
        <f t="shared" si="39"/>
        <v>43.139925454080576</v>
      </c>
      <c r="Z89" s="36" t="n">
        <f t="shared" si="40"/>
        <v>-0.5665042559540084</v>
      </c>
      <c r="AA89" s="37"/>
      <c r="AB89" s="38"/>
      <c r="AC89" s="35">
        <v>9.4673091487995</v>
      </c>
      <c r="AD89" s="36"/>
      <c r="AE89" s="35">
        <v>5.1389073887415</v>
      </c>
      <c r="AF89" s="36"/>
      <c r="AG89" s="35">
        <v>7.2884316993706</v>
      </c>
      <c r="AH89" s="36"/>
      <c r="AI89" s="35">
        <v>7.5643383706421</v>
      </c>
      <c r="AJ89" s="36"/>
      <c r="AK89" s="35">
        <v>7.9825601398919</v>
      </c>
      <c r="AL89" s="36"/>
      <c r="AM89" s="35">
        <v>16.7837723940778</v>
      </c>
      <c r="AN89" s="36"/>
      <c r="AO89" s="35">
        <v>9.6792402658855</v>
      </c>
      <c r="AP89" s="36"/>
      <c r="AQ89" s="35">
        <v>18.7423382932315</v>
      </c>
      <c r="AR89" s="36"/>
      <c r="AS89" s="35">
        <v>8.21526608681925</v>
      </c>
      <c r="AT89" s="36"/>
      <c r="AU89" s="35">
        <v>8.65421220146746</v>
      </c>
      <c r="AV89" s="36"/>
      <c r="AW89" s="35">
        <v>8.0049498505107</v>
      </c>
      <c r="AX89" s="36"/>
      <c r="AY89" s="35">
        <v>8.11680822335813</v>
      </c>
      <c r="AZ89" s="36"/>
      <c r="BA89" s="35" t="n">
        <f t="shared" si="41"/>
        <v>115.63813406279594</v>
      </c>
      <c r="BB89" s="36"/>
      <c r="BC89" s="40"/>
      <c r="BD89" s="49"/>
      <c r="BE89" s="49"/>
      <c r="BF89" s="49"/>
      <c r="BG89" s="49"/>
      <c r="BH89" s="49"/>
      <c r="BI89" s="49"/>
      <c r="BJ89" s="49"/>
      <c r="BK89" s="49"/>
      <c r="BL89" s="49"/>
      <c r="BM89" s="49"/>
      <c r="BN89" s="49"/>
      <c r="BO89" s="49"/>
      <c r="BP89" s="47"/>
    </row>
    <row r="90" s="13" customFormat="1" ht="27" customHeight="1" spans="1:68">
      <c r="A90" s="48" t="s">
        <v>112</v>
      </c>
      <c r="B90" s="34" t="s">
        <v>337</v>
      </c>
      <c r="C90" s="35" t="n">
        <f>C91+C92+C93+C94</f>
        <v>11.97107387640956</v>
      </c>
      <c r="D90" s="36" t="n">
        <f t="shared" si="42"/>
        <v>0.4241501498667226</v>
      </c>
      <c r="E90" s="35" t="n">
        <f>E91+E92+E93+E94</f>
        <v>10.28211915569597</v>
      </c>
      <c r="F90" s="36" t="n">
        <f t="shared" si="43"/>
        <v>-6.147027428849983E-4</v>
      </c>
      <c r="G90" s="35" t="n">
        <f>G91+G92+G93+G94</f>
        <v>6.323639609336049</v>
      </c>
      <c r="H90" s="36" t="n">
        <f t="shared" si="44"/>
        <v>0.2759404620174164</v>
      </c>
      <c r="I90" s="35" t="n">
        <f>I91+I92+I93+I94</f>
        <v>11.614322248256462</v>
      </c>
      <c r="J90" s="36" t="n">
        <f t="shared" si="45"/>
        <v>0.42448871267185506</v>
      </c>
      <c r="K90" s="35" t="n">
        <f>K91+K92+K93+K94</f>
        <v>13.33409952384691</v>
      </c>
      <c r="L90" s="36" t="n">
        <f t="shared" si="46"/>
        <v>0.21082672334565977</v>
      </c>
      <c r="M90" s="35" t="n">
        <f>M91+M92+M93+M94</f>
        <v>10.05599109053587</v>
      </c>
      <c r="N90" s="36" t="n">
        <f t="shared" si="47"/>
        <v>0.0894377442709835</v>
      </c>
      <c r="O90" s="35" t="n">
        <f>O91+O92+O93+O94</f>
        <v>24.06628102661806</v>
      </c>
      <c r="P90" s="36" t="n">
        <f t="shared" si="48"/>
        <v>0.2934660028743754</v>
      </c>
      <c r="Q90" s="35" t="n">
        <f>Q91+Q92+Q93+Q94</f>
        <v>29.186248743684708</v>
      </c>
      <c r="R90" s="36" t="n">
        <f t="shared" si="49"/>
        <v>-0.14471082818802683</v>
      </c>
      <c r="S90" s="35" t="n">
        <f>S91+S92+S93+S94</f>
        <v>9.349425972719391</v>
      </c>
      <c r="T90" s="36" t="n">
        <f t="shared" si="50"/>
        <v>0.07217899558017815</v>
      </c>
      <c r="U90" s="35" t="n">
        <f>U91+U92+U93+U94</f>
        <v>9.918938133580538</v>
      </c>
      <c r="V90" s="36" t="n">
        <f t="shared" si="51"/>
        <v>-0.24948327881429944</v>
      </c>
      <c r="W90" s="35" t="n">
        <f>W91+W92+W93+W94</f>
        <v>6.804249837466892</v>
      </c>
      <c r="X90" s="36" t="n">
        <f t="shared" si="52"/>
        <v>0.26195128080492625</v>
      </c>
      <c r="Y90" s="35" t="n">
        <f t="shared" si="39"/>
        <v>136.1021393806835</v>
      </c>
      <c r="Z90" s="36" t="n">
        <f t="shared" si="40"/>
        <v>0.0740971334182321</v>
      </c>
      <c r="AA90" s="37"/>
      <c r="AB90" s="38"/>
      <c r="AC90" s="38" t="n">
        <f>AC91+AC92+AC93+AC94</f>
        <v>8.405766679538605</v>
      </c>
      <c r="AD90" s="37"/>
      <c r="AE90" s="38" t="n">
        <f>AE91+AE92+AE93+AE94</f>
        <v>10.288443490129364</v>
      </c>
      <c r="AF90" s="37"/>
      <c r="AG90" s="38" t="n">
        <f>AG91+AG92+AG93+AG94</f>
        <v>4.956061663988313</v>
      </c>
      <c r="AH90" s="37"/>
      <c r="AI90" s="38" t="n">
        <f>AI91+AI92+AI93+AI94</f>
        <v>8.153326976155535</v>
      </c>
      <c r="AJ90" s="37"/>
      <c r="AK90" s="38" t="n">
        <f>AK91+AK92+AK93+AK94</f>
        <v>11.012392827772414</v>
      </c>
      <c r="AL90" s="37"/>
      <c r="AM90" s="38" t="n">
        <f>AM91+AM92+AM93+AM94</f>
        <v>9.230441246796568</v>
      </c>
      <c r="AN90" s="37"/>
      <c r="AO90" s="38" t="n">
        <f>AO91+AO92+AO93+AO94</f>
        <v>18.60604064825615</v>
      </c>
      <c r="AP90" s="37"/>
      <c r="AQ90" s="38" t="n">
        <f>AQ91+AQ92+AQ93+AQ94</f>
        <v>34.12442213181794</v>
      </c>
      <c r="AR90" s="37"/>
      <c r="AS90" s="38" t="n">
        <f>AS91+AS92+AS93+AS94</f>
        <v>8.720023439426015</v>
      </c>
      <c r="AT90" s="37"/>
      <c r="AU90" s="38" t="n">
        <f>AU91+AU92+AU93+AU94</f>
        <v>13.216145428325941</v>
      </c>
      <c r="AV90" s="37"/>
      <c r="AW90" s="38" t="n">
        <f>AW91+AW92+AW93+AW94</f>
        <v>5.391848275732845</v>
      </c>
      <c r="AX90" s="37"/>
      <c r="AY90" s="38" t="n">
        <f>AY91+AY92+AY93+AY94</f>
        <v>5.332284486611335</v>
      </c>
      <c r="AZ90" s="37"/>
      <c r="BA90" s="38" t="n">
        <f t="shared" si="41"/>
        <v>137.43719729455103</v>
      </c>
      <c r="BB90" s="37"/>
      <c r="BC90" s="39"/>
      <c r="BD90" s="44"/>
      <c r="BE90" s="44"/>
      <c r="BF90" s="44"/>
      <c r="BG90" s="44"/>
      <c r="BH90" s="44"/>
      <c r="BI90" s="44"/>
      <c r="BJ90" s="44"/>
      <c r="BK90" s="44"/>
      <c r="BL90" s="44"/>
      <c r="BM90" s="44"/>
      <c r="BN90" s="44"/>
      <c r="BO90" s="44"/>
      <c r="BP90" s="44"/>
    </row>
    <row r="91" s="14" customFormat="1" ht="27" customHeight="1" spans="1:68">
      <c r="A91" s="45"/>
      <c r="B91" s="34" t="s">
        <v>338</v>
      </c>
      <c r="C91" s="35">
        <v>9.2423</v>
      </c>
      <c r="D91" s="36" t="n">
        <f t="shared" si="42"/>
        <v>0.5557332345812012</v>
      </c>
      <c r="E91" s="35">
        <v>7.6316</v>
      </c>
      <c r="F91" s="36" t="n">
        <f t="shared" si="43"/>
        <v>-0.024591002044989763</v>
      </c>
      <c r="G91" s="35">
        <v>3.3291</v>
      </c>
      <c r="H91" s="36" t="n">
        <f t="shared" si="44"/>
        <v>0.3411892675852066</v>
      </c>
      <c r="I91" s="35" t="n">
        <f>中口径明细!AD91</f>
        <v>8.6843</v>
      </c>
      <c r="J91" s="36" t="n">
        <f t="shared" si="45"/>
        <v>0.602358064099489</v>
      </c>
      <c r="K91" s="35" t="n">
        <f>中口径明细!AF91</f>
        <v>10.2048</v>
      </c>
      <c r="L91" s="36" t="n">
        <f t="shared" si="46"/>
        <v>0.25081816510387944</v>
      </c>
      <c r="M91" s="35" t="n">
        <f>中口径明细!AH91</f>
        <v>6.9615</v>
      </c>
      <c r="N91" s="36" t="n">
        <f t="shared" si="47"/>
        <v>0.06559008112658815</v>
      </c>
      <c r="O91" s="35" t="n">
        <f>中口径明细!AJ91</f>
        <v>20.731</v>
      </c>
      <c r="P91" s="36" t="n">
        <f t="shared" si="48"/>
        <v>0.36242056216031493</v>
      </c>
      <c r="Q91" s="35" t="n">
        <f>中口径明细!AL91</f>
        <v>26.0203</v>
      </c>
      <c r="R91" s="36" t="n">
        <f t="shared" si="49"/>
        <v>-0.1625750680681518</v>
      </c>
      <c r="S91" s="35" t="n">
        <f>中口径明细!AN91</f>
        <v>6.3018</v>
      </c>
      <c r="T91" s="36" t="n">
        <f t="shared" si="50"/>
        <v>0.03450653358723499</v>
      </c>
      <c r="U91" s="35" t="n">
        <f>中口径明细!AP91</f>
        <v>6.5631</v>
      </c>
      <c r="V91" s="36" t="n">
        <f t="shared" si="51"/>
        <v>-0.3833933050855419</v>
      </c>
      <c r="W91" s="35" t="n">
        <f>中口径明细!AR91</f>
        <v>3.6566</v>
      </c>
      <c r="X91" s="36" t="n">
        <f t="shared" si="52"/>
        <v>0.28767123287671237</v>
      </c>
      <c r="Y91" s="35" t="n">
        <f t="shared" si="39"/>
        <v>105.66980000000001</v>
      </c>
      <c r="Z91" s="36" t="n">
        <f t="shared" si="40"/>
        <v>0.0632711422010872</v>
      </c>
      <c r="AA91" s="37"/>
      <c r="AB91" s="38"/>
      <c r="AC91" s="35">
        <v>5.9408</v>
      </c>
      <c r="AD91" s="36"/>
      <c r="AE91" s="35">
        <v>7.824</v>
      </c>
      <c r="AF91" s="36"/>
      <c r="AG91" s="35">
        <v>2.4822</v>
      </c>
      <c r="AH91" s="36"/>
      <c r="AI91" s="35">
        <v>5.4197</v>
      </c>
      <c r="AJ91" s="36"/>
      <c r="AK91" s="35">
        <v>8.1585</v>
      </c>
      <c r="AL91" s="36"/>
      <c r="AM91" s="35">
        <v>6.533</v>
      </c>
      <c r="AN91" s="36"/>
      <c r="AO91" s="35">
        <v>15.2163</v>
      </c>
      <c r="AP91" s="36"/>
      <c r="AQ91" s="35">
        <v>31.0718</v>
      </c>
      <c r="AR91" s="36"/>
      <c r="AS91" s="35">
        <v>6.0916</v>
      </c>
      <c r="AT91" s="36"/>
      <c r="AU91" s="35">
        <v>10.6439</v>
      </c>
      <c r="AV91" s="36"/>
      <c r="AW91" s="35">
        <v>2.8397</v>
      </c>
      <c r="AX91" s="36"/>
      <c r="AY91" s="35">
        <v>2.8174</v>
      </c>
      <c r="AZ91" s="36"/>
      <c r="BA91" s="35" t="n">
        <f t="shared" si="41"/>
        <v>105.0389</v>
      </c>
      <c r="BB91" s="36"/>
      <c r="BC91" s="40"/>
      <c r="BD91" s="50"/>
      <c r="BE91" s="50"/>
      <c r="BF91" s="50"/>
      <c r="BG91" s="50"/>
      <c r="BH91" s="50"/>
      <c r="BI91" s="50"/>
      <c r="BJ91" s="50"/>
      <c r="BK91" s="50"/>
      <c r="BL91" s="50"/>
      <c r="BM91" s="50"/>
      <c r="BN91" s="50"/>
      <c r="BO91" s="50"/>
      <c r="BP91" s="47"/>
    </row>
    <row r="92" s="14" customFormat="1" ht="27" customHeight="1" spans="1:68">
      <c r="A92" s="45"/>
      <c r="B92" s="34" t="s">
        <v>295</v>
      </c>
      <c r="C92" s="35">
        <v>0.3</v>
      </c>
      <c r="D92" s="36" t="n">
        <f t="shared" si="42"/>
        <v>0.5000000000000075</v>
      </c>
      <c r="E92" s="35">
        <v>0.22</v>
      </c>
      <c r="F92" s="36" t="n">
        <f t="shared" si="43"/>
        <v>0.10000000000000009</v>
      </c>
      <c r="G92" s="35" t="n">
        <f>公交!AB73-公交!AB75</f>
        <v>0.5399999999999991</v>
      </c>
      <c r="H92" s="36" t="n">
        <f t="shared" si="44"/>
        <v>1.6999999999999948</v>
      </c>
      <c r="I92" s="35" t="n">
        <f>公交!AD73-公交!AD75</f>
        <v>0.5</v>
      </c>
      <c r="J92" s="36" t="n">
        <f t="shared" si="45"/>
        <v>0.04166666666666674</v>
      </c>
      <c r="K92" s="35" t="n">
        <f>公交!AF73-公交!AF75</f>
        <v>0.6999999999999993</v>
      </c>
      <c r="L92" s="36" t="n">
        <f t="shared" si="46"/>
        <v>0.16666666666666496</v>
      </c>
      <c r="M92" s="35" t="n">
        <f>公交!AH73-公交!AH75</f>
        <v>0.6699999999999999</v>
      </c>
      <c r="N92" s="36" t="n">
        <f t="shared" si="47"/>
        <v>0.48888888888889226</v>
      </c>
      <c r="O92" s="35" t="n">
        <f>公交!AJ73-公交!AJ75</f>
        <v>0.7999999999999989</v>
      </c>
      <c r="P92" s="36" t="n">
        <f t="shared" si="48"/>
        <v>0.2698412698412662</v>
      </c>
      <c r="Q92" s="35" t="n">
        <f>公交!AL73-公交!AL75</f>
        <v>0.6999999999999993</v>
      </c>
      <c r="R92" s="36" t="n">
        <f t="shared" si="49"/>
        <v>0.9444444444444362</v>
      </c>
      <c r="S92" s="35" t="n">
        <f>公交!AN73-公交!AN75</f>
        <v>0.5999999999999996</v>
      </c>
      <c r="T92" s="36" t="n">
        <f t="shared" si="50"/>
        <v>0.9999999999999933</v>
      </c>
      <c r="U92" s="35" t="n">
        <f>公交!AP73-公交!AP75</f>
        <v>0.9000000000000004</v>
      </c>
      <c r="V92" s="36" t="n">
        <f t="shared" si="51"/>
        <v>2.00000000000001</v>
      </c>
      <c r="W92" s="35" t="n">
        <f>公交!AR73-公交!AR75</f>
        <v>0.75</v>
      </c>
      <c r="X92" s="36" t="n">
        <f t="shared" si="52"/>
        <v>1.8846153846153846</v>
      </c>
      <c r="Y92" s="35" t="n">
        <f t="shared" si="39"/>
        <v>5.929999999999996</v>
      </c>
      <c r="Z92" s="36" t="n">
        <f t="shared" si="40"/>
        <v>0.5940860215053763</v>
      </c>
      <c r="AA92" s="37"/>
      <c r="AB92" s="38"/>
      <c r="AC92" s="35">
        <v>0.199999999999999</v>
      </c>
      <c r="AD92" s="36"/>
      <c r="AE92" s="35">
        <v>0.2</v>
      </c>
      <c r="AF92" s="36"/>
      <c r="AG92" s="35">
        <v>0.2</v>
      </c>
      <c r="AH92" s="36"/>
      <c r="AI92" s="35">
        <v>0.48</v>
      </c>
      <c r="AJ92" s="36"/>
      <c r="AK92" s="35">
        <v>0.6</v>
      </c>
      <c r="AL92" s="36"/>
      <c r="AM92" s="35">
        <v>0.449999999999999</v>
      </c>
      <c r="AN92" s="36"/>
      <c r="AO92" s="35">
        <v>0.630000000000001</v>
      </c>
      <c r="AP92" s="36"/>
      <c r="AQ92" s="35">
        <v>0.360000000000001</v>
      </c>
      <c r="AR92" s="36"/>
      <c r="AS92" s="35">
        <v>0.300000000000001</v>
      </c>
      <c r="AT92" s="36"/>
      <c r="AU92" s="35">
        <v>0.299999999999999</v>
      </c>
      <c r="AV92" s="36"/>
      <c r="AW92" s="35">
        <v>0.26</v>
      </c>
      <c r="AX92" s="36"/>
      <c r="AY92" s="35">
        <v>0.299999999999999</v>
      </c>
      <c r="AZ92" s="36"/>
      <c r="BA92" s="35" t="n">
        <f t="shared" si="41"/>
        <v>4.279999999999999</v>
      </c>
      <c r="BB92" s="36"/>
      <c r="BC92" s="40"/>
      <c r="BD92" s="46"/>
      <c r="BE92" s="46"/>
      <c r="BF92" s="46"/>
      <c r="BG92" s="46"/>
      <c r="BH92" s="46"/>
      <c r="BI92" s="46"/>
      <c r="BJ92" s="46"/>
      <c r="BK92" s="46"/>
      <c r="BL92" s="46"/>
      <c r="BM92" s="46"/>
      <c r="BN92" s="46"/>
      <c r="BO92" s="46"/>
      <c r="BP92" s="47"/>
    </row>
    <row r="93" s="14" customFormat="1" ht="27" customHeight="1" spans="1:68">
      <c r="A93" s="45"/>
      <c r="B93" s="34" t="s">
        <v>296</v>
      </c>
      <c r="C93" s="35">
        <v>2.4</v>
      </c>
      <c r="D93" s="36" t="n">
        <f t="shared" si="42"/>
        <v>0.06194690265486735</v>
      </c>
      <c r="E93" s="35">
        <v>2.4</v>
      </c>
      <c r="F93" s="36" t="n">
        <f t="shared" si="43"/>
        <v>0.06194690265486735</v>
      </c>
      <c r="G93" s="35" t="n">
        <f>出租!AB73-出租!AB75</f>
        <v>2.4000000000000004</v>
      </c>
      <c r="H93" s="36" t="n">
        <f t="shared" si="44"/>
        <v>0.05726872246696035</v>
      </c>
      <c r="I93" s="35" t="n">
        <f>出租!AD73-出租!AD75</f>
        <v>2.3999999999999986</v>
      </c>
      <c r="J93" s="36" t="n">
        <f t="shared" si="45"/>
        <v>0.06666666666666665</v>
      </c>
      <c r="K93" s="35" t="n">
        <f>出租!AF73-出租!AF75</f>
        <v>2.4000000000000004</v>
      </c>
      <c r="L93" s="36" t="n">
        <f t="shared" si="46"/>
        <v>0.06666666666666665</v>
      </c>
      <c r="M93" s="35" t="n">
        <f>出租!AH73-出租!AH75</f>
        <v>2.4000000000000004</v>
      </c>
      <c r="N93" s="36" t="n">
        <f t="shared" si="47"/>
        <v>0.0714285714285714</v>
      </c>
      <c r="O93" s="35" t="n">
        <f>出租!AJ73-出租!AJ75</f>
        <v>2.480000000000002</v>
      </c>
      <c r="P93" s="36" t="n">
        <f t="shared" si="48"/>
        <v>-0.09818181818181815</v>
      </c>
      <c r="Q93" s="35" t="n">
        <f>出租!AL73-出租!AL75</f>
        <v>2.4000000000000004</v>
      </c>
      <c r="R93" s="36" t="n">
        <f t="shared" si="49"/>
        <v>-0.09774436090225569</v>
      </c>
      <c r="S93" s="35" t="n">
        <f>出租!AN73-出租!AN75</f>
        <v>2.3999999999999986</v>
      </c>
      <c r="T93" s="36" t="n">
        <f t="shared" si="50"/>
        <v>0.034482758620689724</v>
      </c>
      <c r="U93" s="35" t="n">
        <f>出租!AP73-出租!AP75</f>
        <v>2.4000000000000004</v>
      </c>
      <c r="V93" s="36" t="n">
        <f t="shared" si="51"/>
        <v>0.06194690265486735</v>
      </c>
      <c r="W93" s="35" t="n">
        <f>出租!AR73-出租!AR75</f>
        <v>2.3500000000000014</v>
      </c>
      <c r="X93" s="36" t="n">
        <f t="shared" si="52"/>
        <v>0.030701754385964897</v>
      </c>
      <c r="Y93" s="35" t="n">
        <f t="shared" si="39"/>
        <v>24.08</v>
      </c>
      <c r="Z93" s="36" t="n">
        <f t="shared" si="40"/>
        <v>0.023809523809523725</v>
      </c>
      <c r="AA93" s="37"/>
      <c r="AB93" s="38"/>
      <c r="AC93" s="35">
        <v>2.26</v>
      </c>
      <c r="AD93" s="36"/>
      <c r="AE93" s="35">
        <v>2.26</v>
      </c>
      <c r="AF93" s="36"/>
      <c r="AG93" s="35">
        <v>2.27</v>
      </c>
      <c r="AH93" s="36"/>
      <c r="AI93" s="35">
        <v>2.25</v>
      </c>
      <c r="AJ93" s="36"/>
      <c r="AK93" s="35">
        <v>2.25</v>
      </c>
      <c r="AL93" s="36"/>
      <c r="AM93" s="35">
        <v>2.24</v>
      </c>
      <c r="AN93" s="36"/>
      <c r="AO93" s="35">
        <v>2.75</v>
      </c>
      <c r="AP93" s="36"/>
      <c r="AQ93" s="35">
        <v>2.66</v>
      </c>
      <c r="AR93" s="36"/>
      <c r="AS93" s="35">
        <v>2.32</v>
      </c>
      <c r="AT93" s="36"/>
      <c r="AU93" s="35">
        <v>2.26</v>
      </c>
      <c r="AV93" s="36"/>
      <c r="AW93" s="35">
        <v>2.28</v>
      </c>
      <c r="AX93" s="36"/>
      <c r="AY93" s="35">
        <v>2.2</v>
      </c>
      <c r="AZ93" s="36"/>
      <c r="BA93" s="35" t="n">
        <f t="shared" si="41"/>
        <v>28.000000000000004</v>
      </c>
      <c r="BB93" s="36"/>
      <c r="BC93" s="40"/>
      <c r="BD93" s="49"/>
      <c r="BE93" s="49"/>
      <c r="BF93" s="49"/>
      <c r="BG93" s="49"/>
      <c r="BH93" s="49"/>
      <c r="BI93" s="49"/>
      <c r="BJ93" s="50"/>
      <c r="BK93" s="49"/>
      <c r="BL93" s="50"/>
      <c r="BM93" s="50"/>
      <c r="BN93" s="50"/>
      <c r="BO93" s="50"/>
      <c r="BP93" s="47"/>
    </row>
    <row r="94" s="14" customFormat="1" ht="27" customHeight="1" spans="1:68">
      <c r="A94" s="29"/>
      <c r="B94" s="34" t="s">
        <v>339</v>
      </c>
      <c r="C94" s="35">
        <v>0.0287738764095598</v>
      </c>
      <c r="D94" s="36" t="n">
        <f t="shared" si="42"/>
        <v>4.793382920301358</v>
      </c>
      <c r="E94" s="35">
        <v>0.0305191556959705</v>
      </c>
      <c r="F94" s="36" t="n">
        <f t="shared" si="43"/>
        <v>5.868284795838636</v>
      </c>
      <c r="G94" s="35">
        <v>0.0545396093360492</v>
      </c>
      <c r="H94" s="36" t="n">
        <f t="shared" si="44"/>
        <v>13.123344107904234</v>
      </c>
      <c r="I94" s="35" t="n">
        <f>网约车!AD73-网约车!AD75</f>
        <v>0.03002224825646302</v>
      </c>
      <c r="J94" s="36" t="n">
        <f t="shared" si="45"/>
        <v>7.277487077118993</v>
      </c>
      <c r="K94" s="35" t="n">
        <f>网约车!AF73-网约车!AF75</f>
        <v>0.029299523846910994</v>
      </c>
      <c r="L94" s="36" t="n">
        <f t="shared" si="46"/>
        <v>6.526539975524441</v>
      </c>
      <c r="M94" s="35" t="n">
        <f>网约车!AH73-网约车!AH75</f>
        <v>0.02449109053586801</v>
      </c>
      <c r="N94" s="36" t="n">
        <f t="shared" si="47"/>
        <v>2.291261693827841</v>
      </c>
      <c r="O94" s="35" t="n">
        <f>网约车!AJ73-网约车!AJ75</f>
        <v>0.05528102661805803</v>
      </c>
      <c r="P94" s="36" t="n">
        <f t="shared" si="48"/>
        <v>4.675292358815961</v>
      </c>
      <c r="Q94" s="35" t="n">
        <f>网约车!AL73-网约车!AL75</f>
        <v>0.06594874368470699</v>
      </c>
      <c r="R94" s="36" t="n">
        <f t="shared" si="49"/>
        <v>1.021595156710231</v>
      </c>
      <c r="S94" s="35" t="n">
        <f>网约车!AN73-网约车!AN75</f>
        <v>0.047625972719393006</v>
      </c>
      <c r="T94" s="36" t="n">
        <f t="shared" si="50"/>
        <v>4.653981741983492</v>
      </c>
      <c r="U94" s="35" t="n">
        <f>网约车!AP73-网约车!AP75</f>
        <v>0.055838133580536964</v>
      </c>
      <c r="V94" s="36" t="n">
        <f t="shared" si="51"/>
        <v>3.559916737436282</v>
      </c>
      <c r="W94" s="35" t="n">
        <f>网约车!AR73-网约车!AR75</f>
        <v>0.04764983746689</v>
      </c>
      <c r="X94" s="36" t="n">
        <f t="shared" si="52"/>
        <v>2.922353963209572</v>
      </c>
      <c r="Y94" s="35" t="n">
        <f t="shared" si="39"/>
        <v>0.42233938068351656</v>
      </c>
      <c r="Z94" s="36" t="n">
        <f t="shared" si="40"/>
        <v>3.627639790299864</v>
      </c>
      <c r="AA94" s="37"/>
      <c r="AB94" s="38"/>
      <c r="AC94" s="35">
        <v>0.0049666795386042</v>
      </c>
      <c r="AD94" s="36"/>
      <c r="AE94" s="35">
        <v>0.0044434901293641</v>
      </c>
      <c r="AF94" s="36"/>
      <c r="AG94" s="35">
        <v>0.0038616639883132</v>
      </c>
      <c r="AH94" s="36"/>
      <c r="AI94" s="35">
        <v>0.0036269761555354</v>
      </c>
      <c r="AJ94" s="36"/>
      <c r="AK94" s="35">
        <v>0.0038928277724147</v>
      </c>
      <c r="AL94" s="36"/>
      <c r="AM94" s="35">
        <v>0.0074412467965694</v>
      </c>
      <c r="AN94" s="36"/>
      <c r="AO94" s="35">
        <v>0.0097406482561528</v>
      </c>
      <c r="AP94" s="36"/>
      <c r="AQ94" s="35">
        <v>0.0326221318179384</v>
      </c>
      <c r="AR94" s="36"/>
      <c r="AS94" s="35">
        <v>0.00842343942601505</v>
      </c>
      <c r="AT94" s="36"/>
      <c r="AU94" s="35">
        <v>0.0122454283259415</v>
      </c>
      <c r="AV94" s="36"/>
      <c r="AW94" s="35">
        <v>0.0121482757328457</v>
      </c>
      <c r="AX94" s="36"/>
      <c r="AY94" s="35">
        <v>0.0148844866113358</v>
      </c>
      <c r="AZ94" s="36"/>
      <c r="BA94" s="35" t="n">
        <f t="shared" si="41"/>
        <v>0.11829729455103026</v>
      </c>
      <c r="BB94" s="36"/>
      <c r="BC94" s="40"/>
      <c r="BD94" s="51"/>
      <c r="BE94" s="51"/>
      <c r="BF94" s="51"/>
      <c r="BG94" s="51"/>
      <c r="BH94" s="51"/>
      <c r="BI94" s="51"/>
      <c r="BJ94" s="51"/>
      <c r="BK94" s="51"/>
      <c r="BL94" s="51"/>
      <c r="BM94" s="51"/>
      <c r="BN94" s="51"/>
      <c r="BO94" s="51"/>
      <c r="BP94" s="47"/>
    </row>
    <row r="95" ht="28.5" customHeight="1" spans="1:68">
      <c r="A95" s="17" t="s">
        <v>298</v>
      </c>
      <c r="F95" s="36"/>
      <c r="H95" s="36"/>
      <c r="J95" s="36"/>
      <c r="L95" s="36"/>
      <c r="N95" s="36"/>
      <c r="P95" s="36"/>
      <c r="R95" s="36"/>
      <c r="T95" s="36"/>
      <c r="V95" s="36"/>
      <c r="X95" s="36"/>
      <c r="Y95" s="47"/>
      <c r="Z95" s="36"/>
      <c r="AA95" s="52"/>
      <c r="AB95" s="52"/>
    </row>
    <row r="96" ht="51" customHeight="1" spans="1:68">
      <c r="A96" s="53" t="s">
        <v>299</v>
      </c>
      <c r="F96" s="36"/>
      <c r="H96" s="36"/>
      <c r="J96" s="36"/>
      <c r="L96" s="36"/>
      <c r="N96" s="36"/>
      <c r="P96" s="36"/>
      <c r="R96" s="36"/>
      <c r="T96" s="36"/>
      <c r="V96" s="36"/>
      <c r="X96" s="36"/>
      <c r="Y96" s="47"/>
      <c r="Z96" s="36"/>
      <c r="AA96" s="52"/>
      <c r="AB96" s="52"/>
    </row>
    <row r="97" spans="1:68">
      <c r="A97" s="22" t="s">
        <v>1</v>
      </c>
      <c r="B97" s="23" t="s">
        <v>2</v>
      </c>
      <c r="C97" s="24" t="s">
        <v>13</v>
      </c>
      <c r="D97" s="25" t="s">
        <v>3</v>
      </c>
      <c r="E97" s="24" t="s">
        <v>14</v>
      </c>
      <c r="F97" s="25" t="s">
        <v>4</v>
      </c>
      <c r="G97" s="24" t="s">
        <v>15</v>
      </c>
      <c r="H97" s="25" t="s">
        <v>5</v>
      </c>
      <c r="I97" s="24" t="s">
        <v>16</v>
      </c>
      <c r="J97" s="25" t="s">
        <v>6</v>
      </c>
      <c r="K97" s="24" t="s">
        <v>17</v>
      </c>
      <c r="L97" s="25" t="s">
        <v>7</v>
      </c>
      <c r="M97" s="24" t="s">
        <v>18</v>
      </c>
      <c r="N97" s="25" t="s">
        <v>8</v>
      </c>
      <c r="O97" s="24" t="s">
        <v>19</v>
      </c>
      <c r="P97" s="25" t="s">
        <v>9</v>
      </c>
      <c r="Q97" s="24" t="s">
        <v>20</v>
      </c>
      <c r="R97" s="25" t="s">
        <v>10</v>
      </c>
      <c r="S97" s="24" t="s">
        <v>21</v>
      </c>
      <c r="T97" s="25" t="s">
        <v>22</v>
      </c>
      <c r="U97" s="24" t="s">
        <v>23</v>
      </c>
      <c r="V97" s="25" t="s">
        <v>24</v>
      </c>
      <c r="W97" s="24" t="s">
        <v>25</v>
      </c>
      <c r="X97" s="25" t="s">
        <v>26</v>
      </c>
      <c r="Y97" s="47" t="s">
        <v>29</v>
      </c>
      <c r="Z97" s="36" t="s">
        <v>44</v>
      </c>
      <c r="AA97" s="54"/>
      <c r="AB97" s="54"/>
      <c r="AC97" s="24" t="s">
        <v>31</v>
      </c>
      <c r="AD97" s="25" t="s">
        <v>3</v>
      </c>
      <c r="AE97" s="24" t="s">
        <v>32</v>
      </c>
      <c r="AF97" s="25" t="s">
        <v>4</v>
      </c>
      <c r="AG97" s="24" t="s">
        <v>33</v>
      </c>
      <c r="AH97" s="25" t="s">
        <v>5</v>
      </c>
      <c r="AI97" s="24" t="s">
        <v>34</v>
      </c>
      <c r="AJ97" s="25" t="s">
        <v>6</v>
      </c>
      <c r="AK97" s="24" t="s">
        <v>35</v>
      </c>
      <c r="AL97" s="25" t="s">
        <v>7</v>
      </c>
      <c r="AM97" s="24" t="s">
        <v>36</v>
      </c>
      <c r="AN97" s="25" t="s">
        <v>8</v>
      </c>
      <c r="AO97" s="24" t="s">
        <v>37</v>
      </c>
      <c r="AP97" s="25" t="s">
        <v>9</v>
      </c>
      <c r="AQ97" s="24" t="s">
        <v>38</v>
      </c>
      <c r="AR97" s="25" t="s">
        <v>10</v>
      </c>
      <c r="AS97" s="24" t="s">
        <v>39</v>
      </c>
      <c r="AT97" s="25" t="s">
        <v>22</v>
      </c>
      <c r="AU97" s="24" t="s">
        <v>40</v>
      </c>
      <c r="AV97" s="25" t="s">
        <v>24</v>
      </c>
      <c r="AW97" s="24" t="s">
        <v>41</v>
      </c>
      <c r="AX97" s="25" t="s">
        <v>26</v>
      </c>
      <c r="AY97" s="24" t="s">
        <v>42</v>
      </c>
      <c r="AZ97" s="25" t="s">
        <v>28</v>
      </c>
      <c r="BA97" s="25" t="s">
        <v>51</v>
      </c>
      <c r="BB97" s="25" t="s">
        <v>44</v>
      </c>
      <c r="BC97" s="26"/>
      <c r="BD97" s="24" t="s">
        <v>45</v>
      </c>
      <c r="BE97" s="24" t="s">
        <v>46</v>
      </c>
      <c r="BF97" s="24" t="s">
        <v>47</v>
      </c>
      <c r="BG97" s="24" t="s">
        <v>48</v>
      </c>
      <c r="BH97" s="24" t="s">
        <v>49</v>
      </c>
      <c r="BI97" s="24" t="s">
        <v>50</v>
      </c>
      <c r="BJ97" s="24" t="s">
        <v>152</v>
      </c>
      <c r="BK97" s="24" t="s">
        <v>153</v>
      </c>
      <c r="BL97" s="24" t="s">
        <v>154</v>
      </c>
      <c r="BM97" s="24" t="s">
        <v>270</v>
      </c>
      <c r="BN97" s="24" t="s">
        <v>271</v>
      </c>
      <c r="BO97" s="24" t="s">
        <v>272</v>
      </c>
      <c r="BP97" s="25" t="s">
        <v>51</v>
      </c>
    </row>
    <row r="98" ht="15.15" spans="1:68">
      <c r="A98" s="27"/>
      <c r="B98" s="28"/>
      <c r="C98" s="29"/>
      <c r="D98" s="30"/>
      <c r="E98" s="29"/>
      <c r="F98" s="30"/>
      <c r="G98" s="29"/>
      <c r="H98" s="30"/>
      <c r="I98" s="29"/>
      <c r="J98" s="30"/>
      <c r="K98" s="29"/>
      <c r="L98" s="30"/>
      <c r="M98" s="29"/>
      <c r="N98" s="30"/>
      <c r="O98" s="29"/>
      <c r="P98" s="30"/>
      <c r="Q98" s="29"/>
      <c r="R98" s="30"/>
      <c r="S98" s="29"/>
      <c r="T98" s="30"/>
      <c r="U98" s="29"/>
      <c r="V98" s="30"/>
      <c r="W98" s="29"/>
      <c r="X98" s="30"/>
      <c r="Y98" s="29"/>
      <c r="Z98" s="55"/>
      <c r="AA98" s="56"/>
      <c r="AB98" s="56"/>
      <c r="AC98" s="29"/>
      <c r="AD98" s="30"/>
      <c r="AE98" s="29"/>
      <c r="AF98" s="30"/>
      <c r="AG98" s="29"/>
      <c r="AH98" s="30"/>
      <c r="AI98" s="29"/>
      <c r="AJ98" s="30"/>
      <c r="AK98" s="29"/>
      <c r="AL98" s="30"/>
      <c r="AM98" s="29"/>
      <c r="AN98" s="30"/>
      <c r="AO98" s="29"/>
      <c r="AP98" s="30"/>
      <c r="AQ98" s="29"/>
      <c r="AR98" s="30"/>
      <c r="AS98" s="29"/>
      <c r="AT98" s="30"/>
      <c r="AU98" s="29"/>
      <c r="AV98" s="30"/>
      <c r="AW98" s="29"/>
      <c r="AX98" s="30"/>
      <c r="AY98" s="29"/>
      <c r="AZ98" s="30"/>
      <c r="BA98" s="31"/>
      <c r="BB98" s="30"/>
      <c r="BC98" s="26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31"/>
    </row>
    <row r="99" s="15" customFormat="1" ht="28.8" customHeight="1" spans="1:68">
      <c r="A99" s="33" t="s">
        <v>80</v>
      </c>
      <c r="B99" s="34" t="s">
        <v>340</v>
      </c>
      <c r="C99" s="35" t="n">
        <f>C100+C101+C102+C103</f>
        <v>144202.43381000002</v>
      </c>
      <c r="D99" s="36" t="n">
        <f t="shared" ref="D99:D106" si="53">C99/AC99-1</f>
        <v>0.1087351417908915</v>
      </c>
      <c r="E99" s="35" t="n">
        <f>E100+E101+E102+E103</f>
        <v>152296.55174999996</v>
      </c>
      <c r="F99" s="36" t="n">
        <f t="shared" ref="F99:F130" si="54">E99/AE99-1</f>
        <v>0.10116019981660429</v>
      </c>
      <c r="G99" s="35" t="n">
        <f>G100+G101+G102+G103</f>
        <v>156792.52589999998</v>
      </c>
      <c r="H99" s="36" t="n">
        <f t="shared" ref="H99:H130" si="55">G99/AG99-1</f>
        <v>0.12252522077873307</v>
      </c>
      <c r="I99" s="35" t="n">
        <f>I100+I101+I102+I103</f>
        <v>169913.01696400004</v>
      </c>
      <c r="J99" s="36" t="n">
        <f t="shared" ref="J99:J130" si="56">I99/AI99-1</f>
        <v>0.10307860808755831</v>
      </c>
      <c r="K99" s="35" t="n">
        <f>K100+K101+K102+K103</f>
        <v>165955.78040000005</v>
      </c>
      <c r="L99" s="36" t="n">
        <f t="shared" ref="L99:L130" si="57">K99/AK99-1</f>
        <v>0.0852396714205248</v>
      </c>
      <c r="M99" s="35" t="n">
        <f>M100+M101+M102+M103</f>
        <v>155737.2497</v>
      </c>
      <c r="N99" s="36" t="n">
        <f t="shared" ref="N99:N130" si="58">M99/AM99-1</f>
        <v>0.09944204723943262</v>
      </c>
      <c r="O99" s="35" t="n">
        <f>O100+O101+O102+O103</f>
        <v>157380.8272</v>
      </c>
      <c r="P99" s="36" t="n">
        <f t="shared" ref="P99:P130" si="59">O99/AO99-1</f>
        <v>0.06528788517286555</v>
      </c>
      <c r="Q99" s="35" t="n">
        <f>Q100+Q101+Q102+Q103</f>
        <v>154405.83</v>
      </c>
      <c r="R99" s="36" t="n">
        <f t="shared" ref="R99:R130" si="60">Q99/AQ99-1</f>
        <v>0.03904132209533984</v>
      </c>
      <c r="S99" s="35" t="n">
        <f>S100+S101+S102+S103</f>
        <v>149915.8019</v>
      </c>
      <c r="T99" s="36" t="n">
        <f t="shared" ref="T99:T130" si="61">S99/AS99-1</f>
        <v>0.03569302330157331</v>
      </c>
      <c r="U99" s="35" t="n">
        <f>U100+U101+U102+U103</f>
        <v>157572.66934100003</v>
      </c>
      <c r="V99" s="36" t="n">
        <f t="shared" ref="V99:V130" si="62">U99/AU99-1</f>
        <v>-0.04222406774911125</v>
      </c>
      <c r="W99" s="35" t="n">
        <f>W100+W101+W102+W103</f>
        <v>150427.71469199998</v>
      </c>
      <c r="X99" s="36" t="n">
        <f t="shared" ref="X99:X130" si="63">W99/AW99-1</f>
        <v>-0.014430904500778108</v>
      </c>
      <c r="Y99" s="35" t="n">
        <f t="shared" ref="Y99:Y130" si="64">E99+C99+G99+I99+K99+M99+O99+Q99+S99</f>
        <v>1406600.017624</v>
      </c>
      <c r="Z99" s="36" t="n">
        <f t="shared" ref="Z99:Z130" si="65">Y99/SUM(AC99,AE99,AG99,AI99,AK99,AM99,AO99,AQ99,AS99)-1</f>
        <v>0.08388395088825606</v>
      </c>
      <c r="AA99" s="37"/>
      <c r="AB99" s="38"/>
      <c r="AC99" s="38" t="n">
        <f>AC100+AC101+AC102+AC103</f>
        <v>130060.3078</v>
      </c>
      <c r="AD99" s="37" t="n">
        <f>AC99/BD99-1</f>
        <v>0.21523940960464172</v>
      </c>
      <c r="AE99" s="38" t="n">
        <f>AE100+AE101+AE102+AE103</f>
        <v>138305.53608400002</v>
      </c>
      <c r="AF99" s="37" t="n">
        <f>AE99/BE99-1</f>
        <v>0.055736460623756034</v>
      </c>
      <c r="AG99" s="38" t="n">
        <f>AG100+AG101+AG102+AG103</f>
        <v>139678.39919999999</v>
      </c>
      <c r="AH99" s="37" t="n">
        <f>AG99/BF99-1</f>
        <v>0.0017367494380409187</v>
      </c>
      <c r="AI99" s="38" t="n">
        <f>AI100+AI101+AI102+AI103</f>
        <v>154035.27519999997</v>
      </c>
      <c r="AJ99" s="37" t="n">
        <f>AI99/BG99-1</f>
        <v>0.05081922132177441</v>
      </c>
      <c r="AK99" s="38" t="n">
        <f>AK100+AK101+AK102+AK103</f>
        <v>152920.85681199998</v>
      </c>
      <c r="AL99" s="37" t="n">
        <f>AK99/BH99-1</f>
        <v>0.05853483414522054</v>
      </c>
      <c r="AM99" s="38" t="n">
        <f>AM100+AM101+AM102+AM103</f>
        <v>141651.1676</v>
      </c>
      <c r="AN99" s="37" t="n">
        <f>AM99/BI99-1</f>
        <v>0.010398101259846415</v>
      </c>
      <c r="AO99" s="38" t="n">
        <f>AO100+AO101+AO102+AO103</f>
        <v>147735.48952399998</v>
      </c>
      <c r="AP99" s="37" t="n">
        <f>AO99/BJ99-1</f>
        <v>-0.05322866039425023</v>
      </c>
      <c r="AQ99" s="38" t="n">
        <f>AQ100+AQ101+AQ102+AQ103</f>
        <v>148604.12835999997</v>
      </c>
      <c r="AR99" s="37" t="n">
        <f>AQ99/BK99-1</f>
        <v>0.005819364729805709</v>
      </c>
      <c r="AS99" s="38" t="n">
        <f>AS100+AS101+AS102+AS103</f>
        <v>144749.26307999998</v>
      </c>
      <c r="AT99" s="37" t="n">
        <f>AS99/BL99-1</f>
        <v>0.027007011886871046</v>
      </c>
      <c r="AU99" s="38" t="n">
        <f>AU100+AU101+AU102+AU103</f>
        <v>164519.34532400002</v>
      </c>
      <c r="AV99" s="37" t="n">
        <f>AU99/BM99-1</f>
        <v>0.09365506934847057</v>
      </c>
      <c r="AW99" s="38" t="n">
        <f>AW100+AW101+AW102+AW103</f>
        <v>152630.30809200002</v>
      </c>
      <c r="AX99" s="37" t="n">
        <f>AW99/BN99-1</f>
        <v>0.06343556469078826</v>
      </c>
      <c r="AY99" s="38" t="n">
        <f>AY100+AY101+AY102+AY103</f>
        <v>134636.484708</v>
      </c>
      <c r="AZ99" s="37" t="n">
        <f>AY99/BO99-1</f>
        <v>0.028428647324523437</v>
      </c>
      <c r="BA99" s="38" t="n">
        <f t="shared" ref="BA99:BA130" si="66">AC99+AE99+AG99+AI99+AK99+AM99+AO99+AQ99+AS99+AU99+AW99+AY99</f>
        <v>1749526.561784</v>
      </c>
      <c r="BB99" s="37" t="n">
        <f>BA99/BP99-1</f>
        <v>0.042434629580726746</v>
      </c>
      <c r="BC99" s="39"/>
      <c r="BD99" s="38" t="n">
        <f t="shared" ref="BD99:BO99" si="67">BD100+BD101+BD102+BD103</f>
        <v>107024.43220000001</v>
      </c>
      <c r="BE99" s="38" t="n">
        <f t="shared" si="67"/>
        <v>131003.84541259999</v>
      </c>
      <c r="BF99" s="38" t="n">
        <f t="shared" si="67"/>
        <v>139436.2334</v>
      </c>
      <c r="BG99" s="38" t="n">
        <f t="shared" si="67"/>
        <v>146585.89419999998</v>
      </c>
      <c r="BH99" s="38" t="n">
        <f t="shared" si="67"/>
        <v>144464.64289999998</v>
      </c>
      <c r="BI99" s="38" t="n">
        <f t="shared" si="67"/>
        <v>140193.42219999997</v>
      </c>
      <c r="BJ99" s="38" t="n">
        <f t="shared" si="67"/>
        <v>156041.3622</v>
      </c>
      <c r="BK99" s="38" t="n">
        <f t="shared" si="67"/>
        <v>147744.35010000004</v>
      </c>
      <c r="BL99" s="38" t="n">
        <f t="shared" si="67"/>
        <v>140942.8187</v>
      </c>
      <c r="BM99" s="38" t="n">
        <f t="shared" si="67"/>
        <v>150430.7436</v>
      </c>
      <c r="BN99" s="38" t="n">
        <f t="shared" si="67"/>
        <v>143525.6758</v>
      </c>
      <c r="BO99" s="38" t="n">
        <f t="shared" si="67"/>
        <v>130914.75529999999</v>
      </c>
      <c r="BP99" s="38" t="n">
        <f>BD99+BE99+BF99+BG99+BH99+BI99+BJ99+BK99+BL99+BM99+BN99+BO99</f>
        <v>1678308.1760126</v>
      </c>
    </row>
    <row r="100" ht="28.8" customHeight="1" spans="1:68">
      <c r="A100" s="27"/>
      <c r="B100" s="34" t="s">
        <v>301</v>
      </c>
      <c r="C100" s="35" t="n">
        <f>C105+C110+C115+C120+C125+C130+C135+C140+C145+C150+C155+C160+C165+C170+C175+C180+C185</f>
        <v>103778.21381</v>
      </c>
      <c r="D100" s="36" t="n">
        <f t="shared" si="53"/>
        <v>0.18272944196736218</v>
      </c>
      <c r="E100" s="35" t="n">
        <f>E105+E110+E115+E120+E125+E130+E135+E140+E145+E150+E155+E160+E165+E170+E175+E180+E185</f>
        <v>112395.81174999996</v>
      </c>
      <c r="F100" s="36" t="n">
        <f t="shared" si="54"/>
        <v>0.10186607637752898</v>
      </c>
      <c r="G100" s="35" t="n">
        <f>G105+G110+G115+G120+G125+G130+G135+G140+G145+G150+G155+G160+G165+G170+G175+G180+G185</f>
        <v>113217.66589999998</v>
      </c>
      <c r="H100" s="36" t="n">
        <f t="shared" si="55"/>
        <v>0.12066175635259557</v>
      </c>
      <c r="I100" s="35" t="n">
        <f>I105+I110+I115+I120+I125+I130+I135+I140+I145+I150+I155+I160+I165+I170+I175+I180+I185</f>
        <v>126127.506964</v>
      </c>
      <c r="J100" s="36" t="n">
        <f t="shared" si="56"/>
        <v>0.10966932548328723</v>
      </c>
      <c r="K100" s="35" t="n">
        <f>K105+K110+K115+K120+K125+K130+K135+K140+K145+K150+K155+K160+K165+K170+K175+K180+K185</f>
        <v>120094.28040000002</v>
      </c>
      <c r="L100" s="36" t="n">
        <f t="shared" si="57"/>
        <v>0.06460126962136559</v>
      </c>
      <c r="M100" s="35" t="n">
        <f>M105+M110+M115+M120+M125+M130+M135+M140+M145+M150+M155+M160+M165+M170+M175+M180+M185</f>
        <v>111570.99970000001</v>
      </c>
      <c r="N100" s="36" t="n">
        <f t="shared" si="58"/>
        <v>0.08533602608913915</v>
      </c>
      <c r="O100" s="35" t="n">
        <f>O105+O110+O115+O120+O125+O130+O135+O140+O145+O150+O155+O160+O165+O170+O175+O180+O185</f>
        <v>115657.78719999999</v>
      </c>
      <c r="P100" s="36" t="n">
        <f t="shared" si="59"/>
        <v>0.06358238158789487</v>
      </c>
      <c r="Q100" s="35" t="n">
        <f>Q105+Q110+Q115+Q120+Q125+Q130+Q135+Q140+Q145+Q150+Q155+Q160+Q165+Q170+Q175+Q180+Q185</f>
        <v>115659.11</v>
      </c>
      <c r="R100" s="36" t="n">
        <f t="shared" si="60"/>
        <v>0.0417686289270236</v>
      </c>
      <c r="S100" s="35" t="n">
        <f>S105+S110+S115+S120+S125+S130+S135+S140+S145+S150+S155+S160+S165+S170+S175+S180+S185</f>
        <v>110618.6519</v>
      </c>
      <c r="T100" s="36" t="n">
        <f t="shared" si="61"/>
        <v>0.048135005377127005</v>
      </c>
      <c r="U100" s="35" t="n">
        <f>U105+U110+U115+U120+U125+U130+U135+U140+U145+U150+U155+U160+U165+U170+U175+U180+U185</f>
        <v>117451.74934100003</v>
      </c>
      <c r="V100" s="36" t="n">
        <f t="shared" si="62"/>
        <v>-0.05416037782973693</v>
      </c>
      <c r="W100" s="35" t="n">
        <f>W105+W110+W115+W120+W125+W130+W135+W140+W145+W150+W155+W160+W165+W170+W175+W180+W185</f>
        <v>111181.80469199998</v>
      </c>
      <c r="X100" s="36" t="n">
        <f t="shared" si="63"/>
        <v>-0.018814863009160354</v>
      </c>
      <c r="Y100" s="35" t="n">
        <f t="shared" si="64"/>
        <v>1029120.0276240001</v>
      </c>
      <c r="Z100" s="36" t="n">
        <f t="shared" si="65"/>
        <v>0.08861405544837098</v>
      </c>
      <c r="AA100" s="37"/>
      <c r="AB100" s="38"/>
      <c r="AC100" s="35" t="n">
        <f>AC105+AC110+AC115+AC120+AC125+AC130+AC135+AC140+AC145+AC150+AC155+AC160+AC165+AC170+AC175+AC180+AC185</f>
        <v>87744.67779999999</v>
      </c>
      <c r="AD100" s="36" t="n">
        <f>AC100/BD100-1</f>
        <v>0.15100766529450982</v>
      </c>
      <c r="AE100" s="35" t="n">
        <f>AE105+AE110+AE115+AE120+AE125+AE130+AE135+AE140+AE145+AE150+AE155+AE160+AE165+AE170+AE175+AE180+AE185</f>
        <v>102004.96608400001</v>
      </c>
      <c r="AF100" s="36" t="n">
        <f>AE100/BE100-1</f>
        <v>0.1001072674250072</v>
      </c>
      <c r="AG100" s="35" t="n">
        <f>AG105+AG110+AG115+AG120+AG125+AG130+AG135+AG140+AG145+AG150+AG155+AG160+AG165+AG170+AG175+AG180+AG185</f>
        <v>101027.50919999999</v>
      </c>
      <c r="AH100" s="36" t="n">
        <f>AG100/BF100-1</f>
        <v>0.002381006776379646</v>
      </c>
      <c r="AI100" s="35" t="n">
        <f>AI105+AI110+AI115+AI120+AI125+AI130+AI135+AI140+AI145+AI150+AI155+AI160+AI165+AI170+AI175+AI180+AI185</f>
        <v>113662.24519999998</v>
      </c>
      <c r="AJ100" s="36" t="n">
        <f>AI100/BG100-1</f>
        <v>0.08100173255304854</v>
      </c>
      <c r="AK100" s="35" t="n">
        <f>AK105+AK110+AK115+AK120+AK125+AK130+AK135+AK140+AK145+AK150+AK155+AK160+AK165+AK170+AK175+AK180+AK185</f>
        <v>112806.81681199998</v>
      </c>
      <c r="AL100" s="36" t="n">
        <f>AK100/BH100-1</f>
        <v>0.09272112141198896</v>
      </c>
      <c r="AM100" s="35" t="n">
        <f>AM105+AM110+AM115+AM120+AM125+AM130+AM135+AM140+AM145+AM150+AM155+AM160+AM165+AM170+AM175+AM180+AM185</f>
        <v>102798.57759999999</v>
      </c>
      <c r="AN100" s="36" t="n">
        <f>AM100/BI100-1</f>
        <v>0.0264419846733277</v>
      </c>
      <c r="AO100" s="35" t="n">
        <f>AO105+AO110+AO115+AO120+AO125+AO130+AO135+AO140+AO145+AO150+AO155+AO160+AO165+AO170+AO175+AO180+AO185</f>
        <v>108743.60952399997</v>
      </c>
      <c r="AP100" s="36" t="n">
        <f>AO100/BJ100-1</f>
        <v>-0.06700893389170526</v>
      </c>
      <c r="AQ100" s="35" t="n">
        <f>AQ105+AQ110+AQ115+AQ120+AQ125+AQ130+AQ135+AQ140+AQ145+AQ150+AQ155+AQ160+AQ165+AQ170+AQ175+AQ180+AQ185</f>
        <v>111021.87835999999</v>
      </c>
      <c r="AR100" s="36" t="n">
        <f>AQ100/BK100-1</f>
        <v>0.02188321235741375</v>
      </c>
      <c r="AS100" s="35" t="n">
        <f>AS105+AS110+AS115+AS120+AS125+AS130+AS135+AS140+AS145+AS150+AS155+AS160+AS165+AS170+AS175+AS180+AS185</f>
        <v>105538.55307999998</v>
      </c>
      <c r="AT100" s="36" t="n">
        <f>AS100/BL100-1</f>
        <v>0.038609405873549774</v>
      </c>
      <c r="AU100" s="35" t="n">
        <f>AU105+AU110+AU115+AU120+AU125+AU130+AU135+AU140+AU145+AU150+AU155+AU160+AU165+AU170+AU175+AU180+AU185</f>
        <v>124177.23532400001</v>
      </c>
      <c r="AV100" s="36" t="n">
        <f>AU100/BM100-1</f>
        <v>0.146862236638992</v>
      </c>
      <c r="AW100" s="35" t="n">
        <f>AW105+AW110+AW115+AW120+AW125+AW130+AW135+AW140+AW145+AW150+AW155+AW160+AW165+AW170+AW175+AW180+AW185</f>
        <v>113313.78809200002</v>
      </c>
      <c r="AX100" s="36" t="n">
        <f>AW100/BN100-1</f>
        <v>0.12415001154697891</v>
      </c>
      <c r="AY100" s="35" t="n">
        <f>AY105+AY110+AY115+AY120+AY125+AY130+AY135+AY140+AY145+AY150+AY155+AY160+AY165+AY170+AY175+AY180+AY185</f>
        <v>95232.324708</v>
      </c>
      <c r="AZ100" s="36" t="n">
        <f>AY100/BO100-1</f>
        <v>0.09366080242634212</v>
      </c>
      <c r="BA100" s="35" t="n">
        <f t="shared" si="66"/>
        <v>1278072.181784</v>
      </c>
      <c r="BB100" s="36" t="n">
        <f>BA100/BP100-1</f>
        <v>0.06396172094133434</v>
      </c>
      <c r="BC100" s="40"/>
      <c r="BD100" s="41">
        <v>76232.9222</v>
      </c>
      <c r="BE100" s="41">
        <v>92722.7454126</v>
      </c>
      <c r="BF100" s="41">
        <v>100787.5334</v>
      </c>
      <c r="BG100" s="41">
        <v>105145.2942</v>
      </c>
      <c r="BH100" s="41">
        <v>103234.7729</v>
      </c>
      <c r="BI100" s="41">
        <v>100150.4022</v>
      </c>
      <c r="BJ100" s="41">
        <v>116553.7522</v>
      </c>
      <c r="BK100" s="41">
        <v>108644.3901</v>
      </c>
      <c r="BL100" s="41">
        <v>101615.2487</v>
      </c>
      <c r="BM100" s="41">
        <v>108275.6336</v>
      </c>
      <c r="BN100" s="41">
        <v>100799.5258</v>
      </c>
      <c r="BO100" s="41">
        <v>87076.6553</v>
      </c>
      <c r="BP100" s="35" t="n">
        <f>BD100+BE100+BF100+BG100+BH100+BI100+BJ100+BK100+BL100+BM100+BN100+BO100</f>
        <v>1201238.8760125998</v>
      </c>
    </row>
    <row r="101" ht="28.8" customHeight="1" spans="1:68">
      <c r="A101" s="27"/>
      <c r="B101" s="34" t="s">
        <v>341</v>
      </c>
      <c r="C101" s="35" t="n">
        <f>C106+C111+C116+C121+C126+C131+C136+C141+C146+C151+C156+C161+C166+C171+C176+C181+C186</f>
        <v>29935.479999999996</v>
      </c>
      <c r="D101" s="36" t="n">
        <f t="shared" si="53"/>
        <v>-0.010399318216228304</v>
      </c>
      <c r="E101" s="35" t="n">
        <f>E106+E111+E116+E121+E126+E131+E136+E141+E146+E151+E156+E161+E166+E171+E176+E181+E186</f>
        <v>29730.739999999998</v>
      </c>
      <c r="F101" s="36" t="n">
        <f t="shared" si="54"/>
        <v>0.13364084116878394</v>
      </c>
      <c r="G101" s="35" t="n">
        <f>G106+G111+G116+G121+G126+G131+G136+G141+G146+G151+G156+G161+G166+G171+G176+G181+G186</f>
        <v>33454.62</v>
      </c>
      <c r="H101" s="36" t="n">
        <f t="shared" si="55"/>
        <v>0.16171636644468035</v>
      </c>
      <c r="I101" s="35" t="n">
        <f>I106+I111+I116+I121+I126+I131+I136+I141+I146+I151+I156+I161+I166+I171+I176+I181+I186</f>
        <v>33451.83</v>
      </c>
      <c r="J101" s="36" t="n">
        <f t="shared" si="56"/>
        <v>0.11008228096985029</v>
      </c>
      <c r="K101" s="35" t="n">
        <f>K106+K111+K116+K121+K126+K131+K136+K141+K146+K151+K156+K161+K166+K171+K176+K181+K186</f>
        <v>34521.11000000001</v>
      </c>
      <c r="L101" s="36" t="n">
        <f t="shared" si="57"/>
        <v>0.1530905641344249</v>
      </c>
      <c r="M101" s="35" t="n">
        <f>M106+M111+M116+M121+M126+M131+M136+M141+M146+M151+M156+M161+M166+M171+M176+M181+M186</f>
        <v>33385.31</v>
      </c>
      <c r="N101" s="36" t="n">
        <f t="shared" si="58"/>
        <v>0.17201602085561807</v>
      </c>
      <c r="O101" s="35" t="n">
        <f>O106+O111+O116+O121+O126+O131+O136+O141+O146+O151+O156+O161+O166+O171+O176+O181+O186</f>
        <v>30289.88</v>
      </c>
      <c r="P101" s="36" t="n">
        <f t="shared" si="59"/>
        <v>0.08509834168087371</v>
      </c>
      <c r="Q101" s="35" t="n">
        <f>Q106+Q111+Q116+Q121+Q126+Q131+Q136+Q141+Q146+Q151+Q156+Q161+Q166+Q171+Q176+Q181+Q186</f>
        <v>27467.139999999996</v>
      </c>
      <c r="R101" s="36" t="n">
        <f t="shared" si="60"/>
        <v>0.02110908379840093</v>
      </c>
      <c r="S101" s="35" t="n">
        <f>S106+S111+S116+S121+S126+S131+S136+S141+S146+S151+S156+S161+S166+S171+S176+S181+S186</f>
        <v>28395.26</v>
      </c>
      <c r="T101" s="36" t="n">
        <f t="shared" si="61"/>
        <v>-0.016271643038232586</v>
      </c>
      <c r="U101" s="35" t="n">
        <f>U106+U111+U116+U121+U126+U131+U136+U141+U146+U151+U156+U161+U166+U171+U176+U181+U186</f>
        <v>28034.410000000007</v>
      </c>
      <c r="V101" s="36" t="n">
        <f t="shared" si="62"/>
        <v>-0.05305343073109803</v>
      </c>
      <c r="W101" s="35" t="n">
        <f>W106+W111+W116+W121+W126+W131+W136+W141+W146+W151+W156+W161+W166+W171+W176+W181+W186</f>
        <v>27939.59</v>
      </c>
      <c r="X101" s="36" t="n">
        <f t="shared" si="63"/>
        <v>-0.039909295182053994</v>
      </c>
      <c r="Y101" s="35" t="n">
        <f t="shared" si="64"/>
        <v>280631.37</v>
      </c>
      <c r="Z101" s="36" t="n">
        <f t="shared" si="65"/>
        <v>0.08978815659289685</v>
      </c>
      <c r="AA101" s="37"/>
      <c r="AB101" s="38"/>
      <c r="AC101" s="35" t="n">
        <f>AC106+AC111+AC116+AC121+AC126+AC131+AC136+AC141+AC146+AC151+AC156+AC161+AC166+AC171+AC176+AC181+AC186</f>
        <v>30250.059999999998</v>
      </c>
      <c r="AD101" s="36" t="n">
        <f>AC101/BD101-1</f>
        <v>0.484728189754267</v>
      </c>
      <c r="AE101" s="35" t="n">
        <f>AE106+AE111+AE116+AE121+AE126+AE131+AE136+AE141+AE146+AE151+AE156+AE161+AE166+AE171+AE176+AE181+AE186</f>
        <v>26225.890000000003</v>
      </c>
      <c r="AF101" s="36" t="n">
        <f>AE101/BE101-1</f>
        <v>-0.05706563750986049</v>
      </c>
      <c r="AG101" s="35" t="n">
        <f>AG106+AG111+AG116+AG121+AG126+AG131+AG136+AG141+AG146+AG151+AG156+AG161+AG166+AG171+AG176+AG181+AG186</f>
        <v>28797.579999999998</v>
      </c>
      <c r="AH101" s="36" t="n">
        <f>AG101/BF101-1</f>
        <v>0.009241291671062024</v>
      </c>
      <c r="AI101" s="35" t="n">
        <f>AI106+AI111+AI116+AI121+AI126+AI131+AI136+AI141+AI146+AI151+AI156+AI161+AI166+AI171+AI176+AI181+AI186</f>
        <v>30134.55</v>
      </c>
      <c r="AJ101" s="36" t="n">
        <f>AI101/BG101-1</f>
        <v>-0.02190879126764267</v>
      </c>
      <c r="AK101" s="35" t="n">
        <f>AK106+AK111+AK116+AK121+AK126+AK131+AK136+AK141+AK146+AK151+AK156+AK161+AK166+AK171+AK176+AK181+AK186</f>
        <v>29937.899999999998</v>
      </c>
      <c r="AL101" s="36" t="n">
        <f>AK101/BH101-1</f>
        <v>-0.015109620330037044</v>
      </c>
      <c r="AM101" s="35" t="n">
        <f>AM106+AM111+AM116+AM121+AM126+AM131+AM136+AM141+AM146+AM151+AM156+AM161+AM166+AM171+AM176+AM181+AM186</f>
        <v>28485.370000000003</v>
      </c>
      <c r="AN101" s="36" t="n">
        <f>AM101/BI101-1</f>
        <v>-0.03007296575897289</v>
      </c>
      <c r="AO101" s="35" t="n">
        <f>AO106+AO111+AO116+AO121+AO126+AO131+AO136+AO141+AO146+AO151+AO156+AO161+AO166+AO171+AO176+AO181+AO186</f>
        <v>27914.409999999996</v>
      </c>
      <c r="AP101" s="36" t="n">
        <f>AO101/BJ101-1</f>
        <v>-0.01736327455341269</v>
      </c>
      <c r="AQ101" s="35" t="n">
        <f>AQ106+AQ111+AQ116+AQ121+AQ126+AQ131+AQ136+AQ141+AQ146+AQ151+AQ156+AQ161+AQ166+AQ171+AQ176+AQ181+AQ186</f>
        <v>26899.319999999996</v>
      </c>
      <c r="AR101" s="36" t="n">
        <f>AQ101/BK101-1</f>
        <v>-0.039689322717526565</v>
      </c>
      <c r="AS101" s="35" t="n">
        <f>AS106+AS111+AS116+AS121+AS126+AS131+AS136+AS141+AS146+AS151+AS156+AS161+AS166+AS171+AS176+AS181+AS186</f>
        <v>28864.939999999995</v>
      </c>
      <c r="AT101" s="36" t="n">
        <f>AS101/BL101-1</f>
        <v>0.009943759328834734</v>
      </c>
      <c r="AU101" s="35" t="n">
        <f>AU106+AU111+AU116+AU121+AU126+AU131+AU136+AU141+AU146+AU151+AU156+AU161+AU166+AU171+AU176+AU181+AU186</f>
        <v>29605.06</v>
      </c>
      <c r="AV101" s="36" t="n">
        <f>AU101/BM101-1</f>
        <v>-0.047615891930599785</v>
      </c>
      <c r="AW101" s="35" t="n">
        <f>AW106+AW111+AW116+AW121+AW126+AW131+AW136+AW141+AW146+AW151+AW156+AW161+AW166+AW171+AW176+AW181+AW186</f>
        <v>29100.989999999998</v>
      </c>
      <c r="AX101" s="36" t="n">
        <f>AW101/BN101-1</f>
        <v>-0.09055256896095887</v>
      </c>
      <c r="AY101" s="35" t="n">
        <f>AY106+AY111+AY116+AY121+AY126+AY131+AY136+AY141+AY146+AY151+AY156+AY161+AY166+AY171+AY176+AY181+AY186</f>
        <v>29229.51</v>
      </c>
      <c r="AZ101" s="36" t="n">
        <f>AY101/BO101-1</f>
        <v>-0.10707163464534597</v>
      </c>
      <c r="BA101" s="35" t="n">
        <f t="shared" si="66"/>
        <v>345445.58</v>
      </c>
      <c r="BB101" s="36" t="n">
        <f>BA101/BP101-1</f>
        <v>-0.007665505026298147</v>
      </c>
      <c r="BC101" s="40"/>
      <c r="BD101" s="41">
        <v>20374.14</v>
      </c>
      <c r="BE101" s="41">
        <v>27813.06</v>
      </c>
      <c r="BF101" s="41">
        <v>28533.89</v>
      </c>
      <c r="BG101" s="41">
        <v>30809.55</v>
      </c>
      <c r="BH101" s="41">
        <v>30397.19</v>
      </c>
      <c r="BI101" s="41">
        <v>29368.57</v>
      </c>
      <c r="BJ101" s="41">
        <v>28407.66</v>
      </c>
      <c r="BK101" s="41">
        <v>28011.06</v>
      </c>
      <c r="BL101" s="41">
        <v>28580.74</v>
      </c>
      <c r="BM101" s="41">
        <v>31085.21</v>
      </c>
      <c r="BN101" s="41">
        <v>31998.54</v>
      </c>
      <c r="BO101" s="41">
        <v>32734.44</v>
      </c>
      <c r="BP101" s="35" t="n">
        <f>BD101+BE101+BF101+BG101+BH101+BI101+BJ101+BK101+BL101+BM101+BN101+BO101</f>
        <v>348114.05</v>
      </c>
    </row>
    <row r="102" ht="28.8" customHeight="1" spans="1:68">
      <c r="A102" s="27"/>
      <c r="B102" s="34" t="s">
        <v>303</v>
      </c>
      <c r="C102" s="35" t="n">
        <f>C107+C112+C117+C122+C127+C132+C137+C142+C147+C152+C157+C162+C167+C172+C177+C182+C187</f>
        <v>7780.6900000000005</v>
      </c>
      <c r="D102" s="36" t="n">
        <f t="shared" si="53"/>
        <v>-0.10497545802672648</v>
      </c>
      <c r="E102" s="35" t="n">
        <f>E107+E112+E117+E122+E127+E132+E137+E142+E147+E152+E157+E162+E167+E172+E177+E182+E187</f>
        <v>7590.33</v>
      </c>
      <c r="F102" s="36" t="n">
        <f t="shared" si="54"/>
        <v>-0.026832110836311096</v>
      </c>
      <c r="G102" s="35" t="n">
        <f>G107+G112+G117+G122+G127+G132+G137+G142+G147+G152+G157+G162+G167+G172+G177+G182+G187</f>
        <v>7230.1900000000005</v>
      </c>
      <c r="H102" s="36" t="n">
        <f t="shared" si="55"/>
        <v>0.0197599748381192</v>
      </c>
      <c r="I102" s="35" t="n">
        <f>I107+I112+I117+I122+I127+I132+I137+I142+I147+I152+I157+I162+I167+I172+I177+I182+I187</f>
        <v>7110.89</v>
      </c>
      <c r="J102" s="36" t="n">
        <f t="shared" si="56"/>
        <v>-0.009087108596591453</v>
      </c>
      <c r="K102" s="35" t="n">
        <f>K107+K112+K117+K122+K127+K132+K137+K142+K147+K152+K157+K162+K167+K172+K177+K182+K187</f>
        <v>7732.169999999999</v>
      </c>
      <c r="L102" s="36" t="n">
        <f t="shared" si="57"/>
        <v>0.09276420018118126</v>
      </c>
      <c r="M102" s="35" t="n">
        <f>M107+M112+M117+M122+M127+M132+M137+M142+M147+M152+M157+M162+M167+M172+M177+M182+M187</f>
        <v>7326.46</v>
      </c>
      <c r="N102" s="36" t="n">
        <f t="shared" si="58"/>
        <v>0.05166409724195953</v>
      </c>
      <c r="O102" s="35" t="n">
        <f>O107+O112+O117+O122+O127+O132+O137+O142+O147+O152+O157+O162+O167+O172+O177+O182+O187</f>
        <v>7734.98</v>
      </c>
      <c r="P102" s="36" t="n">
        <f t="shared" si="59"/>
        <v>0.015715730174779674</v>
      </c>
      <c r="Q102" s="35" t="n">
        <f>Q107+Q112+Q117+Q122+Q127+Q132+Q137+Q142+Q147+Q152+Q157+Q162+Q167+Q172+Q177+Q182+Q187</f>
        <v>7602.05</v>
      </c>
      <c r="R102" s="36" t="n">
        <f t="shared" si="60"/>
        <v>0.04734514493552289</v>
      </c>
      <c r="S102" s="35" t="n">
        <f>S107+S112+S117+S122+S127+S132+S137+S142+S147+S152+S157+S162+S167+S172+S177+S182+S187</f>
        <v>7505.9</v>
      </c>
      <c r="T102" s="36" t="n">
        <f t="shared" si="61"/>
        <v>0.05319357916596501</v>
      </c>
      <c r="U102" s="35" t="n">
        <f>U107+U112+U117+U122+U127+U132+U137+U142+U147+U152+U157+U162+U167+U172+U177+U182+U187</f>
        <v>7971.250000000001</v>
      </c>
      <c r="V102" s="36" t="n">
        <f t="shared" si="62"/>
        <v>0.07582644795409088</v>
      </c>
      <c r="W102" s="35" t="n">
        <f>W107+W112+W117+W122+W127+W132+W137+W142+W147+W152+W157+W162+W167+W172+W177+W182+W187</f>
        <v>7440.63</v>
      </c>
      <c r="X102" s="36" t="n">
        <f t="shared" si="63"/>
        <v>0.05116359891332456</v>
      </c>
      <c r="Y102" s="35" t="n">
        <f t="shared" si="64"/>
        <v>67613.65999999999</v>
      </c>
      <c r="Z102" s="36" t="n">
        <f t="shared" si="65"/>
        <v>0.012151750174770548</v>
      </c>
      <c r="AA102" s="37"/>
      <c r="AB102" s="38"/>
      <c r="AC102" s="35" t="n">
        <f>AC107+AC112+AC117+AC122+AC127+AC132+AC137+AC142+AC147+AC152+AC157+AC162+AC167+AC172+AC177+AC182+AC187</f>
        <v>8693.269999999999</v>
      </c>
      <c r="AD102" s="36" t="n">
        <f>AC102/BD102-1</f>
        <v>0.048976878096575804</v>
      </c>
      <c r="AE102" s="35" t="n">
        <f>AE107+AE112+AE117+AE122+AE127+AE132+AE137+AE142+AE147+AE152+AE157+AE162+AE167+AE172+AE177+AE182+AE187</f>
        <v>7799.609999999999</v>
      </c>
      <c r="AF102" s="36" t="n">
        <f>AE102/BE102-1</f>
        <v>-0.04720131932567795</v>
      </c>
      <c r="AG102" s="35" t="n">
        <f>AG107+AG112+AG117+AG122+AG127+AG132+AG137+AG142+AG147+AG152+AG157+AG162+AG167+AG172+AG177+AG182+AG187</f>
        <v>7090.09</v>
      </c>
      <c r="AH102" s="36" t="n">
        <f>AG102/BF102-1</f>
        <v>-0.08777218525323327</v>
      </c>
      <c r="AI102" s="35" t="n">
        <f>AI107+AI112+AI117+AI122+AI127+AI132+AI137+AI142+AI147+AI152+AI157+AI162+AI167+AI172+AI177+AI182+AI187</f>
        <v>7176.1</v>
      </c>
      <c r="AJ102" s="36" t="n">
        <f>AI102/BG102-1</f>
        <v>-0.12138891099534133</v>
      </c>
      <c r="AK102" s="35" t="n">
        <f>AK107+AK112+AK117+AK122+AK127+AK132+AK137+AK142+AK147+AK152+AK157+AK162+AK167+AK172+AK177+AK182+AK187</f>
        <v>7075.789999999999</v>
      </c>
      <c r="AL102" s="36" t="n">
        <f>AK102/BH102-1</f>
        <v>-0.14400726816981968</v>
      </c>
      <c r="AM102" s="35" t="n">
        <f>AM107+AM112+AM117+AM122+AM127+AM132+AM137+AM142+AM147+AM152+AM157+AM162+AM167+AM172+AM177+AM182+AM187</f>
        <v>6966.54</v>
      </c>
      <c r="AN102" s="36" t="n">
        <f>AM102/BI102-1</f>
        <v>-0.13059094267286997</v>
      </c>
      <c r="AO102" s="35" t="n">
        <f>AO107+AO112+AO117+AO122+AO127+AO132+AO137+AO142+AO147+AO152+AO157+AO162+AO167+AO172+AO177+AO182+AO187</f>
        <v>7615.3</v>
      </c>
      <c r="AP102" s="36" t="n">
        <f>AO102/BJ102-1</f>
        <v>-0.07310666825707102</v>
      </c>
      <c r="AQ102" s="35" t="n">
        <f>AQ107+AQ112+AQ117+AQ122+AQ127+AQ132+AQ137+AQ142+AQ147+AQ152+AQ157+AQ162+AQ167+AQ172+AQ177+AQ182+AQ187</f>
        <v>7258.4</v>
      </c>
      <c r="AR102" s="36" t="n">
        <f>AQ102/BK102-1</f>
        <v>-0.11609691466871896</v>
      </c>
      <c r="AS102" s="35" t="n">
        <f>AS107+AS112+AS117+AS122+AS127+AS132+AS137+AS142+AS147+AS152+AS157+AS162+AS167+AS172+AS177+AS182+AS187</f>
        <v>7126.800000000001</v>
      </c>
      <c r="AT102" s="36" t="n">
        <f>AS102/BL102-1</f>
        <v>-0.10703031320597267</v>
      </c>
      <c r="AU102" s="35" t="n">
        <f>AU107+AU112+AU117+AU122+AU127+AU132+AU137+AU142+AU147+AU152+AU157+AU162+AU167+AU172+AU177+AU182+AU187</f>
        <v>7409.420000000002</v>
      </c>
      <c r="AV102" s="36" t="n">
        <f>AU102/BM102-1</f>
        <v>-0.10141577508653032</v>
      </c>
      <c r="AW102" s="35" t="n">
        <f>AW107+AW112+AW117+AW122+AW127+AW132+AW137+AW142+AW147+AW152+AW157+AW162+AW167+AW172+AW177+AW182+AW187</f>
        <v>7078.470000000001</v>
      </c>
      <c r="AX102" s="36" t="n">
        <f>AW102/BN102-1</f>
        <v>-0.09797497486399798</v>
      </c>
      <c r="AY102" s="35" t="n">
        <f>AY107+AY112+AY117+AY122+AY127+AY132+AY137+AY142+AY147+AY152+AY157+AY162+AY167+AY172+AY177+AY182+AY187</f>
        <v>7028.36</v>
      </c>
      <c r="AZ102" s="36" t="n">
        <f>AY102/BO102-1</f>
        <v>-0.11959293906612378</v>
      </c>
      <c r="BA102" s="35" t="n">
        <f t="shared" si="66"/>
        <v>88318.15000000001</v>
      </c>
      <c r="BB102" s="36" t="n">
        <f>BA102/BP102-1</f>
        <v>-0.09116303211733712</v>
      </c>
      <c r="BC102" s="40"/>
      <c r="BD102" s="41">
        <v>8287.38</v>
      </c>
      <c r="BE102" s="41">
        <v>8186</v>
      </c>
      <c r="BF102" s="41">
        <v>7772.28</v>
      </c>
      <c r="BG102" s="41">
        <v>8167.55</v>
      </c>
      <c r="BH102" s="41">
        <v>8266.18</v>
      </c>
      <c r="BI102" s="41">
        <v>8012.96</v>
      </c>
      <c r="BJ102" s="41">
        <v>8215.94</v>
      </c>
      <c r="BK102" s="41">
        <v>8211.76</v>
      </c>
      <c r="BL102" s="41">
        <v>7981.01</v>
      </c>
      <c r="BM102" s="41">
        <v>8245.66</v>
      </c>
      <c r="BN102" s="41">
        <v>7847.31</v>
      </c>
      <c r="BO102" s="41">
        <v>7983.07999999999</v>
      </c>
      <c r="BP102" s="35" t="n">
        <f>BD102+BE102+BF102+BG102+BH102+BI102+BJ102+BK102+BL102+BM102+BN102+BO102</f>
        <v>97177.10999999999</v>
      </c>
    </row>
    <row r="103" ht="28.8" customHeight="1" spans="1:68">
      <c r="A103" s="42"/>
      <c r="B103" s="34" t="s">
        <v>304</v>
      </c>
      <c r="C103" s="35" t="n">
        <f>C108+C113+C118+C123+C128+C133+C138+C143+C148+C153+C158+C163+C168+C173+C178+C183+C188</f>
        <v>2708.0500000000034</v>
      </c>
      <c r="D103" s="36" t="n">
        <f t="shared" si="53"/>
        <v>-0.19697239272899802</v>
      </c>
      <c r="E103" s="35" t="n">
        <f>E108+E113+E118+E123+E128+E133+E138+E143+E148+E153+E158+E163+E168+E173+E178+E183+E188</f>
        <v>2579.6699999999987</v>
      </c>
      <c r="F103" s="36" t="n">
        <f t="shared" si="54"/>
        <v>0.13388599032117687</v>
      </c>
      <c r="G103" s="35" t="n">
        <f>G108+G113+G118+G123+G128+G133+G138+G143+G148+G153+G158+G163+G168+G173+G178+G183+G188</f>
        <v>2890.0500000000025</v>
      </c>
      <c r="H103" s="36" t="n">
        <f t="shared" si="55"/>
        <v>0.045899349309859394</v>
      </c>
      <c r="I103" s="35" t="n">
        <f>I108+I113+I118+I123+I128+I133+I138+I143+I148+I153+I158+I163+I168+I173+I178+I183+I188</f>
        <v>3222.789999999998</v>
      </c>
      <c r="J103" s="36" t="n">
        <f t="shared" si="56"/>
        <v>0.05238082798346033</v>
      </c>
      <c r="K103" s="35" t="n">
        <f>K108+K113+K118+K123+K128+K133+K138+K143+K148+K153+K158+K163+K168+K173+K178+K183+K188</f>
        <v>3608.2200000000075</v>
      </c>
      <c r="L103" s="36" t="n">
        <f t="shared" si="57"/>
        <v>0.163810537519957</v>
      </c>
      <c r="M103" s="35" t="n">
        <f>M108+M113+M118+M123+M128+M133+M138+M143+M148+M153+M158+M163+M168+M173+M178+M183+M188</f>
        <v>3454.4799999999937</v>
      </c>
      <c r="N103" s="36" t="n">
        <f t="shared" si="58"/>
        <v>0.015820365338697018</v>
      </c>
      <c r="O103" s="35" t="n">
        <f>O108+O113+O118+O123+O128+O133+O138+O143+O148+O153+O158+O163+O168+O173+O178+O183+O188</f>
        <v>3698.179999999998</v>
      </c>
      <c r="P103" s="36" t="n">
        <f t="shared" si="59"/>
        <v>0.06816822975185777</v>
      </c>
      <c r="Q103" s="35" t="n">
        <f>Q108+Q113+Q118+Q123+Q128+Q133+Q138+Q143+Q148+Q153+Q158+Q163+Q168+Q173+Q178+Q183+Q188</f>
        <v>3677.529999999985</v>
      </c>
      <c r="R103" s="36" t="n">
        <f t="shared" si="60"/>
        <v>0.07387875124469345</v>
      </c>
      <c r="S103" s="35" t="n">
        <f>S108+S113+S118+S123+S128+S133+S138+S143+S148+S153+S158+S163+S168+S173+S178+S183+S188</f>
        <v>3395.989999999997</v>
      </c>
      <c r="T103" s="36" t="n">
        <f t="shared" si="61"/>
        <v>0.054992746126869996</v>
      </c>
      <c r="U103" s="35" t="n">
        <f>U108+U113+U118+U123+U128+U133+U138+U143+U148+U153+U158+U163+U168+U173+U178+U183+U188</f>
        <v>4115.259999999994</v>
      </c>
      <c r="V103" s="36" t="n">
        <f t="shared" si="62"/>
        <v>0.23669398340560388</v>
      </c>
      <c r="W103" s="35" t="n">
        <f>W108+W113+W118+W123+W128+W133+W138+W143+W148+W153+W158+W163+W168+W173+W178+W183+W188</f>
        <v>3865.6899999999996</v>
      </c>
      <c r="X103" s="36" t="n">
        <f t="shared" si="63"/>
        <v>0.2322652419781579</v>
      </c>
      <c r="Y103" s="35" t="n">
        <f t="shared" si="64"/>
        <v>29234.95999999998</v>
      </c>
      <c r="Z103" s="36" t="n">
        <f t="shared" si="65"/>
        <v>0.041143289789374204</v>
      </c>
      <c r="AA103" s="37"/>
      <c r="AB103" s="38"/>
      <c r="AC103" s="35" t="n">
        <f>AC108+AC113+AC118+AC123+AC128+AC133+AC138+AC143+AC148+AC153+AC158+AC163+AC168+AC173+AC178+AC183+AC188</f>
        <v>3372.3</v>
      </c>
      <c r="AD103" s="36" t="n">
        <f>AC103/BD103-1</f>
        <v>0.5832468697036137</v>
      </c>
      <c r="AE103" s="35" t="n">
        <f>AE108+AE113+AE118+AE123+AE128+AE133+AE138+AE143+AE148+AE153+AE158+AE163+AE168+AE173+AE178+AE183+AE188</f>
        <v>2275.0699999999956</v>
      </c>
      <c r="AF103" s="36" t="n">
        <f>AE103/BE103-1</f>
        <v>-0.0030542847627561542</v>
      </c>
      <c r="AG103" s="35" t="n">
        <f>AG108+AG113+AG118+AG123+AG128+AG133+AG138+AG143+AG148+AG153+AG158+AG163+AG168+AG173+AG178+AG183+AG188</f>
        <v>2763.2200000000053</v>
      </c>
      <c r="AH103" s="36" t="n">
        <f>AG103/BF103-1</f>
        <v>0.17958788147857652</v>
      </c>
      <c r="AI103" s="35" t="n">
        <f>AI108+AI113+AI118+AI123+AI128+AI133+AI138+AI143+AI148+AI153+AI158+AI163+AI168+AI173+AI178+AI183+AI188</f>
        <v>3062.3800000000083</v>
      </c>
      <c r="AJ103" s="36" t="n">
        <f>AI103/BG103-1</f>
        <v>0.24310127866856512</v>
      </c>
      <c r="AK103" s="35" t="n">
        <f>AK108+AK113+AK118+AK123+AK128+AK133+AK138+AK143+AK148+AK153+AK158+AK163+AK168+AK173+AK178+AK183+AK188</f>
        <v>3100.3500000000067</v>
      </c>
      <c r="AL103" s="36" t="n">
        <f>AK103/BH103-1</f>
        <v>0.20800701344243522</v>
      </c>
      <c r="AM103" s="35" t="n">
        <f>AM108+AM113+AM118+AM123+AM128+AM133+AM138+AM143+AM148+AM153+AM158+AM163+AM168+AM173+AM178+AM183+AM188</f>
        <v>3400.6799999999894</v>
      </c>
      <c r="AN103" s="36" t="n">
        <f>AM103/BI103-1</f>
        <v>0.2777354038527253</v>
      </c>
      <c r="AO103" s="35" t="n">
        <f>AO108+AO113+AO118+AO123+AO128+AO133+AO138+AO143+AO148+AO153+AO158+AO163+AO168+AO173+AO178+AO183+AO188</f>
        <v>3462.170000000005</v>
      </c>
      <c r="AP103" s="36" t="n">
        <f>AO103/BJ103-1</f>
        <v>0.20885401936446102</v>
      </c>
      <c r="AQ103" s="35" t="n">
        <f>AQ108+AQ113+AQ118+AQ123+AQ128+AQ133+AQ138+AQ143+AQ148+AQ153+AQ158+AQ163+AQ168+AQ173+AQ178+AQ183+AQ188</f>
        <v>3424.5300000000025</v>
      </c>
      <c r="AR103" s="36" t="n">
        <f>AQ103/BK103-1</f>
        <v>0.19025490591351124</v>
      </c>
      <c r="AS103" s="35" t="n">
        <f>AS108+AS113+AS118+AS123+AS128+AS133+AS138+AS143+AS148+AS153+AS158+AS163+AS168+AS173+AS178+AS183+AS188</f>
        <v>3218.9699999999943</v>
      </c>
      <c r="AT103" s="36" t="n">
        <f>AS103/BL103-1</f>
        <v>0.16383929539882924</v>
      </c>
      <c r="AU103" s="35" t="n">
        <f>AU108+AU113+AU118+AU123+AU128+AU133+AU138+AU143+AU148+AU153+AU158+AU163+AU168+AU173+AU178+AU183+AU188</f>
        <v>3327.630000000001</v>
      </c>
      <c r="AV103" s="36" t="n">
        <f>AU103/BM103-1</f>
        <v>0.17823910149279087</v>
      </c>
      <c r="AW103" s="35" t="n">
        <f>AW108+AW113+AW118+AW123+AW128+AW133+AW138+AW143+AW148+AW153+AW158+AW163+AW168+AW173+AW178+AW183+AW188</f>
        <v>3137.0599999999986</v>
      </c>
      <c r="AX103" s="36" t="n">
        <f>AW103/BN103-1</f>
        <v>0.08914349199736149</v>
      </c>
      <c r="AY103" s="35" t="n">
        <f>AY108+AY113+AY118+AY123+AY128+AY133+AY138+AY143+AY148+AY153+AY158+AY163+AY168+AY173+AY178+AY183+AY188</f>
        <v>3146.29</v>
      </c>
      <c r="AZ103" s="36" t="n">
        <f>AY103/BO103-1</f>
        <v>0.008238853033730953</v>
      </c>
      <c r="BA103" s="35" t="n">
        <f t="shared" si="66"/>
        <v>37690.65000000001</v>
      </c>
      <c r="BB103" s="36" t="n">
        <f>BA103/BP103-1</f>
        <v>0.18605588621612212</v>
      </c>
      <c r="BC103" s="40"/>
      <c r="BD103" s="41">
        <v>2129.99</v>
      </c>
      <c r="BE103" s="41">
        <v>2282.04</v>
      </c>
      <c r="BF103" s="41">
        <v>2342.53</v>
      </c>
      <c r="BG103" s="41">
        <v>2463.5</v>
      </c>
      <c r="BH103" s="41">
        <v>2566.5</v>
      </c>
      <c r="BI103" s="41">
        <v>2661.49</v>
      </c>
      <c r="BJ103" s="41">
        <v>2864.01</v>
      </c>
      <c r="BK103" s="41">
        <v>2877.14</v>
      </c>
      <c r="BL103" s="41">
        <v>2765.82</v>
      </c>
      <c r="BM103" s="41">
        <v>2824.24</v>
      </c>
      <c r="BN103" s="41">
        <v>2880.3</v>
      </c>
      <c r="BO103" s="41">
        <v>3120.58</v>
      </c>
      <c r="BP103" s="35" t="n">
        <f>BD103+BE103+BF103+BG103+BH103+BI103+BJ103+BK103+BL103+BM103+BN103+BO103</f>
        <v>31778.139999999992</v>
      </c>
    </row>
    <row r="104" s="15" customFormat="1" ht="28.8" customHeight="1" spans="1:68">
      <c r="A104" s="43" t="s">
        <v>87</v>
      </c>
      <c r="B104" s="34" t="s">
        <v>340</v>
      </c>
      <c r="C104" s="35" t="n">
        <f>C105+C106+C107+C108</f>
        <v>12997.424299999999</v>
      </c>
      <c r="D104" s="36" t="n">
        <f t="shared" si="53"/>
        <v>0.6199476688109968</v>
      </c>
      <c r="E104" s="35" t="n">
        <f>E105+E106+E107+E108</f>
        <v>14201.859299999998</v>
      </c>
      <c r="F104" s="36" t="n">
        <f t="shared" si="54"/>
        <v>0.5725135396451233</v>
      </c>
      <c r="G104" s="35" t="n">
        <f>G105+G106+G107+G108</f>
        <v>19478.384</v>
      </c>
      <c r="H104" s="36" t="n">
        <f t="shared" si="55"/>
        <v>0.551680299298396</v>
      </c>
      <c r="I104" s="35" t="n">
        <f>I105+I106+I107+I108</f>
        <v>22888.3057</v>
      </c>
      <c r="J104" s="36" t="n">
        <f t="shared" si="56"/>
        <v>0.5458325322189801</v>
      </c>
      <c r="K104" s="35" t="n">
        <f>K105+K106+K107+K108</f>
        <v>20208.1072</v>
      </c>
      <c r="L104" s="36" t="n">
        <f t="shared" si="57"/>
        <v>0.46690245575793243</v>
      </c>
      <c r="M104" s="35" t="n">
        <f>M105+M106+M107+M108</f>
        <v>18551.684900000004</v>
      </c>
      <c r="N104" s="36" t="n">
        <f t="shared" si="58"/>
        <v>0.5755472359496117</v>
      </c>
      <c r="O104" s="35" t="n">
        <f>O105+O106+O107+O108</f>
        <v>19478.239299999997</v>
      </c>
      <c r="P104" s="36" t="n">
        <f t="shared" si="59"/>
        <v>0.5794055650406837</v>
      </c>
      <c r="Q104" s="35" t="n">
        <f>Q105+Q106+Q107+Q108</f>
        <v>18453.0139</v>
      </c>
      <c r="R104" s="36" t="n">
        <f t="shared" si="60"/>
        <v>0.6856885786924611</v>
      </c>
      <c r="S104" s="35" t="n">
        <f>S105+S106+S107+S108</f>
        <v>19973.3894</v>
      </c>
      <c r="T104" s="36" t="n">
        <f t="shared" si="61"/>
        <v>0.7438492163238706</v>
      </c>
      <c r="U104" s="35" t="n">
        <f>U105+U106+U107+U108</f>
        <v>21606.9097</v>
      </c>
      <c r="V104" s="36" t="n">
        <f t="shared" si="62"/>
        <v>0.05215284948890342</v>
      </c>
      <c r="W104" s="35" t="n">
        <f>W105+W106+W107+W108</f>
        <v>21386.1168</v>
      </c>
      <c r="X104" s="36" t="n">
        <f t="shared" si="63"/>
        <v>0.13033543051887309</v>
      </c>
      <c r="Y104" s="35" t="n">
        <f t="shared" si="64"/>
        <v>166230.408</v>
      </c>
      <c r="Z104" s="36" t="n">
        <f t="shared" si="65"/>
        <v>0.5877110401194712</v>
      </c>
      <c r="AA104" s="37"/>
      <c r="AB104" s="38"/>
      <c r="AC104" s="38" t="n">
        <f>AC105+AC106+AC107+AC108</f>
        <v>8023.360599999997</v>
      </c>
      <c r="AD104" s="37"/>
      <c r="AE104" s="38" t="n">
        <f>AE105+AE106+AE107+AE108</f>
        <v>9031.3113</v>
      </c>
      <c r="AF104" s="37"/>
      <c r="AG104" s="38" t="n">
        <f>AG105+AG106+AG107+AG108</f>
        <v>12553.090999999999</v>
      </c>
      <c r="AH104" s="37"/>
      <c r="AI104" s="38" t="n">
        <f>AI105+AI106+AI107+AI108</f>
        <v>14806.458800000002</v>
      </c>
      <c r="AJ104" s="37"/>
      <c r="AK104" s="38" t="n">
        <f>AK105+AK106+AK107+AK108</f>
        <v>13776.0402</v>
      </c>
      <c r="AL104" s="37"/>
      <c r="AM104" s="38" t="n">
        <f>AM105+AM106+AM107+AM108</f>
        <v>11774.7564</v>
      </c>
      <c r="AN104" s="37"/>
      <c r="AO104" s="38" t="n">
        <f>AO105+AO106+AO107+AO108</f>
        <v>12332.639399999998</v>
      </c>
      <c r="AP104" s="37"/>
      <c r="AQ104" s="38" t="n">
        <f>AQ105+AQ106+AQ107+AQ108</f>
        <v>10946.870099999996</v>
      </c>
      <c r="AR104" s="37"/>
      <c r="AS104" s="38" t="n">
        <f>AS105+AS106+AS107+AS108</f>
        <v>11453.621799999997</v>
      </c>
      <c r="AT104" s="37"/>
      <c r="AU104" s="38" t="n">
        <f>AU105+AU106+AU107+AU108</f>
        <v>20535.9038</v>
      </c>
      <c r="AV104" s="37"/>
      <c r="AW104" s="38" t="n">
        <f>AW105+AW106+AW107+AW108</f>
        <v>18920.150800000003</v>
      </c>
      <c r="AX104" s="37"/>
      <c r="AY104" s="38" t="n">
        <f>AY105+AY106+AY107+AY108</f>
        <v>15000.452800000001</v>
      </c>
      <c r="AZ104" s="37"/>
      <c r="BA104" s="38" t="n">
        <f t="shared" si="66"/>
        <v>159154.65699999998</v>
      </c>
      <c r="BB104" s="37"/>
      <c r="BC104" s="39"/>
      <c r="BD104" s="44"/>
      <c r="BE104" s="44"/>
      <c r="BF104" s="44"/>
      <c r="BG104" s="44"/>
      <c r="BH104" s="44"/>
      <c r="BI104" s="44"/>
      <c r="BJ104" s="44"/>
      <c r="BK104" s="44"/>
      <c r="BL104" s="44"/>
      <c r="BM104" s="44"/>
      <c r="BN104" s="44"/>
      <c r="BO104" s="44"/>
      <c r="BP104" s="44"/>
    </row>
    <row r="105" ht="28.8" customHeight="1" spans="1:68">
      <c r="A105" s="45"/>
      <c r="B105" s="34" t="s">
        <v>301</v>
      </c>
      <c r="C105" s="35">
        <v>12477.0943</v>
      </c>
      <c r="D105" s="36" t="n">
        <f t="shared" si="53"/>
        <v>0.6957963921304009</v>
      </c>
      <c r="E105" s="35">
        <v>13721.3293</v>
      </c>
      <c r="F105" s="36" t="n">
        <f t="shared" si="54"/>
        <v>0.5968512050979586</v>
      </c>
      <c r="G105" s="35">
        <v>18862.214</v>
      </c>
      <c r="H105" s="36" t="n">
        <f t="shared" si="55"/>
        <v>0.5945265298155411</v>
      </c>
      <c r="I105" s="35" t="n">
        <f>中口径明细!AD105</f>
        <v>22278.7557</v>
      </c>
      <c r="J105" s="36" t="n">
        <f t="shared" si="56"/>
        <v>0.5798408438443765</v>
      </c>
      <c r="K105" s="35" t="n">
        <f>中口径明细!AF105</f>
        <v>19639.6472</v>
      </c>
      <c r="L105" s="36" t="n">
        <f t="shared" si="57"/>
        <v>0.4996527142040783</v>
      </c>
      <c r="M105" s="35" t="n">
        <f>中口径明细!AH105</f>
        <v>18002.1549</v>
      </c>
      <c r="N105" s="36" t="n">
        <f t="shared" si="58"/>
        <v>0.6142655893654296</v>
      </c>
      <c r="O105" s="35" t="n">
        <f>中口径明细!AJ105</f>
        <v>18986.7293</v>
      </c>
      <c r="P105" s="36" t="n">
        <f t="shared" si="59"/>
        <v>0.6146524343688047</v>
      </c>
      <c r="Q105" s="35" t="n">
        <f>中口径明细!AL105</f>
        <v>17983.9839</v>
      </c>
      <c r="R105" s="36" t="n">
        <f t="shared" si="60"/>
        <v>0.7248060720747269</v>
      </c>
      <c r="S105" s="35" t="n">
        <f>中口径明细!AN105</f>
        <v>19399.7794</v>
      </c>
      <c r="T105" s="36" t="n">
        <f t="shared" si="61"/>
        <v>0.7898288736226027</v>
      </c>
      <c r="U105" s="35" t="n">
        <f>中口径明细!AP105</f>
        <v>21001.8897</v>
      </c>
      <c r="V105" s="36" t="n">
        <f t="shared" si="62"/>
        <v>0.056232579954213824</v>
      </c>
      <c r="W105" s="35" t="n">
        <f>中口径明细!AR105</f>
        <v>20735.7868</v>
      </c>
      <c r="X105" s="36" t="n">
        <f t="shared" si="63"/>
        <v>0.1343396704346138</v>
      </c>
      <c r="Y105" s="35" t="n">
        <f t="shared" si="64"/>
        <v>161351.688</v>
      </c>
      <c r="Z105" s="36" t="n">
        <f t="shared" si="65"/>
        <v>0.6272789472942781</v>
      </c>
      <c r="AA105" s="37"/>
      <c r="AB105" s="38"/>
      <c r="AC105" s="35">
        <v>7357.6606</v>
      </c>
      <c r="AD105" s="36"/>
      <c r="AE105" s="35">
        <v>8592.7413</v>
      </c>
      <c r="AF105" s="36"/>
      <c r="AG105" s="35">
        <v>11829.351</v>
      </c>
      <c r="AH105" s="36"/>
      <c r="AI105" s="35">
        <v>14101.8988</v>
      </c>
      <c r="AJ105" s="36"/>
      <c r="AK105" s="35">
        <v>13096.1302</v>
      </c>
      <c r="AL105" s="36"/>
      <c r="AM105" s="35">
        <v>11151.9164</v>
      </c>
      <c r="AN105" s="36"/>
      <c r="AO105" s="35">
        <v>11759.0194</v>
      </c>
      <c r="AP105" s="36"/>
      <c r="AQ105" s="35">
        <v>10426.6701</v>
      </c>
      <c r="AR105" s="36"/>
      <c r="AS105" s="35">
        <v>10838.9018</v>
      </c>
      <c r="AT105" s="36"/>
      <c r="AU105" s="35">
        <v>19883.7738</v>
      </c>
      <c r="AV105" s="36"/>
      <c r="AW105" s="35">
        <v>18280.0508</v>
      </c>
      <c r="AX105" s="36"/>
      <c r="AY105" s="35">
        <v>14353.3628</v>
      </c>
      <c r="AZ105" s="36"/>
      <c r="BA105" s="35" t="n">
        <f t="shared" si="66"/>
        <v>151671.477</v>
      </c>
      <c r="BB105" s="36"/>
      <c r="BC105" s="40"/>
      <c r="BD105" s="46"/>
      <c r="BE105" s="46"/>
      <c r="BF105" s="46"/>
      <c r="BG105" s="46"/>
      <c r="BH105" s="46"/>
      <c r="BI105" s="46"/>
      <c r="BJ105" s="46"/>
      <c r="BK105" s="46"/>
      <c r="BL105" s="46"/>
      <c r="BM105" s="46"/>
      <c r="BN105" s="46"/>
      <c r="BO105" s="46"/>
      <c r="BP105" s="47"/>
    </row>
    <row r="106" ht="28.8" customHeight="1" spans="1:68">
      <c r="A106" s="45"/>
      <c r="B106" s="34" t="s">
        <v>341</v>
      </c>
      <c r="C106" s="35">
        <v>520.329999999998</v>
      </c>
      <c r="D106" s="36" t="n">
        <f t="shared" si="53"/>
        <v>-0.21837163887637023</v>
      </c>
      <c r="E106" s="35">
        <v>480.529999999999</v>
      </c>
      <c r="F106" s="36" t="n">
        <f t="shared" si="54"/>
        <v>0.09567457874455387</v>
      </c>
      <c r="G106" s="35" t="n">
        <f>公交!AB10-公交!AB12</f>
        <v>616.1699999999983</v>
      </c>
      <c r="H106" s="36" t="n">
        <f t="shared" si="55"/>
        <v>-0.14863072374057018</v>
      </c>
      <c r="I106" s="35" t="n">
        <f>公交!AD10-公交!AD12</f>
        <v>609.5499999999993</v>
      </c>
      <c r="J106" s="36" t="n">
        <f t="shared" si="56"/>
        <v>-0.13485011922334766</v>
      </c>
      <c r="K106" s="35" t="n">
        <f>公交!AF10-公交!AF12</f>
        <v>568.4599999999991</v>
      </c>
      <c r="L106" s="36" t="n">
        <f t="shared" si="57"/>
        <v>-0.16391875395273048</v>
      </c>
      <c r="M106" s="35" t="n">
        <f>公交!AH10-公交!AH12</f>
        <v>549.5300000000025</v>
      </c>
      <c r="N106" s="36" t="n">
        <f t="shared" si="58"/>
        <v>-0.1177027808104778</v>
      </c>
      <c r="O106" s="35" t="n">
        <f>公交!AJ10-公交!AJ12</f>
        <v>491.5099999999984</v>
      </c>
      <c r="P106" s="36" t="n">
        <f t="shared" si="59"/>
        <v>-0.14314354450681832</v>
      </c>
      <c r="Q106" s="35" t="n">
        <f>公交!AL10-公交!AL12</f>
        <v>469.0300000000025</v>
      </c>
      <c r="R106" s="36" t="n">
        <f t="shared" si="60"/>
        <v>-0.09836601307188642</v>
      </c>
      <c r="S106" s="35" t="n">
        <f>公交!AN10-公交!AN12</f>
        <v>573.6100000000006</v>
      </c>
      <c r="T106" s="36" t="n">
        <f t="shared" si="61"/>
        <v>-0.06687597605413376</v>
      </c>
      <c r="U106" s="35" t="n">
        <f>公交!AP10-公交!AP12</f>
        <v>605.0200000000004</v>
      </c>
      <c r="V106" s="36" t="n">
        <f t="shared" si="62"/>
        <v>-0.07224019750663357</v>
      </c>
      <c r="W106" s="35" t="n">
        <f>公交!AR10-公交!AR12</f>
        <v>650.3299999999981</v>
      </c>
      <c r="X106" s="36" t="n">
        <f t="shared" si="63"/>
        <v>0.015981877831582558</v>
      </c>
      <c r="Y106" s="35" t="n">
        <f t="shared" si="64"/>
        <v>4878.7199999999975</v>
      </c>
      <c r="Z106" s="36" t="n">
        <f t="shared" si="65"/>
        <v>-0.11997777721659475</v>
      </c>
      <c r="AA106" s="37"/>
      <c r="AB106" s="38"/>
      <c r="AC106" s="35">
        <v>665.699999999997</v>
      </c>
      <c r="AD106" s="36"/>
      <c r="AE106" s="35">
        <v>438.57</v>
      </c>
      <c r="AF106" s="36"/>
      <c r="AG106" s="35">
        <v>723.739999999998</v>
      </c>
      <c r="AH106" s="36"/>
      <c r="AI106" s="35">
        <v>704.560000000001</v>
      </c>
      <c r="AJ106" s="36"/>
      <c r="AK106" s="35">
        <v>679.91</v>
      </c>
      <c r="AL106" s="36"/>
      <c r="AM106" s="35">
        <v>622.84</v>
      </c>
      <c r="AN106" s="36"/>
      <c r="AO106" s="35">
        <v>573.619999999999</v>
      </c>
      <c r="AP106" s="36"/>
      <c r="AQ106" s="35">
        <v>520.199999999997</v>
      </c>
      <c r="AR106" s="36"/>
      <c r="AS106" s="35">
        <v>614.719999999998</v>
      </c>
      <c r="AT106" s="36"/>
      <c r="AU106" s="35">
        <v>652.130000000001</v>
      </c>
      <c r="AV106" s="36"/>
      <c r="AW106" s="35">
        <v>640.100000000002</v>
      </c>
      <c r="AX106" s="36"/>
      <c r="AY106" s="35">
        <v>647.09</v>
      </c>
      <c r="AZ106" s="36"/>
      <c r="BA106" s="35" t="n">
        <f t="shared" si="66"/>
        <v>7483.179999999993</v>
      </c>
      <c r="BB106" s="36"/>
      <c r="BC106" s="40"/>
      <c r="BD106" s="46"/>
      <c r="BE106" s="46"/>
      <c r="BF106" s="46"/>
      <c r="BG106" s="46"/>
      <c r="BH106" s="46"/>
      <c r="BI106" s="46"/>
      <c r="BJ106" s="41"/>
      <c r="BK106" s="46"/>
      <c r="BL106" s="41"/>
      <c r="BM106" s="41"/>
      <c r="BN106" s="41"/>
      <c r="BO106" s="41"/>
      <c r="BP106" s="47"/>
    </row>
    <row r="107" ht="28.8" customHeight="1" spans="1:68">
      <c r="A107" s="45"/>
      <c r="B107" s="34" t="s">
        <v>303</v>
      </c>
      <c r="C107" s="35">
        <v>0</v>
      </c>
      <c r="D107" s="36"/>
      <c r="E107" s="35">
        <v>0</v>
      </c>
      <c r="F107" s="36"/>
      <c r="G107" s="35">
        <v>0</v>
      </c>
      <c r="H107" s="36"/>
      <c r="I107" s="35">
        <v>0</v>
      </c>
      <c r="J107" s="36"/>
      <c r="K107" s="35">
        <v>0</v>
      </c>
      <c r="L107" s="36"/>
      <c r="M107" s="35">
        <v>0</v>
      </c>
      <c r="N107" s="36"/>
      <c r="O107" s="35">
        <v>0</v>
      </c>
      <c r="P107" s="36"/>
      <c r="Q107" s="35">
        <v>0</v>
      </c>
      <c r="R107" s="36"/>
      <c r="S107" s="35">
        <v>0</v>
      </c>
      <c r="T107" s="36"/>
      <c r="U107" s="35">
        <v>0</v>
      </c>
      <c r="V107" s="36"/>
      <c r="W107" s="35">
        <v>0</v>
      </c>
      <c r="X107" s="36"/>
      <c r="Y107" s="35" t="n">
        <f t="shared" si="64"/>
        <v>0.0</v>
      </c>
      <c r="Z107" s="36"/>
      <c r="AA107" s="37"/>
      <c r="AB107" s="38"/>
      <c r="AC107" s="35">
        <v>0</v>
      </c>
      <c r="AD107" s="36"/>
      <c r="AE107" s="35">
        <v>0</v>
      </c>
      <c r="AF107" s="36"/>
      <c r="AG107" s="35">
        <v>0</v>
      </c>
      <c r="AH107" s="36"/>
      <c r="AI107" s="35">
        <v>0</v>
      </c>
      <c r="AJ107" s="36"/>
      <c r="AK107" s="35">
        <v>0</v>
      </c>
      <c r="AL107" s="36"/>
      <c r="AM107" s="35">
        <v>0</v>
      </c>
      <c r="AN107" s="36"/>
      <c r="AO107" s="35">
        <v>0</v>
      </c>
      <c r="AP107" s="36"/>
      <c r="AQ107" s="35">
        <v>0</v>
      </c>
      <c r="AR107" s="36"/>
      <c r="AS107" s="35">
        <v>0</v>
      </c>
      <c r="AT107" s="36"/>
      <c r="AU107" s="35">
        <v>0</v>
      </c>
      <c r="AV107" s="36"/>
      <c r="AW107" s="35">
        <v>0</v>
      </c>
      <c r="AX107" s="36"/>
      <c r="AY107" s="35">
        <v>0</v>
      </c>
      <c r="AZ107" s="36"/>
      <c r="BA107" s="35" t="n">
        <f t="shared" si="66"/>
        <v>0.0</v>
      </c>
      <c r="BB107" s="36"/>
      <c r="BC107" s="40"/>
      <c r="BD107" s="46"/>
      <c r="BE107" s="46"/>
      <c r="BF107" s="46"/>
      <c r="BG107" s="46"/>
      <c r="BH107" s="46"/>
      <c r="BI107" s="46"/>
      <c r="BJ107" s="41"/>
      <c r="BK107" s="46"/>
      <c r="BL107" s="41"/>
      <c r="BM107" s="41"/>
      <c r="BN107" s="41"/>
      <c r="BO107" s="41"/>
      <c r="BP107" s="47"/>
    </row>
    <row r="108" ht="28.8" customHeight="1" spans="1:68">
      <c r="A108" s="29"/>
      <c r="B108" s="34" t="s">
        <v>304</v>
      </c>
      <c r="C108" s="35">
        <v>0</v>
      </c>
      <c r="D108" s="36"/>
      <c r="E108" s="35">
        <v>0</v>
      </c>
      <c r="F108" s="36"/>
      <c r="G108" s="35">
        <v>0</v>
      </c>
      <c r="H108" s="36"/>
      <c r="I108" s="35">
        <v>0</v>
      </c>
      <c r="J108" s="36"/>
      <c r="K108" s="35">
        <v>0</v>
      </c>
      <c r="L108" s="36"/>
      <c r="M108" s="35">
        <v>0</v>
      </c>
      <c r="N108" s="36"/>
      <c r="O108" s="35">
        <v>0</v>
      </c>
      <c r="P108" s="36"/>
      <c r="Q108" s="35">
        <v>0</v>
      </c>
      <c r="R108" s="36"/>
      <c r="S108" s="35">
        <v>0</v>
      </c>
      <c r="T108" s="36"/>
      <c r="U108" s="35">
        <v>0</v>
      </c>
      <c r="V108" s="36"/>
      <c r="W108" s="35">
        <v>0</v>
      </c>
      <c r="X108" s="36"/>
      <c r="Y108" s="35" t="n">
        <f t="shared" si="64"/>
        <v>0.0</v>
      </c>
      <c r="Z108" s="36"/>
      <c r="AA108" s="37"/>
      <c r="AB108" s="38"/>
      <c r="AC108" s="35">
        <v>0</v>
      </c>
      <c r="AD108" s="36"/>
      <c r="AE108" s="35">
        <v>0</v>
      </c>
      <c r="AF108" s="36"/>
      <c r="AG108" s="35">
        <v>0</v>
      </c>
      <c r="AH108" s="36"/>
      <c r="AI108" s="35">
        <v>0</v>
      </c>
      <c r="AJ108" s="36"/>
      <c r="AK108" s="35">
        <v>0</v>
      </c>
      <c r="AL108" s="36"/>
      <c r="AM108" s="35">
        <v>0</v>
      </c>
      <c r="AN108" s="36"/>
      <c r="AO108" s="35">
        <v>0</v>
      </c>
      <c r="AP108" s="36"/>
      <c r="AQ108" s="35">
        <v>0</v>
      </c>
      <c r="AR108" s="36"/>
      <c r="AS108" s="35">
        <v>0</v>
      </c>
      <c r="AT108" s="36"/>
      <c r="AU108" s="35">
        <v>0</v>
      </c>
      <c r="AV108" s="36"/>
      <c r="AW108" s="35">
        <v>0</v>
      </c>
      <c r="AX108" s="36"/>
      <c r="AY108" s="35">
        <v>0</v>
      </c>
      <c r="AZ108" s="36"/>
      <c r="BA108" s="35" t="n">
        <f t="shared" si="66"/>
        <v>0.0</v>
      </c>
      <c r="BB108" s="36"/>
      <c r="BC108" s="40"/>
      <c r="BD108" s="46"/>
      <c r="BE108" s="46"/>
      <c r="BF108" s="46"/>
      <c r="BG108" s="46"/>
      <c r="BH108" s="46"/>
      <c r="BI108" s="46"/>
      <c r="BJ108" s="46"/>
      <c r="BK108" s="46"/>
      <c r="BL108" s="46"/>
      <c r="BM108" s="46"/>
      <c r="BN108" s="46"/>
      <c r="BO108" s="46"/>
      <c r="BP108" s="47"/>
    </row>
    <row r="109" s="15" customFormat="1" ht="28.8" customHeight="1" spans="1:68">
      <c r="A109" s="48" t="s">
        <v>94</v>
      </c>
      <c r="B109" s="34" t="s">
        <v>340</v>
      </c>
      <c r="C109" s="35" t="n">
        <f>C110+C111+C112+C113</f>
        <v>6593.5206973572585</v>
      </c>
      <c r="D109" s="1086">
        <v>-0.0401694238312024</v>
      </c>
      <c r="E109" s="35" t="n">
        <f>E110+E111+E112+E113</f>
        <v>6662.438146853676</v>
      </c>
      <c r="F109" s="36" t="n">
        <f t="shared" si="54"/>
        <v>0.09251516169145568</v>
      </c>
      <c r="G109" s="35" t="n">
        <f>G110+G111+G112+G113</f>
        <v>6907.209020598567</v>
      </c>
      <c r="H109" s="36" t="n">
        <f t="shared" si="55"/>
        <v>-0.03439094424537603</v>
      </c>
      <c r="I109" s="35" t="n">
        <f>I110+I111+I112+I113</f>
        <v>7577.040357215844</v>
      </c>
      <c r="J109" s="36" t="n">
        <f t="shared" si="56"/>
        <v>-0.015572112327539855</v>
      </c>
      <c r="K109" s="35" t="n">
        <f>K110+K111+K112+K113</f>
        <v>7099.615994422626</v>
      </c>
      <c r="L109" s="36" t="n">
        <f t="shared" si="57"/>
        <v>-0.04916692943315126</v>
      </c>
      <c r="M109" s="35" t="n">
        <f>M110+M111+M112+M113</f>
        <v>6621.226298454519</v>
      </c>
      <c r="N109" s="36" t="n">
        <f t="shared" si="58"/>
        <v>-0.045678110836350205</v>
      </c>
      <c r="O109" s="35" t="n">
        <f>O110+O111+O112+O113</f>
        <v>6277.064974345389</v>
      </c>
      <c r="P109" s="36" t="n">
        <f t="shared" si="59"/>
        <v>-0.11977491983757338</v>
      </c>
      <c r="Q109" s="35" t="n">
        <f>Q110+Q111+Q112+Q113</f>
        <v>6422.010793112617</v>
      </c>
      <c r="R109" s="36" t="n">
        <f t="shared" si="60"/>
        <v>-0.035163113448337446</v>
      </c>
      <c r="S109" s="35" t="n">
        <f>S110+S111+S112+S113</f>
        <v>6338.616759191453</v>
      </c>
      <c r="T109" s="36" t="n">
        <f t="shared" si="61"/>
        <v>-0.06397584529728917</v>
      </c>
      <c r="U109" s="35" t="n">
        <f>U110+U111+U112+U113</f>
        <v>6004.184672982354</v>
      </c>
      <c r="V109" s="36" t="n">
        <f t="shared" si="62"/>
        <v>-0.1606581117162429</v>
      </c>
      <c r="W109" s="35" t="n">
        <f>W110+W111+W112+W113</f>
        <v>5943.711406183883</v>
      </c>
      <c r="X109" s="36" t="n">
        <f t="shared" si="63"/>
        <v>-0.15417331725831873</v>
      </c>
      <c r="Y109" s="35" t="n">
        <f t="shared" si="64"/>
        <v>60498.74304155195</v>
      </c>
      <c r="Z109" s="36" t="n">
        <f t="shared" si="65"/>
        <v>-0.036365361166171284</v>
      </c>
      <c r="AA109" s="37"/>
      <c r="AB109" s="38"/>
      <c r="AC109" s="38" t="n">
        <f>AC110+AC111+AC112+AC113</f>
        <v>6869.463070946918</v>
      </c>
      <c r="AD109" s="37"/>
      <c r="AE109" s="38" t="n">
        <f>AE110+AE111+AE112+AE113</f>
        <v>6098.256921706009</v>
      </c>
      <c r="AF109" s="37"/>
      <c r="AG109" s="38" t="n">
        <f>AG110+AG111+AG112+AG113</f>
        <v>7153.214833098869</v>
      </c>
      <c r="AH109" s="37"/>
      <c r="AI109" s="38" t="n">
        <f>AI110+AI111+AI112+AI113</f>
        <v>7696.897306648512</v>
      </c>
      <c r="AJ109" s="37"/>
      <c r="AK109" s="38" t="n">
        <f>AK110+AK111+AK112+AK113</f>
        <v>7466.732294229235</v>
      </c>
      <c r="AL109" s="37"/>
      <c r="AM109" s="38" t="n">
        <f>AM110+AM111+AM112+AM113</f>
        <v>6938.147781832017</v>
      </c>
      <c r="AN109" s="37"/>
      <c r="AO109" s="38" t="n">
        <f>AO110+AO111+AO112+AO113</f>
        <v>7131.2044110207535</v>
      </c>
      <c r="AP109" s="37"/>
      <c r="AQ109" s="38" t="n">
        <f>AQ110+AQ111+AQ112+AQ113</f>
        <v>6656.058534479285</v>
      </c>
      <c r="AR109" s="37"/>
      <c r="AS109" s="38" t="n">
        <f>AS110+AS111+AS112+AS113</f>
        <v>6771.851695648441</v>
      </c>
      <c r="AT109" s="37"/>
      <c r="AU109" s="38" t="n">
        <f>AU110+AU111+AU112+AU113</f>
        <v>7153.443378429967</v>
      </c>
      <c r="AV109" s="37"/>
      <c r="AW109" s="38" t="n">
        <f>AW110+AW111+AW112+AW113</f>
        <v>7027.103220387664</v>
      </c>
      <c r="AX109" s="37"/>
      <c r="AY109" s="38" t="n">
        <f>AY110+AY111+AY112+AY113</f>
        <v>6562.1421095750675</v>
      </c>
      <c r="AZ109" s="37"/>
      <c r="BA109" s="38" t="n">
        <f t="shared" si="66"/>
        <v>83524.51555800275</v>
      </c>
      <c r="BB109" s="37"/>
      <c r="BC109" s="39"/>
      <c r="BD109" s="44"/>
      <c r="BE109" s="44"/>
      <c r="BF109" s="44"/>
      <c r="BG109" s="44"/>
      <c r="BH109" s="44"/>
      <c r="BI109" s="44"/>
      <c r="BJ109" s="44"/>
      <c r="BK109" s="44"/>
      <c r="BL109" s="44"/>
      <c r="BM109" s="44"/>
      <c r="BN109" s="44"/>
      <c r="BO109" s="44"/>
      <c r="BP109" s="44"/>
    </row>
    <row r="110" ht="28.8" customHeight="1" spans="1:68">
      <c r="A110" s="45"/>
      <c r="B110" s="34" t="s">
        <v>301</v>
      </c>
      <c r="C110" s="35">
        <v>2561.9574</v>
      </c>
      <c r="D110" s="1087">
        <v>0.0222229865303722</v>
      </c>
      <c r="E110" s="35">
        <v>2556.8962</v>
      </c>
      <c r="F110" s="36" t="n">
        <f t="shared" si="54"/>
        <v>0.03342516384515726</v>
      </c>
      <c r="G110" s="35">
        <v>2785.6986</v>
      </c>
      <c r="H110" s="36" t="n">
        <f t="shared" si="55"/>
        <v>7.91954227890912E-4</v>
      </c>
      <c r="I110" s="35" t="n">
        <f>中口径明细!AD110</f>
        <v>3102.1665</v>
      </c>
      <c r="J110" s="36" t="n">
        <f t="shared" si="56"/>
        <v>-0.007264056180078415</v>
      </c>
      <c r="K110" s="35" t="n">
        <f>中口径明细!AF110</f>
        <v>2702.052</v>
      </c>
      <c r="L110" s="36" t="n">
        <f t="shared" si="57"/>
        <v>-0.08725307579997754</v>
      </c>
      <c r="M110" s="35" t="n">
        <f>中口径明细!AH110</f>
        <v>2487.3006</v>
      </c>
      <c r="N110" s="36" t="n">
        <f t="shared" si="58"/>
        <v>-0.03238176644028612</v>
      </c>
      <c r="O110" s="35" t="n">
        <f>中口径明细!AJ110</f>
        <v>2434.3376</v>
      </c>
      <c r="P110" s="36" t="n">
        <f t="shared" si="59"/>
        <v>-0.12995961020590974</v>
      </c>
      <c r="Q110" s="35" t="n">
        <f>中口径明细!AL110</f>
        <v>2571.1196</v>
      </c>
      <c r="R110" s="36" t="n">
        <f t="shared" si="60"/>
        <v>-0.039412875811763004</v>
      </c>
      <c r="S110" s="35" t="n">
        <f>中口径明细!AN110</f>
        <v>2439.2523</v>
      </c>
      <c r="T110" s="36" t="n">
        <f t="shared" si="61"/>
        <v>-0.06142328075166714</v>
      </c>
      <c r="U110" s="35" t="n">
        <f>中口径明细!AP110</f>
        <v>2622.7803</v>
      </c>
      <c r="V110" s="36" t="n">
        <f t="shared" si="62"/>
        <v>-0.09751333601980094</v>
      </c>
      <c r="W110" s="35" t="n">
        <f>中口径明细!AR110</f>
        <v>2698.1026</v>
      </c>
      <c r="X110" s="36" t="n">
        <f t="shared" si="63"/>
        <v>-0.011924316280740421</v>
      </c>
      <c r="Y110" s="35" t="n">
        <f t="shared" si="64"/>
        <v>23640.7808</v>
      </c>
      <c r="Z110" s="36" t="n">
        <f t="shared" si="65"/>
        <v>-0.03480084934883276</v>
      </c>
      <c r="AA110" s="37"/>
      <c r="AB110" s="38"/>
      <c r="AC110" s="35">
        <v>2506.2608</v>
      </c>
      <c r="AD110" s="36"/>
      <c r="AE110" s="35">
        <v>2474.1958</v>
      </c>
      <c r="AF110" s="36"/>
      <c r="AG110" s="35">
        <v>2783.4942</v>
      </c>
      <c r="AH110" s="36"/>
      <c r="AI110" s="35">
        <v>3124.8657</v>
      </c>
      <c r="AJ110" s="36"/>
      <c r="AK110" s="35">
        <v>2960.3518</v>
      </c>
      <c r="AL110" s="36"/>
      <c r="AM110" s="35">
        <v>2570.5392</v>
      </c>
      <c r="AN110" s="36"/>
      <c r="AO110" s="35">
        <v>2797.9593</v>
      </c>
      <c r="AP110" s="36"/>
      <c r="AQ110" s="35">
        <v>2676.6126</v>
      </c>
      <c r="AR110" s="36"/>
      <c r="AS110" s="35">
        <v>2598.8843</v>
      </c>
      <c r="AT110" s="36"/>
      <c r="AU110" s="35">
        <v>2906.1707</v>
      </c>
      <c r="AV110" s="36"/>
      <c r="AW110" s="35">
        <v>2730.6639</v>
      </c>
      <c r="AX110" s="36"/>
      <c r="AY110" s="35">
        <v>2324.4376</v>
      </c>
      <c r="AZ110" s="36"/>
      <c r="BA110" s="35" t="n">
        <f t="shared" si="66"/>
        <v>32454.4359</v>
      </c>
      <c r="BB110" s="36"/>
      <c r="BC110" s="40"/>
      <c r="BD110" s="46"/>
      <c r="BE110" s="46"/>
      <c r="BF110" s="46"/>
      <c r="BG110" s="46"/>
      <c r="BH110" s="46"/>
      <c r="BI110" s="46"/>
      <c r="BJ110" s="46"/>
      <c r="BK110" s="46"/>
      <c r="BL110" s="46"/>
      <c r="BM110" s="46"/>
      <c r="BN110" s="46"/>
      <c r="BO110" s="46"/>
      <c r="BP110" s="47"/>
    </row>
    <row r="111" ht="28.8" customHeight="1" spans="1:68">
      <c r="A111" s="45"/>
      <c r="B111" s="34" t="s">
        <v>341</v>
      </c>
      <c r="C111" s="35">
        <v>3689.76</v>
      </c>
      <c r="D111" s="1088">
        <v>-0.0511462847003459</v>
      </c>
      <c r="E111" s="35">
        <v>3710.12</v>
      </c>
      <c r="F111" s="36" t="n">
        <f t="shared" si="54"/>
        <v>0.15603110900615702</v>
      </c>
      <c r="G111" s="35" t="n">
        <f>公交!AB14-公交!AB16</f>
        <v>3707.62</v>
      </c>
      <c r="H111" s="36" t="n">
        <f t="shared" si="55"/>
        <v>-0.052902889606408654</v>
      </c>
      <c r="I111" s="35" t="n">
        <f>公交!AD14-公交!AD16</f>
        <v>4016.9699999999993</v>
      </c>
      <c r="J111" s="36" t="n">
        <f t="shared" si="56"/>
        <v>-0.015974307845317948</v>
      </c>
      <c r="K111" s="35" t="n">
        <f>公交!AF14-公交!AF16</f>
        <v>3931.0099999999993</v>
      </c>
      <c r="L111" s="36" t="n">
        <f t="shared" si="57"/>
        <v>-0.02927238829005696</v>
      </c>
      <c r="M111" s="35" t="n">
        <f>公交!AH14-公交!AH16</f>
        <v>3706.0299999999997</v>
      </c>
      <c r="N111" s="36" t="n">
        <f t="shared" si="58"/>
        <v>-0.02748270686162335</v>
      </c>
      <c r="O111" s="35" t="n">
        <f>公交!AJ14-公交!AJ16</f>
        <v>3373.3300000000004</v>
      </c>
      <c r="P111" s="36" t="n">
        <f t="shared" si="59"/>
        <v>-0.09168677164336647</v>
      </c>
      <c r="Q111" s="35" t="n">
        <f>公交!AL14-公交!AL16</f>
        <v>3322.38</v>
      </c>
      <c r="R111" s="36" t="n">
        <f t="shared" si="60"/>
        <v>-0.06631181955630994</v>
      </c>
      <c r="S111" s="35" t="n">
        <f>公交!AN14-公交!AN16</f>
        <v>3456.76</v>
      </c>
      <c r="T111" s="36" t="n">
        <f t="shared" si="61"/>
        <v>-0.04346358295769304</v>
      </c>
      <c r="U111" s="35" t="n">
        <f>公交!AP14-公交!AP16</f>
        <v>2925.45</v>
      </c>
      <c r="V111" s="36" t="n">
        <f t="shared" si="62"/>
        <v>-0.22981234006255336</v>
      </c>
      <c r="W111" s="35" t="n">
        <f>公交!AR14-公交!AR16</f>
        <v>2844.5</v>
      </c>
      <c r="X111" s="36" t="n">
        <f t="shared" si="63"/>
        <v>-0.2592177839817077</v>
      </c>
      <c r="Y111" s="35" t="n">
        <f t="shared" si="64"/>
        <v>32913.98</v>
      </c>
      <c r="Z111" s="36" t="n">
        <f t="shared" si="65"/>
        <v>-0.027400008805826492</v>
      </c>
      <c r="AA111" s="37"/>
      <c r="AB111" s="38"/>
      <c r="AC111" s="35">
        <v>3888.65</v>
      </c>
      <c r="AD111" s="36"/>
      <c r="AE111" s="35">
        <v>3209.36</v>
      </c>
      <c r="AF111" s="36"/>
      <c r="AG111" s="35">
        <v>3914.72</v>
      </c>
      <c r="AH111" s="36"/>
      <c r="AI111" s="35">
        <v>4082.18</v>
      </c>
      <c r="AJ111" s="36"/>
      <c r="AK111" s="35">
        <v>4049.55</v>
      </c>
      <c r="AL111" s="36"/>
      <c r="AM111" s="35">
        <v>3810.76</v>
      </c>
      <c r="AN111" s="36"/>
      <c r="AO111" s="35">
        <v>3713.84</v>
      </c>
      <c r="AP111" s="36"/>
      <c r="AQ111" s="35">
        <v>3558.34</v>
      </c>
      <c r="AR111" s="36"/>
      <c r="AS111" s="35">
        <v>3613.83</v>
      </c>
      <c r="AT111" s="36"/>
      <c r="AU111" s="35">
        <v>3798.36</v>
      </c>
      <c r="AV111" s="36"/>
      <c r="AW111" s="35">
        <v>3839.86</v>
      </c>
      <c r="AX111" s="36"/>
      <c r="AY111" s="35">
        <v>3753.36</v>
      </c>
      <c r="AZ111" s="36"/>
      <c r="BA111" s="35" t="n">
        <f t="shared" si="66"/>
        <v>45232.810000000005</v>
      </c>
      <c r="BB111" s="36"/>
      <c r="BC111" s="40"/>
      <c r="BD111" s="46"/>
      <c r="BE111" s="46"/>
      <c r="BF111" s="46"/>
      <c r="BG111" s="46"/>
      <c r="BH111" s="46"/>
      <c r="BI111" s="46"/>
      <c r="BJ111" s="41"/>
      <c r="BK111" s="46"/>
      <c r="BL111" s="41"/>
      <c r="BM111" s="41"/>
      <c r="BN111" s="41"/>
      <c r="BO111" s="41"/>
      <c r="BP111" s="47"/>
    </row>
    <row r="112" ht="28.8" customHeight="1" spans="1:68">
      <c r="A112" s="45"/>
      <c r="B112" s="34" t="s">
        <v>303</v>
      </c>
      <c r="C112" s="35">
        <v>255.89</v>
      </c>
      <c r="D112" s="1089">
        <v>-0.163894788433263</v>
      </c>
      <c r="E112" s="35">
        <v>300.68</v>
      </c>
      <c r="F112" s="36" t="n">
        <f t="shared" si="54"/>
        <v>0.0621732372474213</v>
      </c>
      <c r="G112" s="35" t="n">
        <f>出租!AB14-出租!AB16</f>
        <v>264.0899999999999</v>
      </c>
      <c r="H112" s="36" t="n">
        <f t="shared" si="55"/>
        <v>-0.08321183086856909</v>
      </c>
      <c r="I112" s="35" t="n">
        <f>出租!AD14-出租!AD16</f>
        <v>282.41999999999985</v>
      </c>
      <c r="J112" s="36" t="n">
        <f t="shared" si="56"/>
        <v>-0.07651559741024128</v>
      </c>
      <c r="K112" s="35" t="n">
        <f>出租!AF14-出租!AF16</f>
        <v>269.6500000000001</v>
      </c>
      <c r="L112" s="36" t="n">
        <f t="shared" si="57"/>
        <v>0.0018949245745707444</v>
      </c>
      <c r="M112" s="35" t="n">
        <f>出租!AH14-出租!AH16</f>
        <v>245.62999999999988</v>
      </c>
      <c r="N112" s="36" t="n">
        <f t="shared" si="58"/>
        <v>-0.2848783044136486</v>
      </c>
      <c r="O112" s="35" t="n">
        <f>出租!AJ14-出租!AJ16</f>
        <v>267.5799999999999</v>
      </c>
      <c r="P112" s="36" t="n">
        <f t="shared" si="59"/>
        <v>-0.2951186744290193</v>
      </c>
      <c r="Q112" s="35" t="n">
        <f>出租!AL14-出租!AL16</f>
        <v>312.99</v>
      </c>
      <c r="R112" s="36" t="n">
        <f t="shared" si="60"/>
        <v>0.27412985955627933</v>
      </c>
      <c r="S112" s="35" t="n">
        <f>出租!AN14-出租!AN16</f>
        <v>253.76999999999998</v>
      </c>
      <c r="T112" s="36" t="n">
        <f t="shared" si="61"/>
        <v>-0.23318426300840034</v>
      </c>
      <c r="U112" s="35" t="n">
        <f>出租!AP14-出租!AP16</f>
        <v>250.41000000000008</v>
      </c>
      <c r="V112" s="36" t="n">
        <f t="shared" si="62"/>
        <v>0.016480617008321596</v>
      </c>
      <c r="W112" s="35" t="n">
        <f>出租!AR14-出租!AR16</f>
        <v>247.5999999999999</v>
      </c>
      <c r="X112" s="36" t="n">
        <f t="shared" si="63"/>
        <v>-0.06491937006684545</v>
      </c>
      <c r="Y112" s="35" t="n">
        <f t="shared" si="64"/>
        <v>2452.6999999999994</v>
      </c>
      <c r="Z112" s="36" t="n">
        <f t="shared" si="65"/>
        <v>-0.10870220907541528</v>
      </c>
      <c r="AA112" s="37"/>
      <c r="AB112" s="38"/>
      <c r="AC112" s="35">
        <v>306.05</v>
      </c>
      <c r="AD112" s="36"/>
      <c r="AE112" s="35">
        <v>283.08</v>
      </c>
      <c r="AF112" s="36"/>
      <c r="AG112" s="35">
        <v>288.06</v>
      </c>
      <c r="AH112" s="36"/>
      <c r="AI112" s="35">
        <v>305.82</v>
      </c>
      <c r="AJ112" s="36"/>
      <c r="AK112" s="35">
        <v>269.14</v>
      </c>
      <c r="AL112" s="36"/>
      <c r="AM112" s="35">
        <v>343.48</v>
      </c>
      <c r="AN112" s="36"/>
      <c r="AO112" s="35">
        <v>379.61</v>
      </c>
      <c r="AP112" s="36"/>
      <c r="AQ112" s="35">
        <v>245.65</v>
      </c>
      <c r="AR112" s="36"/>
      <c r="AS112" s="35">
        <v>330.94</v>
      </c>
      <c r="AT112" s="36"/>
      <c r="AU112" s="35">
        <v>246.35</v>
      </c>
      <c r="AV112" s="36"/>
      <c r="AW112" s="35">
        <v>264.79</v>
      </c>
      <c r="AX112" s="36"/>
      <c r="AY112" s="35">
        <v>299.2</v>
      </c>
      <c r="AZ112" s="36"/>
      <c r="BA112" s="35" t="n">
        <f t="shared" si="66"/>
        <v>3562.17</v>
      </c>
      <c r="BB112" s="36"/>
      <c r="BC112" s="40"/>
      <c r="BD112" s="46"/>
      <c r="BE112" s="46"/>
      <c r="BF112" s="46"/>
      <c r="BG112" s="46"/>
      <c r="BH112" s="46"/>
      <c r="BI112" s="46"/>
      <c r="BJ112" s="41"/>
      <c r="BK112" s="46"/>
      <c r="BL112" s="41"/>
      <c r="BM112" s="41"/>
      <c r="BN112" s="41"/>
      <c r="BO112" s="41"/>
      <c r="BP112" s="47"/>
    </row>
    <row r="113" ht="28.8" customHeight="1" spans="1:68">
      <c r="A113" s="29"/>
      <c r="B113" s="34" t="s">
        <v>304</v>
      </c>
      <c r="C113" s="35">
        <v>85.9132973572588</v>
      </c>
      <c r="D113" s="1090">
        <v>-0.490135670727412</v>
      </c>
      <c r="E113" s="35">
        <v>94.7419468536754</v>
      </c>
      <c r="F113" s="36" t="n">
        <f t="shared" si="54"/>
        <v>-0.2801919203720775</v>
      </c>
      <c r="G113" s="35">
        <v>149.800420598566</v>
      </c>
      <c r="H113" s="36" t="n">
        <f t="shared" si="55"/>
        <v>-0.10267250208732515</v>
      </c>
      <c r="I113" s="35" t="n">
        <f>网约车!AD14-网约车!AD16</f>
        <v>175.48385721584498</v>
      </c>
      <c r="J113" s="36" t="n">
        <f t="shared" si="56"/>
        <v>-0.04644718148330673</v>
      </c>
      <c r="K113" s="35" t="n">
        <f>网约车!AF14-网约车!AF16</f>
        <v>196.903994422626</v>
      </c>
      <c r="L113" s="36" t="n">
        <f t="shared" si="57"/>
        <v>0.049088794993198404</v>
      </c>
      <c r="M113" s="35" t="n">
        <f>网约车!AH14-网约车!AH16</f>
        <v>182.265698454519</v>
      </c>
      <c r="N113" s="36" t="n">
        <f t="shared" si="58"/>
        <v>-0.14577068053057662</v>
      </c>
      <c r="O113" s="35" t="n">
        <f>网约车!AJ14-网约车!AJ16</f>
        <v>201.81737434538798</v>
      </c>
      <c r="P113" s="36" t="n">
        <f t="shared" si="59"/>
        <v>-0.15837577552645865</v>
      </c>
      <c r="Q113" s="35" t="n">
        <f>网约车!AL14-网约车!AL16</f>
        <v>215.52119311261697</v>
      </c>
      <c r="R113" s="36" t="n">
        <f t="shared" si="60"/>
        <v>0.22834940723000874</v>
      </c>
      <c r="S113" s="35" t="n">
        <f>网约车!AN14-网约车!AN16</f>
        <v>188.83445919145203</v>
      </c>
      <c r="T113" s="36" t="n">
        <f t="shared" si="61"/>
        <v>-0.17249511698035347</v>
      </c>
      <c r="U113" s="35" t="n">
        <f>网约车!AP14-网约车!AP16</f>
        <v>205.54437298235501</v>
      </c>
      <c r="V113" s="36" t="n">
        <f t="shared" si="62"/>
        <v>0.014719861405361856</v>
      </c>
      <c r="W113" s="35" t="n">
        <f>网约车!AR14-网约车!AR16</f>
        <v>153.50880618388197</v>
      </c>
      <c r="X113" s="36" t="n">
        <f t="shared" si="63"/>
        <v>-0.1995966935302005</v>
      </c>
      <c r="Y113" s="35" t="n">
        <f t="shared" si="64"/>
        <v>1491.2822415519472</v>
      </c>
      <c r="Z113" s="36" t="n">
        <f t="shared" si="65"/>
        <v>-0.12050042965836694</v>
      </c>
      <c r="AA113" s="37"/>
      <c r="AB113" s="38"/>
      <c r="AC113" s="35">
        <v>168.502270946919</v>
      </c>
      <c r="AD113" s="36"/>
      <c r="AE113" s="35">
        <v>131.621121706009</v>
      </c>
      <c r="AF113" s="36"/>
      <c r="AG113" s="35">
        <v>166.940633098869</v>
      </c>
      <c r="AH113" s="36"/>
      <c r="AI113" s="35">
        <v>184.031606648513</v>
      </c>
      <c r="AJ113" s="36"/>
      <c r="AK113" s="35">
        <v>187.690494229235</v>
      </c>
      <c r="AL113" s="36"/>
      <c r="AM113" s="35">
        <v>213.368581832016</v>
      </c>
      <c r="AN113" s="36"/>
      <c r="AO113" s="35">
        <v>239.795111020753</v>
      </c>
      <c r="AP113" s="36"/>
      <c r="AQ113" s="35">
        <v>175.455934479285</v>
      </c>
      <c r="AR113" s="36"/>
      <c r="AS113" s="35">
        <v>228.197395648442</v>
      </c>
      <c r="AT113" s="36"/>
      <c r="AU113" s="35">
        <v>202.562678429967</v>
      </c>
      <c r="AV113" s="36"/>
      <c r="AW113" s="35">
        <v>191.789320387664</v>
      </c>
      <c r="AX113" s="36"/>
      <c r="AY113" s="35">
        <v>185.144509575068</v>
      </c>
      <c r="AZ113" s="36"/>
      <c r="BA113" s="35" t="n">
        <f t="shared" si="66"/>
        <v>2275.0996580027395</v>
      </c>
      <c r="BB113" s="36"/>
      <c r="BC113" s="40"/>
      <c r="BD113" s="46"/>
      <c r="BE113" s="46"/>
      <c r="BF113" s="46"/>
      <c r="BG113" s="46"/>
      <c r="BH113" s="46"/>
      <c r="BI113" s="46"/>
      <c r="BJ113" s="46"/>
      <c r="BK113" s="46"/>
      <c r="BL113" s="46"/>
      <c r="BM113" s="46"/>
      <c r="BN113" s="46"/>
      <c r="BO113" s="46"/>
      <c r="BP113" s="47"/>
    </row>
    <row r="114" s="15" customFormat="1" ht="28.8" customHeight="1" spans="1:68">
      <c r="A114" s="48" t="s">
        <v>95</v>
      </c>
      <c r="B114" s="34" t="s">
        <v>340</v>
      </c>
      <c r="C114" s="35" t="n">
        <f>C115+C116+C117+C118</f>
        <v>8994.600171560607</v>
      </c>
      <c r="D114" s="1091">
        <v>-0.172424880385483</v>
      </c>
      <c r="E114" s="35" t="n">
        <f>E115+E116+E117+E118</f>
        <v>10166.111749559346</v>
      </c>
      <c r="F114" s="36" t="n">
        <f t="shared" si="54"/>
        <v>-0.10970302426423673</v>
      </c>
      <c r="G114" s="35" t="n">
        <f>G115+G116+G117+G118</f>
        <v>9144.721096904574</v>
      </c>
      <c r="H114" s="36" t="n">
        <f t="shared" si="55"/>
        <v>-0.16437159668448298</v>
      </c>
      <c r="I114" s="35" t="n">
        <f>I115+I116+I117+I118</f>
        <v>9916.633687172989</v>
      </c>
      <c r="J114" s="36" t="n">
        <f t="shared" si="56"/>
        <v>-0.167363777146609</v>
      </c>
      <c r="K114" s="35" t="n">
        <f>K115+K116+K117+K118</f>
        <v>9556.65702114866</v>
      </c>
      <c r="L114" s="36" t="n">
        <f t="shared" si="57"/>
        <v>-0.1578906116260308</v>
      </c>
      <c r="M114" s="35" t="n">
        <f>M115+M116+M117+M118</f>
        <v>9896.420760654288</v>
      </c>
      <c r="N114" s="36" t="n">
        <f t="shared" si="58"/>
        <v>0.014297769779600511</v>
      </c>
      <c r="O114" s="35" t="n">
        <f>O115+O116+O117+O118</f>
        <v>8441.933308458458</v>
      </c>
      <c r="P114" s="36" t="n">
        <f t="shared" si="59"/>
        <v>-0.18978796037790358</v>
      </c>
      <c r="Q114" s="35" t="n">
        <f>Q115+Q116+Q117+Q118</f>
        <v>8648.23980555564</v>
      </c>
      <c r="R114" s="36" t="n">
        <f t="shared" si="60"/>
        <v>-0.1377386835142771</v>
      </c>
      <c r="S114" s="35" t="n">
        <f>S115+S116+S117+S118</f>
        <v>8023.798982707797</v>
      </c>
      <c r="T114" s="36" t="n">
        <f t="shared" si="61"/>
        <v>-0.2714179451051256</v>
      </c>
      <c r="U114" s="35" t="n">
        <f>U115+U116+U117+U118</f>
        <v>8295.35182384744</v>
      </c>
      <c r="V114" s="36" t="n">
        <f t="shared" si="62"/>
        <v>-0.23257528731252286</v>
      </c>
      <c r="W114" s="35" t="n">
        <f>W115+W116+W117+W118</f>
        <v>7566.1203759958025</v>
      </c>
      <c r="X114" s="36" t="n">
        <f t="shared" si="63"/>
        <v>-0.13143312675933183</v>
      </c>
      <c r="Y114" s="35" t="n">
        <f t="shared" si="64"/>
        <v>82789.11658372237</v>
      </c>
      <c r="Z114" s="36" t="n">
        <f t="shared" si="65"/>
        <v>-0.1526908820700138</v>
      </c>
      <c r="AA114" s="37"/>
      <c r="AB114" s="38"/>
      <c r="AC114" s="38" t="n">
        <f>AC115+AC116+AC117+AC118</f>
        <v>10868.620815655106</v>
      </c>
      <c r="AD114" s="37"/>
      <c r="AE114" s="38" t="n">
        <f>AE115+AE116+AE117+AE118</f>
        <v>11418.787243613648</v>
      </c>
      <c r="AF114" s="37"/>
      <c r="AG114" s="38" t="n">
        <f>AG115+AG116+AG117+AG118</f>
        <v>10943.525926860717</v>
      </c>
      <c r="AH114" s="37"/>
      <c r="AI114" s="38" t="n">
        <f>AI115+AI116+AI117+AI118</f>
        <v>11909.923463561705</v>
      </c>
      <c r="AJ114" s="37"/>
      <c r="AK114" s="38" t="n">
        <f>AK115+AK116+AK117+AK118</f>
        <v>11348.474619908497</v>
      </c>
      <c r="AL114" s="37"/>
      <c r="AM114" s="38" t="n">
        <f>AM115+AM116+AM117+AM118</f>
        <v>9756.918584968107</v>
      </c>
      <c r="AN114" s="37"/>
      <c r="AO114" s="38" t="n">
        <f>AO115+AO116+AO117+AO118</f>
        <v>10419.412321243668</v>
      </c>
      <c r="AP114" s="37"/>
      <c r="AQ114" s="38" t="n">
        <f>AQ115+AQ116+AQ117+AQ118</f>
        <v>10029.72027181142</v>
      </c>
      <c r="AR114" s="37"/>
      <c r="AS114" s="38" t="n">
        <f>AS115+AS116+AS117+AS118</f>
        <v>11012.89680249611</v>
      </c>
      <c r="AT114" s="37"/>
      <c r="AU114" s="38" t="n">
        <f>AU115+AU116+AU117+AU118</f>
        <v>10809.336325380498</v>
      </c>
      <c r="AV114" s="37"/>
      <c r="AW114" s="38" t="n">
        <f>AW115+AW116+AW117+AW118</f>
        <v>8711.03954007158</v>
      </c>
      <c r="AX114" s="37"/>
      <c r="AY114" s="38" t="n">
        <f>AY115+AY116+AY117+AY118</f>
        <v>8438.82947618279</v>
      </c>
      <c r="AZ114" s="37"/>
      <c r="BA114" s="38" t="n">
        <f t="shared" si="66"/>
        <v>125667.48539175384</v>
      </c>
      <c r="BB114" s="37"/>
      <c r="BC114" s="39"/>
      <c r="BD114" s="44"/>
      <c r="BE114" s="44"/>
      <c r="BF114" s="44"/>
      <c r="BG114" s="44"/>
      <c r="BH114" s="44"/>
      <c r="BI114" s="44"/>
      <c r="BJ114" s="44"/>
      <c r="BK114" s="44"/>
      <c r="BL114" s="44"/>
      <c r="BM114" s="44"/>
      <c r="BN114" s="44"/>
      <c r="BO114" s="44"/>
      <c r="BP114" s="44"/>
    </row>
    <row r="115" ht="28.8" customHeight="1" spans="1:68">
      <c r="A115" s="45"/>
      <c r="B115" s="34" t="s">
        <v>301</v>
      </c>
      <c r="C115" s="35">
        <v>5320.1229</v>
      </c>
      <c r="D115" s="1092">
        <v>-0.0166716694496187</v>
      </c>
      <c r="E115" s="35">
        <v>6744.4994</v>
      </c>
      <c r="F115" s="36" t="n">
        <f t="shared" si="54"/>
        <v>-0.01355912069285492</v>
      </c>
      <c r="G115" s="35">
        <v>5182.7868</v>
      </c>
      <c r="H115" s="36" t="n">
        <f t="shared" si="55"/>
        <v>-0.1095356725612</v>
      </c>
      <c r="I115" s="35" t="n">
        <f>中口径明细!AD115</f>
        <v>6288.2648</v>
      </c>
      <c r="J115" s="36" t="n">
        <f t="shared" si="56"/>
        <v>-0.026272456787820753</v>
      </c>
      <c r="K115" s="35" t="n">
        <f>中口径明细!AF115</f>
        <v>6041.1196</v>
      </c>
      <c r="L115" s="36" t="n">
        <f t="shared" si="57"/>
        <v>-0.020425483655950094</v>
      </c>
      <c r="M115" s="35" t="n">
        <f>中口径明细!AH115</f>
        <v>6335.3697</v>
      </c>
      <c r="N115" s="36" t="n">
        <f t="shared" si="58"/>
        <v>0.12510333786337857</v>
      </c>
      <c r="O115" s="35" t="n">
        <f>中口径明细!AJ115</f>
        <v>5145.913</v>
      </c>
      <c r="P115" s="36" t="n">
        <f t="shared" si="59"/>
        <v>-0.1610882274919394</v>
      </c>
      <c r="Q115" s="35" t="n">
        <f>中口径明细!AL115</f>
        <v>6061.8412</v>
      </c>
      <c r="R115" s="36" t="n">
        <f t="shared" si="60"/>
        <v>-0.04528795685357101</v>
      </c>
      <c r="S115" s="35" t="n">
        <f>中口径明细!AN115</f>
        <v>5254.1807</v>
      </c>
      <c r="T115" s="36" t="n">
        <f t="shared" si="61"/>
        <v>-0.07399330372493207</v>
      </c>
      <c r="U115" s="35" t="n">
        <f>中口径明细!AP115</f>
        <v>5743.0441</v>
      </c>
      <c r="V115" s="36" t="n">
        <f t="shared" si="62"/>
        <v>-0.19094988530186152</v>
      </c>
      <c r="W115" s="35" t="n">
        <f>中口径明细!AR115</f>
        <v>4862.8408</v>
      </c>
      <c r="X115" s="36" t="n">
        <f t="shared" si="63"/>
        <v>-0.054796171385156356</v>
      </c>
      <c r="Y115" s="35" t="n">
        <f t="shared" si="64"/>
        <v>52374.0981</v>
      </c>
      <c r="Z115" s="36" t="n">
        <f t="shared" si="65"/>
        <v>-0.038676319130788506</v>
      </c>
      <c r="AA115" s="37"/>
      <c r="AB115" s="38"/>
      <c r="AC115" s="35">
        <v>5410.322</v>
      </c>
      <c r="AD115" s="36"/>
      <c r="AE115" s="35">
        <v>6837.2059</v>
      </c>
      <c r="AF115" s="36"/>
      <c r="AG115" s="35">
        <v>5820.3194</v>
      </c>
      <c r="AH115" s="36"/>
      <c r="AI115" s="35">
        <v>6457.9305</v>
      </c>
      <c r="AJ115" s="36"/>
      <c r="AK115" s="35">
        <v>6167.0853</v>
      </c>
      <c r="AL115" s="36"/>
      <c r="AM115" s="35">
        <v>5630.9225</v>
      </c>
      <c r="AN115" s="36"/>
      <c r="AO115" s="35">
        <v>6134.0336</v>
      </c>
      <c r="AP115" s="36"/>
      <c r="AQ115" s="35">
        <v>6349.3922</v>
      </c>
      <c r="AR115" s="36"/>
      <c r="AS115" s="35">
        <v>5674.0202</v>
      </c>
      <c r="AT115" s="36"/>
      <c r="AU115" s="35">
        <v>7098.5023</v>
      </c>
      <c r="AV115" s="36"/>
      <c r="AW115" s="35">
        <v>5144.7536</v>
      </c>
      <c r="AX115" s="36"/>
      <c r="AY115" s="35">
        <v>4684.5145</v>
      </c>
      <c r="AZ115" s="36"/>
      <c r="BA115" s="35" t="n">
        <f t="shared" si="66"/>
        <v>71409.00200000001</v>
      </c>
      <c r="BB115" s="36"/>
      <c r="BC115" s="40"/>
      <c r="BD115" s="46"/>
      <c r="BE115" s="46"/>
      <c r="BF115" s="46"/>
      <c r="BG115" s="46"/>
      <c r="BH115" s="46"/>
      <c r="BI115" s="46"/>
      <c r="BJ115" s="46"/>
      <c r="BK115" s="46"/>
      <c r="BL115" s="46"/>
      <c r="BM115" s="46"/>
      <c r="BN115" s="46"/>
      <c r="BO115" s="46"/>
      <c r="BP115" s="47"/>
    </row>
    <row r="116" ht="28.8" customHeight="1" spans="1:68">
      <c r="A116" s="45"/>
      <c r="B116" s="34" t="s">
        <v>341</v>
      </c>
      <c r="C116" s="35">
        <v>2646.92</v>
      </c>
      <c r="D116" s="1093">
        <v>-0.365408313474273</v>
      </c>
      <c r="E116" s="35">
        <v>2419.38</v>
      </c>
      <c r="F116" s="36" t="n">
        <f t="shared" si="54"/>
        <v>-0.2931659090112304</v>
      </c>
      <c r="G116" s="35" t="n">
        <f>公交!AB18-公交!AB20</f>
        <v>2949.209999999999</v>
      </c>
      <c r="H116" s="36" t="n">
        <f t="shared" si="55"/>
        <v>-0.26604068468127673</v>
      </c>
      <c r="I116" s="35" t="n">
        <f>公交!AD18-公交!AD20</f>
        <v>2649.000000000001</v>
      </c>
      <c r="J116" s="36" t="n">
        <f t="shared" si="56"/>
        <v>-0.38199022942650374</v>
      </c>
      <c r="K116" s="35" t="n">
        <f>公交!AF18-公交!AF20</f>
        <v>2487.120000000001</v>
      </c>
      <c r="L116" s="36" t="n">
        <f t="shared" si="57"/>
        <v>-0.38363171355498726</v>
      </c>
      <c r="M116" s="35" t="n">
        <f>公交!AH18-公交!AH20</f>
        <v>2534.709999999999</v>
      </c>
      <c r="N116" s="36" t="n">
        <f t="shared" si="58"/>
        <v>-0.1721882205399191</v>
      </c>
      <c r="O116" s="35" t="n">
        <f>公交!AJ18-公交!AJ20</f>
        <v>2570.6799999999994</v>
      </c>
      <c r="P116" s="36" t="n">
        <f t="shared" si="59"/>
        <v>-0.15822219020456008</v>
      </c>
      <c r="Q116" s="35" t="n">
        <f>公交!AL18-公交!AL20</f>
        <v>2182.9000000000005</v>
      </c>
      <c r="R116" s="36" t="n">
        <f t="shared" si="60"/>
        <v>-0.11905953380254408</v>
      </c>
      <c r="S116" s="35" t="n">
        <f>公交!AN18-公交!AN20</f>
        <v>2341.6499999999996</v>
      </c>
      <c r="T116" s="36" t="n">
        <f t="shared" si="61"/>
        <v>-0.4461212045234677</v>
      </c>
      <c r="U116" s="35" t="n">
        <f>公交!AP18-公交!AP20</f>
        <v>2162.9000000000005</v>
      </c>
      <c r="V116" s="36" t="n">
        <f t="shared" si="62"/>
        <v>-0.17040952136207943</v>
      </c>
      <c r="W116" s="35" t="n">
        <f>公交!AR18-公交!AR20</f>
        <v>2386.54</v>
      </c>
      <c r="X116" s="36" t="n">
        <f t="shared" si="63"/>
        <v>-0.06979989242366369</v>
      </c>
      <c r="Y116" s="35" t="n">
        <f t="shared" si="64"/>
        <v>22781.57</v>
      </c>
      <c r="Z116" s="36" t="n">
        <f t="shared" si="65"/>
        <v>-0.3044865767222388</v>
      </c>
      <c r="AA116" s="37"/>
      <c r="AB116" s="38"/>
      <c r="AC116" s="35">
        <v>4171.06</v>
      </c>
      <c r="AD116" s="36"/>
      <c r="AE116" s="35">
        <v>3422.84</v>
      </c>
      <c r="AF116" s="36"/>
      <c r="AG116" s="35">
        <v>4018.22</v>
      </c>
      <c r="AH116" s="36"/>
      <c r="AI116" s="35">
        <v>4286.34</v>
      </c>
      <c r="AJ116" s="36"/>
      <c r="AK116" s="35">
        <v>4035.12</v>
      </c>
      <c r="AL116" s="36"/>
      <c r="AM116" s="35">
        <v>3061.94</v>
      </c>
      <c r="AN116" s="36"/>
      <c r="AO116" s="35">
        <v>3053.87</v>
      </c>
      <c r="AP116" s="36"/>
      <c r="AQ116" s="35">
        <v>2477.92</v>
      </c>
      <c r="AR116" s="36"/>
      <c r="AS116" s="35">
        <v>4227.73</v>
      </c>
      <c r="AT116" s="36"/>
      <c r="AU116" s="35">
        <v>2607.19</v>
      </c>
      <c r="AV116" s="36"/>
      <c r="AW116" s="35">
        <v>2565.62</v>
      </c>
      <c r="AX116" s="36"/>
      <c r="AY116" s="35">
        <v>2600.26</v>
      </c>
      <c r="AZ116" s="36"/>
      <c r="BA116" s="35" t="n">
        <f t="shared" si="66"/>
        <v>40528.11</v>
      </c>
      <c r="BB116" s="36"/>
      <c r="BC116" s="40"/>
      <c r="BD116" s="46"/>
      <c r="BE116" s="46"/>
      <c r="BF116" s="46"/>
      <c r="BG116" s="46"/>
      <c r="BH116" s="46"/>
      <c r="BI116" s="46"/>
      <c r="BJ116" s="41"/>
      <c r="BK116" s="46"/>
      <c r="BL116" s="41"/>
      <c r="BM116" s="41"/>
      <c r="BN116" s="41"/>
      <c r="BO116" s="41"/>
      <c r="BP116" s="47"/>
    </row>
    <row r="117" ht="28.8" customHeight="1" spans="1:68">
      <c r="A117" s="45"/>
      <c r="B117" s="34" t="s">
        <v>303</v>
      </c>
      <c r="C117" s="35">
        <v>725.59</v>
      </c>
      <c r="D117" s="1094">
        <v>-0.123609483893566</v>
      </c>
      <c r="E117" s="35">
        <v>698.62</v>
      </c>
      <c r="F117" s="36" t="n">
        <f t="shared" si="54"/>
        <v>-0.09983249581239528</v>
      </c>
      <c r="G117" s="35" t="n">
        <f>出租!AB18-出租!AB20</f>
        <v>666.9899999999998</v>
      </c>
      <c r="H117" s="36" t="n">
        <f t="shared" si="55"/>
        <v>-0.006509175405147727</v>
      </c>
      <c r="I117" s="35" t="n">
        <f>出租!AD18-出租!AD20</f>
        <v>612.53</v>
      </c>
      <c r="J117" s="36" t="n">
        <f t="shared" si="56"/>
        <v>-0.13115079646519812</v>
      </c>
      <c r="K117" s="35" t="n">
        <f>出租!AF18-出租!AF20</f>
        <v>622.8500000000001</v>
      </c>
      <c r="L117" s="36" t="n">
        <f t="shared" si="57"/>
        <v>-0.09520765844942547</v>
      </c>
      <c r="M117" s="35" t="n">
        <f>出租!AH18-出租!AH20</f>
        <v>624.73</v>
      </c>
      <c r="N117" s="36" t="n">
        <f t="shared" si="58"/>
        <v>-0.0013268111771852498</v>
      </c>
      <c r="O117" s="35" t="n">
        <f>出租!AJ18-出租!AJ20</f>
        <v>403.70000000000005</v>
      </c>
      <c r="P117" s="36" t="n">
        <f t="shared" si="59"/>
        <v>-0.44088195781338724</v>
      </c>
      <c r="Q117" s="35" t="n">
        <f>出租!AL18-出租!AL20</f>
        <v>139.99</v>
      </c>
      <c r="R117" s="36" t="n">
        <f t="shared" si="60"/>
        <v>-0.8032494272743883</v>
      </c>
      <c r="S117" s="35" t="n">
        <f>出租!AN18-出租!AN20</f>
        <v>137.21000000000004</v>
      </c>
      <c r="T117" s="36" t="n">
        <f t="shared" si="61"/>
        <v>-0.7919358262821096</v>
      </c>
      <c r="U117" s="35" t="n">
        <f>出租!AP18-出租!AP20</f>
        <v>147.51999999999998</v>
      </c>
      <c r="V117" s="36" t="n">
        <f t="shared" si="62"/>
        <v>-0.7877898613268888</v>
      </c>
      <c r="W117" s="35" t="n">
        <f>出租!AR18-出租!AR20</f>
        <v>133.75</v>
      </c>
      <c r="X117" s="36" t="n">
        <f t="shared" si="63"/>
        <v>-0.7843541911871402</v>
      </c>
      <c r="Y117" s="35" t="n">
        <f t="shared" si="64"/>
        <v>4632.21</v>
      </c>
      <c r="Z117" s="36" t="n">
        <f t="shared" si="65"/>
        <v>-0.274781481464086</v>
      </c>
      <c r="AA117" s="37"/>
      <c r="AB117" s="38"/>
      <c r="AC117" s="35">
        <v>827.93</v>
      </c>
      <c r="AD117" s="36"/>
      <c r="AE117" s="35">
        <v>776.1</v>
      </c>
      <c r="AF117" s="36"/>
      <c r="AG117" s="35">
        <v>671.36</v>
      </c>
      <c r="AH117" s="36"/>
      <c r="AI117" s="35">
        <v>704.99</v>
      </c>
      <c r="AJ117" s="36"/>
      <c r="AK117" s="35">
        <v>688.39</v>
      </c>
      <c r="AL117" s="36"/>
      <c r="AM117" s="35">
        <v>625.56</v>
      </c>
      <c r="AN117" s="36"/>
      <c r="AO117" s="35">
        <v>722.03</v>
      </c>
      <c r="AP117" s="36"/>
      <c r="AQ117" s="35">
        <v>711.51</v>
      </c>
      <c r="AR117" s="36"/>
      <c r="AS117" s="35">
        <v>659.46</v>
      </c>
      <c r="AT117" s="36"/>
      <c r="AU117" s="35">
        <v>695.16</v>
      </c>
      <c r="AV117" s="36"/>
      <c r="AW117" s="35">
        <v>620.23</v>
      </c>
      <c r="AX117" s="36"/>
      <c r="AY117" s="35">
        <v>700.61</v>
      </c>
      <c r="AZ117" s="36"/>
      <c r="BA117" s="35" t="n">
        <f t="shared" si="66"/>
        <v>8403.33</v>
      </c>
      <c r="BB117" s="36"/>
      <c r="BC117" s="40"/>
      <c r="BD117" s="46"/>
      <c r="BE117" s="46"/>
      <c r="BF117" s="46"/>
      <c r="BG117" s="46"/>
      <c r="BH117" s="46"/>
      <c r="BI117" s="46"/>
      <c r="BJ117" s="41"/>
      <c r="BK117" s="46"/>
      <c r="BL117" s="41"/>
      <c r="BM117" s="41"/>
      <c r="BN117" s="41"/>
      <c r="BO117" s="41"/>
      <c r="BP117" s="47"/>
    </row>
    <row r="118" ht="28.8" customHeight="1" spans="1:68">
      <c r="A118" s="29"/>
      <c r="B118" s="34" t="s">
        <v>304</v>
      </c>
      <c r="C118" s="35">
        <v>301.967271560606</v>
      </c>
      <c r="D118" s="1095">
        <v>-0.34256155930751</v>
      </c>
      <c r="E118" s="35">
        <v>303.612349559345</v>
      </c>
      <c r="F118" s="36" t="n">
        <f t="shared" si="54"/>
        <v>-0.20653542899456678</v>
      </c>
      <c r="G118" s="35">
        <v>345.734296904574</v>
      </c>
      <c r="H118" s="36" t="n">
        <f t="shared" si="55"/>
        <v>-0.20269108209879982</v>
      </c>
      <c r="I118" s="35" t="n">
        <f>网约车!AD18-网约车!AD20</f>
        <v>366.838887172987</v>
      </c>
      <c r="J118" s="36" t="n">
        <f t="shared" si="56"/>
        <v>-0.203671846469486</v>
      </c>
      <c r="K118" s="35" t="n">
        <f>网约车!AF18-网约车!AF20</f>
        <v>405.56742114865904</v>
      </c>
      <c r="L118" s="36" t="n">
        <f t="shared" si="57"/>
        <v>-0.11424822324426454</v>
      </c>
      <c r="M118" s="35" t="n">
        <f>网约车!AH18-网约车!AH20</f>
        <v>401.61106065429</v>
      </c>
      <c r="N118" s="36" t="n">
        <f t="shared" si="58"/>
        <v>-0.08411711205243866</v>
      </c>
      <c r="O118" s="35" t="n">
        <f>网约车!AJ18-网约车!AJ20</f>
        <v>321.64030845845906</v>
      </c>
      <c r="P118" s="36" t="n">
        <f t="shared" si="59"/>
        <v>-0.36868745435861106</v>
      </c>
      <c r="Q118" s="35" t="n">
        <f>网约车!AL18-网约车!AL20</f>
        <v>263.508605555641</v>
      </c>
      <c r="R118" s="36" t="n">
        <f t="shared" si="60"/>
        <v>-0.46321116197647516</v>
      </c>
      <c r="S118" s="35" t="n">
        <f>网约车!AN18-网约车!AN20</f>
        <v>290.758282707798</v>
      </c>
      <c r="T118" s="36" t="n">
        <f t="shared" si="61"/>
        <v>-0.3562831372438132</v>
      </c>
      <c r="U118" s="35" t="n">
        <f>网约车!AP18-网约车!AP20</f>
        <v>241.88772384743902</v>
      </c>
      <c r="V118" s="36" t="n">
        <f t="shared" si="62"/>
        <v>-0.4078404323838024</v>
      </c>
      <c r="W118" s="35" t="n">
        <f>网约车!AR18-网约车!AR20</f>
        <v>182.98957599580297</v>
      </c>
      <c r="X118" s="36" t="n">
        <f t="shared" si="63"/>
        <v>-0.5190002922400732</v>
      </c>
      <c r="Y118" s="35" t="n">
        <f t="shared" si="64"/>
        <v>3001.2384837223594</v>
      </c>
      <c r="Z118" s="36" t="n">
        <f t="shared" si="65"/>
        <v>-0.2652448606731972</v>
      </c>
      <c r="AA118" s="37"/>
      <c r="AB118" s="38"/>
      <c r="AC118" s="35">
        <v>459.308815655104</v>
      </c>
      <c r="AD118" s="36"/>
      <c r="AE118" s="35">
        <v>382.641343613647</v>
      </c>
      <c r="AF118" s="36"/>
      <c r="AG118" s="35">
        <v>433.626526860717</v>
      </c>
      <c r="AH118" s="36"/>
      <c r="AI118" s="35">
        <v>460.662963561705</v>
      </c>
      <c r="AJ118" s="36"/>
      <c r="AK118" s="35">
        <v>457.879319908497</v>
      </c>
      <c r="AL118" s="36"/>
      <c r="AM118" s="35">
        <v>438.496084968108</v>
      </c>
      <c r="AN118" s="36"/>
      <c r="AO118" s="35">
        <v>509.478721243667</v>
      </c>
      <c r="AP118" s="36"/>
      <c r="AQ118" s="35">
        <v>490.89807181142</v>
      </c>
      <c r="AR118" s="36"/>
      <c r="AS118" s="35">
        <v>451.686602496112</v>
      </c>
      <c r="AT118" s="36"/>
      <c r="AU118" s="35">
        <v>408.484025380497</v>
      </c>
      <c r="AV118" s="36"/>
      <c r="AW118" s="35">
        <v>380.43594007158</v>
      </c>
      <c r="AX118" s="36"/>
      <c r="AY118" s="35">
        <v>453.444976182789</v>
      </c>
      <c r="AZ118" s="36"/>
      <c r="BA118" s="35" t="n">
        <f t="shared" si="66"/>
        <v>5327.043391753843</v>
      </c>
      <c r="BB118" s="36"/>
      <c r="BC118" s="40"/>
      <c r="BD118" s="46"/>
      <c r="BE118" s="46"/>
      <c r="BF118" s="46"/>
      <c r="BG118" s="46"/>
      <c r="BH118" s="46"/>
      <c r="BI118" s="46"/>
      <c r="BJ118" s="46"/>
      <c r="BK118" s="46"/>
      <c r="BL118" s="46"/>
      <c r="BM118" s="46"/>
      <c r="BN118" s="46"/>
      <c r="BO118" s="46"/>
      <c r="BP118" s="47"/>
    </row>
    <row r="119" s="15" customFormat="1" ht="28.8" customHeight="1" spans="1:68">
      <c r="A119" s="48" t="s">
        <v>96</v>
      </c>
      <c r="B119" s="34" t="s">
        <v>340</v>
      </c>
      <c r="C119" s="35" t="n">
        <f>C120+C121+C122+C123</f>
        <v>17363.95727225705</v>
      </c>
      <c r="D119" s="1096">
        <v>0.228112798994774</v>
      </c>
      <c r="E119" s="35" t="n">
        <f>E120+E121+E122+E123</f>
        <v>17817.301763747215</v>
      </c>
      <c r="F119" s="36" t="n">
        <f t="shared" si="54"/>
        <v>0.1300482192551513</v>
      </c>
      <c r="G119" s="35" t="n">
        <f>G120+G121+G122+G123</f>
        <v>18477.88082683835</v>
      </c>
      <c r="H119" s="36" t="n">
        <f t="shared" si="55"/>
        <v>0.09566761366539644</v>
      </c>
      <c r="I119" s="35" t="n">
        <f>I120+I121+I122+I123</f>
        <v>20521.342491029285</v>
      </c>
      <c r="J119" s="36" t="n">
        <f t="shared" si="56"/>
        <v>0.011229782409753364</v>
      </c>
      <c r="K119" s="35" t="n">
        <f>K120+K121+K122+K123</f>
        <v>19893.00358332252</v>
      </c>
      <c r="L119" s="36" t="n">
        <f t="shared" si="57"/>
        <v>-0.0010599202072917313</v>
      </c>
      <c r="M119" s="35" t="n">
        <f>M120+M121+M122+M123</f>
        <v>18316.747583590182</v>
      </c>
      <c r="N119" s="36" t="n">
        <f t="shared" si="58"/>
        <v>-0.0064059239419300695</v>
      </c>
      <c r="O119" s="35" t="n">
        <f>O120+O121+O122+O123</f>
        <v>19327.041128801535</v>
      </c>
      <c r="P119" s="36" t="n">
        <f t="shared" si="59"/>
        <v>-0.02914191739479377</v>
      </c>
      <c r="Q119" s="35" t="n">
        <f>Q120+Q121+Q122+Q123</f>
        <v>20614.263841907214</v>
      </c>
      <c r="R119" s="36" t="n">
        <f t="shared" si="60"/>
        <v>-0.010988186827030288</v>
      </c>
      <c r="S119" s="35" t="n">
        <f>S120+S121+S122+S123</f>
        <v>19156.316631426304</v>
      </c>
      <c r="T119" s="36" t="n">
        <f t="shared" si="61"/>
        <v>-0.02270132648785783</v>
      </c>
      <c r="U119" s="35" t="n">
        <f>U120+U121+U122+U123</f>
        <v>20495.429698904634</v>
      </c>
      <c r="V119" s="36" t="n">
        <f t="shared" si="62"/>
        <v>-0.02696215336584895</v>
      </c>
      <c r="W119" s="35" t="n">
        <f>W120+W121+W122+W123</f>
        <v>18948.505840245587</v>
      </c>
      <c r="X119" s="36" t="n">
        <f t="shared" si="63"/>
        <v>-0.06301092433506617</v>
      </c>
      <c r="Y119" s="35" t="n">
        <f t="shared" si="64"/>
        <v>171487.85512291966</v>
      </c>
      <c r="Z119" s="36" t="n">
        <f t="shared" si="65"/>
        <v>0.03452865010457473</v>
      </c>
      <c r="AA119" s="37"/>
      <c r="AB119" s="38"/>
      <c r="AC119" s="38" t="n">
        <f>AC120+AC121+AC122+AC123</f>
        <v>14138.73162666302</v>
      </c>
      <c r="AD119" s="37"/>
      <c r="AE119" s="38" t="n">
        <f>AE120+AE121+AE122+AE123</f>
        <v>15766.85088313409</v>
      </c>
      <c r="AF119" s="37"/>
      <c r="AG119" s="38" t="n">
        <f>AG120+AG121+AG122+AG123</f>
        <v>16864.494848965547</v>
      </c>
      <c r="AH119" s="37"/>
      <c r="AI119" s="38" t="n">
        <f>AI120+AI121+AI122+AI123</f>
        <v>20293.45144693731</v>
      </c>
      <c r="AJ119" s="37"/>
      <c r="AK119" s="38" t="n">
        <f>AK120+AK121+AK122+AK123</f>
        <v>19914.11095193071</v>
      </c>
      <c r="AL119" s="37"/>
      <c r="AM119" s="38" t="n">
        <f>AM120+AM121+AM122+AM123</f>
        <v>18434.8397650065</v>
      </c>
      <c r="AN119" s="37"/>
      <c r="AO119" s="38" t="n">
        <f>AO120+AO121+AO122+AO123</f>
        <v>19907.174359551253</v>
      </c>
      <c r="AP119" s="37"/>
      <c r="AQ119" s="38" t="n">
        <f>AQ120+AQ121+AQ122+AQ123</f>
        <v>20843.293848808575</v>
      </c>
      <c r="AR119" s="37"/>
      <c r="AS119" s="38" t="n">
        <f>AS120+AS121+AS122+AS123</f>
        <v>19601.29195978925</v>
      </c>
      <c r="AT119" s="37"/>
      <c r="AU119" s="38" t="n">
        <f>AU120+AU121+AU122+AU123</f>
        <v>21063.34277726261</v>
      </c>
      <c r="AV119" s="37"/>
      <c r="AW119" s="38" t="n">
        <f>AW120+AW121+AW122+AW123</f>
        <v>20222.760683521097</v>
      </c>
      <c r="AX119" s="37"/>
      <c r="AY119" s="38" t="n">
        <f>AY120+AY121+AY122+AY123</f>
        <v>14697.074229666063</v>
      </c>
      <c r="AZ119" s="37"/>
      <c r="BA119" s="38" t="n">
        <f t="shared" si="66"/>
        <v>221747.41738123604</v>
      </c>
      <c r="BB119" s="37"/>
      <c r="BC119" s="39"/>
      <c r="BD119" s="44"/>
      <c r="BE119" s="44"/>
      <c r="BF119" s="44"/>
      <c r="BG119" s="44"/>
      <c r="BH119" s="44"/>
      <c r="BI119" s="44"/>
      <c r="BJ119" s="44"/>
      <c r="BK119" s="44"/>
      <c r="BL119" s="44"/>
      <c r="BM119" s="44"/>
      <c r="BN119" s="44"/>
      <c r="BO119" s="44"/>
      <c r="BP119" s="44"/>
    </row>
    <row r="120" ht="28.8" customHeight="1" spans="1:68">
      <c r="A120" s="45"/>
      <c r="B120" s="34" t="s">
        <v>301</v>
      </c>
      <c r="C120" s="35">
        <v>15716.3557</v>
      </c>
      <c r="D120" s="1097">
        <v>0.204049567720287</v>
      </c>
      <c r="E120" s="35">
        <v>16022.2753</v>
      </c>
      <c r="F120" s="36" t="n">
        <f t="shared" si="54"/>
        <v>0.08560264790888827</v>
      </c>
      <c r="G120" s="35">
        <v>16622.2817</v>
      </c>
      <c r="H120" s="36" t="n">
        <f t="shared" si="55"/>
        <v>0.04970344959217732</v>
      </c>
      <c r="I120" s="35" t="n">
        <f>中口径明细!AD120</f>
        <v>18599.003</v>
      </c>
      <c r="J120" s="36" t="n">
        <f t="shared" si="56"/>
        <v>-0.0348345532640677</v>
      </c>
      <c r="K120" s="35" t="n">
        <f>中口径明细!AF120</f>
        <v>17867.628</v>
      </c>
      <c r="L120" s="36" t="n">
        <f t="shared" si="57"/>
        <v>-0.051193861718832445</v>
      </c>
      <c r="M120" s="35" t="n">
        <f>中口径明细!AH120</f>
        <v>16444.6674</v>
      </c>
      <c r="N120" s="36" t="n">
        <f t="shared" si="58"/>
        <v>-0.05708107416446162</v>
      </c>
      <c r="O120" s="35" t="n">
        <f>中口径明细!AJ120</f>
        <v>17393.9704</v>
      </c>
      <c r="P120" s="36" t="n">
        <f t="shared" si="59"/>
        <v>-0.07939360335716517</v>
      </c>
      <c r="Q120" s="35" t="n">
        <f>中口径明细!AL120</f>
        <v>18710.6664</v>
      </c>
      <c r="R120" s="36" t="n">
        <f t="shared" si="60"/>
        <v>-0.059983260762037194</v>
      </c>
      <c r="S120" s="35" t="n">
        <f>中口径明细!AN120</f>
        <v>17273.6802</v>
      </c>
      <c r="T120" s="36" t="n">
        <f t="shared" si="61"/>
        <v>-0.07367248008991756</v>
      </c>
      <c r="U120" s="35" t="n">
        <f>中口径明细!AP120</f>
        <v>18570.5124</v>
      </c>
      <c r="V120" s="36" t="n">
        <f t="shared" si="62"/>
        <v>-0.07547111375260307</v>
      </c>
      <c r="W120" s="35" t="n">
        <f>中口径明细!AR120</f>
        <v>17276.7181</v>
      </c>
      <c r="X120" s="36" t="n">
        <f t="shared" si="63"/>
        <v>-0.08744872704731965</v>
      </c>
      <c r="Y120" s="35" t="n">
        <f t="shared" si="64"/>
        <v>154650.52809999997</v>
      </c>
      <c r="Z120" s="36" t="n">
        <f t="shared" si="65"/>
        <v>-0.012671172108417617</v>
      </c>
      <c r="AA120" s="37"/>
      <c r="AB120" s="38"/>
      <c r="AC120" s="35">
        <v>13052.9142</v>
      </c>
      <c r="AD120" s="36"/>
      <c r="AE120" s="35">
        <v>14758.8764</v>
      </c>
      <c r="AF120" s="36"/>
      <c r="AG120" s="35">
        <v>15835.2168</v>
      </c>
      <c r="AH120" s="36"/>
      <c r="AI120" s="35">
        <v>19270.2744</v>
      </c>
      <c r="AJ120" s="36"/>
      <c r="AK120" s="35">
        <v>18831.6952</v>
      </c>
      <c r="AL120" s="36"/>
      <c r="AM120" s="35">
        <v>17440.1711</v>
      </c>
      <c r="AN120" s="36"/>
      <c r="AO120" s="35">
        <v>18894.036</v>
      </c>
      <c r="AP120" s="36"/>
      <c r="AQ120" s="35">
        <v>19904.6098</v>
      </c>
      <c r="AR120" s="36"/>
      <c r="AS120" s="35">
        <v>18647.4868</v>
      </c>
      <c r="AT120" s="36"/>
      <c r="AU120" s="35">
        <v>20086.4599</v>
      </c>
      <c r="AV120" s="36"/>
      <c r="AW120" s="35">
        <v>18932.3259</v>
      </c>
      <c r="AX120" s="36"/>
      <c r="AY120" s="35">
        <v>13402.5978</v>
      </c>
      <c r="AZ120" s="36"/>
      <c r="BA120" s="35" t="n">
        <f t="shared" si="66"/>
        <v>209056.6643</v>
      </c>
      <c r="BB120" s="36"/>
      <c r="BC120" s="40"/>
      <c r="BD120" s="46"/>
      <c r="BE120" s="46"/>
      <c r="BF120" s="46"/>
      <c r="BG120" s="46"/>
      <c r="BH120" s="46"/>
      <c r="BI120" s="46"/>
      <c r="BJ120" s="46"/>
      <c r="BK120" s="46"/>
      <c r="BL120" s="46"/>
      <c r="BM120" s="46"/>
      <c r="BN120" s="46"/>
      <c r="BO120" s="46"/>
      <c r="BP120" s="47"/>
    </row>
    <row r="121" ht="28.8" customHeight="1" spans="1:68">
      <c r="A121" s="45"/>
      <c r="B121" s="34" t="s">
        <v>341</v>
      </c>
      <c r="C121" s="35">
        <v>803.75</v>
      </c>
      <c r="D121" s="1098">
        <v>1.91594108257147</v>
      </c>
      <c r="E121" s="35">
        <v>839.04</v>
      </c>
      <c r="F121" s="36" t="n">
        <f t="shared" si="54"/>
        <v>1.883100817813209</v>
      </c>
      <c r="G121" s="35" t="n">
        <f>公交!AB22-公交!AB24</f>
        <v>869.3899999999999</v>
      </c>
      <c r="H121" s="36" t="n">
        <f t="shared" si="55"/>
        <v>2.098987666642903</v>
      </c>
      <c r="I121" s="35" t="n">
        <f>公交!AD22-公交!AD24</f>
        <v>831.9799999999996</v>
      </c>
      <c r="J121" s="36" t="n">
        <f t="shared" si="56"/>
        <v>1.9586770981507824</v>
      </c>
      <c r="K121" s="35" t="n">
        <f>公交!AF22-公交!AF24</f>
        <v>852.3200000000002</v>
      </c>
      <c r="L121" s="36" t="n">
        <f t="shared" si="57"/>
        <v>1.7187240829346093</v>
      </c>
      <c r="M121" s="35" t="n">
        <f>公交!AH22-公交!AH24</f>
        <v>860.94</v>
      </c>
      <c r="N121" s="36" t="n">
        <f t="shared" si="58"/>
        <v>1.7721286666452007</v>
      </c>
      <c r="O121" s="35" t="n">
        <f>公交!AJ22-公交!AJ24</f>
        <v>793.31</v>
      </c>
      <c r="P121" s="36" t="n">
        <f t="shared" si="59"/>
        <v>1.9862977602108036</v>
      </c>
      <c r="Q121" s="35" t="n">
        <f>公交!AL22-公交!AL24</f>
        <v>847.27</v>
      </c>
      <c r="R121" s="36" t="n">
        <f t="shared" si="60"/>
        <v>1.9991858407079648</v>
      </c>
      <c r="S121" s="35" t="n">
        <f>公交!AN22-公交!AN24</f>
        <v>935.6800000000003</v>
      </c>
      <c r="T121" s="36" t="n">
        <f t="shared" si="61"/>
        <v>2.3702409681950796</v>
      </c>
      <c r="U121" s="35" t="n">
        <f>公交!AP22-公交!AP24</f>
        <v>959.0400000000004</v>
      </c>
      <c r="V121" s="36" t="n">
        <f t="shared" si="62"/>
        <v>2.1768914800583015</v>
      </c>
      <c r="W121" s="35" t="n">
        <f>公交!AR22-公交!AR24</f>
        <v>887.2399999999998</v>
      </c>
      <c r="X121" s="36" t="n">
        <f t="shared" si="63"/>
        <v>0.3183945792531613</v>
      </c>
      <c r="Y121" s="35" t="n">
        <f t="shared" si="64"/>
        <v>7633.68</v>
      </c>
      <c r="Z121" s="36" t="n">
        <f t="shared" si="65"/>
        <v>1.9607989915640456</v>
      </c>
      <c r="AA121" s="37"/>
      <c r="AB121" s="38"/>
      <c r="AC121" s="35">
        <v>275.64</v>
      </c>
      <c r="AD121" s="36"/>
      <c r="AE121" s="35">
        <v>291.02</v>
      </c>
      <c r="AF121" s="36"/>
      <c r="AG121" s="35">
        <v>280.54</v>
      </c>
      <c r="AH121" s="36"/>
      <c r="AI121" s="35">
        <v>281.2</v>
      </c>
      <c r="AJ121" s="36"/>
      <c r="AK121" s="35">
        <v>313.5</v>
      </c>
      <c r="AL121" s="36"/>
      <c r="AM121" s="35">
        <v>310.57</v>
      </c>
      <c r="AN121" s="36"/>
      <c r="AO121" s="35">
        <v>265.65</v>
      </c>
      <c r="AP121" s="36"/>
      <c r="AQ121" s="35">
        <v>282.5</v>
      </c>
      <c r="AR121" s="36"/>
      <c r="AS121" s="35">
        <v>277.63</v>
      </c>
      <c r="AT121" s="36"/>
      <c r="AU121" s="35">
        <v>301.88</v>
      </c>
      <c r="AV121" s="36"/>
      <c r="AW121" s="35">
        <v>672.97</v>
      </c>
      <c r="AX121" s="36"/>
      <c r="AY121" s="35">
        <v>708.55</v>
      </c>
      <c r="AZ121" s="36"/>
      <c r="BA121" s="35" t="n">
        <f t="shared" si="66"/>
        <v>4261.650000000001</v>
      </c>
      <c r="BB121" s="36"/>
      <c r="BC121" s="40"/>
      <c r="BD121" s="46"/>
      <c r="BE121" s="46"/>
      <c r="BF121" s="46"/>
      <c r="BG121" s="46"/>
      <c r="BH121" s="46"/>
      <c r="BI121" s="46"/>
      <c r="BJ121" s="46"/>
      <c r="BK121" s="46"/>
      <c r="BL121" s="46"/>
      <c r="BM121" s="46"/>
      <c r="BN121" s="46"/>
      <c r="BO121" s="46"/>
      <c r="BP121" s="47"/>
    </row>
    <row r="122" ht="28.8" customHeight="1" spans="1:68">
      <c r="A122" s="45"/>
      <c r="B122" s="34" t="s">
        <v>303</v>
      </c>
      <c r="C122" s="35">
        <v>413.23</v>
      </c>
      <c r="D122" s="1099">
        <v>-0.0463849721920937</v>
      </c>
      <c r="E122" s="35">
        <v>572.13</v>
      </c>
      <c r="F122" s="36" t="n">
        <f t="shared" si="54"/>
        <v>0.2560758743331357</v>
      </c>
      <c r="G122" s="35" t="n">
        <f>出租!AB22-出租!AB24</f>
        <v>569.2199999999998</v>
      </c>
      <c r="H122" s="36" t="n">
        <f t="shared" si="55"/>
        <v>0.5211651523249599</v>
      </c>
      <c r="I122" s="35" t="n">
        <f>出租!AD22-出租!AD24</f>
        <v>583.4200000000001</v>
      </c>
      <c r="J122" s="36" t="n">
        <f t="shared" si="56"/>
        <v>0.6300745997597161</v>
      </c>
      <c r="K122" s="35" t="n">
        <f>出租!AF22-出租!AF24</f>
        <v>606.29</v>
      </c>
      <c r="L122" s="36" t="n">
        <f t="shared" si="57"/>
        <v>0.6503974303135889</v>
      </c>
      <c r="M122" s="35" t="n">
        <f>出租!AH22-出租!AH24</f>
        <v>537.1200000000003</v>
      </c>
      <c r="N122" s="36" t="n">
        <f t="shared" si="58"/>
        <v>0.6127308211980182</v>
      </c>
      <c r="O122" s="35" t="n">
        <f>出租!AJ22-出租!AJ24</f>
        <v>606.73</v>
      </c>
      <c r="P122" s="36" t="n">
        <f t="shared" si="59"/>
        <v>0.7107852812632172</v>
      </c>
      <c r="Q122" s="35" t="n">
        <f>出租!AL22-出租!AL24</f>
        <v>556.5100000000002</v>
      </c>
      <c r="R122" s="36" t="n">
        <f t="shared" si="60"/>
        <v>0.6581550563136882</v>
      </c>
      <c r="S122" s="35" t="n">
        <f>出租!AN22-出租!AN24</f>
        <v>531.0</v>
      </c>
      <c r="T122" s="36" t="n">
        <f t="shared" si="61"/>
        <v>0.6388383074596462</v>
      </c>
      <c r="U122" s="35" t="n">
        <f>出租!AP22-出租!AP24</f>
        <v>572.8899999999999</v>
      </c>
      <c r="V122" s="36" t="n">
        <f t="shared" si="62"/>
        <v>0.7656177766819736</v>
      </c>
      <c r="W122" s="35" t="n">
        <f>出租!AR22-出租!AR24</f>
        <v>467.5499999999997</v>
      </c>
      <c r="X122" s="36" t="n">
        <f t="shared" si="63"/>
        <v>0.5461820827408315</v>
      </c>
      <c r="Y122" s="35" t="n">
        <f t="shared" si="64"/>
        <v>4975.650000000001</v>
      </c>
      <c r="Z122" s="36" t="n">
        <f t="shared" si="65"/>
        <v>0.49167171320474146</v>
      </c>
      <c r="AA122" s="37"/>
      <c r="AB122" s="38"/>
      <c r="AC122" s="35">
        <v>433.33</v>
      </c>
      <c r="AD122" s="36"/>
      <c r="AE122" s="35">
        <v>455.49</v>
      </c>
      <c r="AF122" s="36"/>
      <c r="AG122" s="35">
        <v>374.2</v>
      </c>
      <c r="AH122" s="36"/>
      <c r="AI122" s="35">
        <v>357.91</v>
      </c>
      <c r="AJ122" s="36"/>
      <c r="AK122" s="35">
        <v>367.36</v>
      </c>
      <c r="AL122" s="36"/>
      <c r="AM122" s="35">
        <v>333.05</v>
      </c>
      <c r="AN122" s="36"/>
      <c r="AO122" s="35">
        <v>354.65</v>
      </c>
      <c r="AP122" s="36"/>
      <c r="AQ122" s="35">
        <v>335.62</v>
      </c>
      <c r="AR122" s="36"/>
      <c r="AS122" s="35">
        <v>324.01</v>
      </c>
      <c r="AT122" s="36"/>
      <c r="AU122" s="35">
        <v>324.47</v>
      </c>
      <c r="AV122" s="36"/>
      <c r="AW122" s="35">
        <v>302.39</v>
      </c>
      <c r="AX122" s="36"/>
      <c r="AY122" s="35">
        <v>316.97</v>
      </c>
      <c r="AZ122" s="36"/>
      <c r="BA122" s="35" t="n">
        <f t="shared" si="66"/>
        <v>4279.45</v>
      </c>
      <c r="BB122" s="36"/>
      <c r="BC122" s="40"/>
      <c r="BD122" s="49"/>
      <c r="BE122" s="49"/>
      <c r="BF122" s="49"/>
      <c r="BG122" s="49"/>
      <c r="BH122" s="49"/>
      <c r="BI122" s="49"/>
      <c r="BJ122" s="50"/>
      <c r="BK122" s="49"/>
      <c r="BL122" s="50"/>
      <c r="BM122" s="50"/>
      <c r="BN122" s="50"/>
      <c r="BO122" s="50"/>
      <c r="BP122" s="47"/>
    </row>
    <row r="123" ht="28.8" customHeight="1" spans="1:68">
      <c r="A123" s="29"/>
      <c r="B123" s="34" t="s">
        <v>304</v>
      </c>
      <c r="C123" s="35">
        <v>430.621572257048</v>
      </c>
      <c r="D123" s="1100">
        <v>0.14269474007079</v>
      </c>
      <c r="E123" s="35">
        <v>383.856463747216</v>
      </c>
      <c r="F123" s="36" t="n">
        <f t="shared" si="54"/>
        <v>0.4681017442447746</v>
      </c>
      <c r="G123" s="35">
        <v>416.989126838351</v>
      </c>
      <c r="H123" s="36" t="n">
        <f t="shared" si="55"/>
        <v>0.11334249748470238</v>
      </c>
      <c r="I123" s="35" t="n">
        <f>网约车!AD22-网约车!AD24</f>
        <v>506.939491029285</v>
      </c>
      <c r="J123" s="36" t="n">
        <f t="shared" si="56"/>
        <v>0.3199244638971359</v>
      </c>
      <c r="K123" s="35" t="n">
        <f>网约车!AF22-网约车!AF24</f>
        <v>566.7655833225191</v>
      </c>
      <c r="L123" s="36" t="n">
        <f t="shared" si="57"/>
        <v>0.4114243927461254</v>
      </c>
      <c r="M123" s="35" t="n">
        <f>网约车!AH22-网约车!AH24</f>
        <v>474.020183590187</v>
      </c>
      <c r="N123" s="36" t="n">
        <f t="shared" si="58"/>
        <v>0.35029763916466106</v>
      </c>
      <c r="O123" s="35" t="n">
        <f>网约车!AJ22-网约车!AJ24</f>
        <v>533.030728801534</v>
      </c>
      <c r="P123" s="36" t="n">
        <f t="shared" si="59"/>
        <v>0.35687036625045887</v>
      </c>
      <c r="Q123" s="35" t="n">
        <f>网约车!AL22-网约车!AL24</f>
        <v>499.81744190721395</v>
      </c>
      <c r="R123" s="36" t="n">
        <f t="shared" si="60"/>
        <v>0.5591812112582706</v>
      </c>
      <c r="S123" s="35" t="n">
        <f>网约车!AN22-网约车!AN24</f>
        <v>415.95643142630513</v>
      </c>
      <c r="T123" s="36" t="n">
        <f t="shared" si="61"/>
        <v>0.18114021181206308</v>
      </c>
      <c r="U123" s="35" t="n">
        <f>网约车!AP22-网约车!AP24</f>
        <v>392.9872989046361</v>
      </c>
      <c r="V123" s="36" t="n">
        <f t="shared" si="62"/>
        <v>0.12111395077564935</v>
      </c>
      <c r="W123" s="35" t="n">
        <f>网约车!AR22-网约车!AR24</f>
        <v>316.9977402455921</v>
      </c>
      <c r="X123" s="36" t="n">
        <f t="shared" si="63"/>
        <v>0.006103175579480258</v>
      </c>
      <c r="Y123" s="35" t="n">
        <f t="shared" si="64"/>
        <v>4227.997022919659</v>
      </c>
      <c r="Z123" s="36" t="n">
        <f t="shared" si="65"/>
        <v>0.3150482101852148</v>
      </c>
      <c r="AA123" s="37"/>
      <c r="AB123" s="38"/>
      <c r="AC123" s="35">
        <v>376.847426663022</v>
      </c>
      <c r="AD123" s="36"/>
      <c r="AE123" s="35">
        <v>261.46448313409</v>
      </c>
      <c r="AF123" s="36"/>
      <c r="AG123" s="35">
        <v>374.538048965548</v>
      </c>
      <c r="AH123" s="36"/>
      <c r="AI123" s="35">
        <v>384.06704693731</v>
      </c>
      <c r="AJ123" s="36"/>
      <c r="AK123" s="35">
        <v>401.555751930712</v>
      </c>
      <c r="AL123" s="36"/>
      <c r="AM123" s="35">
        <v>351.048665006503</v>
      </c>
      <c r="AN123" s="36"/>
      <c r="AO123" s="35">
        <v>392.83835955125</v>
      </c>
      <c r="AP123" s="36"/>
      <c r="AQ123" s="35">
        <v>320.564048808578</v>
      </c>
      <c r="AR123" s="36"/>
      <c r="AS123" s="35">
        <v>352.165159789251</v>
      </c>
      <c r="AT123" s="36"/>
      <c r="AU123" s="35">
        <v>350.532877262606</v>
      </c>
      <c r="AV123" s="36"/>
      <c r="AW123" s="35">
        <v>315.074783521096</v>
      </c>
      <c r="AX123" s="36"/>
      <c r="AY123" s="35">
        <v>268.956429666065</v>
      </c>
      <c r="AZ123" s="36"/>
      <c r="BA123" s="35" t="n">
        <f t="shared" si="66"/>
        <v>4149.653081236031</v>
      </c>
      <c r="BB123" s="36"/>
      <c r="BC123" s="40"/>
      <c r="BD123" s="49"/>
      <c r="BE123" s="49"/>
      <c r="BF123" s="49"/>
      <c r="BG123" s="49"/>
      <c r="BH123" s="49"/>
      <c r="BI123" s="49"/>
      <c r="BJ123" s="49"/>
      <c r="BK123" s="49"/>
      <c r="BL123" s="49"/>
      <c r="BM123" s="49"/>
      <c r="BN123" s="49"/>
      <c r="BO123" s="49"/>
      <c r="BP123" s="47"/>
    </row>
    <row r="124" s="15" customFormat="1" ht="28.8" customHeight="1" spans="1:68">
      <c r="A124" s="48" t="s">
        <v>97</v>
      </c>
      <c r="B124" s="34" t="s">
        <v>340</v>
      </c>
      <c r="C124" s="35" t="n">
        <f>C125+C126+C127+C128</f>
        <v>17460.891963255992</v>
      </c>
      <c r="D124" s="1101">
        <v>0.309485047733627</v>
      </c>
      <c r="E124" s="35" t="n">
        <f>E125+E126+E127+E128</f>
        <v>18059.001673410854</v>
      </c>
      <c r="F124" s="36" t="n">
        <f t="shared" si="54"/>
        <v>0.15818997400349954</v>
      </c>
      <c r="G124" s="35" t="n">
        <f>G125+G126+G127+G128</f>
        <v>18399.063548038957</v>
      </c>
      <c r="H124" s="36" t="n">
        <f t="shared" si="55"/>
        <v>0.25808473682455313</v>
      </c>
      <c r="I124" s="35" t="n">
        <f>I125+I126+I127+I128</f>
        <v>19440.88287015271</v>
      </c>
      <c r="J124" s="36" t="n">
        <f t="shared" si="56"/>
        <v>0.25649011306219194</v>
      </c>
      <c r="K124" s="35" t="n">
        <f>K125+K126+K127+K128</f>
        <v>19177.487334949044</v>
      </c>
      <c r="L124" s="36" t="n">
        <f t="shared" si="57"/>
        <v>0.30157607123561236</v>
      </c>
      <c r="M124" s="35" t="n">
        <f>M125+M126+M127+M128</f>
        <v>17403.01698845894</v>
      </c>
      <c r="N124" s="36" t="n">
        <f t="shared" si="58"/>
        <v>0.3040781394000245</v>
      </c>
      <c r="O124" s="35" t="n">
        <f>O125+O126+O127+O128</f>
        <v>18092.11549309587</v>
      </c>
      <c r="P124" s="36" t="n">
        <f t="shared" si="59"/>
        <v>0.2445025154731233</v>
      </c>
      <c r="Q124" s="35" t="n">
        <f>Q125+Q126+Q127+Q128</f>
        <v>18092.118068914748</v>
      </c>
      <c r="R124" s="36" t="n">
        <f t="shared" si="60"/>
        <v>0.20616621339764452</v>
      </c>
      <c r="S124" s="35" t="n">
        <f>S125+S126+S127+S128</f>
        <v>16866.627633479126</v>
      </c>
      <c r="T124" s="36" t="n">
        <f t="shared" si="61"/>
        <v>0.31279648993500264</v>
      </c>
      <c r="U124" s="35" t="n">
        <f>U125+U126+U127+U128</f>
        <v>18560.80774342451</v>
      </c>
      <c r="V124" s="36" t="n">
        <f t="shared" si="62"/>
        <v>0.2735578467163926</v>
      </c>
      <c r="W124" s="35" t="n">
        <f>W125+W126+W127+W128</f>
        <v>17122.440865835633</v>
      </c>
      <c r="X124" s="36" t="n">
        <f t="shared" si="63"/>
        <v>0.19060313213911284</v>
      </c>
      <c r="Y124" s="35" t="n">
        <f t="shared" si="64"/>
        <v>162991.20557375625</v>
      </c>
      <c r="Z124" s="36" t="n">
        <f t="shared" si="65"/>
        <v>0.2587365964123758</v>
      </c>
      <c r="AA124" s="37"/>
      <c r="AB124" s="38"/>
      <c r="AC124" s="38" t="n">
        <f>AC125+AC126+AC127+AC128</f>
        <v>13334.166734836861</v>
      </c>
      <c r="AD124" s="37"/>
      <c r="AE124" s="38" t="n">
        <f>AE125+AE126+AE127+AE128</f>
        <v>15592.434815323606</v>
      </c>
      <c r="AF124" s="37"/>
      <c r="AG124" s="38" t="n">
        <f>AG125+AG126+AG127+AG128</f>
        <v>14624.661606243468</v>
      </c>
      <c r="AH124" s="37"/>
      <c r="AI124" s="38" t="n">
        <f>AI125+AI126+AI127+AI128</f>
        <v>15472.37233946344</v>
      </c>
      <c r="AJ124" s="37"/>
      <c r="AK124" s="38" t="n">
        <f>AK125+AK126+AK127+AK128</f>
        <v>14734.050324652455</v>
      </c>
      <c r="AL124" s="37"/>
      <c r="AM124" s="38" t="n">
        <f>AM125+AM126+AM127+AM128</f>
        <v>13345.072248865143</v>
      </c>
      <c r="AN124" s="37"/>
      <c r="AO124" s="38" t="n">
        <f>AO125+AO126+AO127+AO128</f>
        <v>14537.628705569794</v>
      </c>
      <c r="AP124" s="37"/>
      <c r="AQ124" s="38" t="n">
        <f>AQ125+AQ126+AQ127+AQ128</f>
        <v>14999.688988096508</v>
      </c>
      <c r="AR124" s="37"/>
      <c r="AS124" s="38" t="n">
        <f>AS125+AS126+AS127+AS128</f>
        <v>12847.861616627366</v>
      </c>
      <c r="AT124" s="37"/>
      <c r="AU124" s="38" t="n">
        <f>AU125+AU126+AU127+AU128</f>
        <v>14573.980908114845</v>
      </c>
      <c r="AV124" s="37"/>
      <c r="AW124" s="38" t="n">
        <f>AW125+AW126+AW127+AW128</f>
        <v>14381.316833151854</v>
      </c>
      <c r="AX124" s="37"/>
      <c r="AY124" s="38" t="n">
        <f>AY125+AY126+AY127+AY128</f>
        <v>12788.827746043871</v>
      </c>
      <c r="AZ124" s="37"/>
      <c r="BA124" s="38" t="n">
        <f t="shared" si="66"/>
        <v>171232.06286698923</v>
      </c>
      <c r="BB124" s="37"/>
      <c r="BC124" s="39"/>
      <c r="BD124" s="44"/>
      <c r="BE124" s="44"/>
      <c r="BF124" s="44"/>
      <c r="BG124" s="44"/>
      <c r="BH124" s="44"/>
      <c r="BI124" s="44"/>
      <c r="BJ124" s="44"/>
      <c r="BK124" s="44"/>
      <c r="BL124" s="44"/>
      <c r="BM124" s="44"/>
      <c r="BN124" s="44"/>
      <c r="BO124" s="44"/>
      <c r="BP124" s="44"/>
    </row>
    <row r="125" ht="28.8" customHeight="1" spans="1:68">
      <c r="A125" s="45"/>
      <c r="B125" s="34" t="s">
        <v>301</v>
      </c>
      <c r="C125" s="35">
        <v>15253.4011</v>
      </c>
      <c r="D125" s="1102">
        <v>0.366097192953212</v>
      </c>
      <c r="E125" s="35">
        <v>15922.813</v>
      </c>
      <c r="F125" s="36" t="n">
        <f t="shared" si="54"/>
        <v>0.16999319941971325</v>
      </c>
      <c r="G125" s="35">
        <v>14136.3268</v>
      </c>
      <c r="H125" s="36" t="n">
        <f t="shared" si="55"/>
        <v>0.11600455479750149</v>
      </c>
      <c r="I125" s="35" t="n">
        <f>中口径明细!AD125</f>
        <v>15340.245864</v>
      </c>
      <c r="J125" s="36" t="n">
        <f t="shared" si="56"/>
        <v>0.13765719674931898</v>
      </c>
      <c r="K125" s="35" t="n">
        <f>中口径明细!AF125</f>
        <v>14524.2484</v>
      </c>
      <c r="L125" s="36" t="n">
        <f t="shared" si="57"/>
        <v>0.13551530336932038</v>
      </c>
      <c r="M125" s="35" t="n">
        <f>中口径明细!AH125</f>
        <v>13081.581</v>
      </c>
      <c r="N125" s="36" t="n">
        <f t="shared" si="58"/>
        <v>0.14905557860855168</v>
      </c>
      <c r="O125" s="35" t="n">
        <f>中口径明细!AJ125</f>
        <v>13740.179</v>
      </c>
      <c r="P125" s="36" t="n">
        <f t="shared" si="59"/>
        <v>0.0949947163383904</v>
      </c>
      <c r="Q125" s="35" t="n">
        <f>中口径明细!AL125</f>
        <v>13762.2386</v>
      </c>
      <c r="R125" s="36" t="n">
        <f t="shared" si="60"/>
        <v>0.052920771780207376</v>
      </c>
      <c r="S125" s="35" t="n">
        <f>中口径明细!AN125</f>
        <v>12615.6868</v>
      </c>
      <c r="T125" s="36" t="n">
        <f t="shared" si="61"/>
        <v>0.15183294697399186</v>
      </c>
      <c r="U125" s="35" t="n">
        <f>中口径明细!AP125</f>
        <v>14007.3104</v>
      </c>
      <c r="V125" s="36" t="n">
        <f t="shared" si="62"/>
        <v>0.11311132915972277</v>
      </c>
      <c r="W125" s="35" t="n">
        <f>中口径明细!AR125</f>
        <v>12472.8922</v>
      </c>
      <c r="X125" s="36" t="n">
        <f t="shared" si="63"/>
        <v>-0.0017446043992811466</v>
      </c>
      <c r="Y125" s="35" t="n">
        <f t="shared" si="64"/>
        <v>128376.720564</v>
      </c>
      <c r="Z125" s="36" t="n">
        <f t="shared" si="65"/>
        <v>0.14957801511031055</v>
      </c>
      <c r="AA125" s="37"/>
      <c r="AB125" s="38"/>
      <c r="AC125" s="35">
        <v>11165.6778</v>
      </c>
      <c r="AD125" s="36"/>
      <c r="AE125" s="35">
        <v>13609.320984</v>
      </c>
      <c r="AF125" s="36"/>
      <c r="AG125" s="35">
        <v>12666.9078</v>
      </c>
      <c r="AH125" s="36"/>
      <c r="AI125" s="35">
        <v>13484.067</v>
      </c>
      <c r="AJ125" s="36"/>
      <c r="AK125" s="35">
        <v>12790.887412</v>
      </c>
      <c r="AL125" s="36"/>
      <c r="AM125" s="35">
        <v>11384.6373</v>
      </c>
      <c r="AN125" s="36"/>
      <c r="AO125" s="35">
        <v>12548.169224</v>
      </c>
      <c r="AP125" s="36"/>
      <c r="AQ125" s="35">
        <v>13070.53576</v>
      </c>
      <c r="AR125" s="36"/>
      <c r="AS125" s="35">
        <v>10952.70528</v>
      </c>
      <c r="AT125" s="36"/>
      <c r="AU125" s="35">
        <v>12583.925824</v>
      </c>
      <c r="AV125" s="36"/>
      <c r="AW125" s="35">
        <v>12494.690492</v>
      </c>
      <c r="AX125" s="36"/>
      <c r="AY125" s="35">
        <v>10871.255708</v>
      </c>
      <c r="AZ125" s="36"/>
      <c r="BA125" s="35" t="n">
        <f t="shared" si="66"/>
        <v>147622.780584</v>
      </c>
      <c r="BB125" s="36"/>
      <c r="BC125" s="40"/>
      <c r="BD125" s="46"/>
      <c r="BE125" s="46"/>
      <c r="BF125" s="46"/>
      <c r="BG125" s="46"/>
      <c r="BH125" s="46"/>
      <c r="BI125" s="46"/>
      <c r="BJ125" s="46"/>
      <c r="BK125" s="46"/>
      <c r="BL125" s="46"/>
      <c r="BM125" s="46"/>
      <c r="BN125" s="46"/>
      <c r="BO125" s="46"/>
      <c r="BP125" s="47"/>
    </row>
    <row r="126" ht="28.8" customHeight="1" spans="1:68">
      <c r="A126" s="45"/>
      <c r="B126" s="34" t="s">
        <v>341</v>
      </c>
      <c r="C126" s="35">
        <v>1025.3</v>
      </c>
      <c r="D126" s="1103">
        <v>-0.0800111263649986</v>
      </c>
      <c r="E126" s="35">
        <v>1022.67</v>
      </c>
      <c r="F126" s="36" t="n">
        <f t="shared" si="54"/>
        <v>-0.023405718214633553</v>
      </c>
      <c r="G126" s="35" t="n">
        <f>公交!AB26-公交!AB28</f>
        <v>3144.6900000000005</v>
      </c>
      <c r="H126" s="36" t="n">
        <f t="shared" si="55"/>
        <v>2.2262164907205073</v>
      </c>
      <c r="I126" s="35" t="n">
        <f>公交!AD26-公交!AD28</f>
        <v>2953.46</v>
      </c>
      <c r="J126" s="36" t="n">
        <f t="shared" si="56"/>
        <v>1.949772784019975</v>
      </c>
      <c r="K126" s="35" t="n">
        <f>公交!AF26-公交!AF28</f>
        <v>3402.4700000000003</v>
      </c>
      <c r="L126" s="36" t="n">
        <f t="shared" si="57"/>
        <v>2.476235722021295</v>
      </c>
      <c r="M126" s="35" t="n">
        <f>公交!AH26-公交!AH28</f>
        <v>3148.6100000000006</v>
      </c>
      <c r="N126" s="36" t="n">
        <f t="shared" si="58"/>
        <v>2.159795676695499</v>
      </c>
      <c r="O126" s="35" t="n">
        <f>公交!AJ26-公交!AJ28</f>
        <v>3109.5300000000007</v>
      </c>
      <c r="P126" s="36" t="n">
        <f t="shared" si="59"/>
        <v>2.147648017491823</v>
      </c>
      <c r="Q126" s="35" t="n">
        <f>公交!AL26-公交!AL28</f>
        <v>3104.4799999999996</v>
      </c>
      <c r="R126" s="36" t="n">
        <f t="shared" si="60"/>
        <v>2.281205741222233</v>
      </c>
      <c r="S126" s="35" t="n">
        <f>公交!AN26-公交!AN28</f>
        <v>3017.04</v>
      </c>
      <c r="T126" s="36" t="n">
        <f t="shared" si="61"/>
        <v>2.1957122731942995</v>
      </c>
      <c r="U126" s="35" t="n">
        <f>公交!AP26-公交!AP28</f>
        <v>3256.3</v>
      </c>
      <c r="V126" s="36" t="n">
        <f t="shared" si="62"/>
        <v>2.2801797082762545</v>
      </c>
      <c r="W126" s="35" t="n">
        <f>公交!AR26-公交!AR28</f>
        <v>3458.130000000001</v>
      </c>
      <c r="X126" s="36" t="n">
        <f t="shared" si="63"/>
        <v>2.665641993237159</v>
      </c>
      <c r="Y126" s="35" t="n">
        <f t="shared" si="64"/>
        <v>23928.250000000004</v>
      </c>
      <c r="Z126" s="36" t="n">
        <f t="shared" si="65"/>
        <v>1.6613587602700037</v>
      </c>
      <c r="AA126" s="37"/>
      <c r="AB126" s="38"/>
      <c r="AC126" s="35">
        <v>1114.47</v>
      </c>
      <c r="AD126" s="36"/>
      <c r="AE126" s="35">
        <v>1047.18</v>
      </c>
      <c r="AF126" s="36"/>
      <c r="AG126" s="35">
        <v>974.73</v>
      </c>
      <c r="AH126" s="36"/>
      <c r="AI126" s="35">
        <v>1001.25</v>
      </c>
      <c r="AJ126" s="36"/>
      <c r="AK126" s="35">
        <v>978.779999999999</v>
      </c>
      <c r="AL126" s="36"/>
      <c r="AM126" s="35">
        <v>996.460000000001</v>
      </c>
      <c r="AN126" s="36"/>
      <c r="AO126" s="35">
        <v>987.890000000001</v>
      </c>
      <c r="AP126" s="36"/>
      <c r="AQ126" s="35">
        <v>946.139999999999</v>
      </c>
      <c r="AR126" s="36"/>
      <c r="AS126" s="35">
        <v>944.089999999998</v>
      </c>
      <c r="AT126" s="36"/>
      <c r="AU126" s="35">
        <v>992.719999999999</v>
      </c>
      <c r="AV126" s="36"/>
      <c r="AW126" s="35">
        <v>943.389999999999</v>
      </c>
      <c r="AX126" s="36"/>
      <c r="AY126" s="35">
        <v>979.959999999999</v>
      </c>
      <c r="AZ126" s="36"/>
      <c r="BA126" s="35" t="n">
        <f t="shared" si="66"/>
        <v>11907.059999999996</v>
      </c>
      <c r="BB126" s="36"/>
      <c r="BC126" s="40"/>
      <c r="BD126" s="46"/>
      <c r="BE126" s="46"/>
      <c r="BF126" s="46"/>
      <c r="BG126" s="46"/>
      <c r="BH126" s="46"/>
      <c r="BI126" s="46"/>
      <c r="BJ126" s="46"/>
      <c r="BK126" s="46"/>
      <c r="BL126" s="46"/>
      <c r="BM126" s="46"/>
      <c r="BN126" s="46"/>
      <c r="BO126" s="46"/>
      <c r="BP126" s="47"/>
    </row>
    <row r="127" ht="28.8" customHeight="1" spans="1:68">
      <c r="A127" s="45"/>
      <c r="B127" s="34" t="s">
        <v>303</v>
      </c>
      <c r="C127" s="35">
        <v>571.97</v>
      </c>
      <c r="D127" s="1104">
        <v>-0.101918728802914</v>
      </c>
      <c r="E127" s="35">
        <v>549.69</v>
      </c>
      <c r="F127" s="36" t="n">
        <f t="shared" si="54"/>
        <v>-0.1161971830985915</v>
      </c>
      <c r="G127" s="35" t="n">
        <f>出租!AB26-出租!AB28</f>
        <v>556.5800000000002</v>
      </c>
      <c r="H127" s="36" t="n">
        <f t="shared" si="55"/>
        <v>-0.08443684097975024</v>
      </c>
      <c r="I127" s="35" t="n">
        <f>出租!AD26-出租!AD28</f>
        <v>532.8000000000002</v>
      </c>
      <c r="J127" s="36" t="n">
        <f t="shared" si="56"/>
        <v>-0.08715541316154674</v>
      </c>
      <c r="K127" s="35" t="n">
        <f>出租!AF26-出租!AF28</f>
        <v>560.9399999999998</v>
      </c>
      <c r="L127" s="36" t="n">
        <f t="shared" si="57"/>
        <v>-0.013454334406162616</v>
      </c>
      <c r="M127" s="35" t="n">
        <f>出租!AH26-出租!AH28</f>
        <v>552.21</v>
      </c>
      <c r="N127" s="36" t="n">
        <f t="shared" si="58"/>
        <v>-0.03292411691564068</v>
      </c>
      <c r="O127" s="35" t="n">
        <f>出租!AJ26-出租!AJ28</f>
        <v>541.3899999999999</v>
      </c>
      <c r="P127" s="36" t="n">
        <f t="shared" si="59"/>
        <v>-0.0693448850841456</v>
      </c>
      <c r="Q127" s="35" t="n">
        <f>出租!AL26-出租!AL28</f>
        <v>531.26</v>
      </c>
      <c r="R127" s="36" t="n">
        <f t="shared" si="60"/>
        <v>-0.07209976595521705</v>
      </c>
      <c r="S127" s="35" t="n">
        <f>出租!AN26-出租!AN28</f>
        <v>533.2099999999998</v>
      </c>
      <c r="T127" s="36" t="n">
        <f t="shared" si="61"/>
        <v>-0.03962464653014175</v>
      </c>
      <c r="U127" s="35" t="n">
        <f>出租!AP26-出租!AP28</f>
        <v>540.6199999999999</v>
      </c>
      <c r="V127" s="36" t="n">
        <f t="shared" si="62"/>
        <v>-0.039614865344986816</v>
      </c>
      <c r="W127" s="35" t="n">
        <f>出租!AR26-出租!AR28</f>
        <v>531.8700000000001</v>
      </c>
      <c r="X127" s="36" t="n">
        <f t="shared" si="63"/>
        <v>-0.008796287668424663</v>
      </c>
      <c r="Y127" s="35" t="n">
        <f t="shared" si="64"/>
        <v>4930.05</v>
      </c>
      <c r="Z127" s="36" t="n">
        <f t="shared" si="65"/>
        <v>-0.06971412397395982</v>
      </c>
      <c r="AA127" s="37"/>
      <c r="AB127" s="38"/>
      <c r="AC127" s="35">
        <v>636.88</v>
      </c>
      <c r="AD127" s="36"/>
      <c r="AE127" s="35">
        <v>621.96</v>
      </c>
      <c r="AF127" s="36"/>
      <c r="AG127" s="35">
        <v>607.91</v>
      </c>
      <c r="AH127" s="36"/>
      <c r="AI127" s="35">
        <v>583.67</v>
      </c>
      <c r="AJ127" s="36"/>
      <c r="AK127" s="35">
        <v>568.59</v>
      </c>
      <c r="AL127" s="36"/>
      <c r="AM127" s="35">
        <v>571.01</v>
      </c>
      <c r="AN127" s="36"/>
      <c r="AO127" s="35">
        <v>581.73</v>
      </c>
      <c r="AP127" s="36"/>
      <c r="AQ127" s="35">
        <v>572.54</v>
      </c>
      <c r="AR127" s="36"/>
      <c r="AS127" s="35">
        <v>555.21</v>
      </c>
      <c r="AT127" s="36"/>
      <c r="AU127" s="35">
        <v>562.92</v>
      </c>
      <c r="AV127" s="36"/>
      <c r="AW127" s="35">
        <v>536.59</v>
      </c>
      <c r="AX127" s="36"/>
      <c r="AY127" s="35">
        <v>536.74</v>
      </c>
      <c r="AZ127" s="36"/>
      <c r="BA127" s="35" t="n">
        <f t="shared" si="66"/>
        <v>6935.75</v>
      </c>
      <c r="BB127" s="36"/>
      <c r="BC127" s="40"/>
      <c r="BD127" s="49"/>
      <c r="BE127" s="49"/>
      <c r="BF127" s="49"/>
      <c r="BG127" s="49"/>
      <c r="BH127" s="49"/>
      <c r="BI127" s="49"/>
      <c r="BJ127" s="50"/>
      <c r="BK127" s="49"/>
      <c r="BL127" s="50"/>
      <c r="BM127" s="50"/>
      <c r="BN127" s="50"/>
      <c r="BO127" s="50"/>
      <c r="BP127" s="47"/>
    </row>
    <row r="128" ht="28.8" customHeight="1" spans="1:68">
      <c r="A128" s="29"/>
      <c r="B128" s="34" t="s">
        <v>304</v>
      </c>
      <c r="C128" s="35">
        <v>610.220863255992</v>
      </c>
      <c r="D128" s="1105">
        <v>0.462871988908541</v>
      </c>
      <c r="E128" s="35">
        <v>563.828673410855</v>
      </c>
      <c r="F128" s="36" t="n">
        <f t="shared" si="54"/>
        <v>0.795782377894203</v>
      </c>
      <c r="G128" s="35">
        <v>561.466748038953</v>
      </c>
      <c r="H128" s="36" t="n">
        <f t="shared" si="55"/>
        <v>0.4967904105201941</v>
      </c>
      <c r="I128" s="35" t="n">
        <f>网约车!AD26-网约车!AD28</f>
        <v>614.3770061527119</v>
      </c>
      <c r="J128" s="36" t="n">
        <f t="shared" si="56"/>
        <v>0.5230523919632764</v>
      </c>
      <c r="K128" s="35" t="n">
        <f>网约车!AF26-网约车!AF28</f>
        <v>689.8289349490451</v>
      </c>
      <c r="L128" s="36" t="n">
        <f t="shared" si="57"/>
        <v>0.7429037077143943</v>
      </c>
      <c r="M128" s="35" t="n">
        <f>网约车!AH26-网约车!AH28</f>
        <v>620.61598845894</v>
      </c>
      <c r="N128" s="36" t="n">
        <f t="shared" si="58"/>
        <v>0.579316400231729</v>
      </c>
      <c r="O128" s="35" t="n">
        <f>网约车!AJ26-网约车!AJ28</f>
        <v>701.016493095866</v>
      </c>
      <c r="P128" s="36" t="n">
        <f t="shared" si="59"/>
        <v>0.6697250350889861</v>
      </c>
      <c r="Q128" s="35" t="n">
        <f>网约车!AL26-网约车!AL28</f>
        <v>694.1394689147509</v>
      </c>
      <c r="R128" s="36" t="n">
        <f t="shared" si="60"/>
        <v>0.6910712353487458</v>
      </c>
      <c r="S128" s="35" t="n">
        <f>网约车!AN26-网约车!AN28</f>
        <v>700.690833479127</v>
      </c>
      <c r="T128" s="36" t="n">
        <f t="shared" si="61"/>
        <v>0.7700634514250748</v>
      </c>
      <c r="U128" s="35" t="n">
        <f>网约车!AP26-网约车!AP28</f>
        <v>756.57734342451</v>
      </c>
      <c r="V128" s="36" t="n">
        <f t="shared" si="62"/>
        <v>0.7416000758032977</v>
      </c>
      <c r="W128" s="35" t="n">
        <f>网约车!AR26-网约车!AR28</f>
        <v>659.5486658356299</v>
      </c>
      <c r="X128" s="36" t="n">
        <f t="shared" si="63"/>
        <v>0.6219220464824815</v>
      </c>
      <c r="Y128" s="35" t="n">
        <f t="shared" si="64"/>
        <v>5756.185009756241</v>
      </c>
      <c r="Z128" s="36" t="n">
        <f t="shared" si="65"/>
        <v>0.6331739567223937</v>
      </c>
      <c r="AA128" s="37"/>
      <c r="AB128" s="38"/>
      <c r="AC128" s="35">
        <v>417.138934836863</v>
      </c>
      <c r="AD128" s="36"/>
      <c r="AE128" s="35">
        <v>313.973831323604</v>
      </c>
      <c r="AF128" s="36"/>
      <c r="AG128" s="35">
        <v>375.113806243468</v>
      </c>
      <c r="AH128" s="36"/>
      <c r="AI128" s="35">
        <v>403.385339463441</v>
      </c>
      <c r="AJ128" s="36"/>
      <c r="AK128" s="35">
        <v>395.792912652456</v>
      </c>
      <c r="AL128" s="36"/>
      <c r="AM128" s="35">
        <v>392.964948865141</v>
      </c>
      <c r="AN128" s="36"/>
      <c r="AO128" s="35">
        <v>419.839481569794</v>
      </c>
      <c r="AP128" s="36"/>
      <c r="AQ128" s="35">
        <v>410.473228096509</v>
      </c>
      <c r="AR128" s="36"/>
      <c r="AS128" s="35">
        <v>395.856336627369</v>
      </c>
      <c r="AT128" s="36"/>
      <c r="AU128" s="35">
        <v>434.415084114845</v>
      </c>
      <c r="AV128" s="36"/>
      <c r="AW128" s="35">
        <v>406.646341151855</v>
      </c>
      <c r="AX128" s="36"/>
      <c r="AY128" s="35">
        <v>400.872038043871</v>
      </c>
      <c r="AZ128" s="36"/>
      <c r="BA128" s="35" t="n">
        <f t="shared" si="66"/>
        <v>4766.472282989215</v>
      </c>
      <c r="BB128" s="36"/>
      <c r="BC128" s="40"/>
      <c r="BD128" s="49"/>
      <c r="BE128" s="49"/>
      <c r="BF128" s="49"/>
      <c r="BG128" s="49"/>
      <c r="BH128" s="49"/>
      <c r="BI128" s="49"/>
      <c r="BJ128" s="49"/>
      <c r="BK128" s="49"/>
      <c r="BL128" s="49"/>
      <c r="BM128" s="49"/>
      <c r="BN128" s="49"/>
      <c r="BO128" s="49"/>
      <c r="BP128" s="47"/>
    </row>
    <row r="129" s="15" customFormat="1" ht="28.8" customHeight="1" spans="1:68">
      <c r="A129" s="48" t="s">
        <v>98</v>
      </c>
      <c r="B129" s="34" t="s">
        <v>340</v>
      </c>
      <c r="C129" s="35" t="n">
        <f>C130+C131+C132+C133</f>
        <v>2799.4080645713143</v>
      </c>
      <c r="D129" s="1106">
        <v>0.0772923911725365</v>
      </c>
      <c r="E129" s="35" t="n">
        <f>E130+E131+E132+E133</f>
        <v>2579.6445653590877</v>
      </c>
      <c r="F129" s="36" t="n">
        <f t="shared" si="54"/>
        <v>0.043006139723454906</v>
      </c>
      <c r="G129" s="35" t="n">
        <f>G130+G131+G132+G133</f>
        <v>2691.445545880804</v>
      </c>
      <c r="H129" s="36" t="n">
        <f t="shared" si="55"/>
        <v>0.0150115913579425</v>
      </c>
      <c r="I129" s="35" t="n">
        <f>I130+I131+I132+I133</f>
        <v>2795.049842850318</v>
      </c>
      <c r="J129" s="36" t="n">
        <f t="shared" si="56"/>
        <v>-0.0013228559016827957</v>
      </c>
      <c r="K129" s="35" t="n">
        <f>K130+K131+K132+K133</f>
        <v>2781.462319444992</v>
      </c>
      <c r="L129" s="36" t="n">
        <f t="shared" si="57"/>
        <v>-0.023924748024255704</v>
      </c>
      <c r="M129" s="35" t="n">
        <f>M130+M131+M132+M133</f>
        <v>2874.034497620895</v>
      </c>
      <c r="N129" s="36" t="n">
        <f t="shared" si="58"/>
        <v>-0.07624548028686984</v>
      </c>
      <c r="O129" s="35" t="n">
        <f>O130+O131+O132+O133</f>
        <v>2593.997102942486</v>
      </c>
      <c r="P129" s="36" t="n">
        <f t="shared" si="59"/>
        <v>-0.11675075487291853</v>
      </c>
      <c r="Q129" s="35" t="n">
        <f>Q130+Q131+Q132+Q133</f>
        <v>2549.563488943886</v>
      </c>
      <c r="R129" s="36" t="n">
        <f t="shared" si="60"/>
        <v>-0.1231287239798261</v>
      </c>
      <c r="S129" s="35" t="n">
        <f>S130+S131+S132+S133</f>
        <v>2580.5228287880786</v>
      </c>
      <c r="T129" s="36" t="n">
        <f t="shared" si="61"/>
        <v>-0.1120857198877</v>
      </c>
      <c r="U129" s="35" t="n">
        <f>U130+U131+U132+U133</f>
        <v>2590.6398458612975</v>
      </c>
      <c r="V129" s="36" t="n">
        <f t="shared" si="62"/>
        <v>-0.15209103180246963</v>
      </c>
      <c r="W129" s="35" t="n">
        <f>W130+W131+W132+W133</f>
        <v>2817.938269267398</v>
      </c>
      <c r="X129" s="36" t="n">
        <f t="shared" si="63"/>
        <v>-0.14031585830087023</v>
      </c>
      <c r="Y129" s="35" t="n">
        <f t="shared" si="64"/>
        <v>24245.12825640186</v>
      </c>
      <c r="Z129" s="36" t="n">
        <f t="shared" si="65"/>
        <v>-0.03918221538657807</v>
      </c>
      <c r="AA129" s="37"/>
      <c r="AB129" s="38"/>
      <c r="AC129" s="38" t="n">
        <f>AC130+AC131+AC132+AC133</f>
        <v>2598.5592096537584</v>
      </c>
      <c r="AD129" s="37"/>
      <c r="AE129" s="38" t="n">
        <f>AE130+AE131+AE132+AE133</f>
        <v>2473.278408546155</v>
      </c>
      <c r="AF129" s="37"/>
      <c r="AG129" s="38" t="n">
        <f>AG130+AG131+AG132+AG133</f>
        <v>2651.6402066699766</v>
      </c>
      <c r="AH129" s="37"/>
      <c r="AI129" s="38" t="n">
        <f>AI130+AI131+AI132+AI133</f>
        <v>2798.7521887004864</v>
      </c>
      <c r="AJ129" s="37"/>
      <c r="AK129" s="38" t="n">
        <f>AK130+AK131+AK132+AK133</f>
        <v>2849.6392197372356</v>
      </c>
      <c r="AL129" s="37"/>
      <c r="AM129" s="38" t="n">
        <f>AM130+AM131+AM132+AM133</f>
        <v>3111.2535162625422</v>
      </c>
      <c r="AN129" s="37"/>
      <c r="AO129" s="38" t="n">
        <f>AO130+AO131+AO132+AO133</f>
        <v>2936.880067833254</v>
      </c>
      <c r="AP129" s="37"/>
      <c r="AQ129" s="38" t="n">
        <f>AQ130+AQ131+AQ132+AQ133</f>
        <v>2907.5687146641517</v>
      </c>
      <c r="AR129" s="37"/>
      <c r="AS129" s="38" t="n">
        <f>AS130+AS131+AS132+AS133</f>
        <v>2906.2747233457053</v>
      </c>
      <c r="AT129" s="37"/>
      <c r="AU129" s="38" t="n">
        <f>AU130+AU131+AU132+AU133</f>
        <v>3055.327804078348</v>
      </c>
      <c r="AV129" s="37"/>
      <c r="AW129" s="38" t="n">
        <f>AW130+AW131+AW132+AW133</f>
        <v>3277.8762950051205</v>
      </c>
      <c r="AX129" s="37"/>
      <c r="AY129" s="38" t="n">
        <f>AY130+AY131+AY132+AY133</f>
        <v>3103.0238842176936</v>
      </c>
      <c r="AZ129" s="37"/>
      <c r="BA129" s="38" t="n">
        <f t="shared" si="66"/>
        <v>34670.07423871443</v>
      </c>
      <c r="BB129" s="37"/>
      <c r="BC129" s="39"/>
      <c r="BD129" s="44"/>
      <c r="BE129" s="44"/>
      <c r="BF129" s="44"/>
      <c r="BG129" s="44"/>
      <c r="BH129" s="44"/>
      <c r="BI129" s="44"/>
      <c r="BJ129" s="44"/>
      <c r="BK129" s="44"/>
      <c r="BL129" s="44"/>
      <c r="BM129" s="44"/>
      <c r="BN129" s="44"/>
      <c r="BO129" s="44"/>
      <c r="BP129" s="44"/>
    </row>
    <row r="130" ht="28.8" customHeight="1" spans="1:68">
      <c r="A130" s="45"/>
      <c r="B130" s="34" t="s">
        <v>301</v>
      </c>
      <c r="C130" s="35">
        <v>2279.1988</v>
      </c>
      <c r="D130" s="1107">
        <v>0.147362454366242</v>
      </c>
      <c r="E130" s="35">
        <v>2077.1294</v>
      </c>
      <c r="F130" s="36" t="n">
        <f t="shared" si="54"/>
        <v>0.11447768162735161</v>
      </c>
      <c r="G130" s="35">
        <v>2185.5626</v>
      </c>
      <c r="H130" s="36" t="n">
        <f t="shared" si="55"/>
        <v>0.06432958823093138</v>
      </c>
      <c r="I130" s="35" t="n">
        <f>中口径明细!AD130</f>
        <v>2269.1796</v>
      </c>
      <c r="J130" s="36" t="n">
        <f t="shared" si="56"/>
        <v>0.06169156235362827</v>
      </c>
      <c r="K130" s="35" t="n">
        <f>中口径明细!AF130</f>
        <v>2229.5816</v>
      </c>
      <c r="L130" s="36" t="n">
        <f t="shared" si="57"/>
        <v>0.011299835821174442</v>
      </c>
      <c r="M130" s="35" t="n">
        <f>中口径明细!AH130</f>
        <v>2324.301</v>
      </c>
      <c r="N130" s="36" t="n">
        <f t="shared" si="58"/>
        <v>-0.07207946889577221</v>
      </c>
      <c r="O130" s="35" t="n">
        <f>中口径明细!AJ130</f>
        <v>2217.5578</v>
      </c>
      <c r="P130" s="36" t="n">
        <f t="shared" si="59"/>
        <v>-0.05659242834649958</v>
      </c>
      <c r="Q130" s="35" t="n">
        <f>中口径明细!AL130</f>
        <v>2185.8589</v>
      </c>
      <c r="R130" s="36" t="n">
        <f t="shared" si="60"/>
        <v>-0.07009577866000061</v>
      </c>
      <c r="S130" s="35" t="n">
        <f>中口径明细!AN130</f>
        <v>2215.595</v>
      </c>
      <c r="T130" s="36" t="n">
        <f t="shared" si="61"/>
        <v>-0.051390914696961776</v>
      </c>
      <c r="U130" s="35" t="n">
        <f>中口径明细!AP130</f>
        <v>2222.7273</v>
      </c>
      <c r="V130" s="36" t="n">
        <f t="shared" si="62"/>
        <v>-0.08732699686187562</v>
      </c>
      <c r="W130" s="35" t="n">
        <f>中口径明细!AR130</f>
        <v>2449.5953</v>
      </c>
      <c r="X130" s="36" t="n">
        <f t="shared" si="63"/>
        <v>-0.09685193895893107</v>
      </c>
      <c r="Y130" s="35" t="n">
        <f t="shared" si="64"/>
        <v>19983.9647</v>
      </c>
      <c r="Z130" s="36" t="n">
        <f t="shared" si="65"/>
        <v>0.009934826896364601</v>
      </c>
      <c r="AA130" s="37"/>
      <c r="AB130" s="38"/>
      <c r="AC130" s="35">
        <v>1986.468</v>
      </c>
      <c r="AD130" s="36"/>
      <c r="AE130" s="35">
        <v>1863.7694</v>
      </c>
      <c r="AF130" s="36"/>
      <c r="AG130" s="35">
        <v>2053.4641</v>
      </c>
      <c r="AH130" s="36"/>
      <c r="AI130" s="35">
        <v>2137.3247</v>
      </c>
      <c r="AJ130" s="36"/>
      <c r="AK130" s="35">
        <v>2204.6692</v>
      </c>
      <c r="AL130" s="36"/>
      <c r="AM130" s="35">
        <v>2504.8492</v>
      </c>
      <c r="AN130" s="36"/>
      <c r="AO130" s="35">
        <v>2350.583</v>
      </c>
      <c r="AP130" s="36"/>
      <c r="AQ130" s="35">
        <v>2350.628</v>
      </c>
      <c r="AR130" s="36"/>
      <c r="AS130" s="35">
        <v>2335.6249</v>
      </c>
      <c r="AT130" s="36"/>
      <c r="AU130" s="35">
        <v>2435.4038</v>
      </c>
      <c r="AV130" s="36"/>
      <c r="AW130" s="35">
        <v>2712.2854</v>
      </c>
      <c r="AX130" s="36"/>
      <c r="AY130" s="35">
        <v>2533.2785</v>
      </c>
      <c r="AZ130" s="36"/>
      <c r="BA130" s="35" t="n">
        <f t="shared" si="66"/>
        <v>27468.3482</v>
      </c>
      <c r="BB130" s="36"/>
      <c r="BC130" s="40"/>
      <c r="BD130" s="46"/>
      <c r="BE130" s="46"/>
      <c r="BF130" s="46"/>
      <c r="BG130" s="46"/>
      <c r="BH130" s="46"/>
      <c r="BI130" s="46"/>
      <c r="BJ130" s="46"/>
      <c r="BK130" s="46"/>
      <c r="BL130" s="46"/>
      <c r="BM130" s="46"/>
      <c r="BN130" s="46"/>
      <c r="BO130" s="46"/>
      <c r="BP130" s="47"/>
    </row>
    <row r="131" ht="28.8" customHeight="1" spans="1:68">
      <c r="A131" s="45"/>
      <c r="B131" s="34" t="s">
        <v>341</v>
      </c>
      <c r="C131" s="35">
        <v>251.49</v>
      </c>
      <c r="D131" s="1108">
        <v>-0.195721001631008</v>
      </c>
      <c r="E131" s="35">
        <v>218</v>
      </c>
      <c r="F131" s="36" t="n">
        <f t="shared" ref="F131:F162" si="68">E131/AE131-1</f>
        <v>-0.35227002614689806</v>
      </c>
      <c r="G131" s="35" t="n">
        <f>公交!AB30-公交!AB32</f>
        <v>203.6099999999999</v>
      </c>
      <c r="H131" s="36" t="n">
        <f t="shared" ref="H131:H162" si="69">G131/AG131-1</f>
        <v>-0.348864726574992</v>
      </c>
      <c r="I131" s="35" t="n">
        <f>公交!AD30-公交!AD32</f>
        <v>226.66000000000008</v>
      </c>
      <c r="J131" s="36" t="n">
        <f t="shared" ref="J131:J162" si="70">I131/AI131-1</f>
        <v>-0.385328813559322</v>
      </c>
      <c r="K131" s="35" t="n">
        <f>公交!AF30-公交!AF32</f>
        <v>232.5</v>
      </c>
      <c r="L131" s="36" t="n">
        <f t="shared" ref="L131:L162" si="71">K131/AK131-1</f>
        <v>-0.3223154949282966</v>
      </c>
      <c r="M131" s="35" t="n">
        <f>公交!AH30-公交!AH32</f>
        <v>227.3900000000001</v>
      </c>
      <c r="N131" s="36" t="n">
        <f t="shared" ref="N131:N162" si="72">M131/AM131-1</f>
        <v>-0.29199489367001896</v>
      </c>
      <c r="O131" s="35" t="n">
        <f>公交!AJ30-公交!AJ32</f>
        <v>209.80999999999995</v>
      </c>
      <c r="P131" s="36" t="n">
        <f t="shared" ref="P131:P162" si="73">O131/AO131-1</f>
        <v>-0.32058547326835274</v>
      </c>
      <c r="Q131" s="35" t="n">
        <f>公交!AL30-公交!AL32</f>
        <v>199.41000000000008</v>
      </c>
      <c r="R131" s="36" t="n">
        <f t="shared" ref="R131:R162" si="74">Q131/AQ131-1</f>
        <v>-0.2947978922799448</v>
      </c>
      <c r="S131" s="35" t="n">
        <f>公交!AN30-公交!AN32</f>
        <v>199.21000000000004</v>
      </c>
      <c r="T131" s="36" t="n">
        <f t="shared" ref="T131:T162" si="75">S131/AS131-1</f>
        <v>-0.2924776246625941</v>
      </c>
      <c r="U131" s="35" t="n">
        <f>公交!AP30-公交!AP32</f>
        <v>200.54999999999995</v>
      </c>
      <c r="V131" s="36" t="n">
        <f t="shared" ref="V131:V162" si="76">U131/AU131-1</f>
        <v>-0.37680618998788107</v>
      </c>
      <c r="W131" s="35" t="n">
        <f>公交!AR30-公交!AR32</f>
        <v>192.16999999999985</v>
      </c>
      <c r="X131" s="36" t="n">
        <f t="shared" ref="X131:X162" si="77">W131/AW131-1</f>
        <v>-0.337687403067379</v>
      </c>
      <c r="Y131" s="35" t="n">
        <f t="shared" ref="Y131:Y162" si="78">E131+C131+G131+I131+K131+M131+O131+Q131+S131</f>
        <v>1968.0800000000002</v>
      </c>
      <c r="Z131" s="36" t="n">
        <f t="shared" ref="Z131:Z162" si="79">Y131/SUM(AC131,AE131,AG131,AI131,AK131,AM131,AO131,AQ131,AS131)-1</f>
        <v>-0.31380117081402603</v>
      </c>
      <c r="AA131" s="37"/>
      <c r="AB131" s="38"/>
      <c r="AC131" s="35">
        <v>312.69</v>
      </c>
      <c r="AD131" s="36"/>
      <c r="AE131" s="35">
        <v>336.56</v>
      </c>
      <c r="AF131" s="36"/>
      <c r="AG131" s="35">
        <v>312.7</v>
      </c>
      <c r="AH131" s="36"/>
      <c r="AI131" s="35">
        <v>368.75</v>
      </c>
      <c r="AJ131" s="36"/>
      <c r="AK131" s="35">
        <v>343.08</v>
      </c>
      <c r="AL131" s="36"/>
      <c r="AM131" s="35">
        <v>321.17</v>
      </c>
      <c r="AN131" s="36"/>
      <c r="AO131" s="35">
        <v>308.81</v>
      </c>
      <c r="AP131" s="36"/>
      <c r="AQ131" s="35">
        <v>282.77</v>
      </c>
      <c r="AR131" s="36"/>
      <c r="AS131" s="35">
        <v>281.56</v>
      </c>
      <c r="AT131" s="36"/>
      <c r="AU131" s="35">
        <v>321.81</v>
      </c>
      <c r="AV131" s="36"/>
      <c r="AW131" s="35">
        <v>290.15</v>
      </c>
      <c r="AX131" s="36"/>
      <c r="AY131" s="35">
        <v>276.64</v>
      </c>
      <c r="AZ131" s="36"/>
      <c r="BA131" s="35" t="n">
        <f t="shared" ref="BA131:BA162" si="80">AC131+AE131+AG131+AI131+AK131+AM131+AO131+AQ131+AS131+AU131+AW131+AY131</f>
        <v>3756.69</v>
      </c>
      <c r="BB131" s="36"/>
      <c r="BC131" s="40"/>
      <c r="BD131" s="46"/>
      <c r="BE131" s="46"/>
      <c r="BF131" s="46"/>
      <c r="BG131" s="46"/>
      <c r="BH131" s="46"/>
      <c r="BI131" s="46"/>
      <c r="BJ131" s="46"/>
      <c r="BK131" s="46"/>
      <c r="BL131" s="46"/>
      <c r="BM131" s="46"/>
      <c r="BN131" s="46"/>
      <c r="BO131" s="46"/>
      <c r="BP131" s="47"/>
    </row>
    <row r="132" ht="28.8" customHeight="1" spans="1:68">
      <c r="A132" s="45"/>
      <c r="B132" s="34" t="s">
        <v>303</v>
      </c>
      <c r="C132" s="35">
        <v>212.95</v>
      </c>
      <c r="D132" s="1109">
        <v>0.0231094455654848</v>
      </c>
      <c r="E132" s="35">
        <v>187.54</v>
      </c>
      <c r="F132" s="36" t="n">
        <f t="shared" si="68"/>
        <v>-0.05853413654618478</v>
      </c>
      <c r="G132" s="35" t="n">
        <f>出租!AB30-出租!AB32</f>
        <v>198.21999999999997</v>
      </c>
      <c r="H132" s="36" t="n">
        <f t="shared" si="69"/>
        <v>0.002275370379734021</v>
      </c>
      <c r="I132" s="35" t="n">
        <f>出租!AD30-出租!AD32</f>
        <v>192.24</v>
      </c>
      <c r="J132" s="36" t="n">
        <f t="shared" si="70"/>
        <v>-0.030950700675471343</v>
      </c>
      <c r="K132" s="35" t="n">
        <f>出租!AF30-出租!AF32</f>
        <v>199.12</v>
      </c>
      <c r="L132" s="36" t="n">
        <f t="shared" si="71"/>
        <v>-0.040524261552546625</v>
      </c>
      <c r="M132" s="35" t="n">
        <f>出租!AH30-出租!AH32</f>
        <v>191.64999999999998</v>
      </c>
      <c r="N132" s="36" t="n">
        <f t="shared" si="72"/>
        <v>-0.011144935761828623</v>
      </c>
      <c r="O132" s="35" t="n">
        <f>出租!AJ30-出租!AJ32</f>
        <v>86.17000000000002</v>
      </c>
      <c r="P132" s="36" t="n">
        <f t="shared" si="73"/>
        <v>-0.5424520787978548</v>
      </c>
      <c r="Q132" s="35" t="n">
        <f>出租!AL30-出租!AL32</f>
        <v>85.19000000000005</v>
      </c>
      <c r="R132" s="36" t="n">
        <f t="shared" si="74"/>
        <v>-0.5476076682066799</v>
      </c>
      <c r="S132" s="35" t="n">
        <f>出租!AN30-出租!AN32</f>
        <v>86.99999999999994</v>
      </c>
      <c r="T132" s="36" t="n">
        <f t="shared" si="75"/>
        <v>-0.5468513985103396</v>
      </c>
      <c r="U132" s="35" t="n">
        <f>出租!AP30-出租!AP32</f>
        <v>85.48000000000002</v>
      </c>
      <c r="V132" s="36" t="n">
        <f t="shared" si="76"/>
        <v>-0.5705170074863086</v>
      </c>
      <c r="W132" s="35" t="n">
        <f>出租!AR30-出租!AR32</f>
        <v>94.95000000000005</v>
      </c>
      <c r="X132" s="36" t="n">
        <f t="shared" si="77"/>
        <v>-0.491919948630137</v>
      </c>
      <c r="Y132" s="35" t="n">
        <f t="shared" si="78"/>
        <v>1440.0800000000002</v>
      </c>
      <c r="Z132" s="36" t="n">
        <f t="shared" si="79"/>
        <v>-0.1879828132576996</v>
      </c>
      <c r="AA132" s="37"/>
      <c r="AB132" s="38"/>
      <c r="AC132" s="35">
        <v>208.14</v>
      </c>
      <c r="AD132" s="36"/>
      <c r="AE132" s="35">
        <v>199.2</v>
      </c>
      <c r="AF132" s="36"/>
      <c r="AG132" s="35">
        <v>197.77</v>
      </c>
      <c r="AH132" s="36"/>
      <c r="AI132" s="35">
        <v>198.38</v>
      </c>
      <c r="AJ132" s="36"/>
      <c r="AK132" s="35">
        <v>207.53</v>
      </c>
      <c r="AL132" s="36"/>
      <c r="AM132" s="35">
        <v>193.81</v>
      </c>
      <c r="AN132" s="36"/>
      <c r="AO132" s="35">
        <v>188.33</v>
      </c>
      <c r="AP132" s="36"/>
      <c r="AQ132" s="35">
        <v>188.31</v>
      </c>
      <c r="AR132" s="36"/>
      <c r="AS132" s="35">
        <v>191.99</v>
      </c>
      <c r="AT132" s="36"/>
      <c r="AU132" s="35">
        <v>199.03</v>
      </c>
      <c r="AV132" s="36"/>
      <c r="AW132" s="35">
        <v>186.88</v>
      </c>
      <c r="AX132" s="36"/>
      <c r="AY132" s="35">
        <v>199.21</v>
      </c>
      <c r="AZ132" s="36"/>
      <c r="BA132" s="35" t="n">
        <f t="shared" si="80"/>
        <v>2358.58</v>
      </c>
      <c r="BB132" s="36"/>
      <c r="BC132" s="40"/>
      <c r="BD132" s="49"/>
      <c r="BE132" s="49"/>
      <c r="BF132" s="49"/>
      <c r="BG132" s="49"/>
      <c r="BH132" s="49"/>
      <c r="BI132" s="49"/>
      <c r="BJ132" s="50"/>
      <c r="BK132" s="49"/>
      <c r="BL132" s="50"/>
      <c r="BM132" s="50"/>
      <c r="BN132" s="50"/>
      <c r="BO132" s="50"/>
      <c r="BP132" s="47"/>
    </row>
    <row r="133" ht="28.8" customHeight="1" spans="1:68">
      <c r="A133" s="29"/>
      <c r="B133" s="34" t="s">
        <v>304</v>
      </c>
      <c r="C133" s="35">
        <v>55.7692645713145</v>
      </c>
      <c r="D133" s="1110">
        <v>-0.388905047578256</v>
      </c>
      <c r="E133" s="35">
        <v>96.9751653590881</v>
      </c>
      <c r="F133" s="36" t="n">
        <f t="shared" si="68"/>
        <v>0.31493517364911283</v>
      </c>
      <c r="G133" s="35">
        <v>104.052945880804</v>
      </c>
      <c r="H133" s="36" t="n">
        <f t="shared" si="69"/>
        <v>0.18638199586646875</v>
      </c>
      <c r="I133" s="35" t="n">
        <f>网约车!AD30-网约车!AD32</f>
        <v>106.97024285031802</v>
      </c>
      <c r="J133" s="36" t="n">
        <f t="shared" si="70"/>
        <v>0.1343912157627447</v>
      </c>
      <c r="K133" s="35" t="n">
        <f>网约车!AF30-网约车!AF32</f>
        <v>120.260719444992</v>
      </c>
      <c r="L133" s="36" t="n">
        <f t="shared" si="71"/>
        <v>0.2744880700521468</v>
      </c>
      <c r="M133" s="35" t="n">
        <f>网约车!AH30-网约车!AH32</f>
        <v>130.69349762089502</v>
      </c>
      <c r="N133" s="36" t="n">
        <f t="shared" si="72"/>
        <v>0.42952666165513564</v>
      </c>
      <c r="O133" s="35" t="n">
        <f>网约车!AJ30-网约车!AJ32</f>
        <v>80.45930294248599</v>
      </c>
      <c r="P133" s="36" t="n">
        <f t="shared" si="73"/>
        <v>-0.09755552871069062</v>
      </c>
      <c r="Q133" s="35" t="n">
        <f>网约车!AL30-网约车!AL32</f>
        <v>79.104588943886</v>
      </c>
      <c r="R133" s="36" t="n">
        <f t="shared" si="74"/>
        <v>-0.07868704269109006</v>
      </c>
      <c r="S133" s="35" t="n">
        <f>网约车!AN30-网约车!AN32</f>
        <v>78.717828788079</v>
      </c>
      <c r="T133" s="36" t="n">
        <f t="shared" si="75"/>
        <v>-0.18931027806488276</v>
      </c>
      <c r="U133" s="35" t="n">
        <f>网约车!AP30-网约车!AP32</f>
        <v>81.88254586129798</v>
      </c>
      <c r="V133" s="36" t="n">
        <f t="shared" si="76"/>
        <v>-0.17360479501260617</v>
      </c>
      <c r="W133" s="35" t="n">
        <f>网约车!AR30-网约车!AR32</f>
        <v>81.22296926739801</v>
      </c>
      <c r="X133" s="36" t="n">
        <f t="shared" si="77"/>
        <v>-0.08285740266398356</v>
      </c>
      <c r="Y133" s="35" t="n">
        <f t="shared" si="78"/>
        <v>853.0035564018627</v>
      </c>
      <c r="Z133" s="36" t="n">
        <f t="shared" si="79"/>
        <v>0.05974265091122288</v>
      </c>
      <c r="AA133" s="37"/>
      <c r="AB133" s="38"/>
      <c r="AC133" s="35">
        <v>91.2612096537588</v>
      </c>
      <c r="AD133" s="36"/>
      <c r="AE133" s="35">
        <v>73.7490085461549</v>
      </c>
      <c r="AF133" s="36"/>
      <c r="AG133" s="35">
        <v>87.7061066699764</v>
      </c>
      <c r="AH133" s="36"/>
      <c r="AI133" s="35">
        <v>94.297488700486</v>
      </c>
      <c r="AJ133" s="36"/>
      <c r="AK133" s="35">
        <v>94.3600197372357</v>
      </c>
      <c r="AL133" s="36"/>
      <c r="AM133" s="35">
        <v>91.424316262542</v>
      </c>
      <c r="AN133" s="36"/>
      <c r="AO133" s="35">
        <v>89.157067833254</v>
      </c>
      <c r="AP133" s="36"/>
      <c r="AQ133" s="35">
        <v>85.8607146641516</v>
      </c>
      <c r="AR133" s="36"/>
      <c r="AS133" s="35">
        <v>97.0998233457055</v>
      </c>
      <c r="AT133" s="36"/>
      <c r="AU133" s="35">
        <v>99.0840040783478</v>
      </c>
      <c r="AV133" s="36"/>
      <c r="AW133" s="35">
        <v>88.56089500512</v>
      </c>
      <c r="AX133" s="36"/>
      <c r="AY133" s="35">
        <v>93.895384217694</v>
      </c>
      <c r="AZ133" s="36"/>
      <c r="BA133" s="35" t="n">
        <f t="shared" si="80"/>
        <v>1086.4560387144268</v>
      </c>
      <c r="BB133" s="36"/>
      <c r="BC133" s="40"/>
      <c r="BD133" s="49"/>
      <c r="BE133" s="49"/>
      <c r="BF133" s="49"/>
      <c r="BG133" s="49"/>
      <c r="BH133" s="49"/>
      <c r="BI133" s="49"/>
      <c r="BJ133" s="49"/>
      <c r="BK133" s="49"/>
      <c r="BL133" s="49"/>
      <c r="BM133" s="49"/>
      <c r="BN133" s="49"/>
      <c r="BO133" s="49"/>
      <c r="BP133" s="47"/>
    </row>
    <row r="134" s="15" customFormat="1" ht="28.8" customHeight="1" spans="1:68">
      <c r="A134" s="48" t="s">
        <v>99</v>
      </c>
      <c r="B134" s="34" t="s">
        <v>340</v>
      </c>
      <c r="C134" s="35" t="n">
        <f>C135+C136+C137+C138</f>
        <v>4491.948240585123</v>
      </c>
      <c r="D134" s="1111">
        <v>-0.0224430785533239</v>
      </c>
      <c r="E134" s="35" t="n">
        <f>E135+E136+E137+E138</f>
        <v>4306.109930515287</v>
      </c>
      <c r="F134" s="36" t="n">
        <f t="shared" si="68"/>
        <v>-0.059525142170904544</v>
      </c>
      <c r="G134" s="35" t="n">
        <f>G135+G136+G137+G138</f>
        <v>4692.314779964719</v>
      </c>
      <c r="H134" s="36" t="n">
        <f t="shared" si="69"/>
        <v>-0.013949888213896089</v>
      </c>
      <c r="I134" s="35" t="n">
        <f>I135+I136+I137+I138</f>
        <v>4988.979396536147</v>
      </c>
      <c r="J134" s="36" t="n">
        <f t="shared" si="70"/>
        <v>-0.015104581331895295</v>
      </c>
      <c r="K134" s="35" t="n">
        <f>K135+K136+K137+K138</f>
        <v>4242.166069964983</v>
      </c>
      <c r="L134" s="36" t="n">
        <f t="shared" si="71"/>
        <v>-0.17307788661349954</v>
      </c>
      <c r="M134" s="35" t="n">
        <f>M135+M136+M137+M138</f>
        <v>4177.531963441909</v>
      </c>
      <c r="N134" s="36" t="n">
        <f t="shared" si="72"/>
        <v>-0.11370155088567246</v>
      </c>
      <c r="O134" s="35" t="n">
        <f>O135+O136+O137+O138</f>
        <v>4306.924186226664</v>
      </c>
      <c r="P134" s="36" t="n">
        <f t="shared" si="73"/>
        <v>-0.12432641959668234</v>
      </c>
      <c r="Q134" s="35" t="n">
        <f>Q135+Q136+Q137+Q138</f>
        <v>4297.6512783625385</v>
      </c>
      <c r="R134" s="36" t="n">
        <f t="shared" si="74"/>
        <v>-0.1359128733362539</v>
      </c>
      <c r="S134" s="35" t="n">
        <f>S135+S136+S137+S138</f>
        <v>4504.158702215198</v>
      </c>
      <c r="T134" s="36" t="n">
        <f t="shared" si="75"/>
        <v>-0.06463191479982189</v>
      </c>
      <c r="U134" s="35" t="n">
        <f>U135+U136+U137+U138</f>
        <v>4509.960855752227</v>
      </c>
      <c r="V134" s="36" t="n">
        <f t="shared" si="76"/>
        <v>-0.21873144747641204</v>
      </c>
      <c r="W134" s="35" t="n">
        <f>W135+W136+W137+W138</f>
        <v>4250.995662101442</v>
      </c>
      <c r="X134" s="36" t="n">
        <f t="shared" si="77"/>
        <v>-0.1701658302204585</v>
      </c>
      <c r="Y134" s="35" t="n">
        <f t="shared" si="78"/>
        <v>40007.78454781257</v>
      </c>
      <c r="Z134" s="36" t="n">
        <f t="shared" si="79"/>
        <v>-0.08131309159185485</v>
      </c>
      <c r="AA134" s="37"/>
      <c r="AB134" s="38"/>
      <c r="AC134" s="38" t="n">
        <f>AC135+AC136+AC137+AC138</f>
        <v>4595.075889736975</v>
      </c>
      <c r="AD134" s="37"/>
      <c r="AE134" s="38" t="n">
        <f>AE135+AE136+AE137+AE138</f>
        <v>4578.655021629302</v>
      </c>
      <c r="AF134" s="37"/>
      <c r="AG134" s="38" t="n">
        <f>AG135+AG136+AG137+AG138</f>
        <v>4758.698086312457</v>
      </c>
      <c r="AH134" s="37"/>
      <c r="AI134" s="38" t="n">
        <f>AI135+AI136+AI137+AI138</f>
        <v>5065.491525265552</v>
      </c>
      <c r="AJ134" s="37"/>
      <c r="AK134" s="38" t="n">
        <f>AK135+AK136+AK137+AK138</f>
        <v>5130.0672715015535</v>
      </c>
      <c r="AL134" s="37"/>
      <c r="AM134" s="38" t="n">
        <f>AM135+AM136+AM137+AM138</f>
        <v>4713.45963384737</v>
      </c>
      <c r="AN134" s="37"/>
      <c r="AO134" s="38" t="n">
        <f>AO135+AO136+AO137+AO138</f>
        <v>4918.412845392655</v>
      </c>
      <c r="AP134" s="37"/>
      <c r="AQ134" s="38" t="n">
        <f>AQ135+AQ136+AQ137+AQ138</f>
        <v>4973.631877789728</v>
      </c>
      <c r="AR134" s="37"/>
      <c r="AS134" s="38" t="n">
        <f>AS135+AS136+AS137+AS138</f>
        <v>4815.386341999539</v>
      </c>
      <c r="AT134" s="37"/>
      <c r="AU134" s="38" t="n">
        <f>AU135+AU136+AU137+AU138</f>
        <v>5772.612811797599</v>
      </c>
      <c r="AV134" s="37"/>
      <c r="AW134" s="38" t="n">
        <f>AW135+AW136+AW137+AW138</f>
        <v>5122.705013738809</v>
      </c>
      <c r="AX134" s="37"/>
      <c r="AY134" s="38" t="n">
        <f>AY135+AY136+AY137+AY138</f>
        <v>4483.075812965076</v>
      </c>
      <c r="AZ134" s="37"/>
      <c r="BA134" s="38" t="n">
        <f t="shared" si="80"/>
        <v>58927.27213197661</v>
      </c>
      <c r="BB134" s="37"/>
      <c r="BC134" s="39"/>
      <c r="BD134" s="44"/>
      <c r="BE134" s="44"/>
      <c r="BF134" s="44"/>
      <c r="BG134" s="44"/>
      <c r="BH134" s="44"/>
      <c r="BI134" s="44"/>
      <c r="BJ134" s="44"/>
      <c r="BK134" s="44"/>
      <c r="BL134" s="44"/>
      <c r="BM134" s="44"/>
      <c r="BN134" s="44"/>
      <c r="BO134" s="44"/>
      <c r="BP134" s="44"/>
    </row>
    <row r="135" ht="28.8" customHeight="1" spans="1:68">
      <c r="A135" s="45"/>
      <c r="B135" s="34" t="s">
        <v>301</v>
      </c>
      <c r="C135" s="35">
        <v>4097.1011</v>
      </c>
      <c r="D135" s="1112">
        <v>-0.02819078518468</v>
      </c>
      <c r="E135" s="35">
        <v>3949.0979</v>
      </c>
      <c r="F135" s="36" t="n">
        <f t="shared" si="68"/>
        <v>-0.0720586297782656</v>
      </c>
      <c r="G135" s="35">
        <v>4255.7056</v>
      </c>
      <c r="H135" s="36" t="n">
        <f t="shared" si="69"/>
        <v>-0.02852736360451502</v>
      </c>
      <c r="I135" s="35" t="n">
        <f>中口径明细!AD135</f>
        <v>4557.0772</v>
      </c>
      <c r="J135" s="36" t="n">
        <f t="shared" si="70"/>
        <v>-0.03739475314040153</v>
      </c>
      <c r="K135" s="35" t="n">
        <f>中口径明细!AF135</f>
        <v>3809.8095</v>
      </c>
      <c r="L135" s="36" t="n">
        <f t="shared" si="71"/>
        <v>-0.20312199783163043</v>
      </c>
      <c r="M135" s="35" t="n">
        <f>中口径明细!AH135</f>
        <v>3762.2446</v>
      </c>
      <c r="N135" s="36" t="n">
        <f t="shared" si="72"/>
        <v>-0.13503487718650153</v>
      </c>
      <c r="O135" s="35" t="n">
        <f>中口径明细!AJ135</f>
        <v>3863.2014</v>
      </c>
      <c r="P135" s="36" t="n">
        <f t="shared" si="73"/>
        <v>-0.14706622304647332</v>
      </c>
      <c r="Q135" s="35" t="n">
        <f>中口径明细!AL135</f>
        <v>3833.8786</v>
      </c>
      <c r="R135" s="36" t="n">
        <f t="shared" si="74"/>
        <v>-0.16663845957914214</v>
      </c>
      <c r="S135" s="35" t="n">
        <f>中口径明细!AN135</f>
        <v>4060.267</v>
      </c>
      <c r="T135" s="36" t="n">
        <f t="shared" si="75"/>
        <v>-0.08691291096027576</v>
      </c>
      <c r="U135" s="35" t="n">
        <f>中口径明细!AP135</f>
        <v>3956.287441</v>
      </c>
      <c r="V135" s="36" t="n">
        <f t="shared" si="76"/>
        <v>-0.264870761275633</v>
      </c>
      <c r="W135" s="35" t="n">
        <f>中口径明细!AR135</f>
        <v>3699.532092</v>
      </c>
      <c r="X135" s="36" t="n">
        <f t="shared" si="77"/>
        <v>-0.22092558418176145</v>
      </c>
      <c r="Y135" s="35" t="n">
        <f t="shared" si="78"/>
        <v>36188.3829</v>
      </c>
      <c r="Z135" s="36" t="n">
        <f t="shared" si="79"/>
        <v>-0.10188177998496573</v>
      </c>
      <c r="AA135" s="37"/>
      <c r="AB135" s="38"/>
      <c r="AC135" s="35">
        <v>4215.9521</v>
      </c>
      <c r="AD135" s="36"/>
      <c r="AE135" s="35">
        <v>4255.7623</v>
      </c>
      <c r="AF135" s="36"/>
      <c r="AG135" s="35">
        <v>4380.6747</v>
      </c>
      <c r="AH135" s="36"/>
      <c r="AI135" s="35">
        <v>4734.108</v>
      </c>
      <c r="AJ135" s="36"/>
      <c r="AK135" s="35">
        <v>4780.9194</v>
      </c>
      <c r="AL135" s="36"/>
      <c r="AM135" s="35">
        <v>4349.5911</v>
      </c>
      <c r="AN135" s="36"/>
      <c r="AO135" s="35">
        <v>4529.3099</v>
      </c>
      <c r="AP135" s="36"/>
      <c r="AQ135" s="35">
        <v>4600.4986</v>
      </c>
      <c r="AR135" s="36"/>
      <c r="AS135" s="35">
        <v>4446.7467</v>
      </c>
      <c r="AT135" s="36"/>
      <c r="AU135" s="35">
        <v>5381.7577</v>
      </c>
      <c r="AV135" s="36"/>
      <c r="AW135" s="35">
        <v>4748.6248</v>
      </c>
      <c r="AX135" s="36"/>
      <c r="AY135" s="35">
        <v>4083.7239</v>
      </c>
      <c r="AZ135" s="36"/>
      <c r="BA135" s="35" t="n">
        <f t="shared" si="80"/>
        <v>54507.6692</v>
      </c>
      <c r="BB135" s="36"/>
      <c r="BC135" s="40"/>
      <c r="BD135" s="46"/>
      <c r="BE135" s="46"/>
      <c r="BF135" s="46"/>
      <c r="BG135" s="46"/>
      <c r="BH135" s="46"/>
      <c r="BI135" s="46"/>
      <c r="BJ135" s="46"/>
      <c r="BK135" s="46"/>
      <c r="BL135" s="46"/>
      <c r="BM135" s="46"/>
      <c r="BN135" s="46"/>
      <c r="BO135" s="46"/>
      <c r="BP135" s="47"/>
    </row>
    <row r="136" ht="28.8" customHeight="1" spans="1:68">
      <c r="A136" s="45"/>
      <c r="B136" s="34" t="s">
        <v>341</v>
      </c>
      <c r="C136" s="35">
        <v>2.70000000000027</v>
      </c>
      <c r="D136" s="1113">
        <v>1.09302325581423</v>
      </c>
      <c r="E136" s="35">
        <v>2.48000000000002</v>
      </c>
      <c r="F136" s="36" t="n">
        <f t="shared" si="68"/>
        <v>1.0666666666662183</v>
      </c>
      <c r="G136" s="35" t="n">
        <f>公交!AB34-公交!AB36</f>
        <v>66.48999999999978</v>
      </c>
      <c r="H136" s="36" t="n">
        <f t="shared" si="69"/>
        <v>33.811518324609956</v>
      </c>
      <c r="I136" s="35" t="n">
        <f>公交!AD34-公交!AD36</f>
        <v>65.67999999999984</v>
      </c>
      <c r="J136" s="36" t="n">
        <f t="shared" si="70"/>
        <v>27.5565217391337</v>
      </c>
      <c r="K136" s="35" t="n">
        <f>公交!AF34-公交!AF36</f>
        <v>65.57000000000016</v>
      </c>
      <c r="L136" s="36" t="n">
        <f t="shared" si="71"/>
        <v>23.55805243445636</v>
      </c>
      <c r="M136" s="35" t="n">
        <f>公交!AH34-公交!AH36</f>
        <v>66.48000000000002</v>
      </c>
      <c r="N136" s="36" t="n">
        <f t="shared" si="72"/>
        <v>23.71375464683969</v>
      </c>
      <c r="O136" s="35" t="n">
        <f>公交!AJ34-公交!AJ36</f>
        <v>63.11000000000013</v>
      </c>
      <c r="P136" s="36" t="n">
        <f t="shared" si="73"/>
        <v>26.320346320346957</v>
      </c>
      <c r="Q136" s="35" t="n">
        <f>公交!AL34-公交!AL36</f>
        <v>65.28999999999996</v>
      </c>
      <c r="R136" s="36" t="n">
        <f t="shared" si="74"/>
        <v>23.919847328240945</v>
      </c>
      <c r="S136" s="35" t="n">
        <f>公交!AN34-公交!AN36</f>
        <v>78.40000000000009</v>
      </c>
      <c r="T136" s="36" t="n">
        <f t="shared" si="75"/>
        <v>29.98814229249322</v>
      </c>
      <c r="U136" s="35" t="n">
        <f>公交!AP34-公交!AP36</f>
        <v>87.17000000000007</v>
      </c>
      <c r="V136" s="36" t="n">
        <f t="shared" si="76"/>
        <v>33.0507812500007</v>
      </c>
      <c r="W136" s="35" t="n">
        <f>公交!AR34-公交!AR36</f>
        <v>79.49000000000024</v>
      </c>
      <c r="X136" s="36" t="n">
        <f t="shared" si="77"/>
        <v>30.923694779119366</v>
      </c>
      <c r="Y136" s="35" t="n">
        <f t="shared" si="78"/>
        <v>476.2000000000003</v>
      </c>
      <c r="Z136" s="36" t="n">
        <f t="shared" si="79"/>
        <v>23.395491803278688</v>
      </c>
      <c r="AA136" s="37"/>
      <c r="AB136" s="38"/>
      <c r="AC136" s="35">
        <v>1.28999999999996</v>
      </c>
      <c r="AD136" s="36"/>
      <c r="AE136" s="35">
        <v>1.20000000000027</v>
      </c>
      <c r="AF136" s="36"/>
      <c r="AG136" s="35">
        <v>1.90999999999985</v>
      </c>
      <c r="AH136" s="36"/>
      <c r="AI136" s="35">
        <v>2.29999999999973</v>
      </c>
      <c r="AJ136" s="36"/>
      <c r="AK136" s="35">
        <v>2.67000000000007</v>
      </c>
      <c r="AL136" s="36"/>
      <c r="AM136" s="35">
        <v>2.69000000000005</v>
      </c>
      <c r="AN136" s="36"/>
      <c r="AO136" s="35">
        <v>2.30999999999995</v>
      </c>
      <c r="AP136" s="36"/>
      <c r="AQ136" s="35">
        <v>2.62000000000035</v>
      </c>
      <c r="AR136" s="36"/>
      <c r="AS136" s="35">
        <v>2.52999999999975</v>
      </c>
      <c r="AT136" s="36"/>
      <c r="AU136" s="35">
        <v>2.55999999999995</v>
      </c>
      <c r="AV136" s="36"/>
      <c r="AW136" s="35">
        <v>2.48999999999978</v>
      </c>
      <c r="AX136" s="36"/>
      <c r="AY136" s="35">
        <v>2.59999999999991</v>
      </c>
      <c r="AZ136" s="36"/>
      <c r="BA136" s="35" t="n">
        <f t="shared" si="80"/>
        <v>27.169999999999618</v>
      </c>
      <c r="BB136" s="36"/>
      <c r="BC136" s="40"/>
      <c r="BD136" s="46"/>
      <c r="BE136" s="46"/>
      <c r="BF136" s="46"/>
      <c r="BG136" s="46"/>
      <c r="BH136" s="46"/>
      <c r="BI136" s="46"/>
      <c r="BJ136" s="46"/>
      <c r="BK136" s="46"/>
      <c r="BL136" s="46"/>
      <c r="BM136" s="46"/>
      <c r="BN136" s="46"/>
      <c r="BO136" s="46"/>
      <c r="BP136" s="47"/>
    </row>
    <row r="137" ht="28.8" customHeight="1" spans="1:68">
      <c r="A137" s="45"/>
      <c r="B137" s="34" t="s">
        <v>303</v>
      </c>
      <c r="C137" s="35">
        <v>324.93</v>
      </c>
      <c r="D137" s="1114">
        <v>0.170244183533818</v>
      </c>
      <c r="E137" s="35">
        <v>284.7</v>
      </c>
      <c r="F137" s="36" t="n">
        <f t="shared" si="68"/>
        <v>0.07421801305512576</v>
      </c>
      <c r="G137" s="35" t="n">
        <f>出租!AB34-出租!AB36</f>
        <v>286.5899999999999</v>
      </c>
      <c r="H137" s="36" t="n">
        <f t="shared" si="69"/>
        <v>0.0027992581965778918</v>
      </c>
      <c r="I137" s="35" t="n">
        <f>出租!AD34-出租!AD36</f>
        <v>274.1500000000001</v>
      </c>
      <c r="J137" s="36" t="n">
        <f t="shared" si="70"/>
        <v>0.1860263897901795</v>
      </c>
      <c r="K137" s="35" t="n">
        <f>出租!AF34-出租!AF36</f>
        <v>266.5</v>
      </c>
      <c r="L137" s="36" t="n">
        <f t="shared" si="71"/>
        <v>0.06446716727911816</v>
      </c>
      <c r="M137" s="35" t="n">
        <f>出租!AH34-出租!AH36</f>
        <v>254.03999999999996</v>
      </c>
      <c r="N137" s="36" t="n">
        <f t="shared" si="72"/>
        <v>-0.07772735523688512</v>
      </c>
      <c r="O137" s="35" t="n">
        <f>出租!AJ34-出租!AJ36</f>
        <v>269.3900000000001</v>
      </c>
      <c r="P137" s="36" t="n">
        <f t="shared" si="73"/>
        <v>-0.0666273993486245</v>
      </c>
      <c r="Q137" s="35" t="n">
        <f>出租!AL34-出租!AL36</f>
        <v>278.18000000000006</v>
      </c>
      <c r="R137" s="36" t="n">
        <f t="shared" si="74"/>
        <v>0.011674000800087292</v>
      </c>
      <c r="S137" s="35" t="n">
        <f>出租!AN34-出租!AN36</f>
        <v>254.19000000000005</v>
      </c>
      <c r="T137" s="36" t="n">
        <f t="shared" si="75"/>
        <v>-0.059426456984273845</v>
      </c>
      <c r="U137" s="35" t="n">
        <f>出租!AP34-出租!AP36</f>
        <v>281.8299999999999</v>
      </c>
      <c r="V137" s="36" t="n">
        <f t="shared" si="76"/>
        <v>-0.005750370422634599</v>
      </c>
      <c r="W137" s="35" t="n">
        <f>出租!AR34-出租!AR36</f>
        <v>265.56999999999994</v>
      </c>
      <c r="X137" s="36" t="n">
        <f t="shared" si="77"/>
        <v>-0.007623033518926792</v>
      </c>
      <c r="Y137" s="35" t="n">
        <f t="shared" si="78"/>
        <v>2492.67</v>
      </c>
      <c r="Z137" s="36" t="n">
        <f t="shared" si="79"/>
        <v>0.030335471710591477</v>
      </c>
      <c r="AA137" s="37"/>
      <c r="AB137" s="38"/>
      <c r="AC137" s="35">
        <v>277.66</v>
      </c>
      <c r="AD137" s="36"/>
      <c r="AE137" s="35">
        <v>265.03</v>
      </c>
      <c r="AF137" s="36"/>
      <c r="AG137" s="35">
        <v>285.79</v>
      </c>
      <c r="AH137" s="36"/>
      <c r="AI137" s="35">
        <v>231.15</v>
      </c>
      <c r="AJ137" s="36"/>
      <c r="AK137" s="35">
        <v>250.36</v>
      </c>
      <c r="AL137" s="36"/>
      <c r="AM137" s="35">
        <v>275.45</v>
      </c>
      <c r="AN137" s="36"/>
      <c r="AO137" s="35">
        <v>288.62</v>
      </c>
      <c r="AP137" s="36"/>
      <c r="AQ137" s="35">
        <v>274.97</v>
      </c>
      <c r="AR137" s="36"/>
      <c r="AS137" s="35">
        <v>270.25</v>
      </c>
      <c r="AT137" s="36"/>
      <c r="AU137" s="35">
        <v>283.46</v>
      </c>
      <c r="AV137" s="36"/>
      <c r="AW137" s="35">
        <v>267.61</v>
      </c>
      <c r="AX137" s="36"/>
      <c r="AY137" s="35">
        <v>286.55</v>
      </c>
      <c r="AZ137" s="36"/>
      <c r="BA137" s="35" t="n">
        <f t="shared" si="80"/>
        <v>3256.900000000001</v>
      </c>
      <c r="BB137" s="36"/>
      <c r="BC137" s="40"/>
      <c r="BD137" s="49"/>
      <c r="BE137" s="49"/>
      <c r="BF137" s="49"/>
      <c r="BG137" s="49"/>
      <c r="BH137" s="49"/>
      <c r="BI137" s="49"/>
      <c r="BJ137" s="50"/>
      <c r="BK137" s="49"/>
      <c r="BL137" s="50"/>
      <c r="BM137" s="50"/>
      <c r="BN137" s="50"/>
      <c r="BO137" s="50"/>
      <c r="BP137" s="47"/>
    </row>
    <row r="138" ht="28.8" customHeight="1" spans="1:68">
      <c r="A138" s="29"/>
      <c r="B138" s="34" t="s">
        <v>304</v>
      </c>
      <c r="C138" s="35">
        <v>67.2171405851228</v>
      </c>
      <c r="D138" s="1115">
        <v>-0.328994732438356</v>
      </c>
      <c r="E138" s="35">
        <v>69.8320305152866</v>
      </c>
      <c r="F138" s="36" t="n">
        <f t="shared" si="68"/>
        <v>0.23241574896703088</v>
      </c>
      <c r="G138" s="35">
        <v>83.5291799647187</v>
      </c>
      <c r="H138" s="36" t="n">
        <f t="shared" si="69"/>
        <v>-0.07522089931655052</v>
      </c>
      <c r="I138" s="35" t="n">
        <f>网约车!AD34-网约车!AD36</f>
        <v>92.07219653614702</v>
      </c>
      <c r="J138" s="36" t="n">
        <f t="shared" si="70"/>
        <v>-0.05985007395079156</v>
      </c>
      <c r="K138" s="35" t="n">
        <f>网约车!AF34-网约车!AF36</f>
        <v>100.28656996498299</v>
      </c>
      <c r="L138" s="36" t="n">
        <f t="shared" si="71"/>
        <v>0.04337069057299714</v>
      </c>
      <c r="M138" s="35" t="n">
        <f>网约车!AH34-网约车!AH36</f>
        <v>94.767363441909</v>
      </c>
      <c r="N138" s="36" t="n">
        <f t="shared" si="72"/>
        <v>0.10543548558325422</v>
      </c>
      <c r="O138" s="35" t="n">
        <f>网约车!AJ34-网约车!AJ36</f>
        <v>111.222786226664</v>
      </c>
      <c r="P138" s="36" t="n">
        <f t="shared" si="73"/>
        <v>0.132927058282855</v>
      </c>
      <c r="Q138" s="35" t="n">
        <f>网约车!AL34-网约车!AL36</f>
        <v>120.30267836253796</v>
      </c>
      <c r="R138" s="36" t="n">
        <f t="shared" si="74"/>
        <v>0.2591433028632568</v>
      </c>
      <c r="S138" s="35" t="n">
        <f>网约车!AN34-网约车!AN36</f>
        <v>111.30170221519799</v>
      </c>
      <c r="T138" s="36" t="n">
        <f t="shared" si="75"/>
        <v>0.16109031802698603</v>
      </c>
      <c r="U138" s="35" t="n">
        <f>网约车!AP34-网约车!AP36</f>
        <v>184.67341475222696</v>
      </c>
      <c r="V138" s="36" t="n">
        <f t="shared" si="76"/>
        <v>0.7615607174509473</v>
      </c>
      <c r="W138" s="35" t="n">
        <f>网约车!AR34-网约车!AR36</f>
        <v>206.40357010144203</v>
      </c>
      <c r="X138" s="36" t="n">
        <f t="shared" si="77"/>
        <v>0.9850273689560909</v>
      </c>
      <c r="Y138" s="35" t="n">
        <f t="shared" si="78"/>
        <v>850.5316478125671</v>
      </c>
      <c r="Z138" s="36" t="n">
        <f t="shared" si="79"/>
        <v>0.04165989044577989</v>
      </c>
      <c r="AA138" s="37"/>
      <c r="AB138" s="38"/>
      <c r="AC138" s="35">
        <v>100.173789736975</v>
      </c>
      <c r="AD138" s="36"/>
      <c r="AE138" s="35">
        <v>56.662721629302</v>
      </c>
      <c r="AF138" s="36"/>
      <c r="AG138" s="35">
        <v>90.323386312458</v>
      </c>
      <c r="AH138" s="36"/>
      <c r="AI138" s="35">
        <v>97.933525265552</v>
      </c>
      <c r="AJ138" s="36"/>
      <c r="AK138" s="35">
        <v>96.117871501554</v>
      </c>
      <c r="AL138" s="36"/>
      <c r="AM138" s="35">
        <v>85.728533847371</v>
      </c>
      <c r="AN138" s="36"/>
      <c r="AO138" s="35">
        <v>98.172945392655</v>
      </c>
      <c r="AP138" s="36"/>
      <c r="AQ138" s="35">
        <v>95.5432777897266</v>
      </c>
      <c r="AR138" s="36"/>
      <c r="AS138" s="35">
        <v>95.8596419995392</v>
      </c>
      <c r="AT138" s="36"/>
      <c r="AU138" s="35">
        <v>104.835111797598</v>
      </c>
      <c r="AV138" s="36"/>
      <c r="AW138" s="35">
        <v>103.98021373881</v>
      </c>
      <c r="AX138" s="36"/>
      <c r="AY138" s="35">
        <v>110.201912965076</v>
      </c>
      <c r="AZ138" s="36"/>
      <c r="BA138" s="35" t="n">
        <f t="shared" si="80"/>
        <v>1135.5329319766167</v>
      </c>
      <c r="BB138" s="36"/>
      <c r="BC138" s="40"/>
      <c r="BD138" s="49"/>
      <c r="BE138" s="49"/>
      <c r="BF138" s="49"/>
      <c r="BG138" s="49"/>
      <c r="BH138" s="49"/>
      <c r="BI138" s="49"/>
      <c r="BJ138" s="49"/>
      <c r="BK138" s="49"/>
      <c r="BL138" s="49"/>
      <c r="BM138" s="49"/>
      <c r="BN138" s="49"/>
      <c r="BO138" s="49"/>
      <c r="BP138" s="47"/>
    </row>
    <row r="139" s="15" customFormat="1" ht="28.8" customHeight="1" spans="1:68">
      <c r="A139" s="48" t="s">
        <v>100</v>
      </c>
      <c r="B139" s="34" t="s">
        <v>340</v>
      </c>
      <c r="C139" s="35" t="n">
        <f>C140+C141+C142+C143</f>
        <v>6744.009083438182</v>
      </c>
      <c r="D139" s="1116">
        <v>-0.0362544655345852</v>
      </c>
      <c r="E139" s="35" t="n">
        <f>E140+E141+E142+E143</f>
        <v>6733.615716457204</v>
      </c>
      <c r="F139" s="36" t="n">
        <f t="shared" si="68"/>
        <v>0.0090157229966501</v>
      </c>
      <c r="G139" s="35" t="n">
        <f>G140+G141+G142+G143</f>
        <v>7442.6850553757795</v>
      </c>
      <c r="H139" s="36" t="n">
        <f t="shared" si="69"/>
        <v>-0.02205330837129127</v>
      </c>
      <c r="I139" s="35" t="n">
        <f>I140+I141+I142+I143</f>
        <v>7979.360313258339</v>
      </c>
      <c r="J139" s="36" t="n">
        <f t="shared" si="70"/>
        <v>-0.06685086057257783</v>
      </c>
      <c r="K139" s="35" t="n">
        <f>K140+K141+K142+K143</f>
        <v>9927.900546103076</v>
      </c>
      <c r="L139" s="36" t="n">
        <f t="shared" si="71"/>
        <v>0.20304948406575196</v>
      </c>
      <c r="M139" s="35" t="n">
        <f>M140+M141+M142+M143</f>
        <v>8452.926458963078</v>
      </c>
      <c r="N139" s="36" t="n">
        <f t="shared" si="72"/>
        <v>0.14666928123659084</v>
      </c>
      <c r="O139" s="35" t="n">
        <f>O140+O141+O142+O143</f>
        <v>7939.258339183312</v>
      </c>
      <c r="P139" s="36" t="n">
        <f t="shared" si="73"/>
        <v>0.09612266597635033</v>
      </c>
      <c r="Q139" s="35" t="n">
        <f>Q140+Q141+Q142+Q143</f>
        <v>7583.256412230866</v>
      </c>
      <c r="R139" s="36" t="n">
        <f t="shared" si="74"/>
        <v>0.12310053992237324</v>
      </c>
      <c r="S139" s="35" t="n">
        <f>S140+S141+S142+S143</f>
        <v>7752.582673332065</v>
      </c>
      <c r="T139" s="36" t="n">
        <f t="shared" si="75"/>
        <v>0.1262911876230841</v>
      </c>
      <c r="U139" s="35" t="n">
        <f>U140+U141+U142+U143</f>
        <v>8340.697463005787</v>
      </c>
      <c r="V139" s="36" t="n">
        <f t="shared" si="76"/>
        <v>0.036491743104982266</v>
      </c>
      <c r="W139" s="35" t="n">
        <f>W140+W141+W142+W143</f>
        <v>8788.635734475392</v>
      </c>
      <c r="X139" s="36" t="n">
        <f t="shared" si="77"/>
        <v>0.1261296133572749</v>
      </c>
      <c r="Y139" s="35" t="n">
        <f t="shared" si="78"/>
        <v>70555.59459834191</v>
      </c>
      <c r="Z139" s="36" t="n">
        <f t="shared" si="79"/>
        <v>0.06362421229441284</v>
      </c>
      <c r="AA139" s="37"/>
      <c r="AB139" s="38"/>
      <c r="AC139" s="38" t="n">
        <f>AC140+AC141+AC142+AC143</f>
        <v>6997.707218616637</v>
      </c>
      <c r="AD139" s="37"/>
      <c r="AE139" s="38" t="n">
        <f>AE140+AE141+AE142+AE143</f>
        <v>6673.4497421499145</v>
      </c>
      <c r="AF139" s="37"/>
      <c r="AG139" s="38" t="n">
        <f>AG140+AG141+AG142+AG143</f>
        <v>7610.522249408561</v>
      </c>
      <c r="AH139" s="37"/>
      <c r="AI139" s="38" t="n">
        <f>AI140+AI141+AI142+AI143</f>
        <v>8551.002166871687</v>
      </c>
      <c r="AJ139" s="37"/>
      <c r="AK139" s="38" t="n">
        <f>AK140+AK141+AK142+AK143</f>
        <v>8252.279459487703</v>
      </c>
      <c r="AL139" s="37"/>
      <c r="AM139" s="38" t="n">
        <f>AM140+AM141+AM142+AM143</f>
        <v>7371.721382339011</v>
      </c>
      <c r="AN139" s="37"/>
      <c r="AO139" s="38" t="n">
        <f>AO140+AO141+AO142+AO143</f>
        <v>7243.038197838533</v>
      </c>
      <c r="AP139" s="37"/>
      <c r="AQ139" s="38" t="n">
        <f>AQ140+AQ141+AQ142+AQ143</f>
        <v>6752.07262633407</v>
      </c>
      <c r="AR139" s="37"/>
      <c r="AS139" s="38" t="n">
        <f>AS140+AS141+AS142+AS143</f>
        <v>6883.284499182714</v>
      </c>
      <c r="AT139" s="37"/>
      <c r="AU139" s="38" t="n">
        <f>AU140+AU141+AU142+AU143</f>
        <v>8047.0467020025235</v>
      </c>
      <c r="AV139" s="37"/>
      <c r="AW139" s="38" t="n">
        <f>AW140+AW141+AW142+AW143</f>
        <v>7804.284364989087</v>
      </c>
      <c r="AX139" s="37"/>
      <c r="AY139" s="38" t="n">
        <f>AY140+AY141+AY142+AY143</f>
        <v>6736.594231215951</v>
      </c>
      <c r="AZ139" s="37"/>
      <c r="BA139" s="38" t="n">
        <f t="shared" si="80"/>
        <v>88923.00284043638</v>
      </c>
      <c r="BB139" s="37"/>
      <c r="BC139" s="39"/>
      <c r="BD139" s="44"/>
      <c r="BE139" s="44"/>
      <c r="BF139" s="44"/>
      <c r="BG139" s="44"/>
      <c r="BH139" s="44"/>
      <c r="BI139" s="44"/>
      <c r="BJ139" s="44"/>
      <c r="BK139" s="44"/>
      <c r="BL139" s="44"/>
      <c r="BM139" s="44"/>
      <c r="BN139" s="44"/>
      <c r="BO139" s="44"/>
      <c r="BP139" s="44"/>
    </row>
    <row r="140" ht="28.8" customHeight="1" spans="1:68">
      <c r="A140" s="45"/>
      <c r="B140" s="34" t="s">
        <v>301</v>
      </c>
      <c r="C140" s="35">
        <v>3012.15431</v>
      </c>
      <c r="D140" s="36" t="n">
        <f t="shared" ref="D140:D171" si="81">C140/AC140-1</f>
        <v>-0.061647764292511065</v>
      </c>
      <c r="E140" s="35">
        <v>3032.91915</v>
      </c>
      <c r="F140" s="36" t="n">
        <f t="shared" si="68"/>
        <v>-0.0778028153031528</v>
      </c>
      <c r="G140" s="35">
        <v>3713.6165</v>
      </c>
      <c r="H140" s="36" t="n">
        <f t="shared" si="69"/>
        <v>-0.07676896927292154</v>
      </c>
      <c r="I140" s="35" t="n">
        <f>中口径明细!AD140</f>
        <v>4263.1965</v>
      </c>
      <c r="J140" s="36" t="n">
        <f t="shared" si="70"/>
        <v>-0.1506417200738579</v>
      </c>
      <c r="K140" s="35" t="n">
        <f>中口径明细!AF140</f>
        <v>4876.7518</v>
      </c>
      <c r="L140" s="36" t="n">
        <f t="shared" si="71"/>
        <v>0.06528630398488033</v>
      </c>
      <c r="M140" s="35" t="n">
        <f>中口径明细!AH140</f>
        <v>3859.0526</v>
      </c>
      <c r="N140" s="36" t="n">
        <f t="shared" si="72"/>
        <v>0.025196783162837466</v>
      </c>
      <c r="O140" s="35" t="n">
        <f>中口径明细!AJ140</f>
        <v>3570.2202</v>
      </c>
      <c r="P140" s="36" t="n">
        <f t="shared" si="73"/>
        <v>-0.0367772457327008</v>
      </c>
      <c r="Q140" s="35" t="n">
        <f>中口径明细!AL140</f>
        <v>3408.068</v>
      </c>
      <c r="R140" s="36" t="n">
        <f t="shared" si="74"/>
        <v>-0.008911389692831784</v>
      </c>
      <c r="S140" s="35" t="n">
        <f>中口径明细!AN140</f>
        <v>3530.7566</v>
      </c>
      <c r="T140" s="36" t="n">
        <f t="shared" si="75"/>
        <v>0.020461239236332585</v>
      </c>
      <c r="U140" s="35" t="n">
        <f>中口径明细!AP140</f>
        <v>3837.5662</v>
      </c>
      <c r="V140" s="36" t="n">
        <f t="shared" si="76"/>
        <v>-0.11490727144353563</v>
      </c>
      <c r="W140" s="35" t="n">
        <f>中口径明细!AR140</f>
        <v>4288.0104</v>
      </c>
      <c r="X140" s="36" t="n">
        <f t="shared" si="77"/>
        <v>-0.007955699406771433</v>
      </c>
      <c r="Y140" s="35" t="n">
        <f t="shared" si="78"/>
        <v>33266.73566</v>
      </c>
      <c r="Z140" s="36" t="n">
        <f t="shared" si="79"/>
        <v>-0.03540754389899736</v>
      </c>
      <c r="AA140" s="37"/>
      <c r="AB140" s="38"/>
      <c r="AC140" s="35">
        <v>3210.0465</v>
      </c>
      <c r="AD140" s="36"/>
      <c r="AE140" s="35">
        <v>3288.7968</v>
      </c>
      <c r="AF140" s="36"/>
      <c r="AG140" s="35">
        <v>4022.413</v>
      </c>
      <c r="AH140" s="36"/>
      <c r="AI140" s="35">
        <v>5019.3147</v>
      </c>
      <c r="AJ140" s="36"/>
      <c r="AK140" s="35">
        <v>4577.879</v>
      </c>
      <c r="AL140" s="36"/>
      <c r="AM140" s="35">
        <v>3764.2067</v>
      </c>
      <c r="AN140" s="36"/>
      <c r="AO140" s="35">
        <v>3706.5364</v>
      </c>
      <c r="AP140" s="36"/>
      <c r="AQ140" s="35">
        <v>3438.7117</v>
      </c>
      <c r="AR140" s="36"/>
      <c r="AS140" s="35">
        <v>3459.9615</v>
      </c>
      <c r="AT140" s="36"/>
      <c r="AU140" s="35">
        <v>4335.7787</v>
      </c>
      <c r="AV140" s="36"/>
      <c r="AW140" s="35">
        <v>4322.3981</v>
      </c>
      <c r="AX140" s="36"/>
      <c r="AY140" s="35">
        <v>3279.2029</v>
      </c>
      <c r="AZ140" s="36"/>
      <c r="BA140" s="35" t="n">
        <f t="shared" si="80"/>
        <v>46425.246</v>
      </c>
      <c r="BB140" s="36"/>
      <c r="BC140" s="40"/>
      <c r="BD140" s="50"/>
      <c r="BE140" s="50"/>
      <c r="BF140" s="50"/>
      <c r="BG140" s="50"/>
      <c r="BH140" s="50"/>
      <c r="BI140" s="50"/>
      <c r="BJ140" s="50"/>
      <c r="BK140" s="50"/>
      <c r="BL140" s="50"/>
      <c r="BM140" s="50"/>
      <c r="BN140" s="50"/>
      <c r="BO140" s="50"/>
      <c r="BP140" s="47"/>
    </row>
    <row r="141" ht="28.8" customHeight="1" spans="1:68">
      <c r="A141" s="45"/>
      <c r="B141" s="34" t="s">
        <v>341</v>
      </c>
      <c r="C141" s="35">
        <v>2524.93</v>
      </c>
      <c r="D141" s="36" t="n">
        <f t="shared" si="81"/>
        <v>0.06366137138187145</v>
      </c>
      <c r="E141" s="35">
        <v>2512.84</v>
      </c>
      <c r="F141" s="36" t="n">
        <f t="shared" si="68"/>
        <v>0.15212925943586542</v>
      </c>
      <c r="G141" s="35" t="n">
        <f>公交!AB38-公交!AB40</f>
        <v>2579.92</v>
      </c>
      <c r="H141" s="36" t="n">
        <f t="shared" si="69"/>
        <v>0.08043637581925167</v>
      </c>
      <c r="I141" s="35" t="n">
        <f>公交!AD38-公交!AD40</f>
        <v>2561.63</v>
      </c>
      <c r="J141" s="36" t="n">
        <f t="shared" si="70"/>
        <v>0.08895709433464982</v>
      </c>
      <c r="K141" s="35" t="n">
        <f>公交!AF38-公交!AF40</f>
        <v>3403.49</v>
      </c>
      <c r="L141" s="36" t="n">
        <f t="shared" si="71"/>
        <v>0.4092717809421673</v>
      </c>
      <c r="M141" s="35" t="n">
        <f>公交!AH38-公交!AH40</f>
        <v>3131.3600000000006</v>
      </c>
      <c r="N141" s="36" t="n">
        <f t="shared" si="72"/>
        <v>0.33640615930895557</v>
      </c>
      <c r="O141" s="35" t="n">
        <f>公交!AJ38-公交!AJ40</f>
        <v>2956.16</v>
      </c>
      <c r="P141" s="36" t="n">
        <f t="shared" si="73"/>
        <v>0.2735865720575754</v>
      </c>
      <c r="Q141" s="35" t="n">
        <f>公交!AL38-公交!AL40</f>
        <v>2807.12</v>
      </c>
      <c r="R141" s="36" t="n">
        <f t="shared" si="74"/>
        <v>0.2958011743417408</v>
      </c>
      <c r="S141" s="35" t="n">
        <f>公交!AN38-公交!AN40</f>
        <v>2860.7299999999996</v>
      </c>
      <c r="T141" s="36" t="n">
        <f t="shared" si="75"/>
        <v>0.2535021185790842</v>
      </c>
      <c r="U141" s="35" t="n">
        <f>公交!AP38-公交!AP40</f>
        <v>2911.4100000000003</v>
      </c>
      <c r="V141" s="36" t="n">
        <f t="shared" si="76"/>
        <v>0.16157179106621333</v>
      </c>
      <c r="W141" s="35" t="n">
        <f>公交!AR38-公交!AR40</f>
        <v>2952.38</v>
      </c>
      <c r="X141" s="36" t="n">
        <f t="shared" si="77"/>
        <v>0.25966600960841024</v>
      </c>
      <c r="Y141" s="35" t="n">
        <f t="shared" si="78"/>
        <v>25338.179999999997</v>
      </c>
      <c r="Z141" s="36" t="n">
        <f t="shared" si="79"/>
        <v>0.21684203449087303</v>
      </c>
      <c r="AA141" s="37"/>
      <c r="AB141" s="38"/>
      <c r="AC141" s="35">
        <v>2373.81</v>
      </c>
      <c r="AD141" s="36"/>
      <c r="AE141" s="35">
        <v>2181.04</v>
      </c>
      <c r="AF141" s="36"/>
      <c r="AG141" s="35">
        <v>2387.85</v>
      </c>
      <c r="AH141" s="36"/>
      <c r="AI141" s="35">
        <v>2352.37</v>
      </c>
      <c r="AJ141" s="36"/>
      <c r="AK141" s="35">
        <v>2415.07</v>
      </c>
      <c r="AL141" s="36"/>
      <c r="AM141" s="35">
        <v>2343.12</v>
      </c>
      <c r="AN141" s="36"/>
      <c r="AO141" s="35">
        <v>2321.13</v>
      </c>
      <c r="AP141" s="36"/>
      <c r="AQ141" s="35">
        <v>2166.32</v>
      </c>
      <c r="AR141" s="36"/>
      <c r="AS141" s="35">
        <v>2282.19</v>
      </c>
      <c r="AT141" s="36"/>
      <c r="AU141" s="35">
        <v>2506.44</v>
      </c>
      <c r="AV141" s="36"/>
      <c r="AW141" s="35">
        <v>2343.78</v>
      </c>
      <c r="AX141" s="36"/>
      <c r="AY141" s="35">
        <v>2289.62</v>
      </c>
      <c r="AZ141" s="36"/>
      <c r="BA141" s="35" t="n">
        <f t="shared" si="80"/>
        <v>27962.739999999994</v>
      </c>
      <c r="BB141" s="36"/>
      <c r="BC141" s="40"/>
      <c r="BD141" s="46"/>
      <c r="BE141" s="46"/>
      <c r="BF141" s="46"/>
      <c r="BG141" s="46"/>
      <c r="BH141" s="46"/>
      <c r="BI141" s="46"/>
      <c r="BJ141" s="46"/>
      <c r="BK141" s="46"/>
      <c r="BL141" s="46"/>
      <c r="BM141" s="46"/>
      <c r="BN141" s="46"/>
      <c r="BO141" s="46"/>
      <c r="BP141" s="47"/>
    </row>
    <row r="142" ht="28.8" customHeight="1" spans="1:68">
      <c r="A142" s="45"/>
      <c r="B142" s="34" t="s">
        <v>303</v>
      </c>
      <c r="C142" s="35">
        <v>1059.32</v>
      </c>
      <c r="D142" s="36" t="n">
        <f t="shared" si="81"/>
        <v>-0.12403664869513442</v>
      </c>
      <c r="E142" s="35">
        <v>1040.34</v>
      </c>
      <c r="F142" s="36" t="n">
        <f t="shared" si="68"/>
        <v>-0.030934749196590783</v>
      </c>
      <c r="G142" s="35" t="n">
        <f>出租!AB38-出租!AB40</f>
        <v>976.6700000000003</v>
      </c>
      <c r="H142" s="36" t="n">
        <f t="shared" si="69"/>
        <v>-0.057532157986664</v>
      </c>
      <c r="I142" s="35" t="n">
        <f>出租!AD38-出租!AD40</f>
        <v>959.4500000000003</v>
      </c>
      <c r="J142" s="36" t="n">
        <f t="shared" si="70"/>
        <v>-0.04359137941346514</v>
      </c>
      <c r="K142" s="35" t="n">
        <f>出租!AF38-出租!AF40</f>
        <v>1419.8300000000002</v>
      </c>
      <c r="L142" s="36" t="n">
        <f t="shared" si="71"/>
        <v>0.32507396104562725</v>
      </c>
      <c r="M142" s="35" t="n">
        <f>出租!AH38-出租!AH40</f>
        <v>1239.85</v>
      </c>
      <c r="N142" s="36" t="n">
        <f t="shared" si="72"/>
        <v>0.139264350494813</v>
      </c>
      <c r="O142" s="35" t="n">
        <f>出租!AJ38-出租!AJ40</f>
        <v>1169.9900000000002</v>
      </c>
      <c r="P142" s="36" t="n">
        <f t="shared" si="73"/>
        <v>0.141264375664524</v>
      </c>
      <c r="Q142" s="35" t="n">
        <f>出租!AL38-出租!AL40</f>
        <v>1113.85</v>
      </c>
      <c r="R142" s="36" t="n">
        <f t="shared" si="74"/>
        <v>0.15211162713722737</v>
      </c>
      <c r="S142" s="35" t="n">
        <f>出租!AN38-出租!AN40</f>
        <v>1128.1100000000001</v>
      </c>
      <c r="T142" s="36" t="n">
        <f t="shared" si="75"/>
        <v>0.20627673224978604</v>
      </c>
      <c r="U142" s="35" t="n">
        <f>出租!AP38-出租!AP40</f>
        <v>1205.6699999999998</v>
      </c>
      <c r="V142" s="36" t="n">
        <f t="shared" si="76"/>
        <v>0.23025040305299882</v>
      </c>
      <c r="W142" s="35" t="n">
        <f>出租!AR38-出租!AR40</f>
        <v>1154.2299999999998</v>
      </c>
      <c r="X142" s="36" t="n">
        <f t="shared" si="77"/>
        <v>0.2488828296599257</v>
      </c>
      <c r="Y142" s="35" t="n">
        <f t="shared" si="78"/>
        <v>10107.410000000002</v>
      </c>
      <c r="Z142" s="36" t="n">
        <f t="shared" si="79"/>
        <v>0.07419361695343962</v>
      </c>
      <c r="AA142" s="37"/>
      <c r="AB142" s="38"/>
      <c r="AC142" s="35">
        <v>1209.32</v>
      </c>
      <c r="AD142" s="36"/>
      <c r="AE142" s="35">
        <v>1073.55</v>
      </c>
      <c r="AF142" s="36"/>
      <c r="AG142" s="35">
        <v>1036.29</v>
      </c>
      <c r="AH142" s="36"/>
      <c r="AI142" s="35">
        <v>1003.18</v>
      </c>
      <c r="AJ142" s="36"/>
      <c r="AK142" s="35">
        <v>1071.51</v>
      </c>
      <c r="AL142" s="36"/>
      <c r="AM142" s="35">
        <v>1088.29</v>
      </c>
      <c r="AN142" s="36"/>
      <c r="AO142" s="35">
        <v>1025.17</v>
      </c>
      <c r="AP142" s="36"/>
      <c r="AQ142" s="35">
        <v>966.79</v>
      </c>
      <c r="AR142" s="36"/>
      <c r="AS142" s="35">
        <v>935.2</v>
      </c>
      <c r="AT142" s="36"/>
      <c r="AU142" s="35">
        <v>980.02</v>
      </c>
      <c r="AV142" s="36"/>
      <c r="AW142" s="35">
        <v>924.21</v>
      </c>
      <c r="AX142" s="36"/>
      <c r="AY142" s="35">
        <v>935.11</v>
      </c>
      <c r="AZ142" s="36"/>
      <c r="BA142" s="35" t="n">
        <f t="shared" si="80"/>
        <v>12248.640000000003</v>
      </c>
      <c r="BB142" s="36"/>
      <c r="BC142" s="40"/>
      <c r="BD142" s="49"/>
      <c r="BE142" s="49"/>
      <c r="BF142" s="49"/>
      <c r="BG142" s="49"/>
      <c r="BH142" s="49"/>
      <c r="BI142" s="49"/>
      <c r="BJ142" s="50"/>
      <c r="BK142" s="49"/>
      <c r="BL142" s="50"/>
      <c r="BM142" s="50"/>
      <c r="BN142" s="50"/>
      <c r="BO142" s="50"/>
      <c r="BP142" s="47"/>
    </row>
    <row r="143" ht="28.8" customHeight="1" spans="1:68">
      <c r="A143" s="29"/>
      <c r="B143" s="34" t="s">
        <v>304</v>
      </c>
      <c r="C143" s="35">
        <v>147.604773438182</v>
      </c>
      <c r="D143" s="36" t="n">
        <f t="shared" si="81"/>
        <v>-0.2783246720271608</v>
      </c>
      <c r="E143" s="35">
        <v>147.516566457204</v>
      </c>
      <c r="F143" s="36" t="n">
        <f t="shared" si="68"/>
        <v>0.13419367591402387</v>
      </c>
      <c r="G143" s="35">
        <v>172.478555375779</v>
      </c>
      <c r="H143" s="36" t="n">
        <f t="shared" si="69"/>
        <v>0.051895742634129105</v>
      </c>
      <c r="I143" s="35" t="n">
        <f>网约车!AD38-网约车!AD40</f>
        <v>195.08381325833903</v>
      </c>
      <c r="J143" s="36" t="n">
        <f t="shared" si="70"/>
        <v>0.10756567993823873</v>
      </c>
      <c r="K143" s="35" t="n">
        <f>网约车!AF38-网约车!AF40</f>
        <v>227.828746103075</v>
      </c>
      <c r="L143" s="36" t="n">
        <f t="shared" si="71"/>
        <v>0.21301346362637696</v>
      </c>
      <c r="M143" s="35" t="n">
        <f>网约车!AH38-网约车!AH40</f>
        <v>222.66385896307898</v>
      </c>
      <c r="N143" s="36" t="n">
        <f t="shared" si="72"/>
        <v>0.2643835246494912</v>
      </c>
      <c r="O143" s="35" t="n">
        <f>网约车!AJ38-网约车!AJ40</f>
        <v>242.88813918331297</v>
      </c>
      <c r="P143" s="36" t="n">
        <f t="shared" si="73"/>
        <v>0.27700233091122906</v>
      </c>
      <c r="Q143" s="35" t="n">
        <f>网约车!AL38-网约车!AL40</f>
        <v>254.218412230865</v>
      </c>
      <c r="R143" s="36" t="n">
        <f t="shared" si="74"/>
        <v>0.4103584231223598</v>
      </c>
      <c r="S143" s="35" t="n">
        <f>网约车!AN38-网约车!AN40</f>
        <v>232.986073332064</v>
      </c>
      <c r="T143" s="36" t="n">
        <f t="shared" si="75"/>
        <v>0.13136832978063495</v>
      </c>
      <c r="U143" s="35" t="n">
        <f>网约车!AP38-网约车!AP40</f>
        <v>386.051263005785</v>
      </c>
      <c r="V143" s="36" t="n">
        <f t="shared" si="76"/>
        <v>0.7172487614629068</v>
      </c>
      <c r="W143" s="35" t="n">
        <f>网约车!AR38-网约车!AR40</f>
        <v>394.015334475393</v>
      </c>
      <c r="X143" s="36" t="n">
        <f t="shared" si="77"/>
        <v>0.8420860901685101</v>
      </c>
      <c r="Y143" s="35" t="n">
        <f t="shared" si="78"/>
        <v>1843.2689383419</v>
      </c>
      <c r="Z143" s="36" t="n">
        <f t="shared" si="79"/>
        <v>0.14133505089293252</v>
      </c>
      <c r="AA143" s="37"/>
      <c r="AB143" s="38"/>
      <c r="AC143" s="35">
        <v>204.530718616637</v>
      </c>
      <c r="AD143" s="36"/>
      <c r="AE143" s="35">
        <v>130.062942149914</v>
      </c>
      <c r="AF143" s="36"/>
      <c r="AG143" s="35">
        <v>163.969249408561</v>
      </c>
      <c r="AH143" s="36"/>
      <c r="AI143" s="35">
        <v>176.137466871687</v>
      </c>
      <c r="AJ143" s="36"/>
      <c r="AK143" s="35">
        <v>187.820459487702</v>
      </c>
      <c r="AL143" s="36"/>
      <c r="AM143" s="35">
        <v>176.104682339012</v>
      </c>
      <c r="AN143" s="36"/>
      <c r="AO143" s="35">
        <v>190.201797838533</v>
      </c>
      <c r="AP143" s="36"/>
      <c r="AQ143" s="35">
        <v>180.250926334071</v>
      </c>
      <c r="AR143" s="36"/>
      <c r="AS143" s="35">
        <v>205.932999182714</v>
      </c>
      <c r="AT143" s="36"/>
      <c r="AU143" s="35">
        <v>224.808002002524</v>
      </c>
      <c r="AV143" s="36"/>
      <c r="AW143" s="35">
        <v>213.896264989086</v>
      </c>
      <c r="AX143" s="36"/>
      <c r="AY143" s="35">
        <v>232.661331215952</v>
      </c>
      <c r="AZ143" s="36"/>
      <c r="BA143" s="35" t="n">
        <f t="shared" si="80"/>
        <v>2286.376840436393</v>
      </c>
      <c r="BB143" s="36"/>
      <c r="BC143" s="40"/>
      <c r="BD143" s="49"/>
      <c r="BE143" s="49"/>
      <c r="BF143" s="49"/>
      <c r="BG143" s="49"/>
      <c r="BH143" s="49"/>
      <c r="BI143" s="49"/>
      <c r="BJ143" s="49"/>
      <c r="BK143" s="49"/>
      <c r="BL143" s="49"/>
      <c r="BM143" s="49"/>
      <c r="BN143" s="49"/>
      <c r="BO143" s="49"/>
      <c r="BP143" s="47"/>
    </row>
    <row r="144" s="15" customFormat="1" ht="28.8" customHeight="1" spans="1:68">
      <c r="A144" s="48" t="s">
        <v>101</v>
      </c>
      <c r="B144" s="34" t="s">
        <v>340</v>
      </c>
      <c r="C144" s="35" t="n">
        <f>C145+C146+C147+C148</f>
        <v>11898.928645453821</v>
      </c>
      <c r="D144" s="36" t="n">
        <f t="shared" si="81"/>
        <v>0.11241265167597203</v>
      </c>
      <c r="E144" s="35" t="n">
        <f>E145+E146+E147+E148</f>
        <v>14244.879014435055</v>
      </c>
      <c r="F144" s="36" t="n">
        <f t="shared" si="68"/>
        <v>-0.03828305611169247</v>
      </c>
      <c r="G144" s="35" t="n">
        <f>G145+G146+G147+G148</f>
        <v>11977.128333753913</v>
      </c>
      <c r="H144" s="36" t="n">
        <f t="shared" si="69"/>
        <v>0.04741660466859776</v>
      </c>
      <c r="I144" s="35" t="n">
        <f>I145+I146+I147+I148</f>
        <v>12234.263435782157</v>
      </c>
      <c r="J144" s="36" t="n">
        <f t="shared" si="70"/>
        <v>-0.009621847899634717</v>
      </c>
      <c r="K144" s="35" t="n">
        <f>K145+K146+K147+K148</f>
        <v>12055.819199862797</v>
      </c>
      <c r="L144" s="36" t="n">
        <f t="shared" si="71"/>
        <v>-0.06682343061177443</v>
      </c>
      <c r="M144" s="35" t="n">
        <f>M145+M146+M147+M148</f>
        <v>11291.265337231129</v>
      </c>
      <c r="N144" s="36" t="n">
        <f t="shared" si="72"/>
        <v>-0.029407505245524046</v>
      </c>
      <c r="O144" s="35" t="n">
        <f>O145+O146+O147+O148</f>
        <v>12631.125249983988</v>
      </c>
      <c r="P144" s="36" t="n">
        <f t="shared" si="73"/>
        <v>0.047690718627555695</v>
      </c>
      <c r="Q144" s="35" t="n">
        <f>Q145+Q146+Q147+Q148</f>
        <v>11999.948862367877</v>
      </c>
      <c r="R144" s="36" t="n">
        <f t="shared" si="74"/>
        <v>0.04658266957202262</v>
      </c>
      <c r="S144" s="35" t="n">
        <f>S145+S146+S147+S148</f>
        <v>11728.475233277493</v>
      </c>
      <c r="T144" s="36" t="n">
        <f t="shared" si="75"/>
        <v>0.08000901681058936</v>
      </c>
      <c r="U144" s="35" t="n">
        <f>U145+U146+U147+U148</f>
        <v>12698.624901977382</v>
      </c>
      <c r="V144" s="36" t="n">
        <f t="shared" si="76"/>
        <v>0.07986164585830058</v>
      </c>
      <c r="W144" s="35" t="n">
        <f>W145+W146+W147+W148</f>
        <v>11344.167342283825</v>
      </c>
      <c r="X144" s="36" t="n">
        <f t="shared" si="77"/>
        <v>0.11977920293241318</v>
      </c>
      <c r="Y144" s="35" t="n">
        <f t="shared" si="78"/>
        <v>110061.83331214824</v>
      </c>
      <c r="Z144" s="36" t="n">
        <f t="shared" si="79"/>
        <v>0.016919957302796496</v>
      </c>
      <c r="AA144" s="37"/>
      <c r="AB144" s="38"/>
      <c r="AC144" s="38" t="n">
        <f>AC145+AC146+AC147+AC148</f>
        <v>10696.506038048667</v>
      </c>
      <c r="AD144" s="37"/>
      <c r="AE144" s="38" t="n">
        <f>AE145+AE146+AE147+AE148</f>
        <v>14811.924761189866</v>
      </c>
      <c r="AF144" s="37"/>
      <c r="AG144" s="38" t="n">
        <f>AG145+AG146+AG147+AG148</f>
        <v>11434.9231054471</v>
      </c>
      <c r="AH144" s="37"/>
      <c r="AI144" s="38" t="n">
        <f>AI145+AI146+AI147+AI148</f>
        <v>12353.12330935015</v>
      </c>
      <c r="AJ144" s="37"/>
      <c r="AK144" s="38" t="n">
        <f>AK145+AK146+AK147+AK148</f>
        <v>12919.119055642803</v>
      </c>
      <c r="AL144" s="37"/>
      <c r="AM144" s="38" t="n">
        <f>AM145+AM146+AM147+AM148</f>
        <v>11633.373839437492</v>
      </c>
      <c r="AN144" s="37"/>
      <c r="AO144" s="38" t="n">
        <f>AO145+AO146+AO147+AO148</f>
        <v>12056.158392364483</v>
      </c>
      <c r="AP144" s="37"/>
      <c r="AQ144" s="38" t="n">
        <f>AQ145+AQ146+AQ147+AQ148</f>
        <v>11465.839451817954</v>
      </c>
      <c r="AR144" s="37"/>
      <c r="AS144" s="38" t="n">
        <f>AS145+AS146+AS147+AS148</f>
        <v>10859.608624299493</v>
      </c>
      <c r="AT144" s="37"/>
      <c r="AU144" s="38" t="n">
        <f>AU145+AU146+AU147+AU148</f>
        <v>11759.49247820933</v>
      </c>
      <c r="AV144" s="37"/>
      <c r="AW144" s="38" t="n">
        <f>AW145+AW146+AW147+AW148</f>
        <v>10130.718013494405</v>
      </c>
      <c r="AX144" s="37"/>
      <c r="AY144" s="38" t="n">
        <f>AY145+AY146+AY147+AY148</f>
        <v>10113.179070582075</v>
      </c>
      <c r="AZ144" s="37"/>
      <c r="BA144" s="38" t="n">
        <f t="shared" si="80"/>
        <v>140233.96613988382</v>
      </c>
      <c r="BB144" s="37"/>
      <c r="BC144" s="39"/>
      <c r="BD144" s="44"/>
      <c r="BE144" s="44"/>
      <c r="BF144" s="44"/>
      <c r="BG144" s="44"/>
      <c r="BH144" s="44"/>
      <c r="BI144" s="44"/>
      <c r="BJ144" s="44"/>
      <c r="BK144" s="44"/>
      <c r="BL144" s="44"/>
      <c r="BM144" s="44"/>
      <c r="BN144" s="44"/>
      <c r="BO144" s="44"/>
      <c r="BP144" s="44"/>
    </row>
    <row r="145" ht="28.8" customHeight="1" spans="1:68">
      <c r="A145" s="45"/>
      <c r="B145" s="34" t="s">
        <v>301</v>
      </c>
      <c r="C145" s="35">
        <v>10799.7779</v>
      </c>
      <c r="D145" s="36" t="n">
        <f t="shared" si="81"/>
        <v>0.1425069436758517</v>
      </c>
      <c r="E145" s="35">
        <v>13153.0143</v>
      </c>
      <c r="F145" s="36" t="n">
        <f t="shared" si="68"/>
        <v>-0.029851774375794005</v>
      </c>
      <c r="G145" s="35">
        <v>10881.1162</v>
      </c>
      <c r="H145" s="36" t="n">
        <f t="shared" si="69"/>
        <v>0.05920411779431056</v>
      </c>
      <c r="I145" s="35" t="n">
        <f>中口径明细!AD145</f>
        <v>11104.6944</v>
      </c>
      <c r="J145" s="36" t="n">
        <f t="shared" si="70"/>
        <v>-0.012513545076649146</v>
      </c>
      <c r="K145" s="35" t="n">
        <f>中口径明细!AF145</f>
        <v>10895.0669</v>
      </c>
      <c r="L145" s="36" t="n">
        <f t="shared" si="71"/>
        <v>-0.07706807803085236</v>
      </c>
      <c r="M145" s="35" t="n">
        <f>中口径明细!AH145</f>
        <v>10219.4209</v>
      </c>
      <c r="N145" s="36" t="n">
        <f t="shared" si="72"/>
        <v>-0.02896276029346634</v>
      </c>
      <c r="O145" s="35" t="n">
        <f>中口径明细!AJ145</f>
        <v>10813.7971</v>
      </c>
      <c r="P145" s="36" t="n">
        <f t="shared" si="73"/>
        <v>-0.009215549421405012</v>
      </c>
      <c r="Q145" s="35" t="n">
        <f>中口径明细!AL145</f>
        <v>9954.1267</v>
      </c>
      <c r="R145" s="36" t="n">
        <f t="shared" si="74"/>
        <v>-0.04167892672717777</v>
      </c>
      <c r="S145" s="35" t="n">
        <f>中口径明细!AN145</f>
        <v>9722.3011</v>
      </c>
      <c r="T145" s="36" t="n">
        <f t="shared" si="75"/>
        <v>-0.013849838081937516</v>
      </c>
      <c r="U145" s="35" t="n">
        <f>中口径明细!AP145</f>
        <v>10569.0524</v>
      </c>
      <c r="V145" s="36" t="n">
        <f t="shared" si="76"/>
        <v>-0.014591286303959006</v>
      </c>
      <c r="W145" s="35" t="n">
        <f>中口径明细!AR145</f>
        <v>9485.8706</v>
      </c>
      <c r="X145" s="36" t="n">
        <f t="shared" si="77"/>
        <v>0.0386798892734177</v>
      </c>
      <c r="Y145" s="35" t="n">
        <f t="shared" si="78"/>
        <v>97543.31549999998</v>
      </c>
      <c r="Z145" s="36" t="n">
        <f t="shared" si="79"/>
        <v>-0.004844018779871062</v>
      </c>
      <c r="AA145" s="37"/>
      <c r="AB145" s="38"/>
      <c r="AC145" s="35">
        <v>9452.7022</v>
      </c>
      <c r="AD145" s="36"/>
      <c r="AE145" s="35">
        <v>13557.7368</v>
      </c>
      <c r="AF145" s="36"/>
      <c r="AG145" s="35">
        <v>10272.9172</v>
      </c>
      <c r="AH145" s="36"/>
      <c r="AI145" s="35">
        <v>11245.4144</v>
      </c>
      <c r="AJ145" s="36"/>
      <c r="AK145" s="35">
        <v>11804.8435</v>
      </c>
      <c r="AL145" s="36"/>
      <c r="AM145" s="35">
        <v>10524.2317</v>
      </c>
      <c r="AN145" s="36"/>
      <c r="AO145" s="35">
        <v>10914.3791</v>
      </c>
      <c r="AP145" s="36"/>
      <c r="AQ145" s="35">
        <v>10387.0477</v>
      </c>
      <c r="AR145" s="36"/>
      <c r="AS145" s="35">
        <v>9858.8445</v>
      </c>
      <c r="AT145" s="36"/>
      <c r="AU145" s="35">
        <v>10725.552</v>
      </c>
      <c r="AV145" s="36"/>
      <c r="AW145" s="35">
        <v>9132.6218</v>
      </c>
      <c r="AX145" s="36"/>
      <c r="AY145" s="35">
        <v>9073.592</v>
      </c>
      <c r="AZ145" s="36"/>
      <c r="BA145" s="35" t="n">
        <f t="shared" si="80"/>
        <v>126949.8829</v>
      </c>
      <c r="BB145" s="36"/>
      <c r="BC145" s="40"/>
      <c r="BD145" s="46"/>
      <c r="BE145" s="46"/>
      <c r="BF145" s="46"/>
      <c r="BG145" s="46"/>
      <c r="BH145" s="46"/>
      <c r="BI145" s="46"/>
      <c r="BJ145" s="46"/>
      <c r="BK145" s="46"/>
      <c r="BL145" s="46"/>
      <c r="BM145" s="46"/>
      <c r="BN145" s="46"/>
      <c r="BO145" s="46"/>
      <c r="BP145" s="47"/>
    </row>
    <row r="146" ht="28.8" customHeight="1" spans="1:68">
      <c r="A146" s="45"/>
      <c r="B146" s="34" t="s">
        <v>341</v>
      </c>
      <c r="C146" s="35">
        <v>125.16</v>
      </c>
      <c r="D146" s="36" t="n">
        <f t="shared" si="81"/>
        <v>0.009354838709677349</v>
      </c>
      <c r="E146" s="35">
        <v>125.13</v>
      </c>
      <c r="F146" s="36" t="n">
        <f t="shared" si="68"/>
        <v>0.012870325400679894</v>
      </c>
      <c r="G146" s="35" t="n">
        <f>公交!AB42-公交!AB44</f>
        <v>125.51000000000022</v>
      </c>
      <c r="H146" s="36" t="n">
        <f t="shared" si="69"/>
        <v>0.01528878822197055</v>
      </c>
      <c r="I146" s="35" t="n">
        <f>公交!AD42-公交!AD44</f>
        <v>125.91999999999916</v>
      </c>
      <c r="J146" s="36" t="n">
        <f t="shared" si="70"/>
        <v>0.01786436019722748</v>
      </c>
      <c r="K146" s="35" t="n">
        <f>公交!AF42-公交!AF44</f>
        <v>125.94999999999982</v>
      </c>
      <c r="L146" s="36" t="n">
        <f t="shared" si="71"/>
        <v>0.01909539606764299</v>
      </c>
      <c r="M146" s="35" t="n">
        <f>公交!AH42-公交!AH44</f>
        <v>90.46000000000004</v>
      </c>
      <c r="N146" s="36" t="n">
        <f t="shared" si="72"/>
        <v>-0.2680637592038191</v>
      </c>
      <c r="O146" s="35" t="n">
        <f>公交!AJ42-公交!AJ44</f>
        <v>96.17000000000007</v>
      </c>
      <c r="P146" s="36" t="n">
        <f t="shared" si="73"/>
        <v>-0.24637567588747478</v>
      </c>
      <c r="Q146" s="35" t="n">
        <f>公交!AL42-公交!AL44</f>
        <v>103.61999999999989</v>
      </c>
      <c r="R146" s="36" t="n">
        <f t="shared" si="74"/>
        <v>-0.18659235418792686</v>
      </c>
      <c r="S146" s="35" t="n">
        <f>公交!AN42-公交!AN44</f>
        <v>103.70000000000073</v>
      </c>
      <c r="T146" s="36" t="n">
        <f t="shared" si="75"/>
        <v>-0.16973578863089667</v>
      </c>
      <c r="U146" s="35" t="n">
        <f>公交!AP42-公交!AP44</f>
        <v>101.05000000000018</v>
      </c>
      <c r="V146" s="36" t="n">
        <f t="shared" si="76"/>
        <v>-0.19256891729924086</v>
      </c>
      <c r="W146" s="35" t="n">
        <f>公交!AR42-公交!AR44</f>
        <v>101.25</v>
      </c>
      <c r="X146" s="36" t="n">
        <f t="shared" si="77"/>
        <v>-0.18824661268339615</v>
      </c>
      <c r="Y146" s="35" t="n">
        <f t="shared" si="78"/>
        <v>1021.6199999999999</v>
      </c>
      <c r="Z146" s="36" t="n">
        <f t="shared" si="79"/>
        <v>-0.08942466241811131</v>
      </c>
      <c r="AA146" s="37"/>
      <c r="AB146" s="38"/>
      <c r="AC146" s="35">
        <v>124</v>
      </c>
      <c r="AD146" s="36"/>
      <c r="AE146" s="35">
        <v>123.54</v>
      </c>
      <c r="AF146" s="36"/>
      <c r="AG146" s="35">
        <v>123.62</v>
      </c>
      <c r="AH146" s="36"/>
      <c r="AI146" s="35">
        <v>123.71</v>
      </c>
      <c r="AJ146" s="36"/>
      <c r="AK146" s="35">
        <v>123.59</v>
      </c>
      <c r="AL146" s="36"/>
      <c r="AM146" s="35">
        <v>123.59</v>
      </c>
      <c r="AN146" s="36"/>
      <c r="AO146" s="35">
        <v>127.610000000001</v>
      </c>
      <c r="AP146" s="36"/>
      <c r="AQ146" s="35">
        <v>127.39</v>
      </c>
      <c r="AR146" s="36"/>
      <c r="AS146" s="35">
        <v>124.9</v>
      </c>
      <c r="AT146" s="36"/>
      <c r="AU146" s="35">
        <v>125.15</v>
      </c>
      <c r="AV146" s="36"/>
      <c r="AW146" s="35">
        <v>124.73</v>
      </c>
      <c r="AX146" s="36"/>
      <c r="AY146" s="35">
        <v>124.9</v>
      </c>
      <c r="AZ146" s="36"/>
      <c r="BA146" s="35" t="n">
        <f t="shared" si="80"/>
        <v>1496.7300000000014</v>
      </c>
      <c r="BB146" s="36"/>
      <c r="BC146" s="40"/>
      <c r="BD146" s="46"/>
      <c r="BE146" s="46"/>
      <c r="BF146" s="46"/>
      <c r="BG146" s="46"/>
      <c r="BH146" s="46"/>
      <c r="BI146" s="46"/>
      <c r="BJ146" s="46"/>
      <c r="BK146" s="46"/>
      <c r="BL146" s="46"/>
      <c r="BM146" s="46"/>
      <c r="BN146" s="46"/>
      <c r="BO146" s="46"/>
      <c r="BP146" s="47"/>
    </row>
    <row r="147" ht="28.8" customHeight="1" spans="1:68">
      <c r="A147" s="45"/>
      <c r="B147" s="34" t="s">
        <v>303</v>
      </c>
      <c r="C147" s="35">
        <v>862.91</v>
      </c>
      <c r="D147" s="36" t="n">
        <f t="shared" si="81"/>
        <v>-0.07378307304245157</v>
      </c>
      <c r="E147" s="35">
        <v>780.83</v>
      </c>
      <c r="F147" s="36" t="n">
        <f t="shared" si="68"/>
        <v>-0.23055774536854556</v>
      </c>
      <c r="G147" s="35" t="n">
        <f>出租!AB42-出租!AB44</f>
        <v>767.6500000000001</v>
      </c>
      <c r="H147" s="36" t="n">
        <f t="shared" si="69"/>
        <v>-0.11467223324260734</v>
      </c>
      <c r="I147" s="35" t="n">
        <f>出租!AD42-出租!AD44</f>
        <v>728.9000000000001</v>
      </c>
      <c r="J147" s="36" t="n">
        <f t="shared" si="70"/>
        <v>-0.08601880877742951</v>
      </c>
      <c r="K147" s="35" t="n">
        <f>出租!AF42-出租!AF44</f>
        <v>753.0</v>
      </c>
      <c r="L147" s="36" t="n">
        <f t="shared" si="71"/>
        <v>-0.059631595379331825</v>
      </c>
      <c r="M147" s="35" t="n">
        <f>出租!AH42-出租!AH44</f>
        <v>728.19</v>
      </c>
      <c r="N147" s="36" t="n">
        <f t="shared" si="72"/>
        <v>-0.09101235800773932</v>
      </c>
      <c r="O147" s="35" t="n">
        <f>出租!AJ42-出租!AJ44</f>
        <v>1360.1</v>
      </c>
      <c r="P147" s="36" t="n">
        <f t="shared" si="73"/>
        <v>0.6657481231093312</v>
      </c>
      <c r="Q147" s="35" t="n">
        <f>出租!AL42-出租!AL44</f>
        <v>1569.8800000000006</v>
      </c>
      <c r="R147" s="36" t="n">
        <f t="shared" si="74"/>
        <v>1.037878886220549</v>
      </c>
      <c r="S147" s="35" t="n">
        <f>出租!AN42-出租!AN44</f>
        <v>1573.3200000000002</v>
      </c>
      <c r="T147" s="36" t="n">
        <f t="shared" si="75"/>
        <v>1.2537818015127207</v>
      </c>
      <c r="U147" s="35" t="n">
        <f>出租!AP42-出租!AP44</f>
        <v>1675.0600000000004</v>
      </c>
      <c r="V147" s="36" t="n">
        <f t="shared" si="76"/>
        <v>1.3458581331839508</v>
      </c>
      <c r="W147" s="35" t="n">
        <f>出租!AR42-出租!AR44</f>
        <v>1457.6100000000001</v>
      </c>
      <c r="X147" s="36" t="n">
        <f t="shared" si="77"/>
        <v>1.1008474820558645</v>
      </c>
      <c r="Y147" s="35" t="n">
        <f t="shared" si="78"/>
        <v>9124.78</v>
      </c>
      <c r="Z147" s="36" t="n">
        <f t="shared" si="79"/>
        <v>0.2169910720716155</v>
      </c>
      <c r="AA147" s="37"/>
      <c r="AB147" s="38"/>
      <c r="AC147" s="35">
        <v>931.65</v>
      </c>
      <c r="AD147" s="36"/>
      <c r="AE147" s="35">
        <v>1014.8</v>
      </c>
      <c r="AF147" s="36"/>
      <c r="AG147" s="35">
        <v>867.08</v>
      </c>
      <c r="AH147" s="36"/>
      <c r="AI147" s="35">
        <v>797.5</v>
      </c>
      <c r="AJ147" s="36"/>
      <c r="AK147" s="35">
        <v>800.75</v>
      </c>
      <c r="AL147" s="36"/>
      <c r="AM147" s="35">
        <v>801.1</v>
      </c>
      <c r="AN147" s="36"/>
      <c r="AO147" s="35">
        <v>816.51</v>
      </c>
      <c r="AP147" s="36"/>
      <c r="AQ147" s="35">
        <v>770.35</v>
      </c>
      <c r="AR147" s="36"/>
      <c r="AS147" s="35">
        <v>698.08</v>
      </c>
      <c r="AT147" s="36"/>
      <c r="AU147" s="35">
        <v>714.05</v>
      </c>
      <c r="AV147" s="36"/>
      <c r="AW147" s="35">
        <v>693.82</v>
      </c>
      <c r="AX147" s="36"/>
      <c r="AY147" s="35">
        <v>731.73</v>
      </c>
      <c r="AZ147" s="36"/>
      <c r="BA147" s="35" t="n">
        <f t="shared" si="80"/>
        <v>9637.42</v>
      </c>
      <c r="BB147" s="36"/>
      <c r="BC147" s="40"/>
      <c r="BD147" s="46"/>
      <c r="BE147" s="46"/>
      <c r="BF147" s="46"/>
      <c r="BG147" s="46"/>
      <c r="BH147" s="46"/>
      <c r="BI147" s="46"/>
      <c r="BJ147" s="41"/>
      <c r="BK147" s="46"/>
      <c r="BL147" s="41"/>
      <c r="BM147" s="41"/>
      <c r="BN147" s="41"/>
      <c r="BO147" s="41"/>
      <c r="BP147" s="47"/>
    </row>
    <row r="148" ht="28.8" customHeight="1" spans="1:68">
      <c r="A148" s="29"/>
      <c r="B148" s="34" t="s">
        <v>304</v>
      </c>
      <c r="C148" s="35">
        <v>111.080745453823</v>
      </c>
      <c r="D148" s="36" t="n">
        <f t="shared" si="81"/>
        <v>-0.40962806496091053</v>
      </c>
      <c r="E148" s="35">
        <v>185.904714435056</v>
      </c>
      <c r="F148" s="36" t="n">
        <f t="shared" si="68"/>
        <v>0.604730135305307</v>
      </c>
      <c r="G148" s="35">
        <v>202.852133753913</v>
      </c>
      <c r="H148" s="36" t="n">
        <f t="shared" si="69"/>
        <v>0.18415143496939046</v>
      </c>
      <c r="I148" s="35" t="n">
        <f>网约车!AD42-网约车!AD44</f>
        <v>274.74903578215805</v>
      </c>
      <c r="J148" s="36" t="n">
        <f t="shared" si="70"/>
        <v>0.4731937936769177</v>
      </c>
      <c r="K148" s="35" t="n">
        <f>网约车!AF42-网约车!AF44</f>
        <v>281.802299862798</v>
      </c>
      <c r="L148" s="36" t="n">
        <f t="shared" si="71"/>
        <v>0.4836732327925115</v>
      </c>
      <c r="M148" s="35" t="n">
        <f>网约车!AH42-网约车!AH44</f>
        <v>253.19443723112897</v>
      </c>
      <c r="N148" s="36" t="n">
        <f t="shared" si="72"/>
        <v>0.3726836566020644</v>
      </c>
      <c r="O148" s="35" t="n">
        <f>网约车!AJ42-网约车!AJ44</f>
        <v>361.058149983989</v>
      </c>
      <c r="P148" s="36" t="n">
        <f t="shared" si="73"/>
        <v>0.8266692431449119</v>
      </c>
      <c r="Q148" s="35" t="n">
        <f>网约车!AL42-网约车!AL44</f>
        <v>372.322162367876</v>
      </c>
      <c r="R148" s="36" t="n">
        <f t="shared" si="74"/>
        <v>1.056440540504909</v>
      </c>
      <c r="S148" s="35" t="n">
        <f>网约车!AN42-网约车!AN44</f>
        <v>329.154133277492</v>
      </c>
      <c r="T148" s="36" t="n">
        <f t="shared" si="75"/>
        <v>0.8514259052906268</v>
      </c>
      <c r="U148" s="35" t="n">
        <f>网约车!AP42-网约车!AP44</f>
        <v>353.46250197738203</v>
      </c>
      <c r="V148" s="36" t="n">
        <f t="shared" si="76"/>
        <v>0.8150438225659333</v>
      </c>
      <c r="W148" s="35" t="n">
        <f>网约车!AR42-网约车!AR44</f>
        <v>299.436742283824</v>
      </c>
      <c r="X148" s="36" t="n">
        <f t="shared" si="77"/>
        <v>0.6677418947248179</v>
      </c>
      <c r="Y148" s="35" t="n">
        <f t="shared" si="78"/>
        <v>2372.117812148234</v>
      </c>
      <c r="Z148" s="36" t="n">
        <f t="shared" si="79"/>
        <v>0.48937871789402587</v>
      </c>
      <c r="AA148" s="37"/>
      <c r="AB148" s="38"/>
      <c r="AC148" s="35">
        <v>188.153838048667</v>
      </c>
      <c r="AD148" s="36"/>
      <c r="AE148" s="35">
        <v>115.847961189865</v>
      </c>
      <c r="AF148" s="36"/>
      <c r="AG148" s="35">
        <v>171.305905447099</v>
      </c>
      <c r="AH148" s="36"/>
      <c r="AI148" s="35">
        <v>186.498909350152</v>
      </c>
      <c r="AJ148" s="36"/>
      <c r="AK148" s="35">
        <v>189.935555642802</v>
      </c>
      <c r="AL148" s="36"/>
      <c r="AM148" s="35">
        <v>184.452139437491</v>
      </c>
      <c r="AN148" s="36"/>
      <c r="AO148" s="35">
        <v>197.659292364483</v>
      </c>
      <c r="AP148" s="36"/>
      <c r="AQ148" s="35">
        <v>181.051751817955</v>
      </c>
      <c r="AR148" s="36"/>
      <c r="AS148" s="35">
        <v>177.784124299494</v>
      </c>
      <c r="AT148" s="36"/>
      <c r="AU148" s="35">
        <v>194.740478209331</v>
      </c>
      <c r="AV148" s="36"/>
      <c r="AW148" s="35">
        <v>179.546213494404</v>
      </c>
      <c r="AX148" s="36"/>
      <c r="AY148" s="35">
        <v>182.957070582075</v>
      </c>
      <c r="AZ148" s="36"/>
      <c r="BA148" s="35" t="n">
        <f t="shared" si="80"/>
        <v>2149.9332398838183</v>
      </c>
      <c r="BB148" s="36"/>
      <c r="BC148" s="40"/>
      <c r="BD148" s="46"/>
      <c r="BE148" s="46"/>
      <c r="BF148" s="46"/>
      <c r="BG148" s="46"/>
      <c r="BH148" s="46"/>
      <c r="BI148" s="46"/>
      <c r="BJ148" s="46"/>
      <c r="BK148" s="46"/>
      <c r="BL148" s="46"/>
      <c r="BM148" s="46"/>
      <c r="BN148" s="46"/>
      <c r="BO148" s="46"/>
      <c r="BP148" s="47"/>
    </row>
    <row r="149" s="15" customFormat="1" ht="28.8" customHeight="1" spans="1:68">
      <c r="A149" s="48" t="s">
        <v>102</v>
      </c>
      <c r="B149" s="34" t="s">
        <v>340</v>
      </c>
      <c r="C149" s="35" t="n">
        <f>C150+C151+C152+C153</f>
        <v>14007.121022552146</v>
      </c>
      <c r="D149" s="36" t="n">
        <f t="shared" si="81"/>
        <v>0.12343450821109347</v>
      </c>
      <c r="E149" s="35" t="n">
        <f>E150+E151+E152+E153</f>
        <v>15427.97731449265</v>
      </c>
      <c r="F149" s="36" t="n">
        <f t="shared" si="68"/>
        <v>0.2518246022036219</v>
      </c>
      <c r="G149" s="35" t="n">
        <f>G150+G151+G152+G153</f>
        <v>15297.004235135651</v>
      </c>
      <c r="H149" s="36" t="n">
        <f t="shared" si="69"/>
        <v>0.25767489766767615</v>
      </c>
      <c r="I149" s="35" t="n">
        <f>I150+I151+I152+I153</f>
        <v>15556.39833714609</v>
      </c>
      <c r="J149" s="36" t="n">
        <f t="shared" si="70"/>
        <v>0.2332471709848689</v>
      </c>
      <c r="K149" s="35" t="n">
        <f>K150+K151+K152+K153</f>
        <v>15360.822124093314</v>
      </c>
      <c r="L149" s="36" t="n">
        <f t="shared" si="71"/>
        <v>0.2597549029142714</v>
      </c>
      <c r="M149" s="35" t="n">
        <f>M150+M151+M152+M153</f>
        <v>15015.17118002963</v>
      </c>
      <c r="N149" s="36" t="n">
        <f t="shared" si="72"/>
        <v>0.28448314700614374</v>
      </c>
      <c r="O149" s="35" t="n">
        <f>O150+O151+O152+O153</f>
        <v>14360.158514376832</v>
      </c>
      <c r="P149" s="36" t="n">
        <f t="shared" si="73"/>
        <v>0.25393120270914227</v>
      </c>
      <c r="Q149" s="35" t="n">
        <f>Q150+Q151+Q152+Q153</f>
        <v>14492.7399688497</v>
      </c>
      <c r="R149" s="36" t="n">
        <f t="shared" si="74"/>
        <v>0.025279155556542587</v>
      </c>
      <c r="S149" s="35" t="n">
        <f>S150+S151+S152+S153</f>
        <v>14820.751709186983</v>
      </c>
      <c r="T149" s="36" t="n">
        <f t="shared" si="75"/>
        <v>-0.07131479429707666</v>
      </c>
      <c r="U149" s="35" t="n">
        <f>U150+U151+U152+U153</f>
        <v>15858.201191965662</v>
      </c>
      <c r="V149" s="36" t="n">
        <f t="shared" si="76"/>
        <v>-0.0702176821494429</v>
      </c>
      <c r="W149" s="35" t="n">
        <f>W150+W151+W152+W153</f>
        <v>14768.344535265502</v>
      </c>
      <c r="X149" s="36" t="n">
        <f t="shared" si="77"/>
        <v>-0.015811937934373077</v>
      </c>
      <c r="Y149" s="35" t="n">
        <f t="shared" si="78"/>
        <v>134338.14440586301</v>
      </c>
      <c r="Z149" s="36" t="n">
        <f t="shared" si="79"/>
        <v>0.16816639788436927</v>
      </c>
      <c r="AA149" s="37"/>
      <c r="AB149" s="38"/>
      <c r="AC149" s="38" t="n">
        <f>AC150+AC151+AC152+AC153</f>
        <v>12468.124238818684</v>
      </c>
      <c r="AD149" s="37"/>
      <c r="AE149" s="38" t="n">
        <f>AE150+AE151+AE152+AE153</f>
        <v>12324.392161117734</v>
      </c>
      <c r="AF149" s="37"/>
      <c r="AG149" s="38" t="n">
        <f>AG150+AG151+AG152+AG153</f>
        <v>12162.924030290787</v>
      </c>
      <c r="AH149" s="37"/>
      <c r="AI149" s="38" t="n">
        <f>AI150+AI151+AI152+AI153</f>
        <v>12614.177192657007</v>
      </c>
      <c r="AJ149" s="37"/>
      <c r="AK149" s="38" t="n">
        <f>AK150+AK151+AK152+AK153</f>
        <v>12193.500567894656</v>
      </c>
      <c r="AL149" s="37"/>
      <c r="AM149" s="38" t="n">
        <f>AM150+AM151+AM152+AM153</f>
        <v>11689.659934446647</v>
      </c>
      <c r="AN149" s="37"/>
      <c r="AO149" s="38" t="n">
        <f>AO150+AO151+AO152+AO153</f>
        <v>11452.110357690643</v>
      </c>
      <c r="AP149" s="37"/>
      <c r="AQ149" s="38" t="n">
        <f>AQ150+AQ151+AQ152+AQ153</f>
        <v>14135.408771655664</v>
      </c>
      <c r="AR149" s="37"/>
      <c r="AS149" s="38" t="n">
        <f>AS150+AS151+AS152+AS153</f>
        <v>15958.854107048206</v>
      </c>
      <c r="AT149" s="37"/>
      <c r="AU149" s="38" t="n">
        <f>AU150+AU151+AU152+AU153</f>
        <v>17055.821440685406</v>
      </c>
      <c r="AV149" s="37"/>
      <c r="AW149" s="38" t="n">
        <f>AW150+AW151+AW152+AW153</f>
        <v>15005.612346353251</v>
      </c>
      <c r="AX149" s="37"/>
      <c r="AY149" s="38" t="n">
        <f>AY150+AY151+AY152+AY153</f>
        <v>13853.95946620403</v>
      </c>
      <c r="AZ149" s="37"/>
      <c r="BA149" s="38" t="n">
        <f t="shared" si="80"/>
        <v>160914.54461486268</v>
      </c>
      <c r="BB149" s="37"/>
      <c r="BC149" s="39"/>
      <c r="BD149" s="44"/>
      <c r="BE149" s="44"/>
      <c r="BF149" s="44"/>
      <c r="BG149" s="44"/>
      <c r="BH149" s="44"/>
      <c r="BI149" s="44"/>
      <c r="BJ149" s="44"/>
      <c r="BK149" s="44"/>
      <c r="BL149" s="44"/>
      <c r="BM149" s="44"/>
      <c r="BN149" s="44"/>
      <c r="BO149" s="44"/>
      <c r="BP149" s="44"/>
    </row>
    <row r="150" ht="28.8" customHeight="1" spans="1:68">
      <c r="A150" s="45"/>
      <c r="B150" s="34" t="s">
        <v>301</v>
      </c>
      <c r="C150" s="35">
        <v>8652.7027</v>
      </c>
      <c r="D150" s="36" t="n">
        <f t="shared" si="81"/>
        <v>0.267291043395115</v>
      </c>
      <c r="E150" s="35">
        <v>8874.886</v>
      </c>
      <c r="F150" s="36" t="n">
        <f t="shared" si="68"/>
        <v>0.22018191131804676</v>
      </c>
      <c r="G150" s="35">
        <v>8663.1027</v>
      </c>
      <c r="H150" s="36" t="n">
        <f t="shared" si="69"/>
        <v>0.23894747318278275</v>
      </c>
      <c r="I150" s="35" t="n">
        <f>中口径明细!AD150</f>
        <v>9201.8672</v>
      </c>
      <c r="J150" s="36" t="n">
        <f t="shared" si="70"/>
        <v>0.25994049823903587</v>
      </c>
      <c r="K150" s="35" t="n">
        <f>中口径明细!AF150</f>
        <v>8984.2135</v>
      </c>
      <c r="L150" s="36" t="n">
        <f t="shared" si="71"/>
        <v>0.24952537175104172</v>
      </c>
      <c r="M150" s="35" t="n">
        <f>中口径明细!AH150</f>
        <v>8588.2675</v>
      </c>
      <c r="N150" s="36" t="n">
        <f t="shared" si="72"/>
        <v>0.280762431963852</v>
      </c>
      <c r="O150" s="35" t="n">
        <f>中口径明细!AJ150</f>
        <v>8528.6379</v>
      </c>
      <c r="P150" s="36" t="n">
        <f t="shared" si="73"/>
        <v>0.28782565618590183</v>
      </c>
      <c r="Q150" s="35" t="n">
        <f>中口径明细!AL150</f>
        <v>8864.1288</v>
      </c>
      <c r="R150" s="36" t="n">
        <f t="shared" si="74"/>
        <v>-0.02446194366221921</v>
      </c>
      <c r="S150" s="35" t="n">
        <f>中口径明细!AN150</f>
        <v>8956.6383</v>
      </c>
      <c r="T150" s="36" t="n">
        <f t="shared" si="75"/>
        <v>-0.16075900508829954</v>
      </c>
      <c r="U150" s="35" t="n">
        <f>中口径明细!AP150</f>
        <v>9643.3971</v>
      </c>
      <c r="V150" s="36" t="n">
        <f t="shared" si="76"/>
        <v>-0.16804023810479174</v>
      </c>
      <c r="W150" s="35" t="n">
        <f>中口径明细!AR150</f>
        <v>8993.5855</v>
      </c>
      <c r="X150" s="36" t="n">
        <f t="shared" si="77"/>
        <v>-0.06287737621914136</v>
      </c>
      <c r="Y150" s="35" t="n">
        <f t="shared" si="78"/>
        <v>79314.44460000002</v>
      </c>
      <c r="Z150" s="36" t="n">
        <f t="shared" si="79"/>
        <v>0.15494545047339492</v>
      </c>
      <c r="AA150" s="37"/>
      <c r="AB150" s="38"/>
      <c r="AC150" s="35">
        <v>6827.7155</v>
      </c>
      <c r="AD150" s="36"/>
      <c r="AE150" s="35">
        <v>7273.4122</v>
      </c>
      <c r="AF150" s="36"/>
      <c r="AG150" s="35">
        <v>6992.3083</v>
      </c>
      <c r="AH150" s="36"/>
      <c r="AI150" s="35">
        <v>7303.4141</v>
      </c>
      <c r="AJ150" s="36"/>
      <c r="AK150" s="35">
        <v>7190.1009</v>
      </c>
      <c r="AL150" s="36"/>
      <c r="AM150" s="35">
        <v>6705.5898</v>
      </c>
      <c r="AN150" s="36"/>
      <c r="AO150" s="35">
        <v>6622.5097</v>
      </c>
      <c r="AP150" s="36"/>
      <c r="AQ150" s="35">
        <v>9086.3998</v>
      </c>
      <c r="AR150" s="36"/>
      <c r="AS150" s="35">
        <v>10672.3079</v>
      </c>
      <c r="AT150" s="36"/>
      <c r="AU150" s="35">
        <v>11591.1821</v>
      </c>
      <c r="AV150" s="36"/>
      <c r="AW150" s="35">
        <v>9597.021</v>
      </c>
      <c r="AX150" s="36"/>
      <c r="AY150" s="35">
        <v>8521.7629</v>
      </c>
      <c r="AZ150" s="36"/>
      <c r="BA150" s="35" t="n">
        <f t="shared" si="80"/>
        <v>98383.72420000003</v>
      </c>
      <c r="BB150" s="36"/>
      <c r="BC150" s="40"/>
      <c r="BD150" s="46"/>
      <c r="BE150" s="46"/>
      <c r="BF150" s="46"/>
      <c r="BG150" s="46"/>
      <c r="BH150" s="46"/>
      <c r="BI150" s="46"/>
      <c r="BJ150" s="46"/>
      <c r="BK150" s="46"/>
      <c r="BL150" s="46"/>
      <c r="BM150" s="46"/>
      <c r="BN150" s="46"/>
      <c r="BO150" s="46"/>
      <c r="BP150" s="47"/>
    </row>
    <row r="151" ht="28.8" customHeight="1" spans="1:68">
      <c r="A151" s="45"/>
      <c r="B151" s="34" t="s">
        <v>341</v>
      </c>
      <c r="C151" s="35">
        <v>4789.39</v>
      </c>
      <c r="D151" s="36" t="n">
        <f t="shared" si="81"/>
        <v>0.06267473130208656</v>
      </c>
      <c r="E151" s="35">
        <v>5985.38</v>
      </c>
      <c r="F151" s="36" t="n">
        <f t="shared" si="68"/>
        <v>0.4897009338350955</v>
      </c>
      <c r="G151" s="35" t="n">
        <f>公交!AB46-公交!AB48</f>
        <v>6160.08</v>
      </c>
      <c r="H151" s="36" t="n">
        <f t="shared" si="69"/>
        <v>0.4182752523392028</v>
      </c>
      <c r="I151" s="35" t="n">
        <f>公交!AD46-公交!AD48</f>
        <v>5866.16</v>
      </c>
      <c r="J151" s="36" t="n">
        <f t="shared" si="70"/>
        <v>0.3041388494278707</v>
      </c>
      <c r="K151" s="35" t="n">
        <f>公交!AF46-公交!AF48</f>
        <v>5906.849999999999</v>
      </c>
      <c r="L151" s="36" t="n">
        <f t="shared" si="71"/>
        <v>0.3225909738206765</v>
      </c>
      <c r="M151" s="35" t="n">
        <f>公交!AH46-公交!AH48</f>
        <v>5895.57</v>
      </c>
      <c r="N151" s="36" t="n">
        <f t="shared" si="72"/>
        <v>0.33456703768344287</v>
      </c>
      <c r="O151" s="35" t="n">
        <f>公交!AJ46-公交!AJ48</f>
        <v>5278.18</v>
      </c>
      <c r="P151" s="36" t="n">
        <f t="shared" si="73"/>
        <v>0.2353584125787871</v>
      </c>
      <c r="Q151" s="35" t="n">
        <f>公交!AL46-公交!AL48</f>
        <v>5025.74</v>
      </c>
      <c r="R151" s="36" t="n">
        <f t="shared" si="74"/>
        <v>0.10071661979727886</v>
      </c>
      <c r="S151" s="35" t="n">
        <f>公交!AN46-公交!AN48</f>
        <v>5273.139999999999</v>
      </c>
      <c r="T151" s="36" t="n">
        <f t="shared" si="75"/>
        <v>0.098838675260428</v>
      </c>
      <c r="U151" s="35" t="n">
        <f>公交!AP46-公交!AP48</f>
        <v>5435.17</v>
      </c>
      <c r="V151" s="36" t="n">
        <f t="shared" si="76"/>
        <v>0.10748932788605536</v>
      </c>
      <c r="W151" s="35" t="n">
        <f>公交!AR46-公交!AR48</f>
        <v>5196.389999999999</v>
      </c>
      <c r="X151" s="36" t="n">
        <f t="shared" si="77"/>
        <v>0.08407637199637841</v>
      </c>
      <c r="Y151" s="35" t="n">
        <f t="shared" si="78"/>
        <v>50180.48999999999</v>
      </c>
      <c r="Z151" s="36" t="n">
        <f t="shared" si="79"/>
        <v>0.2580587175247022</v>
      </c>
      <c r="AA151" s="37"/>
      <c r="AB151" s="38"/>
      <c r="AC151" s="35">
        <v>4506.92</v>
      </c>
      <c r="AD151" s="36"/>
      <c r="AE151" s="35">
        <v>4017.84</v>
      </c>
      <c r="AF151" s="36"/>
      <c r="AG151" s="35">
        <v>4343.36</v>
      </c>
      <c r="AH151" s="36"/>
      <c r="AI151" s="35">
        <v>4498.11</v>
      </c>
      <c r="AJ151" s="36"/>
      <c r="AK151" s="35">
        <v>4466.12</v>
      </c>
      <c r="AL151" s="36"/>
      <c r="AM151" s="35">
        <v>4417.59</v>
      </c>
      <c r="AN151" s="36"/>
      <c r="AO151" s="35">
        <v>4272.59</v>
      </c>
      <c r="AP151" s="36"/>
      <c r="AQ151" s="35">
        <v>4565.88</v>
      </c>
      <c r="AR151" s="36"/>
      <c r="AS151" s="35">
        <v>4798.83</v>
      </c>
      <c r="AT151" s="36"/>
      <c r="AU151" s="35">
        <v>4907.65</v>
      </c>
      <c r="AV151" s="36"/>
      <c r="AW151" s="35">
        <v>4793.38</v>
      </c>
      <c r="AX151" s="36"/>
      <c r="AY151" s="35">
        <v>4775.44</v>
      </c>
      <c r="AZ151" s="36"/>
      <c r="BA151" s="35" t="n">
        <f t="shared" si="80"/>
        <v>54363.71</v>
      </c>
      <c r="BB151" s="36"/>
      <c r="BC151" s="40"/>
      <c r="BD151" s="46"/>
      <c r="BE151" s="46"/>
      <c r="BF151" s="46"/>
      <c r="BG151" s="46"/>
      <c r="BH151" s="46"/>
      <c r="BI151" s="46"/>
      <c r="BJ151" s="46"/>
      <c r="BK151" s="46"/>
      <c r="BL151" s="46"/>
      <c r="BM151" s="46"/>
      <c r="BN151" s="46"/>
      <c r="BO151" s="46"/>
      <c r="BP151" s="47"/>
    </row>
    <row r="152" ht="28.8" customHeight="1" spans="1:68">
      <c r="A152" s="45"/>
      <c r="B152" s="34" t="s">
        <v>303</v>
      </c>
      <c r="C152" s="35">
        <v>457.49</v>
      </c>
      <c r="D152" s="36" t="n">
        <f t="shared" si="81"/>
        <v>-0.48480855855855853</v>
      </c>
      <c r="E152" s="35">
        <v>447.38</v>
      </c>
      <c r="F152" s="36" t="n">
        <f t="shared" si="68"/>
        <v>-0.46884646435864563</v>
      </c>
      <c r="G152" s="35" t="n">
        <f>出租!AB46-出租!AB48</f>
        <v>355.65999999999985</v>
      </c>
      <c r="H152" s="36" t="n">
        <f t="shared" si="69"/>
        <v>-0.4590886969217667</v>
      </c>
      <c r="I152" s="35" t="n">
        <f>出租!AD46-出租!AD48</f>
        <v>350.31999999999994</v>
      </c>
      <c r="J152" s="36" t="n">
        <f t="shared" si="70"/>
        <v>-0.4403833865814697</v>
      </c>
      <c r="K152" s="35" t="n">
        <f>出租!AF46-出租!AF48</f>
        <v>316.9499999999998</v>
      </c>
      <c r="L152" s="36" t="n">
        <f t="shared" si="71"/>
        <v>-0.1346783881183794</v>
      </c>
      <c r="M152" s="35" t="n">
        <f>出租!AH46-出租!AH48</f>
        <v>376.1400000000001</v>
      </c>
      <c r="N152" s="36" t="n">
        <f t="shared" si="72"/>
        <v>-0.07454974904044875</v>
      </c>
      <c r="O152" s="35" t="n">
        <f>出租!AJ46-出租!AJ48</f>
        <v>386.15999999999985</v>
      </c>
      <c r="P152" s="36" t="n">
        <f t="shared" si="73"/>
        <v>-0.02977312127835985</v>
      </c>
      <c r="Q152" s="35" t="n">
        <f>出租!AL46-出租!AL48</f>
        <v>422.01</v>
      </c>
      <c r="R152" s="36" t="n">
        <f t="shared" si="74"/>
        <v>0.228451663610165</v>
      </c>
      <c r="S152" s="35" t="n">
        <f>出租!AN46-出租!AN48</f>
        <v>429.95000000000005</v>
      </c>
      <c r="T152" s="36" t="n">
        <f t="shared" si="75"/>
        <v>0.24148186648186654</v>
      </c>
      <c r="U152" s="35" t="n">
        <f>出租!AP46-出租!AP48</f>
        <v>571.05</v>
      </c>
      <c r="V152" s="36" t="n">
        <f t="shared" si="76"/>
        <v>0.4384855660234772</v>
      </c>
      <c r="W152" s="35" t="n">
        <f>出租!AR46-出租!AR48</f>
        <v>419.8100000000002</v>
      </c>
      <c r="X152" s="36" t="n">
        <f t="shared" si="77"/>
        <v>-0.062002859951738265</v>
      </c>
      <c r="Y152" s="35" t="n">
        <f t="shared" si="78"/>
        <v>3542.0599999999995</v>
      </c>
      <c r="Z152" s="36" t="n">
        <f t="shared" si="79"/>
        <v>-0.273331172374743</v>
      </c>
      <c r="AA152" s="37"/>
      <c r="AB152" s="38"/>
      <c r="AC152" s="35">
        <v>888</v>
      </c>
      <c r="AD152" s="36"/>
      <c r="AE152" s="35">
        <v>842.28</v>
      </c>
      <c r="AF152" s="36"/>
      <c r="AG152" s="35">
        <v>657.52</v>
      </c>
      <c r="AH152" s="36"/>
      <c r="AI152" s="35">
        <v>626</v>
      </c>
      <c r="AJ152" s="36"/>
      <c r="AK152" s="35">
        <v>366.28</v>
      </c>
      <c r="AL152" s="36"/>
      <c r="AM152" s="35">
        <v>406.44</v>
      </c>
      <c r="AN152" s="36"/>
      <c r="AO152" s="35">
        <v>398.01</v>
      </c>
      <c r="AP152" s="36"/>
      <c r="AQ152" s="35">
        <v>343.53</v>
      </c>
      <c r="AR152" s="36"/>
      <c r="AS152" s="35">
        <v>346.32</v>
      </c>
      <c r="AT152" s="36"/>
      <c r="AU152" s="35">
        <v>396.98</v>
      </c>
      <c r="AV152" s="36"/>
      <c r="AW152" s="35">
        <v>447.56</v>
      </c>
      <c r="AX152" s="36"/>
      <c r="AY152" s="35">
        <v>389.36</v>
      </c>
      <c r="AZ152" s="36"/>
      <c r="BA152" s="35" t="n">
        <f t="shared" si="80"/>
        <v>6108.279999999999</v>
      </c>
      <c r="BB152" s="36"/>
      <c r="BC152" s="40"/>
      <c r="BD152" s="49"/>
      <c r="BE152" s="49"/>
      <c r="BF152" s="49"/>
      <c r="BG152" s="49"/>
      <c r="BH152" s="49"/>
      <c r="BI152" s="49"/>
      <c r="BJ152" s="50"/>
      <c r="BK152" s="49"/>
      <c r="BL152" s="50"/>
      <c r="BM152" s="50"/>
      <c r="BN152" s="50"/>
      <c r="BO152" s="50"/>
      <c r="BP152" s="47"/>
    </row>
    <row r="153" ht="28.8" customHeight="1" spans="1:68">
      <c r="A153" s="29"/>
      <c r="B153" s="34" t="s">
        <v>304</v>
      </c>
      <c r="C153" s="35">
        <v>107.538322552146</v>
      </c>
      <c r="D153" s="36" t="n">
        <f t="shared" si="81"/>
        <v>-0.5619419323687456</v>
      </c>
      <c r="E153" s="35">
        <v>120.331314492651</v>
      </c>
      <c r="F153" s="36" t="n">
        <f t="shared" si="68"/>
        <v>-0.36953086552070125</v>
      </c>
      <c r="G153" s="35">
        <v>118.161535135653</v>
      </c>
      <c r="H153" s="36" t="n">
        <f t="shared" si="69"/>
        <v>-0.3038499617421687</v>
      </c>
      <c r="I153" s="35" t="n">
        <f>网约车!AD46-网约车!AD48</f>
        <v>138.051137146091</v>
      </c>
      <c r="J153" s="36" t="n">
        <f t="shared" si="70"/>
        <v>-0.26038655357416185</v>
      </c>
      <c r="K153" s="35" t="n">
        <f>网约车!AF46-网约车!AF48</f>
        <v>152.80862409331402</v>
      </c>
      <c r="L153" s="36" t="n">
        <f t="shared" si="71"/>
        <v>-0.10638057971286619</v>
      </c>
      <c r="M153" s="35" t="n">
        <f>网约车!AH46-网约车!AH48</f>
        <v>155.19368002963202</v>
      </c>
      <c r="N153" s="36" t="n">
        <f t="shared" si="72"/>
        <v>-0.03028274397401054</v>
      </c>
      <c r="O153" s="35" t="n">
        <f>网约车!AJ46-网约车!AJ48</f>
        <v>167.18061437683096</v>
      </c>
      <c r="P153" s="36" t="n">
        <f t="shared" si="73"/>
        <v>0.051446055664135404</v>
      </c>
      <c r="Q153" s="35" t="n">
        <f>网约车!AL46-网约车!AL48</f>
        <v>180.861168849701</v>
      </c>
      <c r="R153" s="36" t="n">
        <f t="shared" si="74"/>
        <v>0.29557665579238424</v>
      </c>
      <c r="S153" s="35" t="n">
        <f>网约车!AN46-网约车!AN48</f>
        <v>161.02340918698204</v>
      </c>
      <c r="T153" s="36" t="n">
        <f t="shared" si="75"/>
        <v>0.1388099620811143</v>
      </c>
      <c r="U153" s="35" t="n">
        <f>网约车!AP46-网约车!AP48</f>
        <v>208.58409196566203</v>
      </c>
      <c r="V153" s="36" t="n">
        <f t="shared" si="76"/>
        <v>0.3035744730412877</v>
      </c>
      <c r="W153" s="35" t="n">
        <f>网约车!AR46-网约车!AR48</f>
        <v>158.55903526550304</v>
      </c>
      <c r="X153" s="36" t="n">
        <f t="shared" si="77"/>
        <v>-0.05423345106092403</v>
      </c>
      <c r="Y153" s="35" t="n">
        <f t="shared" si="78"/>
        <v>1301.149805863001</v>
      </c>
      <c r="Z153" s="36" t="n">
        <f t="shared" si="79"/>
        <v>-0.16794210452170621</v>
      </c>
      <c r="AA153" s="37"/>
      <c r="AB153" s="38"/>
      <c r="AC153" s="35">
        <v>245.488738818683</v>
      </c>
      <c r="AD153" s="36"/>
      <c r="AE153" s="35">
        <v>190.859961117735</v>
      </c>
      <c r="AF153" s="36"/>
      <c r="AG153" s="35">
        <v>169.735730290788</v>
      </c>
      <c r="AH153" s="36"/>
      <c r="AI153" s="35">
        <v>186.653092657008</v>
      </c>
      <c r="AJ153" s="36"/>
      <c r="AK153" s="35">
        <v>170.999667894655</v>
      </c>
      <c r="AL153" s="36"/>
      <c r="AM153" s="35">
        <v>160.040134446646</v>
      </c>
      <c r="AN153" s="36"/>
      <c r="AO153" s="35">
        <v>159.000657690644</v>
      </c>
      <c r="AP153" s="36"/>
      <c r="AQ153" s="35">
        <v>139.598971655664</v>
      </c>
      <c r="AR153" s="36"/>
      <c r="AS153" s="35">
        <v>141.396207048207</v>
      </c>
      <c r="AT153" s="36"/>
      <c r="AU153" s="35">
        <v>160.009340685406</v>
      </c>
      <c r="AV153" s="36"/>
      <c r="AW153" s="35">
        <v>167.65134635325</v>
      </c>
      <c r="AX153" s="36"/>
      <c r="AY153" s="35">
        <v>167.39656620403</v>
      </c>
      <c r="AZ153" s="36"/>
      <c r="BA153" s="35" t="n">
        <f t="shared" si="80"/>
        <v>2058.8304148627158</v>
      </c>
      <c r="BB153" s="36"/>
      <c r="BC153" s="40"/>
      <c r="BD153" s="49"/>
      <c r="BE153" s="49"/>
      <c r="BF153" s="49"/>
      <c r="BG153" s="49"/>
      <c r="BH153" s="49"/>
      <c r="BI153" s="49"/>
      <c r="BJ153" s="49"/>
      <c r="BK153" s="49"/>
      <c r="BL153" s="49"/>
      <c r="BM153" s="49"/>
      <c r="BN153" s="49"/>
      <c r="BO153" s="49"/>
      <c r="BP153" s="47"/>
    </row>
    <row r="154" s="15" customFormat="1" ht="28.8" customHeight="1" spans="1:68">
      <c r="A154" s="48" t="s">
        <v>103</v>
      </c>
      <c r="B154" s="34" t="s">
        <v>340</v>
      </c>
      <c r="C154" s="35" t="n">
        <f>C155+C156+C157+C158</f>
        <v>11886.284706152544</v>
      </c>
      <c r="D154" s="36" t="n">
        <f t="shared" si="81"/>
        <v>0.1735762826524383</v>
      </c>
      <c r="E154" s="35" t="n">
        <f>E155+E156+E157+E158</f>
        <v>11824.33854574332</v>
      </c>
      <c r="F154" s="36" t="n">
        <f t="shared" si="68"/>
        <v>0.3159572948818765</v>
      </c>
      <c r="G154" s="35" t="n">
        <f>G155+G156+G157+G158</f>
        <v>12559.68731705531</v>
      </c>
      <c r="H154" s="36" t="n">
        <f t="shared" si="69"/>
        <v>0.33800255721647154</v>
      </c>
      <c r="I154" s="35" t="n">
        <f>I155+I156+I157+I158</f>
        <v>12976.318745536033</v>
      </c>
      <c r="J154" s="36" t="n">
        <f t="shared" si="70"/>
        <v>0.27089670144041067</v>
      </c>
      <c r="K154" s="35" t="n">
        <f>K155+K156+K157+K158</f>
        <v>12588.426714128147</v>
      </c>
      <c r="L154" s="36" t="n">
        <f t="shared" si="71"/>
        <v>0.21655307955600844</v>
      </c>
      <c r="M154" s="35" t="n">
        <f>M155+M156+M157+M158</f>
        <v>12233.071229509302</v>
      </c>
      <c r="N154" s="36" t="n">
        <f t="shared" si="72"/>
        <v>0.2555914798235335</v>
      </c>
      <c r="O154" s="35" t="n">
        <f>O155+O156+O157+O158</f>
        <v>10034.897473871806</v>
      </c>
      <c r="P154" s="36" t="n">
        <f t="shared" si="73"/>
        <v>0.06637720819500603</v>
      </c>
      <c r="Q154" s="35" t="n">
        <f>Q155+Q156+Q157+Q158</f>
        <v>9539.86134942716</v>
      </c>
      <c r="R154" s="36" t="n">
        <f t="shared" si="74"/>
        <v>-0.015202853632692692</v>
      </c>
      <c r="S154" s="35" t="n">
        <f>S155+S156+S157+S158</f>
        <v>10038.978761229135</v>
      </c>
      <c r="T154" s="36" t="n">
        <f t="shared" si="75"/>
        <v>0.007323405417292594</v>
      </c>
      <c r="U154" s="35" t="n">
        <f>U155+U156+U157+U158</f>
        <v>10727.078061580401</v>
      </c>
      <c r="V154" s="36" t="n">
        <f t="shared" si="76"/>
        <v>-0.12666607874698466</v>
      </c>
      <c r="W154" s="35" t="n">
        <f>W155+W156+W157+W158</f>
        <v>10482.821683466504</v>
      </c>
      <c r="X154" s="36" t="n">
        <f t="shared" si="77"/>
        <v>-0.12714341395938622</v>
      </c>
      <c r="Y154" s="35" t="n">
        <f t="shared" si="78"/>
        <v>103681.86484265275</v>
      </c>
      <c r="Z154" s="36" t="n">
        <f t="shared" si="79"/>
        <v>0.1800164931867818</v>
      </c>
      <c r="AA154" s="37"/>
      <c r="AB154" s="38"/>
      <c r="AC154" s="38" t="n">
        <f>AC155+AC156+AC157+AC158</f>
        <v>10128.259135646407</v>
      </c>
      <c r="AD154" s="37"/>
      <c r="AE154" s="38" t="n">
        <f>AE155+AE156+AE157+AE158</f>
        <v>8985.351266132597</v>
      </c>
      <c r="AF154" s="37"/>
      <c r="AG154" s="38" t="n">
        <f>AG155+AG156+AG157+AG158</f>
        <v>9386.893357800436</v>
      </c>
      <c r="AH154" s="37"/>
      <c r="AI154" s="38" t="n">
        <f>AI155+AI156+AI157+AI158</f>
        <v>10210.364643191646</v>
      </c>
      <c r="AJ154" s="37"/>
      <c r="AK154" s="38" t="n">
        <f>AK155+AK156+AK157+AK158</f>
        <v>10347.618139869684</v>
      </c>
      <c r="AL154" s="37"/>
      <c r="AM154" s="38" t="n">
        <f>AM155+AM156+AM157+AM158</f>
        <v>9742.875311027592</v>
      </c>
      <c r="AN154" s="37"/>
      <c r="AO154" s="38" t="n">
        <f>AO155+AO156+AO157+AO158</f>
        <v>9410.270021484495</v>
      </c>
      <c r="AP154" s="37"/>
      <c r="AQ154" s="38" t="n">
        <f>AQ155+AQ156+AQ157+AQ158</f>
        <v>9687.133420946167</v>
      </c>
      <c r="AR154" s="37"/>
      <c r="AS154" s="38" t="n">
        <f>AS155+AS156+AS157+AS158</f>
        <v>9965.993748621739</v>
      </c>
      <c r="AT154" s="37"/>
      <c r="AU154" s="38" t="n">
        <f>AU155+AU156+AU157+AU158</f>
        <v>12282.905542234932</v>
      </c>
      <c r="AV154" s="37"/>
      <c r="AW154" s="38" t="n">
        <f>AW155+AW156+AW157+AW158</f>
        <v>12009.787004091764</v>
      </c>
      <c r="AX154" s="37"/>
      <c r="AY154" s="38" t="n">
        <f>AY155+AY156+AY157+AY158</f>
        <v>11271.792070123733</v>
      </c>
      <c r="AZ154" s="37"/>
      <c r="BA154" s="38" t="n">
        <f t="shared" si="80"/>
        <v>123429.24366117119</v>
      </c>
      <c r="BB154" s="37"/>
      <c r="BC154" s="39"/>
      <c r="BD154" s="44"/>
      <c r="BE154" s="44"/>
      <c r="BF154" s="44"/>
      <c r="BG154" s="44"/>
      <c r="BH154" s="44"/>
      <c r="BI154" s="44"/>
      <c r="BJ154" s="44"/>
      <c r="BK154" s="44"/>
      <c r="BL154" s="44"/>
      <c r="BM154" s="44"/>
      <c r="BN154" s="44"/>
      <c r="BO154" s="44"/>
      <c r="BP154" s="44"/>
    </row>
    <row r="155" ht="28.8" customHeight="1" spans="1:68">
      <c r="A155" s="45"/>
      <c r="B155" s="34" t="s">
        <v>301</v>
      </c>
      <c r="C155" s="35">
        <v>5287.1867</v>
      </c>
      <c r="D155" s="36" t="n">
        <f t="shared" si="81"/>
        <v>0.41869735767489114</v>
      </c>
      <c r="E155" s="35">
        <v>5754.2622</v>
      </c>
      <c r="F155" s="36" t="n">
        <f t="shared" si="68"/>
        <v>0.3771053387323742</v>
      </c>
      <c r="G155" s="35">
        <v>6140.7334</v>
      </c>
      <c r="H155" s="36" t="n">
        <f t="shared" si="69"/>
        <v>0.35169465316289816</v>
      </c>
      <c r="I155" s="35" t="n">
        <f>中口径明细!AD155</f>
        <v>6298.517</v>
      </c>
      <c r="J155" s="36" t="n">
        <f t="shared" si="70"/>
        <v>0.3230685949925398</v>
      </c>
      <c r="K155" s="35" t="n">
        <f>中口径明细!AF155</f>
        <v>5951.9289</v>
      </c>
      <c r="L155" s="36" t="n">
        <f t="shared" si="71"/>
        <v>0.22150897359081245</v>
      </c>
      <c r="M155" s="35" t="n">
        <f>中口径明细!AH155</f>
        <v>5809.819</v>
      </c>
      <c r="N155" s="36" t="n">
        <f t="shared" si="72"/>
        <v>0.3089535505051806</v>
      </c>
      <c r="O155" s="35" t="n">
        <f>中口径明细!AJ155</f>
        <v>5215.6359</v>
      </c>
      <c r="P155" s="36" t="n">
        <f t="shared" si="73"/>
        <v>0.17415842240803658</v>
      </c>
      <c r="Q155" s="35" t="n">
        <f>中口径明细!AL155</f>
        <v>5112.6802</v>
      </c>
      <c r="R155" s="36" t="n">
        <f t="shared" si="74"/>
        <v>0.09077936377492923</v>
      </c>
      <c r="S155" s="35" t="n">
        <f>中口径明细!AN155</f>
        <v>5120.6557</v>
      </c>
      <c r="T155" s="36" t="n">
        <f t="shared" si="75"/>
        <v>0.05106622556548035</v>
      </c>
      <c r="U155" s="35" t="n">
        <f>中口径明细!AP155</f>
        <v>5405.8883</v>
      </c>
      <c r="V155" s="36" t="n">
        <f t="shared" si="76"/>
        <v>-0.07135933299203456</v>
      </c>
      <c r="W155" s="35" t="n">
        <f>中口径明细!AR155</f>
        <v>5115.4008</v>
      </c>
      <c r="X155" s="36" t="n">
        <f t="shared" si="77"/>
        <v>-0.12876445179665352</v>
      </c>
      <c r="Y155" s="35" t="n">
        <f t="shared" si="78"/>
        <v>50691.41900000001</v>
      </c>
      <c r="Z155" s="36" t="n">
        <f t="shared" si="79"/>
        <v>0.25099038696696496</v>
      </c>
      <c r="AA155" s="37"/>
      <c r="AB155" s="38"/>
      <c r="AC155" s="35">
        <v>3726.7897</v>
      </c>
      <c r="AD155" s="36"/>
      <c r="AE155" s="35">
        <v>4178.52</v>
      </c>
      <c r="AF155" s="36"/>
      <c r="AG155" s="35">
        <v>4542.9886</v>
      </c>
      <c r="AH155" s="36"/>
      <c r="AI155" s="35">
        <v>4760.537</v>
      </c>
      <c r="AJ155" s="36"/>
      <c r="AK155" s="35">
        <v>4872.6035</v>
      </c>
      <c r="AL155" s="36"/>
      <c r="AM155" s="35">
        <v>4438.5219</v>
      </c>
      <c r="AN155" s="36"/>
      <c r="AO155" s="35">
        <v>4442.0206</v>
      </c>
      <c r="AP155" s="36"/>
      <c r="AQ155" s="35">
        <v>4687.1809</v>
      </c>
      <c r="AR155" s="36"/>
      <c r="AS155" s="35">
        <v>4871.8678</v>
      </c>
      <c r="AT155" s="36"/>
      <c r="AU155" s="35">
        <v>5821.2918</v>
      </c>
      <c r="AV155" s="36"/>
      <c r="AW155" s="35">
        <v>5871.4326</v>
      </c>
      <c r="AX155" s="36"/>
      <c r="AY155" s="35">
        <v>5196.9256</v>
      </c>
      <c r="AZ155" s="36"/>
      <c r="BA155" s="35" t="n">
        <f t="shared" si="80"/>
        <v>57410.68</v>
      </c>
      <c r="BB155" s="36"/>
      <c r="BC155" s="40"/>
      <c r="BD155" s="46"/>
      <c r="BE155" s="46"/>
      <c r="BF155" s="46"/>
      <c r="BG155" s="46"/>
      <c r="BH155" s="46"/>
      <c r="BI155" s="46"/>
      <c r="BJ155" s="46"/>
      <c r="BK155" s="46"/>
      <c r="BL155" s="46"/>
      <c r="BM155" s="46"/>
      <c r="BN155" s="46"/>
      <c r="BO155" s="46"/>
      <c r="BP155" s="47"/>
    </row>
    <row r="156" ht="28.8" customHeight="1" spans="1:68">
      <c r="A156" s="45"/>
      <c r="B156" s="34" t="s">
        <v>341</v>
      </c>
      <c r="C156" s="35">
        <v>5443.93</v>
      </c>
      <c r="D156" s="36" t="n">
        <f t="shared" si="81"/>
        <v>0.15645970926687913</v>
      </c>
      <c r="E156" s="35">
        <v>5134.49</v>
      </c>
      <c r="F156" s="36" t="n">
        <f t="shared" si="68"/>
        <v>0.272188704022597</v>
      </c>
      <c r="G156" s="35" t="n">
        <f>公交!AB50-公交!AB52</f>
        <v>5508.880000000001</v>
      </c>
      <c r="H156" s="36" t="n">
        <f t="shared" si="69"/>
        <v>0.365547978652468</v>
      </c>
      <c r="I156" s="35" t="n">
        <f>公交!AD50-公交!AD52</f>
        <v>5767.150000000001</v>
      </c>
      <c r="J156" s="36" t="n">
        <f t="shared" si="70"/>
        <v>0.2916146891314133</v>
      </c>
      <c r="K156" s="35" t="n">
        <f>公交!AF50-公交!AF52</f>
        <v>5706.219999999999</v>
      </c>
      <c r="L156" s="36" t="n">
        <f t="shared" si="71"/>
        <v>0.269688197428235</v>
      </c>
      <c r="M156" s="35" t="n">
        <f>公交!AH50-公交!AH52</f>
        <v>5508.42</v>
      </c>
      <c r="N156" s="36" t="n">
        <f t="shared" si="72"/>
        <v>0.3002964865400777</v>
      </c>
      <c r="O156" s="35" t="n">
        <f>公交!AJ50-公交!AJ52</f>
        <v>3899.8700000000003</v>
      </c>
      <c r="P156" s="36" t="n">
        <f t="shared" si="73"/>
        <v>-0.001980750381947005</v>
      </c>
      <c r="Q156" s="35" t="n">
        <f>公交!AL50-公交!AL52</f>
        <v>3522.37</v>
      </c>
      <c r="R156" s="36" t="n">
        <f t="shared" si="74"/>
        <v>-0.12191443429010174</v>
      </c>
      <c r="S156" s="35" t="n">
        <f>公交!AN50-公交!AN52</f>
        <v>4052.7799999999997</v>
      </c>
      <c r="T156" s="36" t="n">
        <f t="shared" si="75"/>
        <v>-0.011574932199090782</v>
      </c>
      <c r="U156" s="35" t="n">
        <f>公交!AP50-公交!AP52</f>
        <v>4338.110000000001</v>
      </c>
      <c r="V156" s="36" t="n">
        <f t="shared" si="76"/>
        <v>-0.19007843232434873</v>
      </c>
      <c r="W156" s="35" t="n">
        <f>公交!AR50-公交!AR52</f>
        <v>4413.38</v>
      </c>
      <c r="X156" s="36" t="n">
        <f t="shared" si="77"/>
        <v>-0.13916846113035608</v>
      </c>
      <c r="Y156" s="35" t="n">
        <f t="shared" si="78"/>
        <v>44544.11</v>
      </c>
      <c r="Z156" s="36" t="n">
        <f t="shared" si="79"/>
        <v>0.17244914503863407</v>
      </c>
      <c r="AA156" s="37"/>
      <c r="AB156" s="38"/>
      <c r="AC156" s="35">
        <v>4707.41</v>
      </c>
      <c r="AD156" s="36"/>
      <c r="AE156" s="35">
        <v>4035.95</v>
      </c>
      <c r="AF156" s="36"/>
      <c r="AG156" s="35">
        <v>4034.19</v>
      </c>
      <c r="AH156" s="36"/>
      <c r="AI156" s="35">
        <v>4465.07</v>
      </c>
      <c r="AJ156" s="36"/>
      <c r="AK156" s="35">
        <v>4494.19</v>
      </c>
      <c r="AL156" s="36"/>
      <c r="AM156" s="35">
        <v>4236.28</v>
      </c>
      <c r="AN156" s="36"/>
      <c r="AO156" s="35">
        <v>3907.61</v>
      </c>
      <c r="AP156" s="36"/>
      <c r="AQ156" s="35">
        <v>4011.42</v>
      </c>
      <c r="AR156" s="36"/>
      <c r="AS156" s="35">
        <v>4100.24</v>
      </c>
      <c r="AT156" s="36"/>
      <c r="AU156" s="35">
        <v>5356.21</v>
      </c>
      <c r="AV156" s="36"/>
      <c r="AW156" s="35">
        <v>5126.88</v>
      </c>
      <c r="AX156" s="36"/>
      <c r="AY156" s="35">
        <v>5230.58</v>
      </c>
      <c r="AZ156" s="36"/>
      <c r="BA156" s="35" t="n">
        <f t="shared" si="80"/>
        <v>53706.03</v>
      </c>
      <c r="BB156" s="36"/>
      <c r="BC156" s="40"/>
      <c r="BD156" s="49"/>
      <c r="BE156" s="49"/>
      <c r="BF156" s="49"/>
      <c r="BG156" s="49"/>
      <c r="BH156" s="49"/>
      <c r="BI156" s="49"/>
      <c r="BJ156" s="50"/>
      <c r="BK156" s="49"/>
      <c r="BL156" s="50"/>
      <c r="BM156" s="50"/>
      <c r="BN156" s="50"/>
      <c r="BO156" s="50"/>
      <c r="BP156" s="47"/>
    </row>
    <row r="157" ht="28.8" customHeight="1" spans="1:68">
      <c r="A157" s="45"/>
      <c r="B157" s="34" t="s">
        <v>303</v>
      </c>
      <c r="C157" s="35">
        <v>637.58</v>
      </c>
      <c r="D157" s="36" t="n">
        <f t="shared" si="81"/>
        <v>-0.43384598991262346</v>
      </c>
      <c r="E157" s="35">
        <v>618.18</v>
      </c>
      <c r="F157" s="36" t="n">
        <f t="shared" si="68"/>
        <v>0.20072255458006372</v>
      </c>
      <c r="G157" s="35" t="n">
        <f>出租!AB50-出租!AB52</f>
        <v>578.3900000000001</v>
      </c>
      <c r="H157" s="36" t="n">
        <f t="shared" si="69"/>
        <v>0.17344288902414284</v>
      </c>
      <c r="I157" s="35" t="n">
        <f>出租!AD50-出租!AD52</f>
        <v>571.9699999999999</v>
      </c>
      <c r="J157" s="36" t="n">
        <f t="shared" si="70"/>
        <v>-0.04006109022556392</v>
      </c>
      <c r="K157" s="35" t="n">
        <f>出租!AF50-出租!AF52</f>
        <v>571.5699999999999</v>
      </c>
      <c r="L157" s="36" t="n">
        <f t="shared" si="71"/>
        <v>-0.04357356804605006</v>
      </c>
      <c r="M157" s="35" t="n">
        <f>出租!AH50-出租!AH52</f>
        <v>571.5</v>
      </c>
      <c r="N157" s="36" t="n">
        <f t="shared" si="72"/>
        <v>-0.041718367483819074</v>
      </c>
      <c r="O157" s="35" t="n">
        <f>出租!AJ50-出租!AJ52</f>
        <v>581.6999999999999</v>
      </c>
      <c r="P157" s="36" t="n">
        <f t="shared" si="73"/>
        <v>-0.02852466682253918</v>
      </c>
      <c r="Q157" s="35" t="n">
        <f>出租!AL50-出租!AL52</f>
        <v>575.09</v>
      </c>
      <c r="R157" s="36" t="n">
        <f t="shared" si="74"/>
        <v>0.03205139708917315</v>
      </c>
      <c r="S157" s="35" t="n">
        <f>出租!AN50-出租!AN52</f>
        <v>563.44</v>
      </c>
      <c r="T157" s="36" t="n">
        <f t="shared" si="75"/>
        <v>0.008989649367859398</v>
      </c>
      <c r="U157" s="35" t="n">
        <f>出租!AP50-出租!AP52</f>
        <v>558.3299999999999</v>
      </c>
      <c r="V157" s="36" t="n">
        <f t="shared" si="76"/>
        <v>-0.11938109207911418</v>
      </c>
      <c r="W157" s="35" t="n">
        <f>出租!AR50-出租!AR52</f>
        <v>531.3700000000001</v>
      </c>
      <c r="X157" s="36" t="n">
        <f t="shared" si="77"/>
        <v>-0.06961637455570535</v>
      </c>
      <c r="Y157" s="35" t="n">
        <f t="shared" si="78"/>
        <v>5269.42</v>
      </c>
      <c r="Z157" s="36" t="n">
        <f t="shared" si="79"/>
        <v>-0.06540076904522041</v>
      </c>
      <c r="AA157" s="37"/>
      <c r="AB157" s="38"/>
      <c r="AC157" s="35">
        <v>1126.16</v>
      </c>
      <c r="AD157" s="36"/>
      <c r="AE157" s="35">
        <v>514.84</v>
      </c>
      <c r="AF157" s="36"/>
      <c r="AG157" s="35">
        <v>492.9</v>
      </c>
      <c r="AH157" s="36"/>
      <c r="AI157" s="35">
        <v>595.84</v>
      </c>
      <c r="AJ157" s="36"/>
      <c r="AK157" s="35">
        <v>597.61</v>
      </c>
      <c r="AL157" s="36"/>
      <c r="AM157" s="35">
        <v>596.38</v>
      </c>
      <c r="AN157" s="36"/>
      <c r="AO157" s="35">
        <v>598.78</v>
      </c>
      <c r="AP157" s="36"/>
      <c r="AQ157" s="35">
        <v>557.23</v>
      </c>
      <c r="AR157" s="36"/>
      <c r="AS157" s="35">
        <v>558.42</v>
      </c>
      <c r="AT157" s="36"/>
      <c r="AU157" s="35">
        <v>634.02</v>
      </c>
      <c r="AV157" s="36"/>
      <c r="AW157" s="35">
        <v>571.13</v>
      </c>
      <c r="AX157" s="36"/>
      <c r="AY157" s="35">
        <v>460.91</v>
      </c>
      <c r="AZ157" s="36"/>
      <c r="BA157" s="35" t="n">
        <f t="shared" si="80"/>
        <v>7304.22</v>
      </c>
      <c r="BB157" s="36"/>
      <c r="BC157" s="40"/>
      <c r="BD157" s="49"/>
      <c r="BE157" s="49"/>
      <c r="BF157" s="49"/>
      <c r="BG157" s="49"/>
      <c r="BH157" s="49"/>
      <c r="BI157" s="49"/>
      <c r="BJ157" s="50"/>
      <c r="BK157" s="49"/>
      <c r="BL157" s="50"/>
      <c r="BM157" s="50"/>
      <c r="BN157" s="50"/>
      <c r="BO157" s="50"/>
      <c r="BP157" s="47"/>
    </row>
    <row r="158" ht="28.8" customHeight="1" spans="1:68">
      <c r="A158" s="29"/>
      <c r="B158" s="34" t="s">
        <v>304</v>
      </c>
      <c r="C158" s="35">
        <v>517.588006152544</v>
      </c>
      <c r="D158" s="36" t="n">
        <f t="shared" si="81"/>
        <v>-0.0885921456086628</v>
      </c>
      <c r="E158" s="35">
        <v>317.406345743321</v>
      </c>
      <c r="F158" s="36" t="n">
        <f t="shared" si="68"/>
        <v>0.2396687086328777</v>
      </c>
      <c r="G158" s="35">
        <v>331.683917055309</v>
      </c>
      <c r="H158" s="36" t="n">
        <f t="shared" si="69"/>
        <v>0.046933291107095876</v>
      </c>
      <c r="I158" s="35" t="n">
        <f>网约车!AD50-网约车!AD52</f>
        <v>338.68174553603296</v>
      </c>
      <c r="J158" s="36" t="n">
        <f t="shared" si="70"/>
        <v>-0.12916847187325564</v>
      </c>
      <c r="K158" s="35" t="n">
        <f>网约车!AF50-网约车!AF52</f>
        <v>358.707814128148</v>
      </c>
      <c r="L158" s="36" t="n">
        <f t="shared" si="71"/>
        <v>-0.06395065112822884</v>
      </c>
      <c r="M158" s="35" t="n">
        <f>网约车!AH50-网约车!AH52</f>
        <v>343.33222950930104</v>
      </c>
      <c r="N158" s="36" t="n">
        <f t="shared" si="72"/>
        <v>-0.272128417563977</v>
      </c>
      <c r="O158" s="35" t="n">
        <f>网约车!AJ50-网约车!AJ52</f>
        <v>337.691573871806</v>
      </c>
      <c r="P158" s="36" t="n">
        <f t="shared" si="73"/>
        <v>-0.2688433792550823</v>
      </c>
      <c r="Q158" s="35" t="n">
        <f>网约车!AL50-网约车!AL52</f>
        <v>329.72114942715893</v>
      </c>
      <c r="R158" s="36" t="n">
        <f t="shared" si="74"/>
        <v>-0.23552232269861018</v>
      </c>
      <c r="S158" s="35" t="n">
        <f>网约车!AN50-网约车!AN52</f>
        <v>302.10306122913397</v>
      </c>
      <c r="T158" s="36" t="n">
        <f t="shared" si="75"/>
        <v>-0.30625330824304864</v>
      </c>
      <c r="U158" s="35" t="n">
        <f>网约车!AP50-网约车!AP52</f>
        <v>424.74976158040306</v>
      </c>
      <c r="V158" s="36" t="n">
        <f t="shared" si="76"/>
        <v>-0.0989299724963495</v>
      </c>
      <c r="W158" s="35" t="n">
        <f>网约车!AR50-网约车!AR52</f>
        <v>422.67088346650206</v>
      </c>
      <c r="X158" s="36" t="n">
        <f t="shared" si="77"/>
        <v>-0.04013567666816098</v>
      </c>
      <c r="Y158" s="35" t="n">
        <f t="shared" si="78"/>
        <v>3176.915842652755</v>
      </c>
      <c r="Z158" s="36" t="n">
        <f t="shared" si="79"/>
        <v>-0.14442849718641115</v>
      </c>
      <c r="AA158" s="37"/>
      <c r="AB158" s="38"/>
      <c r="AC158" s="35">
        <v>567.899435646408</v>
      </c>
      <c r="AD158" s="36"/>
      <c r="AE158" s="35">
        <v>256.041266132595</v>
      </c>
      <c r="AF158" s="36"/>
      <c r="AG158" s="35">
        <v>316.814757800437</v>
      </c>
      <c r="AH158" s="36"/>
      <c r="AI158" s="35">
        <v>388.917643191646</v>
      </c>
      <c r="AJ158" s="36"/>
      <c r="AK158" s="35">
        <v>383.214639869684</v>
      </c>
      <c r="AL158" s="36"/>
      <c r="AM158" s="35">
        <v>471.693411027595</v>
      </c>
      <c r="AN158" s="36"/>
      <c r="AO158" s="35">
        <v>461.859421484495</v>
      </c>
      <c r="AP158" s="36"/>
      <c r="AQ158" s="35">
        <v>431.302520946166</v>
      </c>
      <c r="AR158" s="36"/>
      <c r="AS158" s="35">
        <v>435.465948621739</v>
      </c>
      <c r="AT158" s="36"/>
      <c r="AU158" s="35">
        <v>471.383742234931</v>
      </c>
      <c r="AV158" s="36"/>
      <c r="AW158" s="35">
        <v>440.344404091763</v>
      </c>
      <c r="AX158" s="36"/>
      <c r="AY158" s="35">
        <v>383.376470123733</v>
      </c>
      <c r="AZ158" s="36"/>
      <c r="BA158" s="35" t="n">
        <f t="shared" si="80"/>
        <v>5008.3136611711925</v>
      </c>
      <c r="BB158" s="36"/>
      <c r="BC158" s="40"/>
      <c r="BD158" s="49"/>
      <c r="BE158" s="49"/>
      <c r="BF158" s="49"/>
      <c r="BG158" s="49"/>
      <c r="BH158" s="49"/>
      <c r="BI158" s="49"/>
      <c r="BJ158" s="49"/>
      <c r="BK158" s="49"/>
      <c r="BL158" s="49"/>
      <c r="BM158" s="49"/>
      <c r="BN158" s="49"/>
      <c r="BO158" s="49"/>
      <c r="BP158" s="47"/>
    </row>
    <row r="159" s="15" customFormat="1" ht="28.8" customHeight="1" spans="1:68">
      <c r="A159" s="48" t="s">
        <v>104</v>
      </c>
      <c r="B159" s="34" t="s">
        <v>340</v>
      </c>
      <c r="C159" s="35" t="n">
        <f>C160+C161+C162+C163</f>
        <v>7533.057359010409</v>
      </c>
      <c r="D159" s="36" t="n">
        <f t="shared" si="81"/>
        <v>0.05678016401239905</v>
      </c>
      <c r="E159" s="35" t="n">
        <f>E160+E161+E162+E163</f>
        <v>7683.215289167263</v>
      </c>
      <c r="F159" s="36" t="n">
        <f t="shared" si="68"/>
        <v>0.04720532192180604</v>
      </c>
      <c r="G159" s="35" t="n">
        <f>G160+G161+G162+G163</f>
        <v>7655.041893472096</v>
      </c>
      <c r="H159" s="36" t="n">
        <f t="shared" si="69"/>
        <v>0.045211682586000945</v>
      </c>
      <c r="I159" s="35" t="n">
        <f>I160+I161+I162+I163</f>
        <v>7947.768854272144</v>
      </c>
      <c r="J159" s="36" t="n">
        <f t="shared" si="70"/>
        <v>0.03531727328809153</v>
      </c>
      <c r="K159" s="35" t="n">
        <f>K160+K161+K162+K163</f>
        <v>7915.456767917097</v>
      </c>
      <c r="L159" s="36" t="n">
        <f t="shared" si="71"/>
        <v>-0.003872596436308662</v>
      </c>
      <c r="M159" s="35" t="n">
        <f>M160+M161+M162+M163</f>
        <v>7654.721711770919</v>
      </c>
      <c r="N159" s="36" t="n">
        <f t="shared" si="72"/>
        <v>0.003090435296437599</v>
      </c>
      <c r="O159" s="35" t="n">
        <f>O160+O161+O162+O163</f>
        <v>7513.096658215656</v>
      </c>
      <c r="P159" s="36" t="n">
        <f t="shared" si="73"/>
        <v>-0.011757100184676128</v>
      </c>
      <c r="Q159" s="35" t="n">
        <f>Q160+Q161+Q162+Q163</f>
        <v>7161.626656406556</v>
      </c>
      <c r="R159" s="36" t="n">
        <f t="shared" si="74"/>
        <v>-0.035621424033446814</v>
      </c>
      <c r="S159" s="35" t="n">
        <f>S160+S161+S162+S163</f>
        <v>7093.197778059733</v>
      </c>
      <c r="T159" s="36" t="n">
        <f t="shared" si="75"/>
        <v>-0.00808965757344271</v>
      </c>
      <c r="U159" s="35" t="n">
        <f>U160+U161+U162+U163</f>
        <v>7497.979821130251</v>
      </c>
      <c r="V159" s="36" t="n">
        <f t="shared" si="76"/>
        <v>-0.018173749963336316</v>
      </c>
      <c r="W159" s="35" t="n">
        <f>W160+W161+W162+W163</f>
        <v>7292.504667358605</v>
      </c>
      <c r="X159" s="36" t="n">
        <f t="shared" si="77"/>
        <v>-0.016423332435086646</v>
      </c>
      <c r="Y159" s="35" t="n">
        <f t="shared" si="78"/>
        <v>68157.18296829188</v>
      </c>
      <c r="Z159" s="36" t="n">
        <f t="shared" si="79"/>
        <v>0.013899735686155656</v>
      </c>
      <c r="AA159" s="37"/>
      <c r="AB159" s="38"/>
      <c r="AC159" s="38" t="n">
        <f>AC160+AC161+AC162+AC163</f>
        <v>7128.3107078853445</v>
      </c>
      <c r="AD159" s="37"/>
      <c r="AE159" s="38" t="n">
        <f>AE160+AE161+AE162+AE163</f>
        <v>7336.875709404541</v>
      </c>
      <c r="AF159" s="37"/>
      <c r="AG159" s="38" t="n">
        <f>AG160+AG161+AG162+AG163</f>
        <v>7323.915357061882</v>
      </c>
      <c r="AH159" s="37"/>
      <c r="AI159" s="38" t="n">
        <f>AI160+AI161+AI162+AI163</f>
        <v>7676.650490946231</v>
      </c>
      <c r="AJ159" s="37"/>
      <c r="AK159" s="38" t="n">
        <f>AK160+AK161+AK162+AK163</f>
        <v>7946.229307214315</v>
      </c>
      <c r="AL159" s="37"/>
      <c r="AM159" s="38" t="n">
        <f>AM160+AM161+AM162+AM163</f>
        <v>7631.138173009057</v>
      </c>
      <c r="AN159" s="37"/>
      <c r="AO159" s="38" t="n">
        <f>AO160+AO161+AO162+AO163</f>
        <v>7602.479774577345</v>
      </c>
      <c r="AP159" s="37"/>
      <c r="AQ159" s="38" t="n">
        <f>AQ160+AQ161+AQ162+AQ163</f>
        <v>7426.156941768215</v>
      </c>
      <c r="AR159" s="37"/>
      <c r="AS159" s="38" t="n">
        <f>AS160+AS161+AS162+AS163</f>
        <v>7151.047302024596</v>
      </c>
      <c r="AT159" s="37"/>
      <c r="AU159" s="38" t="n">
        <f>AU160+AU161+AU162+AU163</f>
        <v>7636.768543161536</v>
      </c>
      <c r="AV159" s="37"/>
      <c r="AW159" s="38" t="n">
        <f>AW160+AW161+AW162+AW163</f>
        <v>7414.271716523116</v>
      </c>
      <c r="AX159" s="37"/>
      <c r="AY159" s="38" t="n">
        <f>AY160+AY161+AY162+AY163</f>
        <v>7195.841737197035</v>
      </c>
      <c r="AZ159" s="37"/>
      <c r="BA159" s="38" t="n">
        <f t="shared" si="80"/>
        <v>89469.68576077322</v>
      </c>
      <c r="BB159" s="37"/>
      <c r="BC159" s="39"/>
      <c r="BD159" s="44"/>
      <c r="BE159" s="44"/>
      <c r="BF159" s="44"/>
      <c r="BG159" s="44"/>
      <c r="BH159" s="44"/>
      <c r="BI159" s="44"/>
      <c r="BJ159" s="44"/>
      <c r="BK159" s="44"/>
      <c r="BL159" s="44"/>
      <c r="BM159" s="44"/>
      <c r="BN159" s="44"/>
      <c r="BO159" s="44"/>
      <c r="BP159" s="44"/>
    </row>
    <row r="160" ht="28.8" customHeight="1" spans="1:68">
      <c r="A160" s="45"/>
      <c r="B160" s="34" t="s">
        <v>301</v>
      </c>
      <c r="C160" s="35">
        <v>6597.743</v>
      </c>
      <c r="D160" s="36" t="n">
        <f t="shared" si="81"/>
        <v>0.07480739053186491</v>
      </c>
      <c r="E160" s="35">
        <v>6737.6004</v>
      </c>
      <c r="F160" s="36" t="n">
        <f t="shared" si="68"/>
        <v>0.06471624198171977</v>
      </c>
      <c r="G160" s="35">
        <v>6751.7551</v>
      </c>
      <c r="H160" s="36" t="n">
        <f t="shared" si="69"/>
        <v>0.06994163614811044</v>
      </c>
      <c r="I160" s="35" t="n">
        <f>中口径明细!AD160</f>
        <v>7061.7388</v>
      </c>
      <c r="J160" s="36" t="n">
        <f t="shared" si="70"/>
        <v>0.044643937429046154</v>
      </c>
      <c r="K160" s="35" t="n">
        <f>中口径明细!AF160</f>
        <v>7036.9949</v>
      </c>
      <c r="L160" s="36" t="n">
        <f t="shared" si="71"/>
        <v>-0.004954628188873822</v>
      </c>
      <c r="M160" s="35" t="n">
        <f>中口径明细!AH160</f>
        <v>6833.286</v>
      </c>
      <c r="N160" s="36" t="n">
        <f t="shared" si="72"/>
        <v>0.012786078045351701</v>
      </c>
      <c r="O160" s="35" t="n">
        <f>中口径明细!AJ160</f>
        <v>6717.576</v>
      </c>
      <c r="P160" s="36" t="n">
        <f t="shared" si="73"/>
        <v>-0.006354511038096811</v>
      </c>
      <c r="Q160" s="35" t="n">
        <f>中口径明细!AL160</f>
        <v>6359.2432</v>
      </c>
      <c r="R160" s="36" t="n">
        <f t="shared" si="74"/>
        <v>-0.04183014623080583</v>
      </c>
      <c r="S160" s="35" t="n">
        <f>中口径明细!AN160</f>
        <v>6290.8263</v>
      </c>
      <c r="T160" s="36" t="n">
        <f t="shared" si="75"/>
        <v>-0.013618044486348957</v>
      </c>
      <c r="U160" s="35" t="n">
        <f>中口径明细!AP160</f>
        <v>6607.9652</v>
      </c>
      <c r="V160" s="36" t="n">
        <f t="shared" si="76"/>
        <v>-0.02544211210695746</v>
      </c>
      <c r="W160" s="35" t="n">
        <f>中口径明细!AR160</f>
        <v>6390.1947</v>
      </c>
      <c r="X160" s="36" t="n">
        <f t="shared" si="77"/>
        <v>-0.02639177968164108</v>
      </c>
      <c r="Y160" s="35" t="n">
        <f t="shared" si="78"/>
        <v>60386.763699999996</v>
      </c>
      <c r="Z160" s="36" t="n">
        <f t="shared" si="79"/>
        <v>0.02123558519916502</v>
      </c>
      <c r="AA160" s="37"/>
      <c r="AB160" s="38"/>
      <c r="AC160" s="35">
        <v>6138.5352</v>
      </c>
      <c r="AD160" s="36"/>
      <c r="AE160" s="35">
        <v>6328.0714</v>
      </c>
      <c r="AF160" s="36"/>
      <c r="AG160" s="35">
        <v>6310.3957</v>
      </c>
      <c r="AH160" s="36"/>
      <c r="AI160" s="35">
        <v>6759.9481</v>
      </c>
      <c r="AJ160" s="36"/>
      <c r="AK160" s="35">
        <v>7072.0342</v>
      </c>
      <c r="AL160" s="36"/>
      <c r="AM160" s="35">
        <v>6747.0181</v>
      </c>
      <c r="AN160" s="36"/>
      <c r="AO160" s="35">
        <v>6760.5359</v>
      </c>
      <c r="AP160" s="36"/>
      <c r="AQ160" s="35">
        <v>6636.8642</v>
      </c>
      <c r="AR160" s="36"/>
      <c r="AS160" s="35">
        <v>6377.6778</v>
      </c>
      <c r="AT160" s="36"/>
      <c r="AU160" s="35">
        <v>6780.4748</v>
      </c>
      <c r="AV160" s="36"/>
      <c r="AW160" s="35">
        <v>6563.4149</v>
      </c>
      <c r="AX160" s="36"/>
      <c r="AY160" s="35">
        <v>6261.3784</v>
      </c>
      <c r="AZ160" s="36"/>
      <c r="BA160" s="35" t="n">
        <f t="shared" si="80"/>
        <v>78736.34870000002</v>
      </c>
      <c r="BB160" s="36"/>
      <c r="BC160" s="40"/>
      <c r="BD160" s="46"/>
      <c r="BE160" s="46"/>
      <c r="BF160" s="46"/>
      <c r="BG160" s="46"/>
      <c r="BH160" s="46"/>
      <c r="BI160" s="46"/>
      <c r="BJ160" s="46"/>
      <c r="BK160" s="46"/>
      <c r="BL160" s="46"/>
      <c r="BM160" s="46"/>
      <c r="BN160" s="46"/>
      <c r="BO160" s="46"/>
      <c r="BP160" s="47"/>
    </row>
    <row r="161" ht="28.8" customHeight="1" spans="1:68">
      <c r="A161" s="45"/>
      <c r="B161" s="34" t="s">
        <v>341</v>
      </c>
      <c r="C161" s="35">
        <v>628.17</v>
      </c>
      <c r="D161" s="36" t="n">
        <f t="shared" si="81"/>
        <v>0.06034570068532452</v>
      </c>
      <c r="E161" s="35">
        <v>643.7</v>
      </c>
      <c r="F161" s="36" t="n">
        <f t="shared" si="68"/>
        <v>4.818228446199502E-4</v>
      </c>
      <c r="G161" s="35" t="n">
        <f>公交!AB54-公交!AB56</f>
        <v>604.93</v>
      </c>
      <c r="H161" s="36" t="n">
        <f t="shared" si="69"/>
        <v>-0.08638786945161825</v>
      </c>
      <c r="I161" s="35" t="n">
        <f>公交!AD54-公交!AD56</f>
        <v>585.2299999999999</v>
      </c>
      <c r="J161" s="36" t="n">
        <f t="shared" si="70"/>
        <v>0.028885372714486657</v>
      </c>
      <c r="K161" s="35" t="n">
        <f>公交!AF54-公交!AF56</f>
        <v>548.41</v>
      </c>
      <c r="L161" s="36" t="n">
        <f t="shared" si="71"/>
        <v>0.028989042329630843</v>
      </c>
      <c r="M161" s="35" t="n">
        <f>公交!AH54-公交!AH56</f>
        <v>498.04999999999995</v>
      </c>
      <c r="N161" s="36" t="n">
        <f t="shared" si="72"/>
        <v>-0.037658924914016345</v>
      </c>
      <c r="O161" s="35" t="n">
        <f>公交!AJ54-公交!AJ56</f>
        <v>466.28</v>
      </c>
      <c r="P161" s="36" t="n">
        <f t="shared" si="73"/>
        <v>-0.05229568504705184</v>
      </c>
      <c r="Q161" s="35" t="n">
        <f>公交!AL54-公交!AL56</f>
        <v>464.7900000000001</v>
      </c>
      <c r="R161" s="36" t="n">
        <f t="shared" si="74"/>
        <v>0.05127567176332226</v>
      </c>
      <c r="S161" s="35" t="n">
        <f>公交!AN54-公交!AN56</f>
        <v>475.3499999999999</v>
      </c>
      <c r="T161" s="36" t="n">
        <f t="shared" si="75"/>
        <v>0.08800640878919652</v>
      </c>
      <c r="U161" s="35" t="n">
        <f>公交!AP54-公交!AP56</f>
        <v>547.91</v>
      </c>
      <c r="V161" s="36" t="n">
        <f t="shared" si="76"/>
        <v>0.08656248760560037</v>
      </c>
      <c r="W161" s="35" t="n">
        <f>公交!AR54-公交!AR56</f>
        <v>546.39</v>
      </c>
      <c r="X161" s="36" t="n">
        <f t="shared" si="77"/>
        <v>0.0846882258352688</v>
      </c>
      <c r="Y161" s="35" t="n">
        <f t="shared" si="78"/>
        <v>4914.91</v>
      </c>
      <c r="Z161" s="36" t="n">
        <f t="shared" si="79"/>
        <v>0.005449780801797033</v>
      </c>
      <c r="AA161" s="37"/>
      <c r="AB161" s="38"/>
      <c r="AC161" s="35">
        <v>592.42</v>
      </c>
      <c r="AD161" s="36"/>
      <c r="AE161" s="35">
        <v>643.39</v>
      </c>
      <c r="AF161" s="36"/>
      <c r="AG161" s="35">
        <v>662.13</v>
      </c>
      <c r="AH161" s="36"/>
      <c r="AI161" s="35">
        <v>568.8</v>
      </c>
      <c r="AJ161" s="36"/>
      <c r="AK161" s="35">
        <v>532.96</v>
      </c>
      <c r="AL161" s="36"/>
      <c r="AM161" s="35">
        <v>517.54</v>
      </c>
      <c r="AN161" s="36"/>
      <c r="AO161" s="35">
        <v>492.01</v>
      </c>
      <c r="AP161" s="36"/>
      <c r="AQ161" s="35">
        <v>442.12</v>
      </c>
      <c r="AR161" s="36"/>
      <c r="AS161" s="35">
        <v>436.9</v>
      </c>
      <c r="AT161" s="36"/>
      <c r="AU161" s="35">
        <v>504.26</v>
      </c>
      <c r="AV161" s="36"/>
      <c r="AW161" s="35">
        <v>503.73</v>
      </c>
      <c r="AX161" s="36"/>
      <c r="AY161" s="35">
        <v>578.85</v>
      </c>
      <c r="AZ161" s="36"/>
      <c r="BA161" s="35" t="n">
        <f t="shared" si="80"/>
        <v>6475.110000000001</v>
      </c>
      <c r="BB161" s="36"/>
      <c r="BC161" s="40"/>
      <c r="BD161" s="49"/>
      <c r="BE161" s="49"/>
      <c r="BF161" s="49"/>
      <c r="BG161" s="49"/>
      <c r="BH161" s="49"/>
      <c r="BI161" s="49"/>
      <c r="BJ161" s="50"/>
      <c r="BK161" s="49"/>
      <c r="BL161" s="50"/>
      <c r="BM161" s="50"/>
      <c r="BN161" s="50"/>
      <c r="BO161" s="50"/>
      <c r="BP161" s="47"/>
    </row>
    <row r="162" ht="28.8" customHeight="1" spans="1:68">
      <c r="A162" s="45"/>
      <c r="B162" s="34" t="s">
        <v>303</v>
      </c>
      <c r="C162" s="35">
        <v>269.97</v>
      </c>
      <c r="D162" s="36" t="n">
        <f t="shared" si="81"/>
        <v>0.0027858257187429736</v>
      </c>
      <c r="E162" s="35">
        <v>261.43</v>
      </c>
      <c r="F162" s="36" t="n">
        <f t="shared" si="68"/>
        <v>-0.057026403116433366</v>
      </c>
      <c r="G162" s="35" t="n">
        <f>出租!AB54-出租!AB56</f>
        <v>255.7199999999999</v>
      </c>
      <c r="H162" s="36" t="n">
        <f t="shared" si="69"/>
        <v>-0.014148579359265945</v>
      </c>
      <c r="I162" s="35" t="n">
        <f>出租!AD54-出租!AD56</f>
        <v>251.54000000000008</v>
      </c>
      <c r="J162" s="36" t="n">
        <f t="shared" si="70"/>
        <v>0.003550768003191651</v>
      </c>
      <c r="K162" s="35" t="n">
        <f>出租!AF54-出租!AF56</f>
        <v>276.61</v>
      </c>
      <c r="L162" s="36" t="n">
        <f t="shared" si="71"/>
        <v>0.08177551818537343</v>
      </c>
      <c r="M162" s="35" t="n">
        <f>出租!AH54-出租!AH56</f>
        <v>269.77</v>
      </c>
      <c r="N162" s="36" t="n">
        <f t="shared" si="72"/>
        <v>-0.03512285847133301</v>
      </c>
      <c r="O162" s="35" t="n">
        <f>出租!AJ54-出租!AJ56</f>
        <v>264.4000000000001</v>
      </c>
      <c r="P162" s="36" t="n">
        <f t="shared" si="73"/>
        <v>0.06027188515057946</v>
      </c>
      <c r="Q162" s="35" t="n">
        <f>出租!AL54-出租!AL56</f>
        <v>265.25</v>
      </c>
      <c r="R162" s="36" t="n">
        <f t="shared" si="74"/>
        <v>0.051744647105471886</v>
      </c>
      <c r="S162" s="35" t="n">
        <f>出租!AN54-出租!AN56</f>
        <v>259.37</v>
      </c>
      <c r="T162" s="36" t="n">
        <f t="shared" si="75"/>
        <v>0.023317288724058916</v>
      </c>
      <c r="U162" s="35" t="n">
        <f>出租!AP54-出租!AP56</f>
        <v>257.48</v>
      </c>
      <c r="V162" s="36" t="n">
        <f t="shared" si="76"/>
        <v>-0.0033289463497716554</v>
      </c>
      <c r="W162" s="35" t="n">
        <f>出租!AR54-出租!AR56</f>
        <v>248.70000000000005</v>
      </c>
      <c r="X162" s="36" t="n">
        <f t="shared" si="77"/>
        <v>-0.007819356897789786</v>
      </c>
      <c r="Y162" s="35" t="n">
        <f t="shared" si="78"/>
        <v>2374.06</v>
      </c>
      <c r="Z162" s="36" t="n">
        <f t="shared" si="79"/>
        <v>0.011607196120708041</v>
      </c>
      <c r="AA162" s="37"/>
      <c r="AB162" s="38"/>
      <c r="AC162" s="35">
        <v>269.22</v>
      </c>
      <c r="AD162" s="36"/>
      <c r="AE162" s="35">
        <v>277.24</v>
      </c>
      <c r="AF162" s="36"/>
      <c r="AG162" s="35">
        <v>259.39</v>
      </c>
      <c r="AH162" s="36"/>
      <c r="AI162" s="35">
        <v>250.65</v>
      </c>
      <c r="AJ162" s="36"/>
      <c r="AK162" s="35">
        <v>255.7</v>
      </c>
      <c r="AL162" s="36"/>
      <c r="AM162" s="35">
        <v>279.59</v>
      </c>
      <c r="AN162" s="36"/>
      <c r="AO162" s="35">
        <v>249.37</v>
      </c>
      <c r="AP162" s="36"/>
      <c r="AQ162" s="35">
        <v>252.2</v>
      </c>
      <c r="AR162" s="36"/>
      <c r="AS162" s="35">
        <v>253.46</v>
      </c>
      <c r="AT162" s="36"/>
      <c r="AU162" s="35">
        <v>258.34</v>
      </c>
      <c r="AV162" s="36"/>
      <c r="AW162" s="35">
        <v>250.66</v>
      </c>
      <c r="AX162" s="36"/>
      <c r="AY162" s="35">
        <v>253.66</v>
      </c>
      <c r="AZ162" s="36"/>
      <c r="BA162" s="35" t="n">
        <f t="shared" si="80"/>
        <v>3109.4799999999996</v>
      </c>
      <c r="BB162" s="36"/>
      <c r="BC162" s="40"/>
      <c r="BD162" s="49"/>
      <c r="BE162" s="49"/>
      <c r="BF162" s="49"/>
      <c r="BG162" s="49"/>
      <c r="BH162" s="49"/>
      <c r="BI162" s="49"/>
      <c r="BJ162" s="50"/>
      <c r="BK162" s="49"/>
      <c r="BL162" s="50"/>
      <c r="BM162" s="50"/>
      <c r="BN162" s="50"/>
      <c r="BO162" s="50"/>
      <c r="BP162" s="47"/>
    </row>
    <row r="163" ht="28.8" customHeight="1" spans="1:68">
      <c r="A163" s="29"/>
      <c r="B163" s="34" t="s">
        <v>304</v>
      </c>
      <c r="C163" s="35">
        <v>37.1743590104078</v>
      </c>
      <c r="D163" s="36" t="n">
        <f t="shared" si="81"/>
        <v>-0.7098824547238576</v>
      </c>
      <c r="E163" s="35">
        <v>40.4848891672623</v>
      </c>
      <c r="F163" s="36" t="n">
        <f t="shared" ref="F163:F188" si="82">E163/AE163-1</f>
        <v>-0.540853912657043</v>
      </c>
      <c r="G163" s="35">
        <v>42.6367934720947</v>
      </c>
      <c r="H163" s="36" t="n">
        <f t="shared" ref="H163:H188" si="83">G163/AG163-1</f>
        <v>-0.5365548651619843</v>
      </c>
      <c r="I163" s="35" t="n">
        <f>网约车!AD54-网约车!AD56</f>
        <v>49.2600542721448</v>
      </c>
      <c r="J163" s="36" t="n">
        <f t="shared" ref="J163:J188" si="84">I163/AI163-1</f>
        <v>-0.4934823319729019</v>
      </c>
      <c r="K163" s="35" t="n">
        <f>网约车!AF54-网约车!AF56</f>
        <v>53.441867917097696</v>
      </c>
      <c r="L163" s="36" t="n">
        <f t="shared" ref="L163:L188" si="85">K163/AK163-1</f>
        <v>-0.3752054605696007</v>
      </c>
      <c r="M163" s="35" t="n">
        <f>网约车!AH54-网约车!AH56</f>
        <v>53.615711770919205</v>
      </c>
      <c r="N163" s="36" t="n">
        <f t="shared" ref="N163:N188" si="86">M163/AM163-1</f>
        <v>-0.38365712412568065</v>
      </c>
      <c r="O163" s="35" t="n">
        <f>网约车!AJ54-网约车!AJ56</f>
        <v>64.8406582156566</v>
      </c>
      <c r="P163" s="36" t="n">
        <f t="shared" ref="P163:P188" si="87">O163/AO163-1</f>
        <v>-0.35522911693515946</v>
      </c>
      <c r="Q163" s="35" t="n">
        <f>网约车!AL54-网约车!AL56</f>
        <v>72.3434564065568</v>
      </c>
      <c r="R163" s="36" t="n">
        <f t="shared" ref="R163:R188" si="88">Q163/AQ163-1</f>
        <v>-0.23827137071483107</v>
      </c>
      <c r="S163" s="35" t="n">
        <f>网约车!AN54-网约车!AN56</f>
        <v>67.6514780597338</v>
      </c>
      <c r="T163" s="36" t="n">
        <f t="shared" ref="T163:T188" si="89">S163/AS163-1</f>
        <v>-0.18501525235402727</v>
      </c>
      <c r="U163" s="35" t="n">
        <f>网约车!AP54-网约车!AP56</f>
        <v>84.624621130251</v>
      </c>
      <c r="V163" s="36" t="n">
        <f t="shared" ref="V163:V188" si="90">U163/AU163-1</f>
        <v>-0.0967953859592191</v>
      </c>
      <c r="W163" s="35" t="n">
        <f>网约车!AR54-网约车!AR56</f>
        <v>107.21996735860503</v>
      </c>
      <c r="X163" s="36" t="n">
        <f t="shared" ref="X163:X188" si="91">W163/AW163-1</f>
        <v>0.11146994607115657</v>
      </c>
      <c r="Y163" s="35" t="n">
        <f t="shared" ref="Y163:Y188" si="92">E163+C163+G163+I163+K163+M163+O163+Q163+S163</f>
        <v>481.44926829187375</v>
      </c>
      <c r="Z163" s="36" t="n">
        <f t="shared" ref="Z163:Z188" si="93">Y163/SUM(AC163,AE163,AG163,AI163,AK163,AM163,AO163,AQ163,AS163)-1</f>
        <v>-0.4379749832416725</v>
      </c>
      <c r="AA163" s="37"/>
      <c r="AB163" s="38"/>
      <c r="AC163" s="35">
        <v>128.135507885344</v>
      </c>
      <c r="AD163" s="36"/>
      <c r="AE163" s="35">
        <v>88.174309404541</v>
      </c>
      <c r="AF163" s="36"/>
      <c r="AG163" s="35">
        <v>91.9996570618811</v>
      </c>
      <c r="AH163" s="36"/>
      <c r="AI163" s="35">
        <v>97.2523909462314</v>
      </c>
      <c r="AJ163" s="36"/>
      <c r="AK163" s="35">
        <v>85.5351072143149</v>
      </c>
      <c r="AL163" s="36"/>
      <c r="AM163" s="35">
        <v>86.990073009057</v>
      </c>
      <c r="AN163" s="36"/>
      <c r="AO163" s="35">
        <v>100.563874577345</v>
      </c>
      <c r="AP163" s="36"/>
      <c r="AQ163" s="35">
        <v>94.9727417682151</v>
      </c>
      <c r="AR163" s="36"/>
      <c r="AS163" s="35">
        <v>83.0095020245967</v>
      </c>
      <c r="AT163" s="36"/>
      <c r="AU163" s="35">
        <v>93.6937431615358</v>
      </c>
      <c r="AV163" s="36"/>
      <c r="AW163" s="35">
        <v>96.466816523117</v>
      </c>
      <c r="AX163" s="36"/>
      <c r="AY163" s="35">
        <v>101.953337197036</v>
      </c>
      <c r="AZ163" s="36"/>
      <c r="BA163" s="35" t="n">
        <f t="shared" ref="BA163:BA188" si="94">AC163+AE163+AG163+AI163+AK163+AM163+AO163+AQ163+AS163+AU163+AW163+AY163</f>
        <v>1148.747060773215</v>
      </c>
      <c r="BB163" s="36"/>
      <c r="BC163" s="40"/>
      <c r="BD163" s="49"/>
      <c r="BE163" s="49"/>
      <c r="BF163" s="49"/>
      <c r="BG163" s="49"/>
      <c r="BH163" s="49"/>
      <c r="BI163" s="49"/>
      <c r="BJ163" s="49"/>
      <c r="BK163" s="49"/>
      <c r="BL163" s="49"/>
      <c r="BM163" s="49"/>
      <c r="BN163" s="49"/>
      <c r="BO163" s="49"/>
      <c r="BP163" s="47"/>
    </row>
    <row r="164" s="15" customFormat="1" ht="28.8" customHeight="1" spans="1:68">
      <c r="A164" s="48" t="s">
        <v>105</v>
      </c>
      <c r="B164" s="34" t="s">
        <v>340</v>
      </c>
      <c r="C164" s="35" t="n">
        <f>C165+C166+C167+C168</f>
        <v>14819.404781692116</v>
      </c>
      <c r="D164" s="36" t="n">
        <f t="shared" si="81"/>
        <v>-0.03800027695773456</v>
      </c>
      <c r="E164" s="35" t="n">
        <f>E165+E166+E167+E168</f>
        <v>15964.874726477607</v>
      </c>
      <c r="F164" s="36" t="n">
        <f t="shared" si="82"/>
        <v>-0.030695181826085993</v>
      </c>
      <c r="G164" s="35" t="n">
        <f>G165+G166+G167+G168</f>
        <v>16440.948635139583</v>
      </c>
      <c r="H164" s="36" t="n">
        <f t="shared" si="83"/>
        <v>-7.363869327872141E-4</v>
      </c>
      <c r="I164" s="35" t="n">
        <f>I165+I166+I167+I168</f>
        <v>19103.405706578553</v>
      </c>
      <c r="J164" s="36" t="n">
        <f t="shared" si="84"/>
        <v>0.021604082333477104</v>
      </c>
      <c r="K164" s="35" t="n">
        <f>K165+K166+K167+K168</f>
        <v>18965.57474245264</v>
      </c>
      <c r="L164" s="36" t="n">
        <f t="shared" si="85"/>
        <v>-0.033950422896243504</v>
      </c>
      <c r="M164" s="35" t="n">
        <f>M165+M166+M167+M168</f>
        <v>17101.10974112108</v>
      </c>
      <c r="N164" s="36" t="n">
        <f t="shared" si="86"/>
        <v>-0.09601451380587622</v>
      </c>
      <c r="O164" s="35" t="n">
        <f>O165+O166+O167+O168</f>
        <v>19677.866871738886</v>
      </c>
      <c r="P164" s="36" t="n">
        <f t="shared" si="87"/>
        <v>-0.07128396596520892</v>
      </c>
      <c r="Q164" s="35" t="n">
        <f>Q165+Q166+Q167+Q168</f>
        <v>17991.04400772242</v>
      </c>
      <c r="R164" s="36" t="n">
        <f t="shared" si="88"/>
        <v>-0.12914379781826557</v>
      </c>
      <c r="S164" s="35" t="n">
        <f>S165+S166+S167+S168</f>
        <v>15311.527410868004</v>
      </c>
      <c r="T164" s="36" t="n">
        <f t="shared" si="89"/>
        <v>-0.16812485733659066</v>
      </c>
      <c r="U164" s="35" t="n">
        <f>U165+U166+U167+U168</f>
        <v>14230.78374276874</v>
      </c>
      <c r="V164" s="36" t="n">
        <f t="shared" si="90"/>
        <v>-0.21332190827582698</v>
      </c>
      <c r="W164" s="35" t="n">
        <f>W165+W166+W167+W168</f>
        <v>14272.893754421915</v>
      </c>
      <c r="X164" s="36" t="n">
        <f t="shared" si="91"/>
        <v>-0.14175039689386149</v>
      </c>
      <c r="Y164" s="35" t="n">
        <f t="shared" si="92"/>
        <v>155375.75662379086</v>
      </c>
      <c r="Z164" s="36" t="n">
        <f t="shared" si="93"/>
        <v>-0.06304525021561236</v>
      </c>
      <c r="AA164" s="37"/>
      <c r="AB164" s="38"/>
      <c r="AC164" s="38" t="n">
        <f>AC165+AC166+AC167+AC168</f>
        <v>15404.79111036186</v>
      </c>
      <c r="AD164" s="37"/>
      <c r="AE164" s="38" t="n">
        <f>AE165+AE166+AE167+AE168</f>
        <v>16470.43780980479</v>
      </c>
      <c r="AF164" s="37"/>
      <c r="AG164" s="38" t="n">
        <f>AG165+AG166+AG167+AG168</f>
        <v>16453.06445680991</v>
      </c>
      <c r="AH164" s="37"/>
      <c r="AI164" s="38" t="n">
        <f>AI165+AI166+AI167+AI168</f>
        <v>18699.42185718745</v>
      </c>
      <c r="AJ164" s="37"/>
      <c r="AK164" s="38" t="n">
        <f>AK165+AK166+AK167+AK168</f>
        <v>19632.09258815881</v>
      </c>
      <c r="AL164" s="37"/>
      <c r="AM164" s="38" t="n">
        <f>AM165+AM166+AM167+AM168</f>
        <v>18917.460514901166</v>
      </c>
      <c r="AN164" s="37"/>
      <c r="AO164" s="38" t="n">
        <f>AO165+AO166+AO167+AO168</f>
        <v>21188.249314754186</v>
      </c>
      <c r="AP164" s="37"/>
      <c r="AQ164" s="38" t="n">
        <f>AQ165+AQ166+AQ167+AQ168</f>
        <v>20659.0295420184</v>
      </c>
      <c r="AR164" s="37"/>
      <c r="AS164" s="38" t="n">
        <f>AS165+AS166+AS167+AS168</f>
        <v>18406.040312546407</v>
      </c>
      <c r="AT164" s="37"/>
      <c r="AU164" s="38" t="n">
        <f>AU165+AU166+AU167+AU168</f>
        <v>18089.71661023244</v>
      </c>
      <c r="AV164" s="37"/>
      <c r="AW164" s="38" t="n">
        <f>AW165+AW166+AW167+AW168</f>
        <v>16630.236358707392</v>
      </c>
      <c r="AX164" s="37"/>
      <c r="AY164" s="38" t="n">
        <f>AY165+AY166+AY167+AY168</f>
        <v>14718.106832095906</v>
      </c>
      <c r="AZ164" s="37"/>
      <c r="BA164" s="38" t="n">
        <f t="shared" si="94"/>
        <v>215268.6473075787</v>
      </c>
      <c r="BB164" s="37"/>
      <c r="BC164" s="39"/>
      <c r="BD164" s="44"/>
      <c r="BE164" s="44"/>
      <c r="BF164" s="44"/>
      <c r="BG164" s="44"/>
      <c r="BH164" s="44"/>
      <c r="BI164" s="44"/>
      <c r="BJ164" s="44"/>
      <c r="BK164" s="44"/>
      <c r="BL164" s="44"/>
      <c r="BM164" s="44"/>
      <c r="BN164" s="44"/>
      <c r="BO164" s="44"/>
      <c r="BP164" s="44"/>
    </row>
    <row r="165" ht="28.8" customHeight="1" spans="1:68">
      <c r="A165" s="45"/>
      <c r="B165" s="34" t="s">
        <v>301</v>
      </c>
      <c r="C165" s="35">
        <v>9809.9543</v>
      </c>
      <c r="D165" s="36" t="n">
        <f t="shared" si="81"/>
        <v>-0.07898790495182251</v>
      </c>
      <c r="E165" s="35">
        <v>11856.9209</v>
      </c>
      <c r="F165" s="36" t="n">
        <f t="shared" si="82"/>
        <v>-0.0759822229545627</v>
      </c>
      <c r="G165" s="35">
        <v>11735.9405</v>
      </c>
      <c r="H165" s="36" t="n">
        <f t="shared" si="83"/>
        <v>-0.0160517928950229</v>
      </c>
      <c r="I165" s="35" t="n">
        <f>中口径明细!AD165</f>
        <v>14233.1319</v>
      </c>
      <c r="J165" s="36" t="n">
        <f t="shared" si="84"/>
        <v>0.03586168235769449</v>
      </c>
      <c r="K165" s="35" t="n">
        <f>中口径明细!AF165</f>
        <v>14074.4332</v>
      </c>
      <c r="L165" s="36" t="n">
        <f t="shared" si="85"/>
        <v>-0.04079687548483879</v>
      </c>
      <c r="M165" s="35" t="n">
        <f>中口径明细!AH165</f>
        <v>12391.6582</v>
      </c>
      <c r="N165" s="36" t="n">
        <f t="shared" si="86"/>
        <v>-0.11388913829520098</v>
      </c>
      <c r="O165" s="35" t="n">
        <f>中口径明细!AJ165</f>
        <v>14757.5267</v>
      </c>
      <c r="P165" s="36" t="n">
        <f t="shared" si="87"/>
        <v>-0.047536039731787105</v>
      </c>
      <c r="Q165" s="35" t="n">
        <f>中口径明细!AL165</f>
        <v>14360.2888</v>
      </c>
      <c r="R165" s="36" t="n">
        <f t="shared" si="88"/>
        <v>-0.0551707968798999</v>
      </c>
      <c r="S165" s="35" t="n">
        <f>中口径明细!AN165</f>
        <v>11934.8122</v>
      </c>
      <c r="T165" s="36" t="n">
        <f t="shared" si="89"/>
        <v>-0.09464434980570735</v>
      </c>
      <c r="U165" s="35" t="n">
        <f>中口径明细!AP165</f>
        <v>11428.8009</v>
      </c>
      <c r="V165" s="36" t="n">
        <f t="shared" si="90"/>
        <v>-0.10683925780636405</v>
      </c>
      <c r="W165" s="35" t="n">
        <f>中口径明细!AR165</f>
        <v>11283.7082</v>
      </c>
      <c r="X165" s="36" t="n">
        <f t="shared" si="91"/>
        <v>0.0011811119406393011</v>
      </c>
      <c r="Y165" s="35" t="n">
        <f t="shared" si="92"/>
        <v>115154.6667</v>
      </c>
      <c r="Z165" s="36" t="n">
        <f t="shared" si="93"/>
        <v>-0.05365552749966784</v>
      </c>
      <c r="AA165" s="37"/>
      <c r="AB165" s="38"/>
      <c r="AC165" s="35">
        <v>10651.2763</v>
      </c>
      <c r="AD165" s="36"/>
      <c r="AE165" s="35">
        <v>12831.9186</v>
      </c>
      <c r="AF165" s="36"/>
      <c r="AG165" s="35">
        <v>11927.3966</v>
      </c>
      <c r="AH165" s="36"/>
      <c r="AI165" s="35">
        <v>13740.3788</v>
      </c>
      <c r="AJ165" s="36"/>
      <c r="AK165" s="35">
        <v>14673.0477</v>
      </c>
      <c r="AL165" s="36"/>
      <c r="AM165" s="35">
        <v>13984.3204</v>
      </c>
      <c r="AN165" s="36"/>
      <c r="AO165" s="35">
        <v>15494.0526</v>
      </c>
      <c r="AP165" s="36"/>
      <c r="AQ165" s="35">
        <v>15198.8198</v>
      </c>
      <c r="AR165" s="36"/>
      <c r="AS165" s="35">
        <v>13182.4573</v>
      </c>
      <c r="AT165" s="36"/>
      <c r="AU165" s="35">
        <v>12795.906</v>
      </c>
      <c r="AV165" s="36"/>
      <c r="AW165" s="35">
        <v>11270.3966</v>
      </c>
      <c r="AX165" s="36"/>
      <c r="AY165" s="35">
        <v>9456.6697</v>
      </c>
      <c r="AZ165" s="36"/>
      <c r="BA165" s="35" t="n">
        <f t="shared" si="94"/>
        <v>155206.64039999997</v>
      </c>
      <c r="BB165" s="36"/>
      <c r="BC165" s="40"/>
      <c r="BD165" s="46"/>
      <c r="BE165" s="46"/>
      <c r="BF165" s="46"/>
      <c r="BG165" s="46"/>
      <c r="BH165" s="46"/>
      <c r="BI165" s="46"/>
      <c r="BJ165" s="46"/>
      <c r="BK165" s="46"/>
      <c r="BL165" s="46"/>
      <c r="BM165" s="46"/>
      <c r="BN165" s="46"/>
      <c r="BO165" s="46"/>
      <c r="BP165" s="47"/>
    </row>
    <row r="166" ht="28.8" customHeight="1" spans="1:68">
      <c r="A166" s="45"/>
      <c r="B166" s="34" t="s">
        <v>341</v>
      </c>
      <c r="C166" s="35">
        <v>3503.52</v>
      </c>
      <c r="D166" s="36" t="n">
        <f t="shared" si="81"/>
        <v>-0.06192818376302944</v>
      </c>
      <c r="E166" s="35">
        <v>2722.58</v>
      </c>
      <c r="F166" s="36" t="n">
        <f t="shared" si="82"/>
        <v>-0.009574738986503739</v>
      </c>
      <c r="G166" s="35" t="n">
        <f>公交!AB58-公交!AB60</f>
        <v>3359.39</v>
      </c>
      <c r="H166" s="36" t="n">
        <f t="shared" si="83"/>
        <v>-0.08224922550717673</v>
      </c>
      <c r="I166" s="35" t="n">
        <f>公交!AD58-公交!AD60</f>
        <v>3436.9699999999993</v>
      </c>
      <c r="J166" s="36" t="n">
        <f t="shared" si="84"/>
        <v>-0.1139226473757754</v>
      </c>
      <c r="K166" s="35" t="n">
        <f>公交!AF58-公交!AF60</f>
        <v>3378.4500000000003</v>
      </c>
      <c r="L166" s="36" t="n">
        <f t="shared" si="85"/>
        <v>-0.11855177883762436</v>
      </c>
      <c r="M166" s="35" t="n">
        <f>公交!AH58-公交!AH60</f>
        <v>3156.9599999999996</v>
      </c>
      <c r="N166" s="36" t="n">
        <f t="shared" si="86"/>
        <v>-0.17548950217948278</v>
      </c>
      <c r="O166" s="35" t="n">
        <f>公交!AJ58-公交!AJ60</f>
        <v>3291.04</v>
      </c>
      <c r="P166" s="36" t="n">
        <f t="shared" si="87"/>
        <v>-0.17467116399794358</v>
      </c>
      <c r="Q166" s="35" t="n">
        <f>公交!AL58-公交!AL60</f>
        <v>1961.2600000000002</v>
      </c>
      <c r="R166" s="36" t="n">
        <f t="shared" si="88"/>
        <v>-0.4725810789006616</v>
      </c>
      <c r="S166" s="35" t="n">
        <f>公交!AN58-公交!AN60</f>
        <v>1754.7299999999996</v>
      </c>
      <c r="T166" s="36" t="n">
        <f t="shared" si="89"/>
        <v>-0.4947363874571684</v>
      </c>
      <c r="U166" s="35" t="n">
        <f>公交!AP58-公交!AP60</f>
        <v>926.3600000000001</v>
      </c>
      <c r="V166" s="36" t="n">
        <f t="shared" si="90"/>
        <v>-0.735502549723899</v>
      </c>
      <c r="W166" s="35" t="n">
        <f>公交!AR58-公交!AR60</f>
        <v>966.2600000000002</v>
      </c>
      <c r="X166" s="36" t="n">
        <f t="shared" si="91"/>
        <v>-0.7311777699879257</v>
      </c>
      <c r="Y166" s="35" t="n">
        <f t="shared" si="92"/>
        <v>26564.899999999998</v>
      </c>
      <c r="Z166" s="36" t="n">
        <f t="shared" si="93"/>
        <v>-0.19166706477429118</v>
      </c>
      <c r="AA166" s="37"/>
      <c r="AB166" s="38"/>
      <c r="AC166" s="35">
        <v>3734.81</v>
      </c>
      <c r="AD166" s="36"/>
      <c r="AE166" s="35">
        <v>2748.9</v>
      </c>
      <c r="AF166" s="36"/>
      <c r="AG166" s="35">
        <v>3660.46</v>
      </c>
      <c r="AH166" s="36"/>
      <c r="AI166" s="35">
        <v>3878.86</v>
      </c>
      <c r="AJ166" s="36"/>
      <c r="AK166" s="35">
        <v>3832.84</v>
      </c>
      <c r="AL166" s="36"/>
      <c r="AM166" s="35">
        <v>3828.89</v>
      </c>
      <c r="AN166" s="36"/>
      <c r="AO166" s="35">
        <v>3987.55</v>
      </c>
      <c r="AP166" s="36"/>
      <c r="AQ166" s="35">
        <v>3718.6</v>
      </c>
      <c r="AR166" s="36"/>
      <c r="AS166" s="35">
        <v>3472.9</v>
      </c>
      <c r="AT166" s="36"/>
      <c r="AU166" s="35">
        <v>3502.34</v>
      </c>
      <c r="AV166" s="36"/>
      <c r="AW166" s="35">
        <v>3594.42</v>
      </c>
      <c r="AX166" s="36"/>
      <c r="AY166" s="35">
        <v>3566.72</v>
      </c>
      <c r="AZ166" s="36"/>
      <c r="BA166" s="35" t="n">
        <f t="shared" si="94"/>
        <v>43527.28999999999</v>
      </c>
      <c r="BB166" s="36"/>
      <c r="BC166" s="40"/>
      <c r="BD166" s="46"/>
      <c r="BE166" s="46"/>
      <c r="BF166" s="46"/>
      <c r="BG166" s="46"/>
      <c r="BH166" s="46"/>
      <c r="BI166" s="46"/>
      <c r="BJ166" s="46"/>
      <c r="BK166" s="46"/>
      <c r="BL166" s="46"/>
      <c r="BM166" s="46"/>
      <c r="BN166" s="46"/>
      <c r="BO166" s="46"/>
      <c r="BP166" s="47"/>
    </row>
    <row r="167" ht="28.8" customHeight="1" spans="1:68">
      <c r="A167" s="45"/>
      <c r="B167" s="34" t="s">
        <v>303</v>
      </c>
      <c r="C167" s="35">
        <v>1328.69</v>
      </c>
      <c r="D167" s="36" t="n">
        <f t="shared" si="81"/>
        <v>0.5152645203964099</v>
      </c>
      <c r="E167" s="35">
        <v>1200.91</v>
      </c>
      <c r="F167" s="36" t="n">
        <f t="shared" si="82"/>
        <v>0.5491015569572901</v>
      </c>
      <c r="G167" s="35" t="n">
        <f>出租!AB58-出租!AB60</f>
        <v>1123.6999999999998</v>
      </c>
      <c r="H167" s="36" t="n">
        <f t="shared" si="83"/>
        <v>0.5057956448911223</v>
      </c>
      <c r="I167" s="35" t="n">
        <f>出租!AD58-出租!AD60</f>
        <v>1157.0</v>
      </c>
      <c r="J167" s="36" t="n">
        <f t="shared" si="84"/>
        <v>0.2839434931696869</v>
      </c>
      <c r="K167" s="35" t="n">
        <f>出租!AF58-出租!AF60</f>
        <v>1170.23</v>
      </c>
      <c r="L167" s="36" t="n">
        <f t="shared" si="85"/>
        <v>0.2799050650217103</v>
      </c>
      <c r="M167" s="35" t="n">
        <f>出租!AH58-出租!AH60</f>
        <v>1151.9099999999999</v>
      </c>
      <c r="N167" s="36" t="n">
        <f t="shared" si="86"/>
        <v>0.3292445100912773</v>
      </c>
      <c r="O167" s="35" t="n">
        <f>出租!AJ58-出租!AJ60</f>
        <v>1198.98</v>
      </c>
      <c r="P167" s="36" t="n">
        <f t="shared" si="87"/>
        <v>-0.1350848337950139</v>
      </c>
      <c r="Q167" s="35" t="n">
        <f>出租!AL58-出租!AL60</f>
        <v>1210.96</v>
      </c>
      <c r="R167" s="36" t="n">
        <f t="shared" si="88"/>
        <v>-0.16473996413298386</v>
      </c>
      <c r="S167" s="35" t="n">
        <f>出租!AN58-出租!AN60</f>
        <v>1229.4100000000003</v>
      </c>
      <c r="T167" s="36" t="n">
        <f t="shared" si="89"/>
        <v>-0.14957389114855701</v>
      </c>
      <c r="U167" s="35" t="n">
        <f>出租!AP58-出租!AP60</f>
        <v>1250.6100000000001</v>
      </c>
      <c r="V167" s="36" t="n">
        <f t="shared" si="90"/>
        <v>-0.15276065307228504</v>
      </c>
      <c r="W167" s="35" t="n">
        <f>出租!AR58-出租!AR60</f>
        <v>1359.4900000000002</v>
      </c>
      <c r="X167" s="36" t="n">
        <f t="shared" si="91"/>
        <v>-0.058198822306892994</v>
      </c>
      <c r="Y167" s="35" t="n">
        <f t="shared" si="92"/>
        <v>10771.79</v>
      </c>
      <c r="Z167" s="36" t="n">
        <f t="shared" si="93"/>
        <v>0.15057903922854576</v>
      </c>
      <c r="AA167" s="37"/>
      <c r="AB167" s="38"/>
      <c r="AC167" s="35">
        <v>876.87</v>
      </c>
      <c r="AD167" s="36"/>
      <c r="AE167" s="35">
        <v>775.23</v>
      </c>
      <c r="AF167" s="36"/>
      <c r="AG167" s="35">
        <v>746.25</v>
      </c>
      <c r="AH167" s="36"/>
      <c r="AI167" s="35">
        <v>901.13</v>
      </c>
      <c r="AJ167" s="36"/>
      <c r="AK167" s="35">
        <v>914.31</v>
      </c>
      <c r="AL167" s="36"/>
      <c r="AM167" s="35">
        <v>866.59</v>
      </c>
      <c r="AN167" s="36"/>
      <c r="AO167" s="35">
        <v>1386.24</v>
      </c>
      <c r="AP167" s="36"/>
      <c r="AQ167" s="35">
        <v>1449.8</v>
      </c>
      <c r="AR167" s="36"/>
      <c r="AS167" s="35">
        <v>1445.64</v>
      </c>
      <c r="AT167" s="36"/>
      <c r="AU167" s="35">
        <v>1476.1</v>
      </c>
      <c r="AV167" s="36"/>
      <c r="AW167" s="35">
        <v>1443.5</v>
      </c>
      <c r="AX167" s="36"/>
      <c r="AY167" s="35">
        <v>1366.34</v>
      </c>
      <c r="AZ167" s="36"/>
      <c r="BA167" s="35" t="n">
        <f t="shared" si="94"/>
        <v>13648.0</v>
      </c>
      <c r="BB167" s="36"/>
      <c r="BC167" s="40"/>
      <c r="BD167" s="49"/>
      <c r="BE167" s="49"/>
      <c r="BF167" s="49"/>
      <c r="BG167" s="49"/>
      <c r="BH167" s="49"/>
      <c r="BI167" s="49"/>
      <c r="BJ167" s="50"/>
      <c r="BK167" s="49"/>
      <c r="BL167" s="50"/>
      <c r="BM167" s="50"/>
      <c r="BN167" s="50"/>
      <c r="BO167" s="50"/>
      <c r="BP167" s="47"/>
    </row>
    <row r="168" ht="28.8" customHeight="1" spans="1:68">
      <c r="A168" s="29"/>
      <c r="B168" s="34" t="s">
        <v>304</v>
      </c>
      <c r="C168" s="35">
        <v>177.240481692115</v>
      </c>
      <c r="D168" s="36" t="n">
        <f t="shared" si="81"/>
        <v>0.24962610546680364</v>
      </c>
      <c r="E168" s="35">
        <v>184.463826477608</v>
      </c>
      <c r="F168" s="36" t="n">
        <f t="shared" si="82"/>
        <v>0.612598135719298</v>
      </c>
      <c r="G168" s="35">
        <v>221.918135139582</v>
      </c>
      <c r="H168" s="36" t="n">
        <f t="shared" si="83"/>
        <v>0.8655189416718951</v>
      </c>
      <c r="I168" s="35" t="n">
        <f>网约车!AD58-网约车!AD60</f>
        <v>276.303806578552</v>
      </c>
      <c r="J168" s="36" t="n">
        <f t="shared" si="84"/>
        <v>0.543139284627159</v>
      </c>
      <c r="K168" s="35" t="n">
        <f>网约车!AF58-网约车!AF60</f>
        <v>342.46154245264006</v>
      </c>
      <c r="L168" s="36" t="n">
        <f t="shared" si="85"/>
        <v>0.6161859562934806</v>
      </c>
      <c r="M168" s="35" t="n">
        <f>网约车!AH58-网约车!AH60</f>
        <v>400.581541121079</v>
      </c>
      <c r="N168" s="36" t="n">
        <f t="shared" si="86"/>
        <v>0.685522794969885</v>
      </c>
      <c r="O168" s="35" t="n">
        <f>网约车!AJ58-网约车!AJ60</f>
        <v>430.3201717388861</v>
      </c>
      <c r="P168" s="36" t="n">
        <f t="shared" si="87"/>
        <v>0.34304355034827405</v>
      </c>
      <c r="Q168" s="35" t="n">
        <f>网约车!AL58-网约车!AL60</f>
        <v>458.53520772241797</v>
      </c>
      <c r="R168" s="36" t="n">
        <f t="shared" si="88"/>
        <v>0.5713498958287129</v>
      </c>
      <c r="S168" s="35" t="n">
        <f>网约车!AN58-网约车!AN60</f>
        <v>392.575210868005</v>
      </c>
      <c r="T168" s="36" t="n">
        <f t="shared" si="89"/>
        <v>0.28695034707042</v>
      </c>
      <c r="U168" s="35" t="n">
        <f>网约车!AP58-网约车!AP60</f>
        <v>625.0128427687371</v>
      </c>
      <c r="V168" s="36" t="n">
        <f t="shared" si="90"/>
        <v>0.9818360446082119</v>
      </c>
      <c r="W168" s="35" t="n">
        <f>网约车!AR58-网约车!AR60</f>
        <v>663.435554421917</v>
      </c>
      <c r="X168" s="36" t="n">
        <f t="shared" si="91"/>
        <v>1.060872426985592</v>
      </c>
      <c r="Y168" s="35" t="n">
        <f t="shared" si="92"/>
        <v>2884.399923790885</v>
      </c>
      <c r="Z168" s="36" t="n">
        <f t="shared" si="93"/>
        <v>0.5014709741284089</v>
      </c>
      <c r="AA168" s="37"/>
      <c r="AB168" s="38"/>
      <c r="AC168" s="35">
        <v>141.834810361861</v>
      </c>
      <c r="AD168" s="36"/>
      <c r="AE168" s="35">
        <v>114.38920980479</v>
      </c>
      <c r="AF168" s="36"/>
      <c r="AG168" s="35">
        <v>118.957856809911</v>
      </c>
      <c r="AH168" s="36"/>
      <c r="AI168" s="35">
        <v>179.053057187453</v>
      </c>
      <c r="AJ168" s="36"/>
      <c r="AK168" s="35">
        <v>211.894888158806</v>
      </c>
      <c r="AL168" s="36"/>
      <c r="AM168" s="35">
        <v>237.660114901167</v>
      </c>
      <c r="AN168" s="36"/>
      <c r="AO168" s="35">
        <v>320.406714754184</v>
      </c>
      <c r="AP168" s="36"/>
      <c r="AQ168" s="35">
        <v>291.809742018401</v>
      </c>
      <c r="AR168" s="36"/>
      <c r="AS168" s="35">
        <v>305.043012546407</v>
      </c>
      <c r="AT168" s="36"/>
      <c r="AU168" s="35">
        <v>315.37061023244</v>
      </c>
      <c r="AV168" s="36"/>
      <c r="AW168" s="35">
        <v>321.919758707391</v>
      </c>
      <c r="AX168" s="36"/>
      <c r="AY168" s="35">
        <v>328.377132095906</v>
      </c>
      <c r="AZ168" s="36"/>
      <c r="BA168" s="35" t="n">
        <f t="shared" si="94"/>
        <v>2886.716907578717</v>
      </c>
      <c r="BB168" s="36"/>
      <c r="BC168" s="40"/>
      <c r="BD168" s="49"/>
      <c r="BE168" s="49"/>
      <c r="BF168" s="49"/>
      <c r="BG168" s="49"/>
      <c r="BH168" s="49"/>
      <c r="BI168" s="49"/>
      <c r="BJ168" s="49"/>
      <c r="BK168" s="49"/>
      <c r="BL168" s="49"/>
      <c r="BM168" s="49"/>
      <c r="BN168" s="49"/>
      <c r="BO168" s="49"/>
      <c r="BP168" s="47"/>
    </row>
    <row r="169" s="15" customFormat="1" ht="28.8" customHeight="1" spans="1:68">
      <c r="A169" s="48" t="s">
        <v>106</v>
      </c>
      <c r="B169" s="34" t="s">
        <v>340</v>
      </c>
      <c r="C169" s="35" t="n">
        <f>C170+C171+C172+C173</f>
        <v>1052.8383501023882</v>
      </c>
      <c r="D169" s="36" t="n">
        <f t="shared" si="81"/>
        <v>-0.06444468115273572</v>
      </c>
      <c r="E169" s="35" t="n">
        <f>E170+E171+E172+E173</f>
        <v>1054.907952615231</v>
      </c>
      <c r="F169" s="36" t="n">
        <f t="shared" si="82"/>
        <v>-0.04339125102906305</v>
      </c>
      <c r="G169" s="35" t="n">
        <f>G170+G171+G172+G173</f>
        <v>1046.2996482680105</v>
      </c>
      <c r="H169" s="36" t="n">
        <f t="shared" si="83"/>
        <v>-0.03902652261086825</v>
      </c>
      <c r="I169" s="35" t="n">
        <f>I170+I171+I172+I173</f>
        <v>1014.7184609188678</v>
      </c>
      <c r="J169" s="36" t="n">
        <f t="shared" si="84"/>
        <v>-0.0783745491732104</v>
      </c>
      <c r="K169" s="35" t="n">
        <f>K170+K171+K172+K173</f>
        <v>1047.0748614146742</v>
      </c>
      <c r="L169" s="36" t="n">
        <f t="shared" si="85"/>
        <v>-0.04877192378585127</v>
      </c>
      <c r="M169" s="35" t="n">
        <f>M170+M171+M172+M173</f>
        <v>1225.034128371801</v>
      </c>
      <c r="N169" s="36" t="n">
        <f t="shared" si="86"/>
        <v>0.03562438775181698</v>
      </c>
      <c r="O169" s="35" t="n">
        <f>O170+O171+O172+O173</f>
        <v>844.5515111985508</v>
      </c>
      <c r="P169" s="36" t="n">
        <f t="shared" si="87"/>
        <v>-0.19713417618416806</v>
      </c>
      <c r="Q169" s="35" t="n">
        <f>Q170+Q171+Q172+Q173</f>
        <v>838.746729949297</v>
      </c>
      <c r="R169" s="36" t="n">
        <f t="shared" si="88"/>
        <v>-0.24947277697284842</v>
      </c>
      <c r="S169" s="35" t="n">
        <f>S170+S171+S172+S173</f>
        <v>877.4775662732987</v>
      </c>
      <c r="T169" s="36" t="n">
        <f t="shared" si="89"/>
        <v>-0.1215650945497957</v>
      </c>
      <c r="U169" s="35" t="n">
        <f>U170+U171+U172+U173</f>
        <v>815.0489596311783</v>
      </c>
      <c r="V169" s="36" t="n">
        <f t="shared" si="90"/>
        <v>-0.27148274075579415</v>
      </c>
      <c r="W169" s="35" t="n">
        <f>W170+W171+W172+W173</f>
        <v>805.8575000636201</v>
      </c>
      <c r="X169" s="36" t="n">
        <f t="shared" si="91"/>
        <v>-0.22343697655915873</v>
      </c>
      <c r="Y169" s="35" t="n">
        <f t="shared" si="92"/>
        <v>9001.649209112118</v>
      </c>
      <c r="Z169" s="36" t="n">
        <f t="shared" si="93"/>
        <v>-0.08797426999861246</v>
      </c>
      <c r="AA169" s="37"/>
      <c r="AB169" s="38"/>
      <c r="AC169" s="38" t="n">
        <f>AC170+AC171+AC172+AC173</f>
        <v>1125.3619416109311</v>
      </c>
      <c r="AD169" s="37"/>
      <c r="AE169" s="38" t="n">
        <f>AE170+AE171+AE172+AE173</f>
        <v>1102.758001899977</v>
      </c>
      <c r="AF169" s="37"/>
      <c r="AG169" s="38" t="n">
        <f>AG170+AG171+AG172+AG173</f>
        <v>1088.7913900711399</v>
      </c>
      <c r="AH169" s="37"/>
      <c r="AI169" s="38" t="n">
        <f>AI170+AI171+AI172+AI173</f>
        <v>1101.0095912700438</v>
      </c>
      <c r="AJ169" s="37"/>
      <c r="AK169" s="38" t="n">
        <f>AK170+AK171+AK172+AK173</f>
        <v>1100.76109778213</v>
      </c>
      <c r="AL169" s="37"/>
      <c r="AM169" s="38" t="n">
        <f>AM170+AM171+AM172+AM173</f>
        <v>1182.894245114449</v>
      </c>
      <c r="AN169" s="37"/>
      <c r="AO169" s="38" t="n">
        <f>AO170+AO171+AO172+AO173</f>
        <v>1051.921113274694</v>
      </c>
      <c r="AP169" s="37"/>
      <c r="AQ169" s="38" t="n">
        <f>AQ170+AQ171+AQ172+AQ173</f>
        <v>1117.543380460367</v>
      </c>
      <c r="AR169" s="37"/>
      <c r="AS169" s="38" t="n">
        <f>AS170+AS171+AS172+AS173</f>
        <v>998.9101763022329</v>
      </c>
      <c r="AT169" s="37"/>
      <c r="AU169" s="38" t="n">
        <f>AU170+AU171+AU172+AU173</f>
        <v>1118.7778316696863</v>
      </c>
      <c r="AV169" s="37"/>
      <c r="AW169" s="38" t="n">
        <f>AW170+AW171+AW172+AW173</f>
        <v>1037.723244268032</v>
      </c>
      <c r="AX169" s="37"/>
      <c r="AY169" s="38" t="n">
        <f>AY170+AY171+AY172+AY173</f>
        <v>1059.0146841355167</v>
      </c>
      <c r="AZ169" s="37"/>
      <c r="BA169" s="38" t="n">
        <f t="shared" si="94"/>
        <v>13085.4666978592</v>
      </c>
      <c r="BB169" s="37"/>
      <c r="BC169" s="39"/>
      <c r="BD169" s="44"/>
      <c r="BE169" s="44"/>
      <c r="BF169" s="44"/>
      <c r="BG169" s="44"/>
      <c r="BH169" s="44"/>
      <c r="BI169" s="44"/>
      <c r="BJ169" s="44"/>
      <c r="BK169" s="44"/>
      <c r="BL169" s="44"/>
      <c r="BM169" s="44"/>
      <c r="BN169" s="44"/>
      <c r="BO169" s="44"/>
      <c r="BP169" s="44"/>
    </row>
    <row r="170" ht="28.8" customHeight="1" spans="1:68">
      <c r="A170" s="45"/>
      <c r="B170" s="34" t="s">
        <v>301</v>
      </c>
      <c r="C170" s="35">
        <v>320.1376</v>
      </c>
      <c r="D170" s="36" t="n">
        <f t="shared" si="81"/>
        <v>-0.16713685864582628</v>
      </c>
      <c r="E170" s="35">
        <v>322.2116</v>
      </c>
      <c r="F170" s="36" t="n">
        <f t="shared" si="82"/>
        <v>-0.09593922416308642</v>
      </c>
      <c r="G170" s="35">
        <v>316.2177</v>
      </c>
      <c r="H170" s="36" t="n">
        <f t="shared" si="83"/>
        <v>-0.08501611114840546</v>
      </c>
      <c r="I170" s="35" t="n">
        <f>中口径明细!AD170</f>
        <v>316.3553</v>
      </c>
      <c r="J170" s="36" t="n">
        <f t="shared" si="84"/>
        <v>-0.09866818239447961</v>
      </c>
      <c r="K170" s="35" t="n">
        <f>中口径明细!AF170</f>
        <v>325.2936</v>
      </c>
      <c r="L170" s="36" t="n">
        <f t="shared" si="85"/>
        <v>-0.08160779674702634</v>
      </c>
      <c r="M170" s="35" t="n">
        <f>中口径明细!AH170</f>
        <v>472.8138</v>
      </c>
      <c r="N170" s="36" t="n">
        <f t="shared" si="86"/>
        <v>0.280218280593562</v>
      </c>
      <c r="O170" s="35" t="n">
        <f>中口径明细!AJ170</f>
        <v>479.6233</v>
      </c>
      <c r="P170" s="36" t="n">
        <f t="shared" si="87"/>
        <v>0.288570750005239</v>
      </c>
      <c r="Q170" s="35" t="n">
        <f>中口径明细!AL170</f>
        <v>481.2883</v>
      </c>
      <c r="R170" s="36" t="n">
        <f t="shared" si="88"/>
        <v>0.2955884316457522</v>
      </c>
      <c r="S170" s="35" t="n">
        <f>中口径明细!AN170</f>
        <v>526.2857</v>
      </c>
      <c r="T170" s="36" t="n">
        <f t="shared" si="89"/>
        <v>0.3985726889572736</v>
      </c>
      <c r="U170" s="35" t="n">
        <f>中口径明细!AP170</f>
        <v>445.2084</v>
      </c>
      <c r="V170" s="36" t="n">
        <f t="shared" si="90"/>
        <v>0.13785496916578555</v>
      </c>
      <c r="W170" s="35" t="n">
        <f>中口径明细!AR170</f>
        <v>440.1304</v>
      </c>
      <c r="X170" s="36" t="n">
        <f t="shared" si="91"/>
        <v>0.10709951158676567</v>
      </c>
      <c r="Y170" s="35" t="n">
        <f t="shared" si="92"/>
        <v>3560.2269</v>
      </c>
      <c r="Z170" s="36" t="n">
        <f t="shared" si="93"/>
        <v>0.08513989228722263</v>
      </c>
      <c r="AA170" s="37"/>
      <c r="AB170" s="38"/>
      <c r="AC170" s="35">
        <v>384.382</v>
      </c>
      <c r="AD170" s="36"/>
      <c r="AE170" s="35">
        <v>356.4048</v>
      </c>
      <c r="AF170" s="36"/>
      <c r="AG170" s="35">
        <v>345.5992</v>
      </c>
      <c r="AH170" s="36"/>
      <c r="AI170" s="35">
        <v>350.9865</v>
      </c>
      <c r="AJ170" s="36"/>
      <c r="AK170" s="35">
        <v>354.199</v>
      </c>
      <c r="AL170" s="36"/>
      <c r="AM170" s="35">
        <v>369.3228</v>
      </c>
      <c r="AN170" s="36"/>
      <c r="AO170" s="35">
        <v>372.2134</v>
      </c>
      <c r="AP170" s="36"/>
      <c r="AQ170" s="35">
        <v>371.4824</v>
      </c>
      <c r="AR170" s="36"/>
      <c r="AS170" s="35">
        <v>376.302</v>
      </c>
      <c r="AT170" s="36"/>
      <c r="AU170" s="35">
        <v>391.2699</v>
      </c>
      <c r="AV170" s="36"/>
      <c r="AW170" s="35">
        <v>397.5527</v>
      </c>
      <c r="AX170" s="36"/>
      <c r="AY170" s="35">
        <v>405.1991</v>
      </c>
      <c r="AZ170" s="36"/>
      <c r="BA170" s="35" t="n">
        <f t="shared" si="94"/>
        <v>4474.9138</v>
      </c>
      <c r="BB170" s="36"/>
      <c r="BC170" s="40"/>
      <c r="BD170" s="46"/>
      <c r="BE170" s="46"/>
      <c r="BF170" s="46"/>
      <c r="BG170" s="46"/>
      <c r="BH170" s="46"/>
      <c r="BI170" s="46"/>
      <c r="BJ170" s="46"/>
      <c r="BK170" s="46"/>
      <c r="BL170" s="46"/>
      <c r="BM170" s="46"/>
      <c r="BN170" s="46"/>
      <c r="BO170" s="46"/>
      <c r="BP170" s="47"/>
    </row>
    <row r="171" ht="28.8" customHeight="1" spans="1:68">
      <c r="A171" s="45"/>
      <c r="B171" s="34" t="s">
        <v>341</v>
      </c>
      <c r="C171" s="35">
        <v>675.3</v>
      </c>
      <c r="D171" s="36" t="n">
        <f t="shared" si="81"/>
        <v>0.2916985462892119</v>
      </c>
      <c r="E171" s="35">
        <v>661.8</v>
      </c>
      <c r="F171" s="36" t="n">
        <f t="shared" si="82"/>
        <v>0.10318386397732948</v>
      </c>
      <c r="G171" s="35" t="n">
        <f>公交!AB62-公交!AB64</f>
        <v>647.9000000000001</v>
      </c>
      <c r="H171" s="36" t="n">
        <f t="shared" si="83"/>
        <v>0.04736501778208857</v>
      </c>
      <c r="I171" s="35" t="n">
        <f>公交!AD62-公交!AD64</f>
        <v>638.3999999999999</v>
      </c>
      <c r="J171" s="36" t="n">
        <f t="shared" si="84"/>
        <v>0.023733162283515075</v>
      </c>
      <c r="K171" s="35" t="n">
        <f>公交!AF62-公交!AF64</f>
        <v>657.8999999999999</v>
      </c>
      <c r="L171" s="36" t="n">
        <f t="shared" si="85"/>
        <v>0.06010312600708989</v>
      </c>
      <c r="M171" s="35" t="n">
        <f>公交!AH62-公交!AH64</f>
        <v>686.0</v>
      </c>
      <c r="N171" s="36" t="n">
        <f t="shared" si="86"/>
        <v>0.1075234097513722</v>
      </c>
      <c r="O171" s="35" t="n">
        <f>公交!AJ62-公交!AJ64</f>
        <v>290.67999999999995</v>
      </c>
      <c r="P171" s="36" t="n">
        <f t="shared" si="87"/>
        <v>-0.4715869841846937</v>
      </c>
      <c r="Q171" s="35" t="n">
        <f>公交!AL62-公交!AL64</f>
        <v>284.1</v>
      </c>
      <c r="R171" s="36" t="n">
        <f t="shared" si="88"/>
        <v>-0.492497320471597</v>
      </c>
      <c r="S171" s="35" t="n">
        <f>公交!AN62-公交!AN64</f>
        <v>277.4000000000001</v>
      </c>
      <c r="T171" s="36" t="n">
        <f t="shared" si="89"/>
        <v>-0.45361433917667915</v>
      </c>
      <c r="U171" s="35" t="n">
        <f>公交!AP62-公交!AP64</f>
        <v>290.20000000000005</v>
      </c>
      <c r="V171" s="36" t="n">
        <f t="shared" si="90"/>
        <v>-0.5146345542732899</v>
      </c>
      <c r="W171" s="35" t="n">
        <f>公交!AR62-公交!AR64</f>
        <v>268.20000000000005</v>
      </c>
      <c r="X171" s="36" t="n">
        <f t="shared" si="91"/>
        <v>-0.49329302852824486</v>
      </c>
      <c r="Y171" s="35" t="n">
        <f t="shared" si="92"/>
        <v>4819.48</v>
      </c>
      <c r="Z171" s="36" t="n">
        <f t="shared" si="93"/>
        <v>-0.07716993776926762</v>
      </c>
      <c r="AA171" s="37"/>
      <c r="AB171" s="38"/>
      <c r="AC171" s="35">
        <v>522.8</v>
      </c>
      <c r="AD171" s="36"/>
      <c r="AE171" s="35">
        <v>599.9</v>
      </c>
      <c r="AF171" s="36"/>
      <c r="AG171" s="35">
        <v>618.6</v>
      </c>
      <c r="AH171" s="36"/>
      <c r="AI171" s="35">
        <v>623.6</v>
      </c>
      <c r="AJ171" s="36"/>
      <c r="AK171" s="35">
        <v>620.6</v>
      </c>
      <c r="AL171" s="36"/>
      <c r="AM171" s="35">
        <v>619.4</v>
      </c>
      <c r="AN171" s="36"/>
      <c r="AO171" s="35">
        <v>550.1</v>
      </c>
      <c r="AP171" s="36"/>
      <c r="AQ171" s="35">
        <v>559.8</v>
      </c>
      <c r="AR171" s="36"/>
      <c r="AS171" s="35">
        <v>507.7</v>
      </c>
      <c r="AT171" s="36"/>
      <c r="AU171" s="35">
        <v>597.9</v>
      </c>
      <c r="AV171" s="36"/>
      <c r="AW171" s="35">
        <v>529.3</v>
      </c>
      <c r="AX171" s="36"/>
      <c r="AY171" s="35">
        <v>542.8</v>
      </c>
      <c r="AZ171" s="36"/>
      <c r="BA171" s="35" t="n">
        <f t="shared" si="94"/>
        <v>6892.5</v>
      </c>
      <c r="BB171" s="36"/>
      <c r="BC171" s="40"/>
      <c r="BD171" s="49"/>
      <c r="BE171" s="49"/>
      <c r="BF171" s="49"/>
      <c r="BG171" s="49"/>
      <c r="BH171" s="49"/>
      <c r="BI171" s="49"/>
      <c r="BJ171" s="50"/>
      <c r="BK171" s="49"/>
      <c r="BL171" s="50"/>
      <c r="BM171" s="50"/>
      <c r="BN171" s="50"/>
      <c r="BO171" s="50"/>
      <c r="BP171" s="47"/>
    </row>
    <row r="172" ht="28.8" customHeight="1" spans="1:68">
      <c r="A172" s="45"/>
      <c r="B172" s="34" t="s">
        <v>303</v>
      </c>
      <c r="C172" s="35">
        <v>46</v>
      </c>
      <c r="D172" s="36" t="n">
        <f t="shared" ref="D172:D188" si="95">C172/AC172-1</f>
        <v>-0.5168067226890756</v>
      </c>
      <c r="E172" s="35">
        <v>54.4</v>
      </c>
      <c r="F172" s="36" t="n">
        <f t="shared" si="82"/>
        <v>-0.3239716664595501</v>
      </c>
      <c r="G172" s="35" t="n">
        <f>出租!AB62-出租!AB64</f>
        <v>56.00000000000003</v>
      </c>
      <c r="H172" s="36" t="n">
        <f t="shared" si="83"/>
        <v>0.039346696362286604</v>
      </c>
      <c r="I172" s="35" t="n">
        <f>出租!AD62-出租!AD64</f>
        <v>43.599999999999994</v>
      </c>
      <c r="J172" s="36" t="n">
        <f t="shared" si="84"/>
        <v>-0.11651469098277611</v>
      </c>
      <c r="K172" s="35" t="n">
        <f>出租!AF62-出租!AF64</f>
        <v>42.80000000000001</v>
      </c>
      <c r="L172" s="36" t="n">
        <f t="shared" si="85"/>
        <v>-0.08134792874007302</v>
      </c>
      <c r="M172" s="35" t="n">
        <f>出租!AH62-出租!AH64</f>
        <v>43.599999999999994</v>
      </c>
      <c r="N172" s="36" t="n">
        <f t="shared" si="86"/>
        <v>-0.08287757677745056</v>
      </c>
      <c r="O172" s="35" t="n">
        <f>出租!AJ62-出租!AJ64</f>
        <v>45.879999999999995</v>
      </c>
      <c r="P172" s="36" t="n">
        <f t="shared" si="87"/>
        <v>-0.06634106634106629</v>
      </c>
      <c r="Q172" s="35" t="n">
        <f>出租!AL62-出租!AL64</f>
        <v>47.359999999999985</v>
      </c>
      <c r="R172" s="36" t="n">
        <f t="shared" si="88"/>
        <v>-0.10320015148646089</v>
      </c>
      <c r="S172" s="35" t="n">
        <f>出租!AN62-出租!AN64</f>
        <v>48.68000000000001</v>
      </c>
      <c r="T172" s="36" t="n">
        <f t="shared" si="89"/>
        <v>0.005162089613875764</v>
      </c>
      <c r="U172" s="35" t="n">
        <f>出租!AP62-出租!AP64</f>
        <v>48.41999999999999</v>
      </c>
      <c r="V172" s="36" t="n">
        <f t="shared" si="90"/>
        <v>-0.1288233177401943</v>
      </c>
      <c r="W172" s="35" t="n">
        <f>出租!AR62-出租!AR64</f>
        <v>47.52000000000001</v>
      </c>
      <c r="X172" s="36" t="n">
        <f t="shared" si="91"/>
        <v>0.03304347826086951</v>
      </c>
      <c r="Y172" s="35" t="n">
        <f t="shared" si="92"/>
        <v>428.32</v>
      </c>
      <c r="Z172" s="36" t="n">
        <f t="shared" si="93"/>
        <v>-0.18167402227699125</v>
      </c>
      <c r="AA172" s="37"/>
      <c r="AB172" s="38"/>
      <c r="AC172" s="35">
        <v>95.2</v>
      </c>
      <c r="AD172" s="36"/>
      <c r="AE172" s="35">
        <v>80.47</v>
      </c>
      <c r="AF172" s="36"/>
      <c r="AG172" s="35">
        <v>53.88</v>
      </c>
      <c r="AH172" s="36"/>
      <c r="AI172" s="35">
        <v>49.35</v>
      </c>
      <c r="AJ172" s="36"/>
      <c r="AK172" s="35">
        <v>46.59</v>
      </c>
      <c r="AL172" s="36"/>
      <c r="AM172" s="35">
        <v>47.54</v>
      </c>
      <c r="AN172" s="36"/>
      <c r="AO172" s="35">
        <v>49.14</v>
      </c>
      <c r="AP172" s="36"/>
      <c r="AQ172" s="35">
        <v>52.81</v>
      </c>
      <c r="AR172" s="36"/>
      <c r="AS172" s="35">
        <v>48.43</v>
      </c>
      <c r="AT172" s="36"/>
      <c r="AU172" s="35">
        <v>55.58</v>
      </c>
      <c r="AV172" s="36"/>
      <c r="AW172" s="35">
        <v>46</v>
      </c>
      <c r="AX172" s="36"/>
      <c r="AY172" s="35">
        <v>45.2</v>
      </c>
      <c r="AZ172" s="36"/>
      <c r="BA172" s="35" t="n">
        <f t="shared" si="94"/>
        <v>670.19</v>
      </c>
      <c r="BB172" s="36"/>
      <c r="BC172" s="40"/>
      <c r="BD172" s="49"/>
      <c r="BE172" s="49"/>
      <c r="BF172" s="49"/>
      <c r="BG172" s="49"/>
      <c r="BH172" s="49"/>
      <c r="BI172" s="49"/>
      <c r="BJ172" s="50"/>
      <c r="BK172" s="49"/>
      <c r="BL172" s="50"/>
      <c r="BM172" s="50"/>
      <c r="BN172" s="50"/>
      <c r="BO172" s="50"/>
      <c r="BP172" s="47"/>
    </row>
    <row r="173" ht="28.8" customHeight="1" spans="1:68">
      <c r="A173" s="29"/>
      <c r="B173" s="34" t="s">
        <v>304</v>
      </c>
      <c r="C173" s="35">
        <v>11.4007501023882</v>
      </c>
      <c r="D173" s="36" t="n">
        <f t="shared" si="95"/>
        <v>-0.9072958569255423</v>
      </c>
      <c r="E173" s="35">
        <v>16.496352615231</v>
      </c>
      <c r="F173" s="36" t="n">
        <f t="shared" si="82"/>
        <v>-0.7499916321090694</v>
      </c>
      <c r="G173" s="35">
        <v>26.1819482680106</v>
      </c>
      <c r="H173" s="36" t="n">
        <f t="shared" si="83"/>
        <v>-0.6297392537033526</v>
      </c>
      <c r="I173" s="35" t="n">
        <f>网约车!AD62-网约车!AD64</f>
        <v>16.3631609188679</v>
      </c>
      <c r="J173" s="36" t="n">
        <f t="shared" si="84"/>
        <v>-0.7876929464067334</v>
      </c>
      <c r="K173" s="35" t="n">
        <f>网约车!AF62-网约车!AF64</f>
        <v>21.0812614146743</v>
      </c>
      <c r="L173" s="36" t="n">
        <f t="shared" si="85"/>
        <v>-0.7343995937647934</v>
      </c>
      <c r="M173" s="35" t="n">
        <f>网约车!AH62-网约车!AH64</f>
        <v>22.6203283718012</v>
      </c>
      <c r="N173" s="36" t="n">
        <f t="shared" si="86"/>
        <v>-0.8457334417310998</v>
      </c>
      <c r="O173" s="35" t="n">
        <f>网约车!AJ62-网约车!AJ64</f>
        <v>28.368211198550803</v>
      </c>
      <c r="P173" s="36" t="n">
        <f t="shared" si="87"/>
        <v>-0.6474584644687273</v>
      </c>
      <c r="Q173" s="35" t="n">
        <f>网约车!AL62-网约车!AL64</f>
        <v>25.998429949296906</v>
      </c>
      <c r="R173" s="36" t="n">
        <f t="shared" si="88"/>
        <v>-0.8051836722397251</v>
      </c>
      <c r="S173" s="35" t="n">
        <f>网约车!AN62-网约车!AN64</f>
        <v>25.111866273298702</v>
      </c>
      <c r="T173" s="36" t="n">
        <f t="shared" si="89"/>
        <v>-0.6222539836362029</v>
      </c>
      <c r="U173" s="35" t="n">
        <f>网约车!AP62-网约车!AP64</f>
        <v>31.220559631178297</v>
      </c>
      <c r="V173" s="36" t="n">
        <f t="shared" si="90"/>
        <v>-0.5782597334951234</v>
      </c>
      <c r="W173" s="35" t="n">
        <f>网约车!AR62-网约车!AR64</f>
        <v>50.0071000636201</v>
      </c>
      <c r="X173" s="36" t="n">
        <f t="shared" si="91"/>
        <v>-0.22912470323971923</v>
      </c>
      <c r="Y173" s="35" t="n">
        <f t="shared" si="92"/>
        <v>193.62230911211958</v>
      </c>
      <c r="Z173" s="36" t="n">
        <f t="shared" si="93"/>
        <v>-0.7703580904878489</v>
      </c>
      <c r="AA173" s="37"/>
      <c r="AB173" s="38"/>
      <c r="AC173" s="35">
        <v>122.979941610931</v>
      </c>
      <c r="AD173" s="36"/>
      <c r="AE173" s="35">
        <v>65.983201899977</v>
      </c>
      <c r="AF173" s="36"/>
      <c r="AG173" s="35">
        <v>70.7121900711398</v>
      </c>
      <c r="AH173" s="36"/>
      <c r="AI173" s="35">
        <v>77.0730912700437</v>
      </c>
      <c r="AJ173" s="36"/>
      <c r="AK173" s="35">
        <v>79.3720977821301</v>
      </c>
      <c r="AL173" s="36"/>
      <c r="AM173" s="35">
        <v>146.631445114449</v>
      </c>
      <c r="AN173" s="36"/>
      <c r="AO173" s="35">
        <v>80.467713274694</v>
      </c>
      <c r="AP173" s="36"/>
      <c r="AQ173" s="35">
        <v>133.450980460367</v>
      </c>
      <c r="AR173" s="36"/>
      <c r="AS173" s="35">
        <v>66.478176302233</v>
      </c>
      <c r="AT173" s="36"/>
      <c r="AU173" s="35">
        <v>74.0279316696863</v>
      </c>
      <c r="AV173" s="36"/>
      <c r="AW173" s="35">
        <v>64.870544268032</v>
      </c>
      <c r="AX173" s="36"/>
      <c r="AY173" s="35">
        <v>65.8155841355166</v>
      </c>
      <c r="AZ173" s="36"/>
      <c r="BA173" s="35" t="n">
        <f t="shared" si="94"/>
        <v>1047.8628978591996</v>
      </c>
      <c r="BB173" s="36"/>
      <c r="BC173" s="40"/>
      <c r="BD173" s="49"/>
      <c r="BE173" s="49"/>
      <c r="BF173" s="49"/>
      <c r="BG173" s="49"/>
      <c r="BH173" s="49"/>
      <c r="BI173" s="49"/>
      <c r="BJ173" s="49"/>
      <c r="BK173" s="49"/>
      <c r="BL173" s="49"/>
      <c r="BM173" s="49"/>
      <c r="BN173" s="49"/>
      <c r="BO173" s="49"/>
      <c r="BP173" s="47"/>
    </row>
    <row r="174" s="15" customFormat="1" ht="28.8" customHeight="1" spans="1:68">
      <c r="A174" s="48" t="s">
        <v>108</v>
      </c>
      <c r="B174" s="34" t="s">
        <v>340</v>
      </c>
      <c r="C174" s="35" t="n">
        <f>C175+C176+C177+C178</f>
        <v>2480.1663213985858</v>
      </c>
      <c r="D174" s="36" t="n">
        <f t="shared" si="95"/>
        <v>0.005512542500074158</v>
      </c>
      <c r="E174" s="35" t="n">
        <f>E175+E176+E177+E178</f>
        <v>2303.323269245752</v>
      </c>
      <c r="F174" s="36" t="n">
        <f t="shared" si="82"/>
        <v>0.06514140401703616</v>
      </c>
      <c r="G174" s="35" t="n">
        <f>G175+G176+G177+G178</f>
        <v>2087.3400563314526</v>
      </c>
      <c r="H174" s="36" t="n">
        <f t="shared" si="83"/>
        <v>0.071520018172329</v>
      </c>
      <c r="I174" s="35" t="n">
        <f>I175+I176+I177+I178</f>
        <v>2290.7593630886563</v>
      </c>
      <c r="J174" s="36" t="n">
        <f t="shared" si="84"/>
        <v>0.0215626456897533</v>
      </c>
      <c r="K174" s="35" t="n">
        <f>K175+K176+K177+K178</f>
        <v>2480.0286663024517</v>
      </c>
      <c r="L174" s="36" t="n">
        <f t="shared" si="85"/>
        <v>1.221713078793929E-4</v>
      </c>
      <c r="M174" s="35" t="n">
        <f>M175+M176+M177+M178</f>
        <v>2599.9174439707226</v>
      </c>
      <c r="N174" s="36" t="n">
        <f t="shared" si="86"/>
        <v>-0.03700097335156971</v>
      </c>
      <c r="O174" s="35" t="n">
        <f>O175+O176+O177+O178</f>
        <v>2743.370173659871</v>
      </c>
      <c r="P174" s="36" t="n">
        <f t="shared" si="87"/>
        <v>-0.009415417444861629</v>
      </c>
      <c r="Q174" s="35" t="n">
        <f>Q175+Q176+Q177+Q178</f>
        <v>2588.3375373927806</v>
      </c>
      <c r="R174" s="36" t="n">
        <f t="shared" si="88"/>
        <v>-0.054594605887584136</v>
      </c>
      <c r="S174" s="35" t="n">
        <f>S175+S176+S177+S178</f>
        <v>2522.9780038787235</v>
      </c>
      <c r="T174" s="36" t="n">
        <f t="shared" si="89"/>
        <v>-0.009292797716305312</v>
      </c>
      <c r="U174" s="35" t="n">
        <f>U175+U176+U177+U178</f>
        <v>2722.1750744475917</v>
      </c>
      <c r="V174" s="36" t="n">
        <f t="shared" si="90"/>
        <v>-0.01288237661975633</v>
      </c>
      <c r="W174" s="35" t="n">
        <f>W175+W176+W177+W178</f>
        <v>2479.088736541317</v>
      </c>
      <c r="X174" s="36" t="n">
        <f t="shared" si="91"/>
        <v>0.0016611474331911236</v>
      </c>
      <c r="Y174" s="35" t="n">
        <f t="shared" si="92"/>
        <v>22096.220835269</v>
      </c>
      <c r="Z174" s="36" t="n">
        <f t="shared" si="93"/>
        <v>0.0019649994312112007</v>
      </c>
      <c r="AA174" s="37"/>
      <c r="AB174" s="38"/>
      <c r="AC174" s="38" t="n">
        <f>AC175+AC176+AC177+AC178</f>
        <v>2466.5692535589683</v>
      </c>
      <c r="AD174" s="37"/>
      <c r="AE174" s="38" t="n">
        <f>AE175+AE176+AE177+AE178</f>
        <v>2162.4577361832726</v>
      </c>
      <c r="AF174" s="37"/>
      <c r="AG174" s="38" t="n">
        <f>AG175+AG176+AG177+AG178</f>
        <v>1948.0177886847025</v>
      </c>
      <c r="AH174" s="37"/>
      <c r="AI174" s="38" t="n">
        <f>AI175+AI176+AI177+AI178</f>
        <v>2242.407132596313</v>
      </c>
      <c r="AJ174" s="37"/>
      <c r="AK174" s="38" t="n">
        <f>AK175+AK176+AK177+AK178</f>
        <v>2479.725714968665</v>
      </c>
      <c r="AL174" s="37"/>
      <c r="AM174" s="38" t="n">
        <f>AM175+AM176+AM177+AM178</f>
        <v>2699.813158710385</v>
      </c>
      <c r="AN174" s="37"/>
      <c r="AO174" s="38" t="n">
        <f>AO175+AO176+AO177+AO178</f>
        <v>2769.445660645706</v>
      </c>
      <c r="AP174" s="37"/>
      <c r="AQ174" s="38" t="n">
        <f>AQ175+AQ176+AQ177+AQ178</f>
        <v>2737.807033376207</v>
      </c>
      <c r="AR174" s="37"/>
      <c r="AS174" s="38" t="n">
        <f>AS175+AS176+AS177+AS178</f>
        <v>2546.643446280559</v>
      </c>
      <c r="AT174" s="37"/>
      <c r="AU174" s="38" t="n">
        <f>AU175+AU176+AU177+AU178</f>
        <v>2757.70081495039</v>
      </c>
      <c r="AV174" s="37"/>
      <c r="AW174" s="38" t="n">
        <f>AW175+AW176+AW177+AW178</f>
        <v>2474.977434129409</v>
      </c>
      <c r="AX174" s="37"/>
      <c r="AY174" s="38" t="n">
        <f>AY175+AY176+AY177+AY178</f>
        <v>2476.440703559521</v>
      </c>
      <c r="AZ174" s="37"/>
      <c r="BA174" s="38" t="n">
        <f t="shared" si="94"/>
        <v>29762.0058776441</v>
      </c>
      <c r="BB174" s="37"/>
      <c r="BC174" s="39"/>
      <c r="BD174" s="44"/>
      <c r="BE174" s="44"/>
      <c r="BF174" s="44"/>
      <c r="BG174" s="44"/>
      <c r="BH174" s="44"/>
      <c r="BI174" s="44"/>
      <c r="BJ174" s="44"/>
      <c r="BK174" s="44"/>
      <c r="BL174" s="44"/>
      <c r="BM174" s="44"/>
      <c r="BN174" s="44"/>
      <c r="BO174" s="44"/>
      <c r="BP174" s="44"/>
    </row>
    <row r="175" ht="28.8" customHeight="1" spans="1:68">
      <c r="A175" s="45"/>
      <c r="B175" s="34" t="s">
        <v>301</v>
      </c>
      <c r="C175" s="35">
        <v>265.8779</v>
      </c>
      <c r="D175" s="36" t="n">
        <f t="shared" si="95"/>
        <v>0.07676398036473708</v>
      </c>
      <c r="E175" s="35">
        <v>196.6077</v>
      </c>
      <c r="F175" s="36" t="n">
        <f t="shared" si="82"/>
        <v>0.5575107738132961</v>
      </c>
      <c r="G175" s="35">
        <v>161.124</v>
      </c>
      <c r="H175" s="36" t="n">
        <f t="shared" si="83"/>
        <v>0.195421128425195</v>
      </c>
      <c r="I175" s="35" t="n">
        <f>中口径明细!AD175</f>
        <v>146.8818</v>
      </c>
      <c r="J175" s="36" t="n">
        <f t="shared" si="84"/>
        <v>-0.09154849870456949</v>
      </c>
      <c r="K175" s="35" t="n">
        <f>中口径明细!AF175</f>
        <v>165.0182</v>
      </c>
      <c r="L175" s="36" t="n">
        <f t="shared" si="85"/>
        <v>-0.12153944677994544</v>
      </c>
      <c r="M175" s="35" t="n">
        <f>中口径明细!AH175</f>
        <v>180.318</v>
      </c>
      <c r="N175" s="36" t="n">
        <f t="shared" si="86"/>
        <v>-0.11638450637139308</v>
      </c>
      <c r="O175" s="35" t="n">
        <f>中口径明细!AJ175</f>
        <v>189.287</v>
      </c>
      <c r="P175" s="36" t="n">
        <f t="shared" si="87"/>
        <v>-0.27687613485333484</v>
      </c>
      <c r="Q175" s="35" t="n">
        <f>中口径明细!AL175</f>
        <v>221.28</v>
      </c>
      <c r="R175" s="36" t="n">
        <f t="shared" si="88"/>
        <v>-0.14307356524460046</v>
      </c>
      <c r="S175" s="35" t="n">
        <f>中口径明细!AN175</f>
        <v>248.1032</v>
      </c>
      <c r="T175" s="36" t="n">
        <f t="shared" si="89"/>
        <v>-0.007153921971548405</v>
      </c>
      <c r="U175" s="35" t="n">
        <f>中口径明细!AP175</f>
        <v>208.8209</v>
      </c>
      <c r="V175" s="36" t="n">
        <f t="shared" si="90"/>
        <v>-0.05375090401245586</v>
      </c>
      <c r="W175" s="35" t="n">
        <f>中口径明细!AR175</f>
        <v>208.7586</v>
      </c>
      <c r="X175" s="36" t="n">
        <f t="shared" si="91"/>
        <v>-0.08439451475127702</v>
      </c>
      <c r="Y175" s="35" t="n">
        <f t="shared" si="92"/>
        <v>1774.4978</v>
      </c>
      <c r="Z175" s="36" t="n">
        <f t="shared" si="93"/>
        <v>-0.031080804084350322</v>
      </c>
      <c r="AA175" s="37"/>
      <c r="AB175" s="38"/>
      <c r="AC175" s="35">
        <v>246.9231</v>
      </c>
      <c r="AD175" s="36"/>
      <c r="AE175" s="35">
        <v>126.232</v>
      </c>
      <c r="AF175" s="36"/>
      <c r="AG175" s="35">
        <v>134.7843</v>
      </c>
      <c r="AH175" s="36"/>
      <c r="AI175" s="35">
        <v>161.6837</v>
      </c>
      <c r="AJ175" s="36"/>
      <c r="AK175" s="35">
        <v>187.8493</v>
      </c>
      <c r="AL175" s="36"/>
      <c r="AM175" s="35">
        <v>204.0684</v>
      </c>
      <c r="AN175" s="36"/>
      <c r="AO175" s="35">
        <v>261.7629</v>
      </c>
      <c r="AP175" s="36"/>
      <c r="AQ175" s="35">
        <v>258.2252</v>
      </c>
      <c r="AR175" s="36"/>
      <c r="AS175" s="35">
        <v>249.8909</v>
      </c>
      <c r="AT175" s="36"/>
      <c r="AU175" s="35">
        <v>220.6828</v>
      </c>
      <c r="AV175" s="36"/>
      <c r="AW175" s="35">
        <v>228.0006</v>
      </c>
      <c r="AX175" s="36"/>
      <c r="AY175" s="35">
        <v>227.0501</v>
      </c>
      <c r="AZ175" s="36"/>
      <c r="BA175" s="35" t="n">
        <f t="shared" si="94"/>
        <v>2507.1532999999995</v>
      </c>
      <c r="BB175" s="36"/>
      <c r="BC175" s="40"/>
      <c r="BD175" s="46"/>
      <c r="BE175" s="46"/>
      <c r="BF175" s="46"/>
      <c r="BG175" s="46"/>
      <c r="BH175" s="46"/>
      <c r="BI175" s="46"/>
      <c r="BJ175" s="46"/>
      <c r="BK175" s="46"/>
      <c r="BL175" s="46"/>
      <c r="BM175" s="46"/>
      <c r="BN175" s="46"/>
      <c r="BO175" s="46"/>
      <c r="BP175" s="47"/>
    </row>
    <row r="176" ht="28.8" customHeight="1" spans="1:68">
      <c r="A176" s="45"/>
      <c r="B176" s="34" t="s">
        <v>341</v>
      </c>
      <c r="C176" s="35">
        <v>1787.57</v>
      </c>
      <c r="D176" s="36" t="n">
        <f t="shared" si="95"/>
        <v>0.017167406395812046</v>
      </c>
      <c r="E176" s="35">
        <v>1692.74</v>
      </c>
      <c r="F176" s="36" t="n">
        <f t="shared" si="82"/>
        <v>0.05492957746478866</v>
      </c>
      <c r="G176" s="35" t="n">
        <f>公交!AB66-公交!AB68</f>
        <v>1497.83</v>
      </c>
      <c r="H176" s="36" t="n">
        <f t="shared" si="83"/>
        <v>0.05937561886440146</v>
      </c>
      <c r="I176" s="35" t="n">
        <f>公交!AD66-公交!AD68</f>
        <v>1740.47</v>
      </c>
      <c r="J176" s="36" t="n">
        <f t="shared" si="84"/>
        <v>0.05628990362440223</v>
      </c>
      <c r="K176" s="35" t="n">
        <f>公交!AF66-公交!AF68</f>
        <v>1822.16</v>
      </c>
      <c r="L176" s="36" t="n">
        <f t="shared" si="85"/>
        <v>0.037794737441622095</v>
      </c>
      <c r="M176" s="35" t="n">
        <f>公交!AH66-公交!AH68</f>
        <v>2023.59</v>
      </c>
      <c r="N176" s="36" t="n">
        <f t="shared" si="86"/>
        <v>0.03027819074190985</v>
      </c>
      <c r="O176" s="35" t="n">
        <f>公交!AJ66-公交!AJ68</f>
        <v>2137.4700000000003</v>
      </c>
      <c r="P176" s="36" t="n">
        <f t="shared" si="87"/>
        <v>0.04220057340120542</v>
      </c>
      <c r="Q176" s="35" t="n">
        <f>公交!AL66-公交!AL68</f>
        <v>2015.5500000000002</v>
      </c>
      <c r="R176" s="36" t="n">
        <f t="shared" si="88"/>
        <v>0.02705278069361916</v>
      </c>
      <c r="S176" s="35" t="n">
        <f>公交!AN66-公交!AN68</f>
        <v>1942.77</v>
      </c>
      <c r="T176" s="36" t="n">
        <f t="shared" si="89"/>
        <v>0.030286477944061918</v>
      </c>
      <c r="U176" s="35" t="n">
        <f>公交!AP66-公交!AP68</f>
        <v>2127.6</v>
      </c>
      <c r="V176" s="36" t="n">
        <f t="shared" si="90"/>
        <v>0.03205401839419464</v>
      </c>
      <c r="W176" s="35" t="n">
        <f>公交!AR66-公交!AR68</f>
        <v>1904.04</v>
      </c>
      <c r="X176" s="36" t="n">
        <f t="shared" si="91"/>
        <v>0.03728481150577467</v>
      </c>
      <c r="Y176" s="35" t="n">
        <f t="shared" si="92"/>
        <v>16660.15</v>
      </c>
      <c r="Z176" s="36" t="n">
        <f t="shared" si="93"/>
        <v>0.038496973051682426</v>
      </c>
      <c r="AA176" s="37"/>
      <c r="AB176" s="38"/>
      <c r="AC176" s="35">
        <v>1757.4</v>
      </c>
      <c r="AD176" s="36"/>
      <c r="AE176" s="35">
        <v>1604.6</v>
      </c>
      <c r="AF176" s="36"/>
      <c r="AG176" s="35">
        <v>1413.88</v>
      </c>
      <c r="AH176" s="36"/>
      <c r="AI176" s="35">
        <v>1647.72</v>
      </c>
      <c r="AJ176" s="36"/>
      <c r="AK176" s="35">
        <v>1755.8</v>
      </c>
      <c r="AL176" s="36"/>
      <c r="AM176" s="35">
        <v>1964.12</v>
      </c>
      <c r="AN176" s="36"/>
      <c r="AO176" s="35">
        <v>2050.92</v>
      </c>
      <c r="AP176" s="36"/>
      <c r="AQ176" s="35">
        <v>1962.46</v>
      </c>
      <c r="AR176" s="36"/>
      <c r="AS176" s="35">
        <v>1885.66</v>
      </c>
      <c r="AT176" s="36"/>
      <c r="AU176" s="35">
        <v>2061.52</v>
      </c>
      <c r="AV176" s="36"/>
      <c r="AW176" s="35">
        <v>1835.6</v>
      </c>
      <c r="AX176" s="36"/>
      <c r="AY176" s="35">
        <v>1835.94</v>
      </c>
      <c r="AZ176" s="36"/>
      <c r="BA176" s="35" t="n">
        <f t="shared" si="94"/>
        <v>21775.62</v>
      </c>
      <c r="BB176" s="36"/>
      <c r="BC176" s="40"/>
      <c r="BD176" s="46"/>
      <c r="BE176" s="46"/>
      <c r="BF176" s="46"/>
      <c r="BG176" s="46"/>
      <c r="BH176" s="46"/>
      <c r="BI176" s="46"/>
      <c r="BJ176" s="46"/>
      <c r="BK176" s="46"/>
      <c r="BL176" s="46"/>
      <c r="BM176" s="46"/>
      <c r="BN176" s="46"/>
      <c r="BO176" s="46"/>
      <c r="BP176" s="47"/>
    </row>
    <row r="177" ht="28.8" customHeight="1" spans="1:68">
      <c r="A177" s="45"/>
      <c r="B177" s="34" t="s">
        <v>303</v>
      </c>
      <c r="C177" s="35">
        <v>397.71</v>
      </c>
      <c r="D177" s="36" t="n">
        <f t="shared" si="95"/>
        <v>0.015732345805133496</v>
      </c>
      <c r="E177" s="35">
        <v>381.38</v>
      </c>
      <c r="F177" s="36" t="n">
        <f t="shared" si="82"/>
        <v>-0.007546580618299159</v>
      </c>
      <c r="G177" s="35" t="n">
        <f>出租!AB66-出租!AB68</f>
        <v>361.91999999999996</v>
      </c>
      <c r="H177" s="36" t="n">
        <f t="shared" si="83"/>
        <v>0.07455241827736714</v>
      </c>
      <c r="I177" s="35" t="n">
        <f>出租!AD66-出租!AD68</f>
        <v>361.34000000000003</v>
      </c>
      <c r="J177" s="36" t="n">
        <f t="shared" si="84"/>
        <v>0.002636033186270481</v>
      </c>
      <c r="K177" s="35" t="n">
        <f>出租!AF66-出租!AF68</f>
        <v>439.94000000000005</v>
      </c>
      <c r="L177" s="36" t="n">
        <f t="shared" si="85"/>
        <v>-0.03312015120546796</v>
      </c>
      <c r="M177" s="35" t="n">
        <f>出租!AH66-出租!AH68</f>
        <v>338.47</v>
      </c>
      <c r="N177" s="36" t="n">
        <f t="shared" si="86"/>
        <v>-0.0017989854901497848</v>
      </c>
      <c r="O177" s="35" t="n">
        <f>出租!AJ66-出租!AJ68</f>
        <v>351.05999999999995</v>
      </c>
      <c r="P177" s="36" t="n">
        <f t="shared" si="87"/>
        <v>9.408947053288763E-4</v>
      </c>
      <c r="Q177" s="35" t="n">
        <f>出租!AL66-出租!AL68</f>
        <v>293.45000000000005</v>
      </c>
      <c r="R177" s="36" t="n">
        <f t="shared" si="88"/>
        <v>-0.06216043464365617</v>
      </c>
      <c r="S177" s="35" t="n">
        <f>出租!AN66-出租!AN68</f>
        <v>278.53</v>
      </c>
      <c r="T177" s="36" t="n">
        <f t="shared" si="89"/>
        <v>-0.09817063299336248</v>
      </c>
      <c r="U177" s="35" t="n">
        <f>出租!AP66-出租!AP68</f>
        <v>311.46999999999997</v>
      </c>
      <c r="V177" s="36" t="n">
        <f t="shared" si="90"/>
        <v>-0.15172395010621498</v>
      </c>
      <c r="W177" s="35" t="n">
        <f>出租!AR66-出租!AR68</f>
        <v>284.55</v>
      </c>
      <c r="X177" s="36" t="n">
        <f t="shared" si="91"/>
        <v>-0.12569901063110678</v>
      </c>
      <c r="Y177" s="35" t="n">
        <f t="shared" si="92"/>
        <v>3203.8</v>
      </c>
      <c r="Z177" s="36" t="n">
        <f t="shared" si="93"/>
        <v>-0.011050747005803219</v>
      </c>
      <c r="AA177" s="37"/>
      <c r="AB177" s="38"/>
      <c r="AC177" s="35">
        <v>391.55</v>
      </c>
      <c r="AD177" s="36"/>
      <c r="AE177" s="35">
        <v>384.28</v>
      </c>
      <c r="AF177" s="36"/>
      <c r="AG177" s="35">
        <v>336.81</v>
      </c>
      <c r="AH177" s="36"/>
      <c r="AI177" s="35">
        <v>360.39</v>
      </c>
      <c r="AJ177" s="36"/>
      <c r="AK177" s="35">
        <v>455.01</v>
      </c>
      <c r="AL177" s="36"/>
      <c r="AM177" s="35">
        <v>339.08</v>
      </c>
      <c r="AN177" s="36"/>
      <c r="AO177" s="35">
        <v>350.73</v>
      </c>
      <c r="AP177" s="36"/>
      <c r="AQ177" s="35">
        <v>312.9</v>
      </c>
      <c r="AR177" s="36"/>
      <c r="AS177" s="35">
        <v>308.85</v>
      </c>
      <c r="AT177" s="36"/>
      <c r="AU177" s="35">
        <v>367.18</v>
      </c>
      <c r="AV177" s="36"/>
      <c r="AW177" s="35">
        <v>325.46</v>
      </c>
      <c r="AX177" s="36"/>
      <c r="AY177" s="35">
        <v>326.19</v>
      </c>
      <c r="AZ177" s="36"/>
      <c r="BA177" s="35" t="n">
        <f t="shared" si="94"/>
        <v>4258.429999999999</v>
      </c>
      <c r="BB177" s="36"/>
      <c r="BC177" s="40"/>
      <c r="BD177" s="49"/>
      <c r="BE177" s="49"/>
      <c r="BF177" s="49"/>
      <c r="BG177" s="49"/>
      <c r="BH177" s="49"/>
      <c r="BI177" s="49"/>
      <c r="BJ177" s="50"/>
      <c r="BK177" s="49"/>
      <c r="BL177" s="50"/>
      <c r="BM177" s="50"/>
      <c r="BN177" s="50"/>
      <c r="BO177" s="50"/>
      <c r="BP177" s="47"/>
    </row>
    <row r="178" ht="28.8" customHeight="1" spans="1:68">
      <c r="A178" s="29"/>
      <c r="B178" s="34" t="s">
        <v>304</v>
      </c>
      <c r="C178" s="35">
        <v>29.0084213985855</v>
      </c>
      <c r="D178" s="36" t="n">
        <f t="shared" si="95"/>
        <v>-0.5896746861285833</v>
      </c>
      <c r="E178" s="35">
        <v>32.5955692457519</v>
      </c>
      <c r="F178" s="36" t="n">
        <f t="shared" si="82"/>
        <v>-0.31154161127463564</v>
      </c>
      <c r="G178" s="35">
        <v>66.4660563314528</v>
      </c>
      <c r="H178" s="36" t="n">
        <f t="shared" si="83"/>
        <v>0.06271744236278631</v>
      </c>
      <c r="I178" s="35" t="n">
        <f>网约车!AD66-网约车!AD68</f>
        <v>42.0675630886564</v>
      </c>
      <c r="J178" s="36" t="n">
        <f t="shared" si="84"/>
        <v>-0.42066417211638196</v>
      </c>
      <c r="K178" s="35" t="n">
        <f>网约车!AF66-网约车!AF68</f>
        <v>52.9104663024518</v>
      </c>
      <c r="L178" s="36" t="n">
        <f t="shared" si="85"/>
        <v>-0.34731952408523714</v>
      </c>
      <c r="M178" s="35" t="n">
        <f>网约车!AH66-网约车!AH68</f>
        <v>57.5394439707228</v>
      </c>
      <c r="N178" s="36" t="n">
        <f t="shared" si="86"/>
        <v>-0.7011632809113729</v>
      </c>
      <c r="O178" s="35" t="n">
        <f>网约车!AJ66-网约车!AJ68</f>
        <v>65.5531736598709</v>
      </c>
      <c r="P178" s="36" t="n">
        <f t="shared" si="87"/>
        <v>-0.3817649068017017</v>
      </c>
      <c r="Q178" s="35" t="n">
        <f>网约车!AL66-网约车!AL68</f>
        <v>58.05753739277999</v>
      </c>
      <c r="R178" s="36" t="n">
        <f t="shared" si="88"/>
        <v>-0.7157133670138521</v>
      </c>
      <c r="S178" s="35" t="n">
        <f>网约车!AN66-网约车!AN68</f>
        <v>53.5748038787238</v>
      </c>
      <c r="T178" s="36" t="n">
        <f t="shared" si="89"/>
        <v>-0.47600284003381843</v>
      </c>
      <c r="U178" s="35" t="n">
        <f>网约车!AP66-网约车!AP68</f>
        <v>74.2841744475918</v>
      </c>
      <c r="V178" s="36" t="n">
        <f t="shared" si="90"/>
        <v>-0.3142029561600239</v>
      </c>
      <c r="W178" s="35" t="n">
        <f>网约车!AR66-网约车!AR68</f>
        <v>81.7401365413167</v>
      </c>
      <c r="X178" s="36" t="n">
        <f t="shared" si="91"/>
        <v>-0.048613262236846255</v>
      </c>
      <c r="Y178" s="35" t="n">
        <f t="shared" si="92"/>
        <v>457.77303526899584</v>
      </c>
      <c r="Z178" s="36" t="n">
        <f t="shared" si="93"/>
        <v>-0.5126481817470857</v>
      </c>
      <c r="AA178" s="37"/>
      <c r="AB178" s="38"/>
      <c r="AC178" s="35">
        <v>70.6961535589682</v>
      </c>
      <c r="AD178" s="36"/>
      <c r="AE178" s="35">
        <v>47.3457361832724</v>
      </c>
      <c r="AF178" s="36"/>
      <c r="AG178" s="35">
        <v>62.5434886847024</v>
      </c>
      <c r="AH178" s="36"/>
      <c r="AI178" s="35">
        <v>72.6134325963132</v>
      </c>
      <c r="AJ178" s="36"/>
      <c r="AK178" s="35">
        <v>81.0664149686648</v>
      </c>
      <c r="AL178" s="36"/>
      <c r="AM178" s="35">
        <v>192.544758710385</v>
      </c>
      <c r="AN178" s="36"/>
      <c r="AO178" s="35">
        <v>106.032760645706</v>
      </c>
      <c r="AP178" s="36"/>
      <c r="AQ178" s="35">
        <v>204.221833376207</v>
      </c>
      <c r="AR178" s="36"/>
      <c r="AS178" s="35">
        <v>102.242546280559</v>
      </c>
      <c r="AT178" s="36"/>
      <c r="AU178" s="35">
        <v>108.31801495039</v>
      </c>
      <c r="AV178" s="36"/>
      <c r="AW178" s="35">
        <v>85.9168341294093</v>
      </c>
      <c r="AX178" s="36"/>
      <c r="AY178" s="35">
        <v>87.260603559521</v>
      </c>
      <c r="AZ178" s="36"/>
      <c r="BA178" s="35" t="n">
        <f t="shared" si="94"/>
        <v>1220.8025776440986</v>
      </c>
      <c r="BB178" s="36"/>
      <c r="BC178" s="40"/>
      <c r="BD178" s="49"/>
      <c r="BE178" s="49"/>
      <c r="BF178" s="49"/>
      <c r="BG178" s="49"/>
      <c r="BH178" s="49"/>
      <c r="BI178" s="49"/>
      <c r="BJ178" s="49"/>
      <c r="BK178" s="49"/>
      <c r="BL178" s="49"/>
      <c r="BM178" s="49"/>
      <c r="BN178" s="49"/>
      <c r="BO178" s="49"/>
      <c r="BP178" s="47"/>
    </row>
    <row r="179" s="15" customFormat="1" ht="28.8" customHeight="1" spans="1:68">
      <c r="A179" s="48" t="s">
        <v>110</v>
      </c>
      <c r="B179" s="34" t="s">
        <v>340</v>
      </c>
      <c r="C179" s="35" t="n">
        <f>C180+C181+C182+C183</f>
        <v>2644.4676052023297</v>
      </c>
      <c r="D179" s="36" t="n">
        <f t="shared" si="95"/>
        <v>-0.045585247273846385</v>
      </c>
      <c r="E179" s="35" t="n">
        <f>E180+E181+E182+E183</f>
        <v>2895.9031522695814</v>
      </c>
      <c r="F179" s="36" t="n">
        <f t="shared" si="82"/>
        <v>-0.020693940463563765</v>
      </c>
      <c r="G179" s="35" t="n">
        <f>G180+G181+G182+G183</f>
        <v>2292.7721459846193</v>
      </c>
      <c r="H179" s="36" t="n">
        <f t="shared" si="83"/>
        <v>-0.0964060001252246</v>
      </c>
      <c r="I179" s="35" t="n">
        <f>I180+I181+I182+I183</f>
        <v>2358.055693296381</v>
      </c>
      <c r="J179" s="36" t="n">
        <f t="shared" si="84"/>
        <v>0.03631300396565851</v>
      </c>
      <c r="K179" s="35" t="n">
        <f>K180+K181+K182+K183</f>
        <v>2237.6814627862163</v>
      </c>
      <c r="L179" s="36" t="n">
        <f t="shared" si="85"/>
        <v>-0.095874565265198</v>
      </c>
      <c r="M179" s="35" t="n">
        <f>M180+M181+M182+M183</f>
        <v>2001.8213412964592</v>
      </c>
      <c r="N179" s="36" t="n">
        <f t="shared" si="86"/>
        <v>-0.16069602325445165</v>
      </c>
      <c r="O179" s="35" t="n">
        <f>O180+O181+O182+O183</f>
        <v>2448.87191795731</v>
      </c>
      <c r="P179" s="36" t="n">
        <f t="shared" si="87"/>
        <v>0.09925287350849943</v>
      </c>
      <c r="Q179" s="35" t="n">
        <f>Q180+Q181+Q182+Q183</f>
        <v>2296.709158334591</v>
      </c>
      <c r="R179" s="36" t="n">
        <f t="shared" si="88"/>
        <v>-0.05609982926091117</v>
      </c>
      <c r="S179" s="35" t="n">
        <f>S180+S181+S182+S183</f>
        <v>2010.8884193574568</v>
      </c>
      <c r="T179" s="36" t="n">
        <f t="shared" si="89"/>
        <v>-0.11844241358347463</v>
      </c>
      <c r="U179" s="35" t="n">
        <f>U180+U181+U182+U183</f>
        <v>2331.5100585227456</v>
      </c>
      <c r="V179" s="36" t="n">
        <f t="shared" si="90"/>
        <v>-0.0278884154976905</v>
      </c>
      <c r="W179" s="35" t="n">
        <f>W180+W181+W182+W183</f>
        <v>1937.418940717248</v>
      </c>
      <c r="X179" s="36" t="n">
        <f t="shared" si="91"/>
        <v>-0.14833860951537936</v>
      </c>
      <c r="Y179" s="35" t="n">
        <f t="shared" si="92"/>
        <v>21187.170896484942</v>
      </c>
      <c r="Z179" s="36" t="n">
        <f t="shared" si="93"/>
        <v>-0.05172229447038035</v>
      </c>
      <c r="AA179" s="37"/>
      <c r="AB179" s="38"/>
      <c r="AC179" s="38" t="n">
        <f>AC180+AC181+AC182+AC183</f>
        <v>2770.7740242371315</v>
      </c>
      <c r="AD179" s="37"/>
      <c r="AE179" s="38" t="n">
        <f>AE180+AE181+AE182+AE183</f>
        <v>2957.097144523323</v>
      </c>
      <c r="AF179" s="37"/>
      <c r="AG179" s="38" t="n">
        <f>AG180+AG181+AG182+AG183</f>
        <v>2537.391955128483</v>
      </c>
      <c r="AH179" s="37"/>
      <c r="AI179" s="38" t="n">
        <f>AI180+AI181+AI182+AI183</f>
        <v>2275.428064950268</v>
      </c>
      <c r="AJ179" s="37"/>
      <c r="AK179" s="38" t="n">
        <f>AK180+AK181+AK182+AK183</f>
        <v>2474.967937875323</v>
      </c>
      <c r="AL179" s="37"/>
      <c r="AM179" s="38" t="n">
        <f>AM180+AM181+AM182+AM183</f>
        <v>2385.096933602815</v>
      </c>
      <c r="AN179" s="37"/>
      <c r="AO179" s="38" t="n">
        <f>AO180+AO181+AO182+AO183</f>
        <v>2227.76030608973</v>
      </c>
      <c r="AP179" s="37"/>
      <c r="AQ179" s="38" t="n">
        <f>AQ180+AQ181+AQ182+AQ183</f>
        <v>2433.2119322917692</v>
      </c>
      <c r="AR179" s="37"/>
      <c r="AS179" s="38" t="n">
        <f>AS180+AS181+AS182+AS183</f>
        <v>2281.0630301890915</v>
      </c>
      <c r="AT179" s="37"/>
      <c r="AU179" s="38" t="n">
        <f>AU180+AU181+AU182+AU183</f>
        <v>2398.397566382681</v>
      </c>
      <c r="AV179" s="37"/>
      <c r="AW179" s="38" t="n">
        <f>AW180+AW181+AW182+AW183</f>
        <v>2274.869992186452</v>
      </c>
      <c r="AX179" s="37"/>
      <c r="AY179" s="38" t="n">
        <f>AY180+AY181+AY182+AY183</f>
        <v>1954.1731094874078</v>
      </c>
      <c r="AZ179" s="37"/>
      <c r="BA179" s="38" t="n">
        <f t="shared" si="94"/>
        <v>28970.231996944476</v>
      </c>
      <c r="BB179" s="37"/>
      <c r="BC179" s="39"/>
      <c r="BD179" s="44"/>
      <c r="BE179" s="44"/>
      <c r="BF179" s="44"/>
      <c r="BG179" s="44"/>
      <c r="BH179" s="44"/>
      <c r="BI179" s="44"/>
      <c r="BJ179" s="44"/>
      <c r="BK179" s="44"/>
      <c r="BL179" s="44"/>
      <c r="BM179" s="44"/>
      <c r="BN179" s="44"/>
      <c r="BO179" s="44"/>
      <c r="BP179" s="44"/>
    </row>
    <row r="180" ht="28.8" customHeight="1" spans="1:68">
      <c r="A180" s="45"/>
      <c r="B180" s="34" t="s">
        <v>301</v>
      </c>
      <c r="C180" s="35">
        <v>928.4075</v>
      </c>
      <c r="D180" s="36" t="n">
        <f t="shared" si="95"/>
        <v>-0.07130664818631172</v>
      </c>
      <c r="E180" s="35">
        <v>1134.5599</v>
      </c>
      <c r="F180" s="36" t="n">
        <f t="shared" si="82"/>
        <v>-0.04092421114580813</v>
      </c>
      <c r="G180" s="35">
        <v>661.135</v>
      </c>
      <c r="H180" s="36" t="n">
        <f t="shared" si="83"/>
        <v>-0.31043010258099935</v>
      </c>
      <c r="I180" s="35" t="n">
        <f>中口径明细!AD180</f>
        <v>782.6673</v>
      </c>
      <c r="J180" s="36" t="n">
        <f t="shared" si="84"/>
        <v>0.007087609216697155</v>
      </c>
      <c r="K180" s="35" t="n">
        <f>中口径明细!AF180</f>
        <v>594.8898</v>
      </c>
      <c r="L180" s="36" t="n">
        <f t="shared" si="85"/>
        <v>-0.356617843481007</v>
      </c>
      <c r="M180" s="35" t="n">
        <f>中口径明细!AH180</f>
        <v>499.1363</v>
      </c>
      <c r="N180" s="36" t="n">
        <f t="shared" si="86"/>
        <v>-0.3277808469049057</v>
      </c>
      <c r="O180" s="35" t="n">
        <f>中口径明细!AJ180</f>
        <v>977.6583</v>
      </c>
      <c r="P180" s="36" t="n">
        <f t="shared" si="87"/>
        <v>0.4572346656288564</v>
      </c>
      <c r="Q180" s="35" t="n">
        <f>中口径明细!AL180</f>
        <v>992.5601</v>
      </c>
      <c r="R180" s="36" t="n">
        <f t="shared" si="88"/>
        <v>0.23080674652062383</v>
      </c>
      <c r="S180" s="35" t="n">
        <f>中口径明细!AN180</f>
        <v>754.3291</v>
      </c>
      <c r="T180" s="36" t="n">
        <f t="shared" si="89"/>
        <v>0.016229952528816982</v>
      </c>
      <c r="U180" s="35" t="n">
        <f>中口径明细!AP180</f>
        <v>935.997</v>
      </c>
      <c r="V180" s="36" t="n">
        <f t="shared" si="90"/>
        <v>0.22232840726441494</v>
      </c>
      <c r="W180" s="35" t="n">
        <f>中口径明细!AR180</f>
        <v>601.1448</v>
      </c>
      <c r="X180" s="36" t="n">
        <f t="shared" si="91"/>
        <v>-0.18461554320822204</v>
      </c>
      <c r="Y180" s="35" t="n">
        <f t="shared" si="92"/>
        <v>7325.3432999999995</v>
      </c>
      <c r="Z180" s="36" t="n">
        <f t="shared" si="93"/>
        <v>-0.061497019543905074</v>
      </c>
      <c r="AA180" s="37"/>
      <c r="AB180" s="38"/>
      <c r="AC180" s="35">
        <v>999.6922</v>
      </c>
      <c r="AD180" s="36"/>
      <c r="AE180" s="35">
        <v>1182.9721</v>
      </c>
      <c r="AF180" s="36"/>
      <c r="AG180" s="35">
        <v>958.7643</v>
      </c>
      <c r="AH180" s="36"/>
      <c r="AI180" s="35">
        <v>777.1591</v>
      </c>
      <c r="AJ180" s="36"/>
      <c r="AK180" s="35">
        <v>924.629</v>
      </c>
      <c r="AL180" s="36"/>
      <c r="AM180" s="35">
        <v>742.5202</v>
      </c>
      <c r="AN180" s="36"/>
      <c r="AO180" s="35">
        <v>670.8997</v>
      </c>
      <c r="AP180" s="36"/>
      <c r="AQ180" s="35">
        <v>806.4305</v>
      </c>
      <c r="AR180" s="36"/>
      <c r="AS180" s="35">
        <v>742.2819</v>
      </c>
      <c r="AT180" s="36"/>
      <c r="AU180" s="35">
        <v>765.7492</v>
      </c>
      <c r="AV180" s="36"/>
      <c r="AW180" s="35">
        <v>737.2532</v>
      </c>
      <c r="AX180" s="36"/>
      <c r="AY180" s="35">
        <v>408.5583</v>
      </c>
      <c r="AZ180" s="36"/>
      <c r="BA180" s="35" t="n">
        <f t="shared" si="94"/>
        <v>9716.9097</v>
      </c>
      <c r="BB180" s="36"/>
      <c r="BC180" s="40"/>
      <c r="BD180" s="46"/>
      <c r="BE180" s="46"/>
      <c r="BF180" s="46"/>
      <c r="BG180" s="46"/>
      <c r="BH180" s="46"/>
      <c r="BI180" s="46"/>
      <c r="BJ180" s="46"/>
      <c r="BK180" s="46"/>
      <c r="BL180" s="46"/>
      <c r="BM180" s="46"/>
      <c r="BN180" s="46"/>
      <c r="BO180" s="46"/>
      <c r="BP180" s="47"/>
    </row>
    <row r="181" ht="28.8" customHeight="1" spans="1:68">
      <c r="A181" s="45"/>
      <c r="B181" s="34" t="s">
        <v>341</v>
      </c>
      <c r="C181" s="35">
        <v>1498.51</v>
      </c>
      <c r="D181" s="36" t="n">
        <f t="shared" si="95"/>
        <v>0.011065305544122994</v>
      </c>
      <c r="E181" s="35">
        <v>1544.21</v>
      </c>
      <c r="F181" s="36" t="n">
        <f t="shared" si="82"/>
        <v>0.024351575456053043</v>
      </c>
      <c r="G181" s="35" t="n">
        <f>公交!AB70-公交!AB72</f>
        <v>1389.5700000000002</v>
      </c>
      <c r="H181" s="36" t="n">
        <f t="shared" si="83"/>
        <v>0.060311477036008254</v>
      </c>
      <c r="I181" s="35" t="n">
        <f>公交!AD70-公交!AD72</f>
        <v>1353.25</v>
      </c>
      <c r="J181" s="36" t="n">
        <f t="shared" si="84"/>
        <v>0.10023008691268886</v>
      </c>
      <c r="K181" s="35" t="n">
        <f>公交!AF70-公交!AF72</f>
        <v>1405.98</v>
      </c>
      <c r="L181" s="36" t="n">
        <f t="shared" si="85"/>
        <v>0.10513904827781362</v>
      </c>
      <c r="M181" s="35" t="n">
        <f>公交!AH70-公交!AH72</f>
        <v>1275.88</v>
      </c>
      <c r="N181" s="36" t="n">
        <f t="shared" si="86"/>
        <v>-0.009048332854380114</v>
      </c>
      <c r="O181" s="35" t="n">
        <f>公交!AJ70-公交!AJ72</f>
        <v>1235.5500000000002</v>
      </c>
      <c r="P181" s="36" t="n">
        <f t="shared" si="87"/>
        <v>-0.0309867770928427</v>
      </c>
      <c r="Q181" s="35" t="n">
        <f>公交!AL70-公交!AL72</f>
        <v>1067.92</v>
      </c>
      <c r="R181" s="36" t="n">
        <f t="shared" si="88"/>
        <v>-0.14897279377779193</v>
      </c>
      <c r="S181" s="35" t="n">
        <f>公交!AN70-公交!AN72</f>
        <v>1029.0900000000001</v>
      </c>
      <c r="T181" s="36" t="n">
        <f t="shared" si="89"/>
        <v>-0.19190721487577345</v>
      </c>
      <c r="U181" s="35" t="n">
        <f>公交!AP70-公交!AP72</f>
        <v>1134.22</v>
      </c>
      <c r="V181" s="36" t="n">
        <f t="shared" si="90"/>
        <v>-0.15814709528015503</v>
      </c>
      <c r="W181" s="35" t="n">
        <f>公交!AR70-公交!AR72</f>
        <v>1068.77</v>
      </c>
      <c r="X181" s="36" t="n">
        <f t="shared" si="91"/>
        <v>-0.16230091547529468</v>
      </c>
      <c r="Y181" s="35" t="n">
        <f t="shared" si="92"/>
        <v>11799.960000000001</v>
      </c>
      <c r="Z181" s="36" t="n">
        <f t="shared" si="93"/>
        <v>-0.007844779311980021</v>
      </c>
      <c r="AA181" s="37"/>
      <c r="AB181" s="38"/>
      <c r="AC181" s="35">
        <v>1482.11</v>
      </c>
      <c r="AD181" s="36"/>
      <c r="AE181" s="35">
        <v>1507.5</v>
      </c>
      <c r="AF181" s="36"/>
      <c r="AG181" s="35">
        <v>1310.53</v>
      </c>
      <c r="AH181" s="36"/>
      <c r="AI181" s="35">
        <v>1229.97</v>
      </c>
      <c r="AJ181" s="36"/>
      <c r="AK181" s="35">
        <v>1272.22</v>
      </c>
      <c r="AL181" s="36"/>
      <c r="AM181" s="35">
        <v>1287.53</v>
      </c>
      <c r="AN181" s="36"/>
      <c r="AO181" s="35">
        <v>1275.06</v>
      </c>
      <c r="AP181" s="36"/>
      <c r="AQ181" s="35">
        <v>1254.86</v>
      </c>
      <c r="AR181" s="36"/>
      <c r="AS181" s="35">
        <v>1273.48</v>
      </c>
      <c r="AT181" s="36"/>
      <c r="AU181" s="35">
        <v>1347.29</v>
      </c>
      <c r="AV181" s="36"/>
      <c r="AW181" s="35">
        <v>1275.84</v>
      </c>
      <c r="AX181" s="36"/>
      <c r="AY181" s="35">
        <v>1296.55</v>
      </c>
      <c r="AZ181" s="36"/>
      <c r="BA181" s="35" t="n">
        <f t="shared" si="94"/>
        <v>15812.939999999999</v>
      </c>
      <c r="BB181" s="36"/>
      <c r="BC181" s="40"/>
      <c r="BD181" s="46"/>
      <c r="BE181" s="46"/>
      <c r="BF181" s="46"/>
      <c r="BG181" s="46"/>
      <c r="BH181" s="46"/>
      <c r="BI181" s="46"/>
      <c r="BJ181" s="46"/>
      <c r="BK181" s="46"/>
      <c r="BL181" s="46"/>
      <c r="BM181" s="46"/>
      <c r="BN181" s="46"/>
      <c r="BO181" s="46"/>
      <c r="BP181" s="47"/>
    </row>
    <row r="182" ht="28.8" customHeight="1" spans="1:68">
      <c r="A182" s="45"/>
      <c r="B182" s="34" t="s">
        <v>303</v>
      </c>
      <c r="C182" s="35">
        <v>200.11</v>
      </c>
      <c r="D182" s="36" t="n">
        <f t="shared" si="95"/>
        <v>0.0022036359993991006</v>
      </c>
      <c r="E182" s="35">
        <v>195.78</v>
      </c>
      <c r="F182" s="36" t="n">
        <f t="shared" si="82"/>
        <v>-0.1117462910031305</v>
      </c>
      <c r="G182" s="35" t="n">
        <f>出租!AB70-出租!AB72</f>
        <v>196.44</v>
      </c>
      <c r="H182" s="36" t="n">
        <f t="shared" si="83"/>
        <v>-0.013855421686747027</v>
      </c>
      <c r="I182" s="35" t="n">
        <f>出租!AD70-出租!AD72</f>
        <v>192.84000000000003</v>
      </c>
      <c r="J182" s="36" t="n">
        <f t="shared" si="84"/>
        <v>-0.008687606024777694</v>
      </c>
      <c r="K182" s="35" t="n">
        <f>出租!AF70-出租!AF72</f>
        <v>199.5</v>
      </c>
      <c r="L182" s="36" t="n">
        <f t="shared" si="85"/>
        <v>-0.007660167130919215</v>
      </c>
      <c r="M182" s="35" t="n">
        <f>出租!AH70-出租!AH72</f>
        <v>185.25</v>
      </c>
      <c r="N182" s="36" t="n">
        <f t="shared" si="86"/>
        <v>0.009096851508878956</v>
      </c>
      <c r="O182" s="35" t="n">
        <f>出租!AJ70-出租!AJ72</f>
        <v>185.02</v>
      </c>
      <c r="P182" s="36" t="n">
        <f t="shared" si="87"/>
        <v>-0.001241565452091753</v>
      </c>
      <c r="Q182" s="35" t="n">
        <f>出租!AL70-出租!AL72</f>
        <v>183.67</v>
      </c>
      <c r="R182" s="36" t="n">
        <f t="shared" si="88"/>
        <v>0.0016906631762652058</v>
      </c>
      <c r="S182" s="35" t="n">
        <f>出租!AN70-出租!AN72</f>
        <v>182.29</v>
      </c>
      <c r="T182" s="36" t="n">
        <f t="shared" si="89"/>
        <v>-0.012620517820387867</v>
      </c>
      <c r="U182" s="35" t="n">
        <f>出租!AP70-出租!AP72</f>
        <v>198.01</v>
      </c>
      <c r="V182" s="36" t="n">
        <f t="shared" si="90"/>
        <v>-0.010444777611194445</v>
      </c>
      <c r="W182" s="35" t="n">
        <f>出租!AR70-出租!AR72</f>
        <v>179.93999999999997</v>
      </c>
      <c r="X182" s="36" t="n">
        <f t="shared" si="91"/>
        <v>-0.010883905013192585</v>
      </c>
      <c r="Y182" s="35" t="n">
        <f t="shared" si="92"/>
        <v>1720.9</v>
      </c>
      <c r="Z182" s="36" t="n">
        <f t="shared" si="93"/>
        <v>-0.01756048548234246</v>
      </c>
      <c r="AA182" s="37"/>
      <c r="AB182" s="38"/>
      <c r="AC182" s="35">
        <v>199.67</v>
      </c>
      <c r="AD182" s="36"/>
      <c r="AE182" s="35">
        <v>220.41</v>
      </c>
      <c r="AF182" s="36"/>
      <c r="AG182" s="35">
        <v>199.2</v>
      </c>
      <c r="AH182" s="36"/>
      <c r="AI182" s="35">
        <v>194.53</v>
      </c>
      <c r="AJ182" s="36"/>
      <c r="AK182" s="35">
        <v>201.04</v>
      </c>
      <c r="AL182" s="36"/>
      <c r="AM182" s="35">
        <v>183.58</v>
      </c>
      <c r="AN182" s="36"/>
      <c r="AO182" s="35">
        <v>185.25</v>
      </c>
      <c r="AP182" s="36"/>
      <c r="AQ182" s="35">
        <v>183.36</v>
      </c>
      <c r="AR182" s="36"/>
      <c r="AS182" s="35">
        <v>184.62</v>
      </c>
      <c r="AT182" s="36"/>
      <c r="AU182" s="35">
        <v>200.1</v>
      </c>
      <c r="AV182" s="36"/>
      <c r="AW182" s="35">
        <v>181.92</v>
      </c>
      <c r="AX182" s="36"/>
      <c r="AY182" s="35">
        <v>165.21</v>
      </c>
      <c r="AZ182" s="36"/>
      <c r="BA182" s="35" t="n">
        <f t="shared" si="94"/>
        <v>2298.89</v>
      </c>
      <c r="BB182" s="36"/>
      <c r="BC182" s="40"/>
      <c r="BD182" s="49"/>
      <c r="BE182" s="49"/>
      <c r="BF182" s="49"/>
      <c r="BG182" s="49"/>
      <c r="BH182" s="49"/>
      <c r="BI182" s="49"/>
      <c r="BJ182" s="50"/>
      <c r="BK182" s="49"/>
      <c r="BL182" s="50"/>
      <c r="BM182" s="50"/>
      <c r="BN182" s="50"/>
      <c r="BO182" s="50"/>
      <c r="BP182" s="47"/>
    </row>
    <row r="183" ht="28.8" customHeight="1" spans="1:68">
      <c r="A183" s="29"/>
      <c r="B183" s="34" t="s">
        <v>304</v>
      </c>
      <c r="C183" s="35">
        <v>17.4401052023297</v>
      </c>
      <c r="D183" s="36" t="n">
        <f t="shared" si="95"/>
        <v>-0.8047060589040222</v>
      </c>
      <c r="E183" s="35">
        <v>21.353252269581</v>
      </c>
      <c r="F183" s="36" t="n">
        <f t="shared" si="82"/>
        <v>-0.5379588510662436</v>
      </c>
      <c r="G183" s="35">
        <v>45.6271459846195</v>
      </c>
      <c r="H183" s="36" t="n">
        <f t="shared" si="83"/>
        <v>-0.33775473345889284</v>
      </c>
      <c r="I183" s="35" t="n">
        <f>网约车!AD70-网约车!AD72</f>
        <v>29.2983932963808</v>
      </c>
      <c r="J183" s="36" t="n">
        <f t="shared" si="84"/>
        <v>-0.6028357817392074</v>
      </c>
      <c r="K183" s="35" t="n">
        <f>网约车!AF70-网约车!AF72</f>
        <v>37.3116627862164</v>
      </c>
      <c r="L183" s="36" t="n">
        <f t="shared" si="85"/>
        <v>-0.5159292043363526</v>
      </c>
      <c r="M183" s="35" t="n">
        <f>网约车!AH70-网约车!AH72</f>
        <v>41.555041296458896</v>
      </c>
      <c r="N183" s="36" t="n">
        <f t="shared" si="86"/>
        <v>-0.757649542722865</v>
      </c>
      <c r="O183" s="35" t="n">
        <f>网约车!AJ70-网约车!AJ72</f>
        <v>50.6436179573096</v>
      </c>
      <c r="P183" s="36" t="n">
        <f t="shared" si="87"/>
        <v>-0.47547074007755485</v>
      </c>
      <c r="Q183" s="35" t="n">
        <f>网约车!AL70-网约车!AL72</f>
        <v>52.559058334590596</v>
      </c>
      <c r="R183" s="36" t="n">
        <f t="shared" si="88"/>
        <v>-0.7212629449416582</v>
      </c>
      <c r="S183" s="35" t="n">
        <f>网约车!AN70-网约车!AN72</f>
        <v>45.17931935745679</v>
      </c>
      <c r="T183" s="36" t="n">
        <f t="shared" si="89"/>
        <v>-0.4400261963166541</v>
      </c>
      <c r="U183" s="35" t="n">
        <f>网约车!AP70-网约车!AP72</f>
        <v>63.283058522745804</v>
      </c>
      <c r="V183" s="36" t="n">
        <f t="shared" si="90"/>
        <v>-0.2577495768720117</v>
      </c>
      <c r="W183" s="35" t="n">
        <f>网约车!AR70-网约车!AR72</f>
        <v>87.56414071724791</v>
      </c>
      <c r="X183" s="36" t="n">
        <f t="shared" si="91"/>
        <v>0.09651462724423832</v>
      </c>
      <c r="Y183" s="35" t="n">
        <f t="shared" si="92"/>
        <v>340.96759648494333</v>
      </c>
      <c r="Z183" s="36" t="n">
        <f t="shared" si="93"/>
        <v>-0.6179730350166336</v>
      </c>
      <c r="AA183" s="37"/>
      <c r="AB183" s="38"/>
      <c r="AC183" s="35">
        <v>89.3018242371314</v>
      </c>
      <c r="AD183" s="36"/>
      <c r="AE183" s="35">
        <v>46.2150445233233</v>
      </c>
      <c r="AF183" s="36"/>
      <c r="AG183" s="35">
        <v>68.897655128483</v>
      </c>
      <c r="AH183" s="36"/>
      <c r="AI183" s="35">
        <v>73.7689649502675</v>
      </c>
      <c r="AJ183" s="36"/>
      <c r="AK183" s="35">
        <v>77.0789378753229</v>
      </c>
      <c r="AL183" s="36"/>
      <c r="AM183" s="35">
        <v>171.466733602815</v>
      </c>
      <c r="AN183" s="36"/>
      <c r="AO183" s="35">
        <v>96.55060608973</v>
      </c>
      <c r="AP183" s="36"/>
      <c r="AQ183" s="35">
        <v>188.561432291769</v>
      </c>
      <c r="AR183" s="36"/>
      <c r="AS183" s="35">
        <v>80.6811301890915</v>
      </c>
      <c r="AT183" s="36"/>
      <c r="AU183" s="35">
        <v>85.2583663826807</v>
      </c>
      <c r="AV183" s="36"/>
      <c r="AW183" s="35">
        <v>79.8567921864519</v>
      </c>
      <c r="AX183" s="36"/>
      <c r="AY183" s="35">
        <v>83.854809487408</v>
      </c>
      <c r="AZ183" s="36"/>
      <c r="BA183" s="35" t="n">
        <f t="shared" si="94"/>
        <v>1141.492296944474</v>
      </c>
      <c r="BB183" s="36"/>
      <c r="BC183" s="40"/>
      <c r="BD183" s="49"/>
      <c r="BE183" s="49"/>
      <c r="BF183" s="49"/>
      <c r="BG183" s="49"/>
      <c r="BH183" s="49"/>
      <c r="BI183" s="49"/>
      <c r="BJ183" s="49"/>
      <c r="BK183" s="49"/>
      <c r="BL183" s="49"/>
      <c r="BM183" s="49"/>
      <c r="BN183" s="49"/>
      <c r="BO183" s="49"/>
      <c r="BP183" s="47"/>
    </row>
    <row r="184" s="15" customFormat="1" ht="28.8" customHeight="1" spans="1:68">
      <c r="A184" s="48" t="s">
        <v>112</v>
      </c>
      <c r="B184" s="34" t="s">
        <v>340</v>
      </c>
      <c r="C184" s="35" t="n">
        <f>C185+C186+C187+C188</f>
        <v>434.40522541013996</v>
      </c>
      <c r="D184" s="36" t="n">
        <f t="shared" si="95"/>
        <v>-0.025836021146835364</v>
      </c>
      <c r="E184" s="35" t="n">
        <f>E185+E186+E187+E188</f>
        <v>371.04963965086694</v>
      </c>
      <c r="F184" s="36" t="n">
        <f t="shared" si="82"/>
        <v>-0.28810931449361366</v>
      </c>
      <c r="G184" s="35" t="n">
        <f>G185+G186+G187+G188</f>
        <v>202.59976125762242</v>
      </c>
      <c r="H184" s="36" t="n">
        <f t="shared" si="83"/>
        <v>0.10935152679115445</v>
      </c>
      <c r="I184" s="35" t="n">
        <f>I185+I186+I187+I188</f>
        <v>323.73370916548134</v>
      </c>
      <c r="J184" s="36" t="n">
        <f t="shared" si="84"/>
        <v>0.2064145079931119</v>
      </c>
      <c r="K184" s="35" t="n">
        <f>K185+K186+K187+K188</f>
        <v>418.49579168676837</v>
      </c>
      <c r="L184" s="36" t="n">
        <f t="shared" si="85"/>
        <v>0.17737536769005846</v>
      </c>
      <c r="M184" s="35" t="n">
        <f>M185+M186+M187+M188</f>
        <v>321.54813551513075</v>
      </c>
      <c r="N184" s="36" t="n">
        <f t="shared" si="86"/>
        <v>-0.0035267736797600646</v>
      </c>
      <c r="O184" s="35" t="n">
        <f>O185+O186+O187+O188</f>
        <v>670.3149959433878</v>
      </c>
      <c r="P184" s="36" t="n">
        <f t="shared" si="87"/>
        <v>0.21719591943697947</v>
      </c>
      <c r="Q184" s="35" t="n">
        <f>Q185+Q186+Q187+Q188</f>
        <v>836.6981405220953</v>
      </c>
      <c r="R184" s="36" t="n">
        <f t="shared" si="88"/>
        <v>0.004327508658513501</v>
      </c>
      <c r="S184" s="35" t="n">
        <f>S185+S186+S187+S188</f>
        <v>315.51340672914813</v>
      </c>
      <c r="T184" s="36" t="n">
        <f t="shared" si="89"/>
        <v>0.09313045646142704</v>
      </c>
      <c r="U184" s="35" t="n">
        <f>U185+U186+U187+U188</f>
        <v>287.2857251977915</v>
      </c>
      <c r="V184" s="36" t="n">
        <f t="shared" si="90"/>
        <v>-0.297194675141381</v>
      </c>
      <c r="W184" s="35" t="n">
        <f>W185+W186+W187+W188</f>
        <v>220.15257777632425</v>
      </c>
      <c r="X184" s="36" t="n">
        <f t="shared" si="91"/>
        <v>0.19081705067705057</v>
      </c>
      <c r="Y184" s="35" t="n">
        <f t="shared" si="92"/>
        <v>3894.3588058806413</v>
      </c>
      <c r="Z184" s="36" t="n">
        <f t="shared" si="93"/>
        <v>0.03334813289639582</v>
      </c>
      <c r="AA184" s="37"/>
      <c r="AB184" s="38"/>
      <c r="AC184" s="38" t="n">
        <f>AC185+AC186+AC187+AC188</f>
        <v>445.9261837227281</v>
      </c>
      <c r="AD184" s="37"/>
      <c r="AE184" s="38" t="n">
        <f>AE185+AE186+AE187+AE188</f>
        <v>521.2171576411763</v>
      </c>
      <c r="AF184" s="37"/>
      <c r="AG184" s="38" t="n">
        <f>AG185+AG186+AG187+AG188</f>
        <v>182.6290011459666</v>
      </c>
      <c r="AH184" s="37"/>
      <c r="AI184" s="38" t="n">
        <f>AI185+AI186+AI187+AI188</f>
        <v>268.34368040219977</v>
      </c>
      <c r="AJ184" s="37"/>
      <c r="AK184" s="38" t="n">
        <f>AK185+AK186+AK187+AK188</f>
        <v>355.44806114623566</v>
      </c>
      <c r="AL184" s="37"/>
      <c r="AM184" s="38" t="n">
        <f>AM185+AM186+AM187+AM188</f>
        <v>322.686176629691</v>
      </c>
      <c r="AN184" s="37"/>
      <c r="AO184" s="38" t="n">
        <f>AO185+AO186+AO187+AO188</f>
        <v>550.7042746688188</v>
      </c>
      <c r="AP184" s="37"/>
      <c r="AQ184" s="38" t="n">
        <f>AQ185+AQ186+AQ187+AQ188</f>
        <v>833.0929236815172</v>
      </c>
      <c r="AR184" s="37"/>
      <c r="AS184" s="38" t="n">
        <f>AS185+AS186+AS187+AS188</f>
        <v>288.6328935985344</v>
      </c>
      <c r="AT184" s="37"/>
      <c r="AU184" s="38" t="n">
        <f>AU185+AU186+AU187+AU188</f>
        <v>408.7699894072148</v>
      </c>
      <c r="AV184" s="37"/>
      <c r="AW184" s="38" t="n">
        <f>AW185+AW186+AW187+AW188</f>
        <v>184.8752313809696</v>
      </c>
      <c r="AX184" s="37"/>
      <c r="AY184" s="38" t="n">
        <f>AY185+AY186+AY187+AY188</f>
        <v>183.95674474825967</v>
      </c>
      <c r="AZ184" s="37"/>
      <c r="BA184" s="38" t="n">
        <f t="shared" si="94"/>
        <v>4546.282318173313</v>
      </c>
      <c r="BB184" s="37"/>
      <c r="BC184" s="39"/>
      <c r="BD184" s="44"/>
      <c r="BE184" s="44"/>
      <c r="BF184" s="44"/>
      <c r="BG184" s="44"/>
      <c r="BH184" s="44"/>
      <c r="BI184" s="44"/>
      <c r="BJ184" s="44"/>
      <c r="BK184" s="44"/>
      <c r="BL184" s="44"/>
      <c r="BM184" s="44"/>
      <c r="BN184" s="44"/>
      <c r="BO184" s="44"/>
      <c r="BP184" s="44"/>
    </row>
    <row r="185" ht="28.8" customHeight="1" spans="1:68">
      <c r="A185" s="45"/>
      <c r="B185" s="34" t="s">
        <v>301</v>
      </c>
      <c r="C185" s="35">
        <v>399.0406</v>
      </c>
      <c r="D185" s="36" t="n">
        <f t="shared" si="95"/>
        <v>-0.029947034176423748</v>
      </c>
      <c r="E185" s="35">
        <v>338.7891</v>
      </c>
      <c r="F185" s="36" t="n">
        <f t="shared" si="82"/>
        <v>-0.3072212646563304</v>
      </c>
      <c r="G185" s="35">
        <v>162.3487</v>
      </c>
      <c r="H185" s="36" t="n">
        <f t="shared" si="83"/>
        <v>0.07862856611345115</v>
      </c>
      <c r="I185" s="35" t="n">
        <f>中口径明细!AD185</f>
        <v>283.7641</v>
      </c>
      <c r="J185" s="36" t="n">
        <f t="shared" si="84"/>
        <v>0.21818693850812032</v>
      </c>
      <c r="K185" s="35" t="n">
        <f>中口径明细!AF185</f>
        <v>375.6033</v>
      </c>
      <c r="L185" s="36" t="n">
        <f t="shared" si="85"/>
        <v>0.18154298847219286</v>
      </c>
      <c r="M185" s="35" t="n">
        <f>中口径明细!AH185</f>
        <v>279.6082</v>
      </c>
      <c r="N185" s="36" t="n">
        <f t="shared" si="86"/>
        <v>-0.02286416812394021</v>
      </c>
      <c r="O185" s="35" t="n">
        <f>中口径明细!AJ185</f>
        <v>625.9363</v>
      </c>
      <c r="P185" s="36" t="n">
        <f t="shared" si="87"/>
        <v>0.2890254058577957</v>
      </c>
      <c r="Q185" s="35" t="n">
        <f>中口径明细!AL185</f>
        <v>795.8587</v>
      </c>
      <c r="R185" s="36" t="n">
        <f t="shared" si="88"/>
        <v>0.03121348081958719</v>
      </c>
      <c r="S185" s="35" t="n">
        <f>中口径明细!AN185</f>
        <v>275.5023</v>
      </c>
      <c r="T185" s="36" t="n">
        <f t="shared" si="89"/>
        <v>0.09070297298206786</v>
      </c>
      <c r="U185" s="35" t="n">
        <f>中口径明细!AP185</f>
        <v>244.5013</v>
      </c>
      <c r="V185" s="36" t="n">
        <f t="shared" si="90"/>
        <v>-0.34512205574334276</v>
      </c>
      <c r="W185" s="35" t="n">
        <f>中口径明细!AR185</f>
        <v>179.5328</v>
      </c>
      <c r="X185" s="36" t="n">
        <f t="shared" si="91"/>
        <v>0.1944828302008561</v>
      </c>
      <c r="Y185" s="35" t="n">
        <f t="shared" si="92"/>
        <v>3536.4512999999997</v>
      </c>
      <c r="Z185" s="36" t="n">
        <f t="shared" si="93"/>
        <v>0.040795477119989654</v>
      </c>
      <c r="AA185" s="37"/>
      <c r="AB185" s="38"/>
      <c r="AC185" s="35">
        <v>411.3596</v>
      </c>
      <c r="AD185" s="36"/>
      <c r="AE185" s="35">
        <v>489.0293</v>
      </c>
      <c r="AF185" s="36"/>
      <c r="AG185" s="35">
        <v>150.514</v>
      </c>
      <c r="AH185" s="36"/>
      <c r="AI185" s="35">
        <v>232.9397</v>
      </c>
      <c r="AJ185" s="36"/>
      <c r="AK185" s="35">
        <v>317.8922</v>
      </c>
      <c r="AL185" s="36"/>
      <c r="AM185" s="35">
        <v>286.1508</v>
      </c>
      <c r="AN185" s="36"/>
      <c r="AO185" s="35">
        <v>485.5888</v>
      </c>
      <c r="AP185" s="36"/>
      <c r="AQ185" s="35">
        <v>771.7691</v>
      </c>
      <c r="AR185" s="36"/>
      <c r="AS185" s="35">
        <v>252.5915</v>
      </c>
      <c r="AT185" s="36"/>
      <c r="AU185" s="35">
        <v>373.354</v>
      </c>
      <c r="AV185" s="36"/>
      <c r="AW185" s="35">
        <v>150.3017</v>
      </c>
      <c r="AX185" s="36"/>
      <c r="AY185" s="35">
        <v>148.8149</v>
      </c>
      <c r="AZ185" s="36"/>
      <c r="BA185" s="35" t="n">
        <f t="shared" si="94"/>
        <v>4070.3055999999997</v>
      </c>
      <c r="BB185" s="36"/>
      <c r="BC185" s="40"/>
      <c r="BD185" s="50"/>
      <c r="BE185" s="50"/>
      <c r="BF185" s="50"/>
      <c r="BG185" s="50"/>
      <c r="BH185" s="50"/>
      <c r="BI185" s="50"/>
      <c r="BJ185" s="50"/>
      <c r="BK185" s="50"/>
      <c r="BL185" s="50"/>
      <c r="BM185" s="50"/>
      <c r="BN185" s="50"/>
      <c r="BO185" s="50"/>
      <c r="BP185" s="47"/>
    </row>
    <row r="186" ht="28.8" customHeight="1" spans="1:68">
      <c r="A186" s="45"/>
      <c r="B186" s="34" t="s">
        <v>341</v>
      </c>
      <c r="C186" s="35">
        <v>18.75</v>
      </c>
      <c r="D186" s="36" t="n">
        <f t="shared" si="95"/>
        <v>-0.0068855932203389925</v>
      </c>
      <c r="E186" s="35">
        <v>15.65</v>
      </c>
      <c r="F186" s="36" t="n">
        <f t="shared" si="82"/>
        <v>-0.051515151515151514</v>
      </c>
      <c r="G186" s="35" t="n">
        <f>公交!AB74-公交!AB76</f>
        <v>23.430000000000007</v>
      </c>
      <c r="H186" s="36" t="n">
        <f t="shared" si="83"/>
        <v>0.4286585365853659</v>
      </c>
      <c r="I186" s="35" t="n">
        <f>公交!AD74-公交!AD76</f>
        <v>23.349999999999994</v>
      </c>
      <c r="J186" s="36" t="n">
        <f t="shared" si="84"/>
        <v>0.18168016194331993</v>
      </c>
      <c r="K186" s="35" t="n">
        <f>公交!AF74-公交!AF76</f>
        <v>26.25</v>
      </c>
      <c r="L186" s="36" t="n">
        <f t="shared" si="85"/>
        <v>0.19863013698630128</v>
      </c>
      <c r="M186" s="35" t="n">
        <f>公交!AH74-公交!AH76</f>
        <v>25.330000000000013</v>
      </c>
      <c r="N186" s="36" t="n">
        <f t="shared" si="86"/>
        <v>0.21312260536398475</v>
      </c>
      <c r="O186" s="35" t="n">
        <f>公交!AJ74-公交!AJ76</f>
        <v>27.200000000000003</v>
      </c>
      <c r="P186" s="36" t="n">
        <f t="shared" si="87"/>
        <v>0.14093959731543615</v>
      </c>
      <c r="Q186" s="35" t="n">
        <f>公交!AL74-公交!AL76</f>
        <v>23.909999999999997</v>
      </c>
      <c r="R186" s="36" t="n">
        <f t="shared" si="88"/>
        <v>0.19669669669669676</v>
      </c>
      <c r="S186" s="35" t="n">
        <f>公交!AN74-公交!AN76</f>
        <v>23.22</v>
      </c>
      <c r="T186" s="36" t="n">
        <f t="shared" si="89"/>
        <v>0.15810473815461346</v>
      </c>
      <c r="U186" s="35" t="n">
        <f>公交!AP74-公交!AP76</f>
        <v>25.950000000000003</v>
      </c>
      <c r="V186" s="36" t="n">
        <f t="shared" si="90"/>
        <v>0.32061068702290085</v>
      </c>
      <c r="W186" s="35" t="n">
        <f>公交!AR74-公交!AR76</f>
        <v>24.129999999999995</v>
      </c>
      <c r="X186" s="36" t="n">
        <f t="shared" si="91"/>
        <v>0.28693333333333326</v>
      </c>
      <c r="Y186" s="35" t="n">
        <f t="shared" si="92"/>
        <v>207.09000000000003</v>
      </c>
      <c r="Z186" s="36" t="n">
        <f t="shared" si="93"/>
        <v>0.16218643021493917</v>
      </c>
      <c r="AA186" s="37"/>
      <c r="AB186" s="38"/>
      <c r="AC186" s="35">
        <v>18.88</v>
      </c>
      <c r="AD186" s="36"/>
      <c r="AE186" s="35">
        <v>16.5</v>
      </c>
      <c r="AF186" s="36"/>
      <c r="AG186" s="35">
        <v>16.4</v>
      </c>
      <c r="AH186" s="36"/>
      <c r="AI186" s="35">
        <v>19.76</v>
      </c>
      <c r="AJ186" s="36"/>
      <c r="AK186" s="35">
        <v>21.9</v>
      </c>
      <c r="AL186" s="36"/>
      <c r="AM186" s="35">
        <v>20.88</v>
      </c>
      <c r="AN186" s="36"/>
      <c r="AO186" s="35">
        <v>23.84</v>
      </c>
      <c r="AP186" s="36"/>
      <c r="AQ186" s="35">
        <v>19.98</v>
      </c>
      <c r="AR186" s="36"/>
      <c r="AS186" s="35">
        <v>20.05</v>
      </c>
      <c r="AT186" s="36"/>
      <c r="AU186" s="35">
        <v>19.65</v>
      </c>
      <c r="AV186" s="36"/>
      <c r="AW186" s="35">
        <v>18.75</v>
      </c>
      <c r="AX186" s="36"/>
      <c r="AY186" s="35">
        <v>19.65</v>
      </c>
      <c r="AZ186" s="36"/>
      <c r="BA186" s="35" t="n">
        <f t="shared" si="94"/>
        <v>236.24</v>
      </c>
      <c r="BB186" s="36"/>
      <c r="BC186" s="40"/>
      <c r="BD186" s="46"/>
      <c r="BE186" s="46"/>
      <c r="BF186" s="46"/>
      <c r="BG186" s="46"/>
      <c r="BH186" s="46"/>
      <c r="BI186" s="46"/>
      <c r="BJ186" s="46"/>
      <c r="BK186" s="46"/>
      <c r="BL186" s="46"/>
      <c r="BM186" s="46"/>
      <c r="BN186" s="46"/>
      <c r="BO186" s="46"/>
      <c r="BP186" s="47"/>
    </row>
    <row r="187" ht="28.8" customHeight="1" spans="1:68">
      <c r="A187" s="45"/>
      <c r="B187" s="34" t="s">
        <v>303</v>
      </c>
      <c r="C187" s="35">
        <v>16.35</v>
      </c>
      <c r="D187" s="36" t="n">
        <f t="shared" si="95"/>
        <v>0.045396419437340185</v>
      </c>
      <c r="E187" s="35">
        <v>16.34</v>
      </c>
      <c r="F187" s="36" t="n">
        <f t="shared" si="82"/>
        <v>0.04408945686900956</v>
      </c>
      <c r="G187" s="35" t="n">
        <f>出租!AB74-出租!AB76</f>
        <v>16.35</v>
      </c>
      <c r="H187" s="36" t="n">
        <f t="shared" si="83"/>
        <v>0.04272959183673475</v>
      </c>
      <c r="I187" s="35" t="n">
        <f>出租!AD74-出租!AD76</f>
        <v>16.369999999999997</v>
      </c>
      <c r="J187" s="36" t="n">
        <f t="shared" si="84"/>
        <v>0.04868673926969902</v>
      </c>
      <c r="K187" s="35" t="n">
        <f>出租!AF74-出租!AF76</f>
        <v>16.39</v>
      </c>
      <c r="L187" s="36" t="n">
        <f t="shared" si="85"/>
        <v>0.04929577464788726</v>
      </c>
      <c r="M187" s="35" t="n">
        <f>出租!AH74-出租!AH76</f>
        <v>16.4</v>
      </c>
      <c r="N187" s="36" t="n">
        <f t="shared" si="86"/>
        <v>0.051956382296343806</v>
      </c>
      <c r="O187" s="35" t="n">
        <f>出租!AJ74-出租!AJ76</f>
        <v>16.730000000000004</v>
      </c>
      <c r="P187" s="36" t="n">
        <f t="shared" si="87"/>
        <v>-0.5932409433503525</v>
      </c>
      <c r="Q187" s="35" t="n">
        <f>出租!AL74-出租!AL76</f>
        <v>16.410000000000004</v>
      </c>
      <c r="R187" s="36" t="n">
        <f t="shared" si="88"/>
        <v>-0.5980896399706098</v>
      </c>
      <c r="S187" s="35" t="n">
        <f>出租!AN74-出租!AN76</f>
        <v>16.419999999999995</v>
      </c>
      <c r="T187" s="36" t="n">
        <f t="shared" si="89"/>
        <v>0.031407035175879505</v>
      </c>
      <c r="U187" s="35" t="n">
        <f>出租!AP74-出租!AP76</f>
        <v>16.4</v>
      </c>
      <c r="V187" s="36" t="n">
        <f t="shared" si="90"/>
        <v>0.04725415070242667</v>
      </c>
      <c r="W187" s="35" t="n">
        <f>出租!AR74-出租!AR76</f>
        <v>16.120000000000005</v>
      </c>
      <c r="X187" s="36" t="n">
        <f t="shared" si="91"/>
        <v>0.025445292620865034</v>
      </c>
      <c r="Y187" s="35" t="n">
        <f t="shared" si="92"/>
        <v>147.76</v>
      </c>
      <c r="Z187" s="36" t="n">
        <f t="shared" si="93"/>
        <v>-0.22909166797099179</v>
      </c>
      <c r="AB187" s="38"/>
      <c r="AC187" s="35">
        <v>15.64</v>
      </c>
      <c r="AD187" s="36"/>
      <c r="AE187" s="35">
        <v>15.65</v>
      </c>
      <c r="AF187" s="36"/>
      <c r="AG187" s="35">
        <v>15.68</v>
      </c>
      <c r="AH187" s="36"/>
      <c r="AI187" s="35">
        <v>15.61</v>
      </c>
      <c r="AJ187" s="36"/>
      <c r="AK187" s="35">
        <v>15.62</v>
      </c>
      <c r="AL187" s="36"/>
      <c r="AM187" s="35">
        <v>15.59</v>
      </c>
      <c r="AN187" s="36"/>
      <c r="AO187" s="35">
        <v>41.13</v>
      </c>
      <c r="AP187" s="36"/>
      <c r="AQ187" s="35">
        <v>40.83</v>
      </c>
      <c r="AR187" s="36"/>
      <c r="AS187" s="35">
        <v>15.92</v>
      </c>
      <c r="AT187" s="36"/>
      <c r="AU187" s="35">
        <v>15.66</v>
      </c>
      <c r="AV187" s="36"/>
      <c r="AW187" s="35">
        <v>15.72</v>
      </c>
      <c r="AX187" s="36"/>
      <c r="AY187" s="35">
        <v>15.37</v>
      </c>
      <c r="AZ187" s="36"/>
      <c r="BA187" s="35" t="n">
        <f t="shared" si="94"/>
        <v>238.42</v>
      </c>
      <c r="BB187" s="36"/>
      <c r="BC187" s="40"/>
      <c r="BD187" s="49"/>
      <c r="BE187" s="49"/>
      <c r="BF187" s="49"/>
      <c r="BG187" s="49"/>
      <c r="BH187" s="49"/>
      <c r="BI187" s="49"/>
      <c r="BJ187" s="50"/>
      <c r="BK187" s="49"/>
      <c r="BL187" s="50"/>
      <c r="BM187" s="50"/>
      <c r="BN187" s="50"/>
      <c r="BO187" s="50"/>
      <c r="BP187" s="47"/>
    </row>
    <row r="188" ht="28.8" customHeight="1" spans="1:68">
      <c r="A188" s="29"/>
      <c r="B188" s="34" t="s">
        <v>304</v>
      </c>
      <c r="C188" s="35">
        <v>0.264625410139954</v>
      </c>
      <c r="D188" s="36" t="n">
        <f t="shared" si="95"/>
        <v>4.680641104708202</v>
      </c>
      <c r="E188" s="35">
        <v>0.270539650866945</v>
      </c>
      <c r="F188" s="36" t="n">
        <f t="shared" si="82"/>
        <v>6.146236333294228</v>
      </c>
      <c r="G188" s="35">
        <v>0.471061257622413</v>
      </c>
      <c r="H188" s="36" t="n">
        <f t="shared" si="83"/>
        <v>12.458452419589316</v>
      </c>
      <c r="I188" s="35" t="n">
        <f>网约车!AD74-网约车!AD76</f>
        <v>0.249609165481339</v>
      </c>
      <c r="J188" s="36" t="n">
        <f t="shared" si="84"/>
        <v>6.345680136857157</v>
      </c>
      <c r="K188" s="35" t="n">
        <f>网约车!AF74-网约车!AF76</f>
        <v>0.25249168676838196</v>
      </c>
      <c r="L188" s="36" t="n">
        <f t="shared" si="85"/>
        <v>6.040814733280169</v>
      </c>
      <c r="M188" s="35" t="n">
        <f>网约车!AH74-网约车!AH76</f>
        <v>0.20993551513069597</v>
      </c>
      <c r="N188" s="36" t="n">
        <f t="shared" si="86"/>
        <v>2.2111706602636265</v>
      </c>
      <c r="O188" s="35" t="n">
        <f>网约车!AJ74-网约车!AJ76</f>
        <v>0.44869594338778995</v>
      </c>
      <c r="P188" s="36" t="n">
        <f t="shared" si="87"/>
        <v>2.084357895647274</v>
      </c>
      <c r="Q188" s="35" t="n">
        <f>网约车!AL74-网约车!AL76</f>
        <v>0.51944052209534</v>
      </c>
      <c r="R188" s="36" t="n">
        <f t="shared" si="88"/>
        <v>0.010931455244802546</v>
      </c>
      <c r="S188" s="35" t="n">
        <f>网约车!AN74-网约车!AN76</f>
        <v>0.371106729148078</v>
      </c>
      <c r="T188" s="36" t="n">
        <f t="shared" si="89"/>
        <v>4.198039274758314</v>
      </c>
      <c r="U188" s="35" t="n">
        <f>网约车!AP74-网约车!AP76</f>
        <v>0.43442519779153</v>
      </c>
      <c r="V188" s="36" t="n">
        <f t="shared" si="90"/>
        <v>3.0987605196343324</v>
      </c>
      <c r="W188" s="35" t="n">
        <f>网约车!AR74-网约车!AR76</f>
        <v>0.369777776324247</v>
      </c>
      <c r="X188" s="36" t="n">
        <f t="shared" si="91"/>
        <v>2.5716492223056036</v>
      </c>
      <c r="Y188" s="35" t="n">
        <f t="shared" si="92"/>
        <v>3.057505880640937</v>
      </c>
      <c r="Z188" s="36" t="n">
        <f t="shared" si="93"/>
        <v>2.1029560040150694</v>
      </c>
      <c r="AB188" s="38"/>
      <c r="AC188" s="35">
        <v>0.0465837227281668</v>
      </c>
      <c r="AD188" s="36"/>
      <c r="AE188" s="35">
        <v>0.0378576411763076</v>
      </c>
      <c r="AF188" s="36"/>
      <c r="AG188" s="35">
        <v>0.0350011459665871</v>
      </c>
      <c r="AH188" s="36"/>
      <c r="AI188" s="35">
        <v>0.0339804021997797</v>
      </c>
      <c r="AJ188" s="36"/>
      <c r="AK188" s="35">
        <v>0.0358611462356646</v>
      </c>
      <c r="AL188" s="36"/>
      <c r="AM188" s="35">
        <v>0.0653766296910115</v>
      </c>
      <c r="AN188" s="36"/>
      <c r="AO188" s="35">
        <v>0.145474668818752</v>
      </c>
      <c r="AP188" s="36"/>
      <c r="AQ188" s="35">
        <v>0.513823681517116</v>
      </c>
      <c r="AR188" s="36"/>
      <c r="AS188" s="35">
        <v>0.0713935985343883</v>
      </c>
      <c r="AT188" s="36"/>
      <c r="AU188" s="35">
        <v>0.105989407214815</v>
      </c>
      <c r="AV188" s="36"/>
      <c r="AW188" s="35">
        <v>0.103531380969586</v>
      </c>
      <c r="AX188" s="36"/>
      <c r="AY188" s="35">
        <v>0.12184474825966</v>
      </c>
      <c r="AZ188" s="36"/>
      <c r="BA188" s="35" t="n">
        <f t="shared" si="94"/>
        <v>1.3167181733118347</v>
      </c>
      <c r="BB188" s="36"/>
      <c r="BC188" s="40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47"/>
    </row>
    <row r="189" spans="1:68">
      <c r="C189" s="57"/>
    </row>
  </sheetData>
  <mergeCells count="190">
    <mergeCell ref="A1:B1"/>
    <mergeCell ref="A2:B2"/>
    <mergeCell ref="A95:B95"/>
    <mergeCell ref="A96:B96"/>
    <mergeCell ref="A3:A4"/>
    <mergeCell ref="A5:A9"/>
    <mergeCell ref="A10:A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60:A64"/>
    <mergeCell ref="A65:A69"/>
    <mergeCell ref="A70:A74"/>
    <mergeCell ref="A75:A79"/>
    <mergeCell ref="A80:A84"/>
    <mergeCell ref="A85:A89"/>
    <mergeCell ref="A90:A94"/>
    <mergeCell ref="A97:A98"/>
    <mergeCell ref="A99:A103"/>
    <mergeCell ref="A104:A108"/>
    <mergeCell ref="A109:A113"/>
    <mergeCell ref="A114:A118"/>
    <mergeCell ref="A119:A123"/>
    <mergeCell ref="A124:A128"/>
    <mergeCell ref="A129:A133"/>
    <mergeCell ref="A134:A138"/>
    <mergeCell ref="A139:A143"/>
    <mergeCell ref="A144:A148"/>
    <mergeCell ref="A149:A153"/>
    <mergeCell ref="A154:A158"/>
    <mergeCell ref="A159:A163"/>
    <mergeCell ref="A164:A168"/>
    <mergeCell ref="A169:A173"/>
    <mergeCell ref="A174:A178"/>
    <mergeCell ref="A179:A183"/>
    <mergeCell ref="A184:A188"/>
    <mergeCell ref="B3:B4"/>
    <mergeCell ref="B97:B98"/>
    <mergeCell ref="C3:C4"/>
    <mergeCell ref="C97:C98"/>
    <mergeCell ref="D1:D2"/>
    <mergeCell ref="D3:D4"/>
    <mergeCell ref="D97:D98"/>
    <mergeCell ref="E3:E4"/>
    <mergeCell ref="E97:E98"/>
    <mergeCell ref="F1:F2"/>
    <mergeCell ref="F3:F4"/>
    <mergeCell ref="F97:F98"/>
    <mergeCell ref="G3:G4"/>
    <mergeCell ref="G97:G98"/>
    <mergeCell ref="H1:H2"/>
    <mergeCell ref="H3:H4"/>
    <mergeCell ref="H97:H98"/>
    <mergeCell ref="I3:I4"/>
    <mergeCell ref="I97:I98"/>
    <mergeCell ref="J1:J2"/>
    <mergeCell ref="J3:J4"/>
    <mergeCell ref="J97:J98"/>
    <mergeCell ref="K3:K4"/>
    <mergeCell ref="K97:K98"/>
    <mergeCell ref="L1:L2"/>
    <mergeCell ref="L3:L4"/>
    <mergeCell ref="L97:L98"/>
    <mergeCell ref="M3:M4"/>
    <mergeCell ref="M97:M98"/>
    <mergeCell ref="N1:N2"/>
    <mergeCell ref="N3:N4"/>
    <mergeCell ref="N97:N98"/>
    <mergeCell ref="O3:O4"/>
    <mergeCell ref="O97:O98"/>
    <mergeCell ref="P1:P2"/>
    <mergeCell ref="P3:P4"/>
    <mergeCell ref="P97:P98"/>
    <mergeCell ref="Q3:Q4"/>
    <mergeCell ref="Q97:Q98"/>
    <mergeCell ref="R1:R2"/>
    <mergeCell ref="R3:R4"/>
    <mergeCell ref="R97:R98"/>
    <mergeCell ref="S3:S4"/>
    <mergeCell ref="S97:S98"/>
    <mergeCell ref="T1:T2"/>
    <mergeCell ref="T3:T4"/>
    <mergeCell ref="T97:T98"/>
    <mergeCell ref="U3:U4"/>
    <mergeCell ref="U97:U98"/>
    <mergeCell ref="V1:V2"/>
    <mergeCell ref="V3:V4"/>
    <mergeCell ref="V97:V98"/>
    <mergeCell ref="W3:W4"/>
    <mergeCell ref="W97:W98"/>
    <mergeCell ref="X1:X2"/>
    <mergeCell ref="X3:X4"/>
    <mergeCell ref="X97:X98"/>
    <mergeCell ref="Y3:Y4"/>
    <mergeCell ref="Y97:Y98"/>
    <mergeCell ref="Z3:Z4"/>
    <mergeCell ref="Z97:Z98"/>
    <mergeCell ref="AC3:AC4"/>
    <mergeCell ref="AC97:AC98"/>
    <mergeCell ref="AD1:AD2"/>
    <mergeCell ref="AD3:AD4"/>
    <mergeCell ref="AD97:AD98"/>
    <mergeCell ref="AE3:AE4"/>
    <mergeCell ref="AE97:AE98"/>
    <mergeCell ref="AF1:AF2"/>
    <mergeCell ref="AF3:AF4"/>
    <mergeCell ref="AF97:AF98"/>
    <mergeCell ref="AG3:AG4"/>
    <mergeCell ref="AG97:AG98"/>
    <mergeCell ref="AH1:AH2"/>
    <mergeCell ref="AH3:AH4"/>
    <mergeCell ref="AH97:AH98"/>
    <mergeCell ref="AI3:AI4"/>
    <mergeCell ref="AI97:AI98"/>
    <mergeCell ref="AJ1:AJ2"/>
    <mergeCell ref="AJ3:AJ4"/>
    <mergeCell ref="AJ97:AJ98"/>
    <mergeCell ref="AK3:AK4"/>
    <mergeCell ref="AK97:AK98"/>
    <mergeCell ref="AL1:AL2"/>
    <mergeCell ref="AL3:AL4"/>
    <mergeCell ref="AL97:AL98"/>
    <mergeCell ref="AM3:AM4"/>
    <mergeCell ref="AM97:AM98"/>
    <mergeCell ref="AN1:AN2"/>
    <mergeCell ref="AN3:AN4"/>
    <mergeCell ref="AN97:AN98"/>
    <mergeCell ref="AO3:AO4"/>
    <mergeCell ref="AO97:AO98"/>
    <mergeCell ref="AP1:AP2"/>
    <mergeCell ref="AP3:AP4"/>
    <mergeCell ref="AP97:AP98"/>
    <mergeCell ref="AQ3:AQ4"/>
    <mergeCell ref="AQ97:AQ98"/>
    <mergeCell ref="AR1:AR2"/>
    <mergeCell ref="AR3:AR4"/>
    <mergeCell ref="AR97:AR98"/>
    <mergeCell ref="AS3:AS4"/>
    <mergeCell ref="AS97:AS98"/>
    <mergeCell ref="AT1:AT2"/>
    <mergeCell ref="AT3:AT4"/>
    <mergeCell ref="AT97:AT98"/>
    <mergeCell ref="AU3:AU4"/>
    <mergeCell ref="AU97:AU98"/>
    <mergeCell ref="AV3:AV4"/>
    <mergeCell ref="AV97:AV98"/>
    <mergeCell ref="AW3:AW4"/>
    <mergeCell ref="AW97:AW98"/>
    <mergeCell ref="AX3:AX4"/>
    <mergeCell ref="AX97:AX98"/>
    <mergeCell ref="AY3:AY4"/>
    <mergeCell ref="AY97:AY98"/>
    <mergeCell ref="AZ3:AZ4"/>
    <mergeCell ref="AZ97:AZ98"/>
    <mergeCell ref="BA3:BA4"/>
    <mergeCell ref="BA97:BA98"/>
    <mergeCell ref="BB3:BB4"/>
    <mergeCell ref="BB97:BB98"/>
    <mergeCell ref="BD3:BD4"/>
    <mergeCell ref="BD97:BD98"/>
    <mergeCell ref="BE3:BE4"/>
    <mergeCell ref="BE97:BE98"/>
    <mergeCell ref="BF3:BF4"/>
    <mergeCell ref="BF97:BF98"/>
    <mergeCell ref="BG3:BG4"/>
    <mergeCell ref="BG97:BG98"/>
    <mergeCell ref="BH3:BH4"/>
    <mergeCell ref="BH97:BH98"/>
    <mergeCell ref="BI3:BI4"/>
    <mergeCell ref="BI97:BI98"/>
    <mergeCell ref="BJ3:BJ4"/>
    <mergeCell ref="BJ97:BJ98"/>
    <mergeCell ref="BK3:BK4"/>
    <mergeCell ref="BK97:BK98"/>
    <mergeCell ref="BL3:BL4"/>
    <mergeCell ref="BL97:BL98"/>
    <mergeCell ref="BM3:BM4"/>
    <mergeCell ref="BM97:BM98"/>
    <mergeCell ref="BN3:BN4"/>
    <mergeCell ref="BN97:BN98"/>
    <mergeCell ref="BO3:BO4"/>
    <mergeCell ref="BO97:BO98"/>
    <mergeCell ref="BP3:BP4"/>
    <mergeCell ref="BP97:BP98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7"/>
  <sheetViews>
    <sheetView topLeftCell="A45" workbookViewId="0">
      <selection activeCell="S31" sqref="S31"/>
    </sheetView>
  </sheetViews>
  <sheetFormatPr defaultColWidth="8.88888888888889" defaultRowHeight="14.4"/>
  <cols>
    <col min="1" max="1" customWidth="true" style="1" width="11.0"/>
    <col min="2" max="2" customWidth="true" style="1" width="22.0"/>
    <col min="3" max="3" customWidth="true" style="1" width="24.0"/>
    <col min="4" max="4" customWidth="true" style="1" width="28.0"/>
    <col min="5" max="5" customWidth="true" style="1" width="26.0"/>
    <col min="6" max="6" customWidth="true" style="1" width="11.0"/>
    <col min="7" max="7" customWidth="true" style="1" width="10.0"/>
    <col min="8" max="8" customWidth="true" style="1" width="14.0"/>
    <col min="9" max="9" customWidth="true" style="1" width="10.0"/>
    <col min="10" max="11" customWidth="true" style="1" width="20.0"/>
  </cols>
  <sheetData>
    <row r="1" ht="28.8" customHeight="1" spans="1:11">
      <c r="A1" s="2" t="s">
        <v>233</v>
      </c>
      <c r="B1" s="2" t="s">
        <v>342</v>
      </c>
      <c r="C1" s="2" t="s">
        <v>343</v>
      </c>
      <c r="D1" s="2" t="s">
        <v>344</v>
      </c>
      <c r="E1" s="2" t="s">
        <v>345</v>
      </c>
      <c r="F1" s="2" t="s">
        <v>346</v>
      </c>
      <c r="G1" s="3" t="s">
        <v>347</v>
      </c>
      <c r="H1" s="3" t="s">
        <v>348</v>
      </c>
      <c r="I1" s="3" t="s">
        <v>44</v>
      </c>
      <c r="J1" s="3" t="s">
        <v>349</v>
      </c>
      <c r="K1" s="3" t="s">
        <v>350</v>
      </c>
    </row>
    <row r="2" spans="1:11">
      <c r="A2" s="4">
        <v>45292</v>
      </c>
      <c r="B2" s="5">
        <v>1418.0131</v>
      </c>
      <c r="C2" s="5">
        <v>1090.45</v>
      </c>
      <c r="D2" s="5">
        <v>429.87</v>
      </c>
      <c r="E2" s="5">
        <v>166.75</v>
      </c>
      <c r="F2" s="5" t="n">
        <f t="shared" ref="F2:F13" si="0">SUM(B2:E2)</f>
        <v>3105.0831</v>
      </c>
      <c r="G2" s="6" t="n">
        <f t="shared" ref="G2:G13" si="1">F2/F15-1</f>
        <v>0.15389362901651538</v>
      </c>
      <c r="H2" s="6"/>
    </row>
    <row r="3" spans="1:11">
      <c r="A3" s="4">
        <v>45323</v>
      </c>
      <c r="B3" s="5">
        <v>1469.244</v>
      </c>
      <c r="C3" s="5">
        <v>1006.65</v>
      </c>
      <c r="D3" s="5">
        <v>388.19</v>
      </c>
      <c r="E3" s="5">
        <v>119.02</v>
      </c>
      <c r="F3" s="5" t="n">
        <f t="shared" si="0"/>
        <v>2983.104</v>
      </c>
      <c r="G3" s="6" t="n">
        <f t="shared" si="1"/>
        <v>0.003137919889461438</v>
      </c>
      <c r="H3" s="6"/>
    </row>
    <row r="4" spans="1:11">
      <c r="A4" s="4">
        <v>45352</v>
      </c>
      <c r="B4" s="5">
        <v>1439.5145</v>
      </c>
      <c r="C4" s="5">
        <v>1047.63</v>
      </c>
      <c r="D4" s="5">
        <v>373.23</v>
      </c>
      <c r="E4" s="5">
        <v>145.46</v>
      </c>
      <c r="F4" s="5" t="n">
        <f t="shared" si="0"/>
        <v>3005.8345000000004</v>
      </c>
      <c r="G4" s="6" t="n">
        <f t="shared" si="1"/>
        <v>-0.06426196977100895</v>
      </c>
      <c r="H4" s="6"/>
      <c r="I4" s="6"/>
    </row>
    <row r="5" spans="1:11">
      <c r="A5" s="5">
        <v>45383</v>
      </c>
      <c r="B5" s="5">
        <v>1550.1065</v>
      </c>
      <c r="C5" s="5">
        <v>1114.92</v>
      </c>
      <c r="D5" s="5">
        <v>358.02</v>
      </c>
      <c r="E5" s="5">
        <v>152.79</v>
      </c>
      <c r="F5" s="5" t="n">
        <f t="shared" si="0"/>
        <v>3175.8365</v>
      </c>
      <c r="G5" s="6" t="n">
        <f t="shared" si="1"/>
        <v>-0.037860152620322496</v>
      </c>
      <c r="H5" s="6"/>
    </row>
    <row r="6" spans="1:11">
      <c r="A6" s="5">
        <v>45413</v>
      </c>
      <c r="B6" s="5">
        <v>1604.5483</v>
      </c>
      <c r="C6" s="5">
        <v>1115.14</v>
      </c>
      <c r="D6" s="5">
        <v>371.339999999999</v>
      </c>
      <c r="E6" s="5">
        <v>162.71</v>
      </c>
      <c r="F6" s="5" t="n">
        <f t="shared" si="0"/>
        <v>3253.738299999999</v>
      </c>
      <c r="G6" s="6" t="n">
        <f t="shared" si="1"/>
        <v>-0.01767393226772873</v>
      </c>
      <c r="H6" s="6"/>
    </row>
    <row r="7" spans="1:11">
      <c r="A7" s="5">
        <v>45444</v>
      </c>
      <c r="B7" s="5">
        <v>1521.8101</v>
      </c>
      <c r="C7" s="5">
        <v>1086.04</v>
      </c>
      <c r="D7" s="5">
        <v>380.15</v>
      </c>
      <c r="E7" s="5">
        <v>185.57</v>
      </c>
      <c r="F7" s="5" t="n">
        <f t="shared" si="0"/>
        <v>3173.5701</v>
      </c>
      <c r="G7" s="6" t="n">
        <f t="shared" si="1"/>
        <v>-0.020389765446022445</v>
      </c>
      <c r="H7" s="6"/>
    </row>
    <row r="8" spans="1:11">
      <c r="A8" s="5">
        <v>45474</v>
      </c>
      <c r="B8" s="5">
        <v>1546.9561</v>
      </c>
      <c r="C8" s="5">
        <v>1096.14</v>
      </c>
      <c r="D8" s="5">
        <v>394.64</v>
      </c>
      <c r="E8" s="5">
        <v>179.42</v>
      </c>
      <c r="F8" s="5" t="n">
        <f t="shared" si="0"/>
        <v>3217.1561</v>
      </c>
      <c r="G8" s="6" t="n">
        <f t="shared" si="1"/>
        <v>-0.03329899512745638</v>
      </c>
      <c r="H8" s="6"/>
    </row>
    <row r="9" spans="1:11">
      <c r="A9" s="5">
        <v>45505</v>
      </c>
      <c r="B9" s="5">
        <v>1610.0116</v>
      </c>
      <c r="C9" s="5">
        <v>1097.01</v>
      </c>
      <c r="D9" s="5">
        <v>358.79</v>
      </c>
      <c r="E9" s="5">
        <v>169.28</v>
      </c>
      <c r="F9" s="5" t="n">
        <f t="shared" si="0"/>
        <v>3235.0916</v>
      </c>
      <c r="G9" s="6" t="n">
        <f t="shared" si="1"/>
        <v>-0.034392300883077764</v>
      </c>
      <c r="H9" s="6"/>
    </row>
    <row r="10" spans="1:11">
      <c r="A10" s="5">
        <v>45536</v>
      </c>
      <c r="B10" s="5">
        <v>1518.8372</v>
      </c>
      <c r="C10" s="5">
        <v>1094.95</v>
      </c>
      <c r="D10" s="5">
        <v>385.35</v>
      </c>
      <c r="E10" s="5">
        <v>174.05</v>
      </c>
      <c r="F10" s="5" t="n">
        <f t="shared" si="0"/>
        <v>3173.1872</v>
      </c>
      <c r="G10" s="6" t="n">
        <f t="shared" si="1"/>
        <v>-0.015132574484934325</v>
      </c>
      <c r="H10" s="6"/>
    </row>
    <row r="11" spans="1:11">
      <c r="A11" s="5">
        <v>45566</v>
      </c>
      <c r="B11" s="5">
        <v>1884.7242</v>
      </c>
      <c r="C11" s="5">
        <v>1157.02</v>
      </c>
      <c r="D11" s="5">
        <v>395.4</v>
      </c>
      <c r="E11" s="5">
        <v>177.58</v>
      </c>
      <c r="F11" s="5" t="n">
        <f t="shared" si="0"/>
        <v>3614.7242</v>
      </c>
      <c r="G11" s="6" t="n">
        <f t="shared" si="1"/>
        <v>0.09181680821799976</v>
      </c>
      <c r="H11" s="6"/>
    </row>
    <row r="12" spans="1:11">
      <c r="A12" s="5">
        <v>45597</v>
      </c>
      <c r="B12" s="5">
        <v>1753.3397</v>
      </c>
      <c r="C12" s="5">
        <v>1112.05</v>
      </c>
      <c r="D12" s="5">
        <v>378.12</v>
      </c>
      <c r="E12" s="5">
        <v>167.58</v>
      </c>
      <c r="F12" s="5" t="n">
        <f t="shared" si="0"/>
        <v>3411.0896999999995</v>
      </c>
      <c r="G12" s="6" t="n">
        <f t="shared" si="1"/>
        <v>0.06553495523418329</v>
      </c>
      <c r="H12" s="6"/>
    </row>
    <row r="13" spans="1:11">
      <c r="A13" s="5">
        <v>45627</v>
      </c>
      <c r="B13" s="5">
        <v>1649.3618</v>
      </c>
      <c r="C13" s="5">
        <v>1095.69</v>
      </c>
      <c r="D13" s="5">
        <v>338.139999999999</v>
      </c>
      <c r="E13" s="5">
        <v>151.37</v>
      </c>
      <c r="F13" s="5" t="n">
        <f t="shared" si="0"/>
        <v>3234.561799999999</v>
      </c>
      <c r="G13" s="6" t="n">
        <f t="shared" si="1"/>
        <v>0.01534814820767405</v>
      </c>
      <c r="H13" s="6"/>
    </row>
    <row r="14" spans="1:11">
      <c r="A14" s="7" t="s">
        <v>346</v>
      </c>
      <c r="B14" s="8" t="n">
        <f>SUM(B2:B13)</f>
        <v>18966.467099999998</v>
      </c>
      <c r="C14" s="8" t="n">
        <f>SUM(C2:C13)</f>
        <v>13113.69</v>
      </c>
      <c r="D14" s="8" t="n">
        <f>SUM(D2:D13)</f>
        <v>4551.239999999998</v>
      </c>
      <c r="E14" s="8" t="n">
        <f>SUM(E2:E13)</f>
        <v>1951.58</v>
      </c>
      <c r="F14" s="9" t="s">
        <v>351</v>
      </c>
      <c r="G14" s="6"/>
      <c r="H14" s="8" t="n">
        <f>SUM(B14:E14)</f>
        <v>38582.9771</v>
      </c>
      <c r="I14" s="6" t="n">
        <f>H14/H27-1</f>
        <v>0.00666189581229526</v>
      </c>
    </row>
    <row r="15" spans="1:11">
      <c r="A15" s="5">
        <v>44927</v>
      </c>
      <c r="B15" s="5">
        <v>1417.1713</v>
      </c>
      <c r="C15" s="5">
        <v>758.660000000002</v>
      </c>
      <c r="D15" s="5">
        <v>409.799999999999</v>
      </c>
      <c r="E15" s="5">
        <v>105.33</v>
      </c>
      <c r="F15" s="5" t="n">
        <f t="shared" ref="F15:F26" si="2">SUM(B15:E15)</f>
        <v>2690.961300000001</v>
      </c>
      <c r="G15" s="6"/>
      <c r="H15" s="10"/>
    </row>
    <row r="16" spans="1:11">
      <c r="A16" s="5">
        <v>44958</v>
      </c>
      <c r="B16" s="5">
        <v>1480.46254</v>
      </c>
      <c r="C16" s="5">
        <v>969.139999999999</v>
      </c>
      <c r="D16" s="5">
        <v>404.79</v>
      </c>
      <c r="E16" s="5">
        <v>119.38</v>
      </c>
      <c r="F16" s="5" t="n">
        <f t="shared" si="2"/>
        <v>2973.772539999999</v>
      </c>
      <c r="G16" s="6"/>
      <c r="H16" s="10"/>
    </row>
    <row r="17" spans="1:8">
      <c r="A17" s="5">
        <v>44986</v>
      </c>
      <c r="B17" s="5">
        <v>1548.0407</v>
      </c>
      <c r="C17" s="5">
        <v>1098.56</v>
      </c>
      <c r="D17" s="5">
        <v>434.66</v>
      </c>
      <c r="E17" s="5">
        <v>131</v>
      </c>
      <c r="F17" s="5" t="n">
        <f t="shared" si="2"/>
        <v>3212.2607</v>
      </c>
      <c r="G17" s="6"/>
      <c r="H17" s="10"/>
    </row>
    <row r="18" spans="1:8">
      <c r="A18" s="5">
        <v>45017</v>
      </c>
      <c r="B18" s="5">
        <v>1609.7255</v>
      </c>
      <c r="C18" s="5">
        <v>1133.7</v>
      </c>
      <c r="D18" s="5">
        <v>428.22</v>
      </c>
      <c r="E18" s="5">
        <v>129.16</v>
      </c>
      <c r="F18" s="5" t="n">
        <f t="shared" si="2"/>
        <v>3300.8055000000004</v>
      </c>
      <c r="G18" s="6"/>
      <c r="H18" s="10"/>
    </row>
    <row r="19" spans="1:8">
      <c r="A19" s="5">
        <v>45047</v>
      </c>
      <c r="B19" s="5">
        <v>1625.7993</v>
      </c>
      <c r="C19" s="5">
        <v>1118.53</v>
      </c>
      <c r="D19" s="5">
        <v>433.389999999999</v>
      </c>
      <c r="E19" s="5">
        <v>134.56</v>
      </c>
      <c r="F19" s="5" t="n">
        <f t="shared" si="2"/>
        <v>3312.279299999999</v>
      </c>
      <c r="G19" s="6"/>
      <c r="H19" s="10"/>
    </row>
    <row r="20" spans="1:8">
      <c r="A20" s="5">
        <v>45078</v>
      </c>
      <c r="B20" s="5">
        <v>1599.2853</v>
      </c>
      <c r="C20" s="5">
        <v>1080.68</v>
      </c>
      <c r="D20" s="5">
        <v>420.12</v>
      </c>
      <c r="E20" s="5">
        <v>139.54</v>
      </c>
      <c r="F20" s="5" t="n">
        <f t="shared" si="2"/>
        <v>3239.6252999999997</v>
      </c>
      <c r="G20" s="6"/>
      <c r="H20" s="10"/>
    </row>
    <row r="21" spans="1:8">
      <c r="A21" s="5">
        <v>45108</v>
      </c>
      <c r="B21" s="5">
        <v>1681.0643</v>
      </c>
      <c r="C21" s="5">
        <v>1065.99</v>
      </c>
      <c r="D21" s="5">
        <v>430.76</v>
      </c>
      <c r="E21" s="5">
        <v>150.16</v>
      </c>
      <c r="F21" s="5" t="n">
        <f t="shared" si="2"/>
        <v>3327.9743</v>
      </c>
      <c r="G21" s="6"/>
      <c r="H21" s="10"/>
    </row>
    <row r="22" spans="1:8">
      <c r="A22" s="5">
        <v>45139</v>
      </c>
      <c r="B22" s="5">
        <v>1690.1167</v>
      </c>
      <c r="C22" s="5">
        <v>1078.81</v>
      </c>
      <c r="D22" s="5">
        <v>430.54</v>
      </c>
      <c r="E22" s="5">
        <v>150.85</v>
      </c>
      <c r="F22" s="5" t="n">
        <f t="shared" si="2"/>
        <v>3350.3167</v>
      </c>
      <c r="G22" s="6"/>
      <c r="H22" s="10"/>
    </row>
    <row r="23" spans="1:8">
      <c r="A23" s="5">
        <v>45170</v>
      </c>
      <c r="B23" s="5">
        <v>1557.2135</v>
      </c>
      <c r="C23" s="5">
        <v>1101.28</v>
      </c>
      <c r="D23" s="5">
        <v>418.440000000001</v>
      </c>
      <c r="E23" s="5">
        <v>145.01</v>
      </c>
      <c r="F23" s="5" t="n">
        <f t="shared" si="2"/>
        <v>3221.943500000001</v>
      </c>
      <c r="G23" s="6"/>
      <c r="H23" s="10"/>
    </row>
    <row r="24" spans="1:8">
      <c r="A24" s="5">
        <v>45200</v>
      </c>
      <c r="B24" s="5">
        <v>1630.3824</v>
      </c>
      <c r="C24" s="5">
        <v>1099.96</v>
      </c>
      <c r="D24" s="5">
        <v>432.320000000001</v>
      </c>
      <c r="E24" s="5">
        <v>148.08</v>
      </c>
      <c r="F24" s="5" t="n">
        <f t="shared" si="2"/>
        <v>3310.742400000001</v>
      </c>
      <c r="G24" s="6"/>
      <c r="H24" s="10"/>
    </row>
    <row r="25" spans="1:8">
      <c r="A25" s="5">
        <v>45231</v>
      </c>
      <c r="B25" s="5">
        <v>1507.1831</v>
      </c>
      <c r="C25" s="5">
        <v>1131.67</v>
      </c>
      <c r="D25" s="5">
        <v>411.429999999999</v>
      </c>
      <c r="E25" s="5">
        <v>151.01</v>
      </c>
      <c r="F25" s="5" t="n">
        <f t="shared" si="2"/>
        <v>3201.293099999999</v>
      </c>
      <c r="G25" s="6"/>
      <c r="H25" s="10"/>
    </row>
    <row r="26" spans="1:8">
      <c r="A26" s="5">
        <v>45261</v>
      </c>
      <c r="B26" s="5">
        <v>1406.6177</v>
      </c>
      <c r="C26" s="5">
        <v>1196.89</v>
      </c>
      <c r="D26" s="5">
        <v>418.55</v>
      </c>
      <c r="E26" s="5">
        <v>163.61</v>
      </c>
      <c r="F26" s="5" t="n">
        <f t="shared" si="2"/>
        <v>3185.6677000000004</v>
      </c>
      <c r="G26" s="6"/>
      <c r="H26" s="10"/>
    </row>
    <row r="27" spans="1:8">
      <c r="A27" s="7" t="s">
        <v>346</v>
      </c>
      <c r="B27" s="8" t="n">
        <f>SUM(B15:B26)</f>
        <v>18753.06234</v>
      </c>
      <c r="C27" s="8" t="n">
        <f>SUM(C15:C26)</f>
        <v>12833.87</v>
      </c>
      <c r="D27" s="8" t="n">
        <f>SUM(D15:D26)</f>
        <v>5073.0199999999995</v>
      </c>
      <c r="E27" s="8" t="n">
        <f>SUM(E15:E26)</f>
        <v>1667.69</v>
      </c>
      <c r="F27" s="9" t="s">
        <v>351</v>
      </c>
      <c r="G27" s="11"/>
      <c r="H27" s="8" t="n">
        <f>SUM(B27:E27)</f>
        <v>38327.64234</v>
      </c>
    </row>
    <row r="32" spans="1:8">
      <c r="A32" s="7" t="s">
        <v>352</v>
      </c>
      <c r="B32" s="1" t="s">
        <v>353</v>
      </c>
      <c r="C32" s="1" t="s">
        <v>354</v>
      </c>
      <c r="D32" s="1" t="s">
        <v>355</v>
      </c>
      <c r="E32" s="1" t="s">
        <v>349</v>
      </c>
    </row>
    <row r="33" spans="1:6">
      <c r="A33" s="5">
        <v>45292</v>
      </c>
      <c r="B33" s="5">
        <v>16693.48</v>
      </c>
      <c r="C33" s="5">
        <v>15603.03</v>
      </c>
      <c r="D33" s="5" t="n">
        <f t="shared" ref="D33:D56" si="3">B33-C33</f>
        <v>1090.449999999999</v>
      </c>
      <c r="E33" s="10"/>
      <c r="F33" s="10"/>
    </row>
    <row r="34" spans="1:6">
      <c r="A34" s="5">
        <v>45323</v>
      </c>
      <c r="B34" s="5">
        <v>13153.09</v>
      </c>
      <c r="C34" s="5">
        <v>12146.44</v>
      </c>
      <c r="D34" s="5" t="n">
        <f t="shared" si="3"/>
        <v>1006.6499999999996</v>
      </c>
      <c r="E34" s="10"/>
      <c r="F34" s="10"/>
    </row>
    <row r="35" spans="1:6">
      <c r="A35" s="5">
        <v>45352</v>
      </c>
      <c r="B35" s="5">
        <v>16526.83</v>
      </c>
      <c r="C35" s="5">
        <v>15479.2</v>
      </c>
      <c r="D35" s="5" t="n">
        <f t="shared" si="3"/>
        <v>1047.630000000001</v>
      </c>
      <c r="E35" s="10"/>
      <c r="F35" s="10"/>
    </row>
    <row r="36" spans="1:6">
      <c r="A36" s="5">
        <v>45383</v>
      </c>
      <c r="B36" s="5">
        <v>16707</v>
      </c>
      <c r="C36" s="5">
        <v>15592.08</v>
      </c>
      <c r="D36" s="5" t="n">
        <f t="shared" si="3"/>
        <v>1114.92</v>
      </c>
      <c r="E36" s="10"/>
      <c r="F36" s="10"/>
    </row>
    <row r="37" spans="1:6">
      <c r="A37" s="5">
        <v>45413</v>
      </c>
      <c r="B37" s="5">
        <v>16350.94</v>
      </c>
      <c r="C37" s="5">
        <v>15235.8</v>
      </c>
      <c r="D37" s="5" t="n">
        <f t="shared" si="3"/>
        <v>1115.1400000000012</v>
      </c>
      <c r="E37" s="10"/>
      <c r="F37" s="10"/>
    </row>
    <row r="38" spans="1:6">
      <c r="A38" s="5">
        <v>45444</v>
      </c>
      <c r="B38" s="5">
        <v>15622.13</v>
      </c>
      <c r="C38" s="5">
        <v>14536.09</v>
      </c>
      <c r="D38" s="5" t="n">
        <f t="shared" si="3"/>
        <v>1086.039999999999</v>
      </c>
      <c r="E38" s="10"/>
      <c r="F38" s="10"/>
    </row>
    <row r="39" spans="1:6">
      <c r="A39" s="5">
        <v>45474</v>
      </c>
      <c r="B39" s="5">
        <v>14819.73</v>
      </c>
      <c r="C39" s="5">
        <v>13723.59</v>
      </c>
      <c r="D39" s="5" t="n">
        <f t="shared" si="3"/>
        <v>1096.1399999999994</v>
      </c>
      <c r="E39" s="10"/>
      <c r="F39" s="10"/>
    </row>
    <row r="40" spans="1:6">
      <c r="A40" s="5">
        <v>45505</v>
      </c>
      <c r="B40" s="5">
        <v>14021.8</v>
      </c>
      <c r="C40" s="5">
        <v>12924.79</v>
      </c>
      <c r="D40" s="5" t="n">
        <f t="shared" si="3"/>
        <v>1097.0099999999984</v>
      </c>
      <c r="E40" s="10"/>
      <c r="F40" s="10"/>
    </row>
    <row r="41" spans="1:6">
      <c r="A41" s="5">
        <v>45536</v>
      </c>
      <c r="B41" s="5">
        <v>15211.56</v>
      </c>
      <c r="C41" s="5">
        <v>14116.61</v>
      </c>
      <c r="D41" s="5" t="n">
        <f t="shared" si="3"/>
        <v>1094.949999999999</v>
      </c>
      <c r="E41" s="10"/>
      <c r="F41" s="10"/>
    </row>
    <row r="42" spans="1:6">
      <c r="A42" s="5">
        <v>45566</v>
      </c>
      <c r="B42" s="5">
        <v>15919.81</v>
      </c>
      <c r="C42" s="5">
        <v>14762.79</v>
      </c>
      <c r="D42" s="5" t="n">
        <f t="shared" si="3"/>
        <v>1157.0199999999986</v>
      </c>
      <c r="E42" s="10"/>
      <c r="F42" s="10"/>
    </row>
    <row r="43" spans="1:6">
      <c r="A43" s="5">
        <v>45597</v>
      </c>
      <c r="B43" s="5">
        <v>16213.85</v>
      </c>
      <c r="C43" s="5">
        <v>15101.8</v>
      </c>
      <c r="D43" s="5" t="n">
        <f t="shared" si="3"/>
        <v>1112.050000000001</v>
      </c>
      <c r="E43" s="10"/>
      <c r="F43" s="10"/>
    </row>
    <row r="44" spans="1:6">
      <c r="A44" s="5">
        <v>45627</v>
      </c>
      <c r="B44" s="5">
        <v>17076.79</v>
      </c>
      <c r="C44" s="5">
        <v>15981.1</v>
      </c>
      <c r="D44" s="5" t="n">
        <f t="shared" si="3"/>
        <v>1095.6900000000005</v>
      </c>
      <c r="E44" s="10"/>
      <c r="F44" s="10"/>
    </row>
    <row r="45" spans="1:6">
      <c r="A45" s="5">
        <v>44927</v>
      </c>
      <c r="B45" s="5">
        <v>11161.29</v>
      </c>
      <c r="C45" s="5">
        <v>10402.63</v>
      </c>
      <c r="D45" s="5" t="n">
        <f t="shared" si="3"/>
        <v>758.6600000000017</v>
      </c>
      <c r="E45" s="10"/>
      <c r="F45" s="10"/>
    </row>
    <row r="46" spans="1:6">
      <c r="A46" s="5">
        <v>44958</v>
      </c>
      <c r="B46" s="5">
        <v>14257.93</v>
      </c>
      <c r="C46" s="5">
        <v>13288.79</v>
      </c>
      <c r="D46" s="5" t="n">
        <f t="shared" si="3"/>
        <v>969.1399999999994</v>
      </c>
      <c r="E46" s="10"/>
      <c r="F46" s="10"/>
    </row>
    <row r="47" spans="1:6">
      <c r="A47" s="5">
        <v>44986</v>
      </c>
      <c r="B47" s="5">
        <v>16161.93</v>
      </c>
      <c r="C47" s="5">
        <v>15063.37</v>
      </c>
      <c r="D47" s="5" t="n">
        <f t="shared" si="3"/>
        <v>1098.5599999999995</v>
      </c>
      <c r="E47" s="10"/>
      <c r="F47" s="10"/>
    </row>
    <row r="48" spans="1:6">
      <c r="A48" s="5">
        <v>45017</v>
      </c>
      <c r="B48" s="5">
        <v>16678.95</v>
      </c>
      <c r="C48" s="5">
        <v>15545.25</v>
      </c>
      <c r="D48" s="5" t="n">
        <f t="shared" si="3"/>
        <v>1133.7000000000007</v>
      </c>
      <c r="E48" s="10"/>
      <c r="F48" s="10"/>
    </row>
    <row r="49" spans="1:6">
      <c r="A49" s="5">
        <v>45047</v>
      </c>
      <c r="B49" s="5">
        <v>16455.7</v>
      </c>
      <c r="C49" s="5">
        <v>15337.17</v>
      </c>
      <c r="D49" s="5" t="n">
        <f t="shared" si="3"/>
        <v>1118.5300000000007</v>
      </c>
      <c r="E49" s="10"/>
      <c r="F49" s="10"/>
    </row>
    <row r="50" spans="1:6">
      <c r="A50" s="5">
        <v>45078</v>
      </c>
      <c r="B50" s="5">
        <v>15898.85</v>
      </c>
      <c r="C50" s="5">
        <v>14818.17</v>
      </c>
      <c r="D50" s="5" t="n">
        <f t="shared" si="3"/>
        <v>1080.6800000000003</v>
      </c>
      <c r="E50" s="10"/>
      <c r="F50" s="10"/>
    </row>
    <row r="51" spans="1:6">
      <c r="A51" s="5">
        <v>45108</v>
      </c>
      <c r="B51" s="5">
        <v>15309.52</v>
      </c>
      <c r="C51" s="5">
        <v>14243.53</v>
      </c>
      <c r="D51" s="5" t="n">
        <f t="shared" si="3"/>
        <v>1065.9899999999998</v>
      </c>
      <c r="E51" s="10"/>
      <c r="F51" s="10"/>
    </row>
    <row r="52" spans="1:6">
      <c r="A52" s="5">
        <v>45139</v>
      </c>
      <c r="B52" s="5">
        <v>15003.12</v>
      </c>
      <c r="C52" s="5">
        <v>13924.31</v>
      </c>
      <c r="D52" s="5" t="n">
        <f t="shared" si="3"/>
        <v>1078.8100000000013</v>
      </c>
      <c r="E52" s="10"/>
      <c r="F52" s="10"/>
    </row>
    <row r="53" spans="1:6">
      <c r="A53" s="5">
        <v>45170</v>
      </c>
      <c r="B53" s="5">
        <v>15306.48</v>
      </c>
      <c r="C53" s="5">
        <v>14205.2</v>
      </c>
      <c r="D53" s="5" t="n">
        <f t="shared" si="3"/>
        <v>1101.2799999999988</v>
      </c>
      <c r="E53" s="10"/>
      <c r="F53" s="10"/>
    </row>
    <row r="54" spans="1:6">
      <c r="A54" s="5">
        <v>45200</v>
      </c>
      <c r="B54" s="5">
        <v>16974.97</v>
      </c>
      <c r="C54" s="5">
        <v>15875.01</v>
      </c>
      <c r="D54" s="5" t="n">
        <f t="shared" si="3"/>
        <v>1099.960000000001</v>
      </c>
      <c r="E54" s="10"/>
      <c r="F54" s="10"/>
    </row>
    <row r="55" spans="1:6">
      <c r="A55" s="5">
        <v>45231</v>
      </c>
      <c r="B55" s="5">
        <v>17475.76</v>
      </c>
      <c r="C55" s="5">
        <v>16344.09</v>
      </c>
      <c r="D55" s="5" t="n">
        <f t="shared" si="3"/>
        <v>1131.6699999999983</v>
      </c>
      <c r="E55" s="10"/>
      <c r="F55" s="10"/>
    </row>
    <row r="56" spans="1:6">
      <c r="A56" s="5">
        <v>45261</v>
      </c>
      <c r="B56" s="5">
        <v>17746.56</v>
      </c>
      <c r="C56" s="5">
        <v>16549.67</v>
      </c>
      <c r="D56" s="5" t="n">
        <f t="shared" si="3"/>
        <v>1196.890000000003</v>
      </c>
      <c r="E56" s="10"/>
      <c r="F56" s="10"/>
    </row>
    <row r="57" spans="1:6">
      <c r="A57" s="5"/>
      <c r="B57" s="10"/>
      <c r="D57" s="10"/>
      <c r="E57" s="10"/>
      <c r="F57" s="10"/>
    </row>
    <row r="58" spans="1:6">
      <c r="A58" s="7" t="s">
        <v>356</v>
      </c>
      <c r="B58" s="10" t="s">
        <v>357</v>
      </c>
      <c r="C58" s="1" t="s">
        <v>354</v>
      </c>
      <c r="D58" s="10" t="s">
        <v>355</v>
      </c>
      <c r="E58" s="10" t="s">
        <v>349</v>
      </c>
      <c r="F58" s="10"/>
    </row>
    <row r="59" spans="1:6">
      <c r="A59" s="5">
        <v>45292</v>
      </c>
      <c r="B59" s="5">
        <v>7668.14</v>
      </c>
      <c r="C59" s="5">
        <v>7238.27</v>
      </c>
      <c r="D59" s="5" t="n">
        <f t="shared" ref="D59:D82" si="4">B59-C59</f>
        <v>429.8699999999999</v>
      </c>
      <c r="E59" s="10"/>
      <c r="F59" s="6" t="n">
        <f t="shared" ref="F59:F70" si="5">(B59+B85)/(B71+B97)-1</f>
        <v>0.1582164626349314</v>
      </c>
    </row>
    <row r="60" spans="1:6">
      <c r="A60" s="5">
        <v>45323</v>
      </c>
      <c r="B60" s="5">
        <v>7405.5</v>
      </c>
      <c r="C60" s="5">
        <v>7017.31</v>
      </c>
      <c r="D60" s="5" t="n">
        <f t="shared" si="4"/>
        <v>388.1899999999996</v>
      </c>
      <c r="E60" s="10"/>
      <c r="F60" s="6" t="n">
        <f t="shared" si="5"/>
        <v>0.019068947667877367</v>
      </c>
    </row>
    <row r="61" spans="1:6">
      <c r="A61" s="5">
        <v>45352</v>
      </c>
      <c r="B61" s="5">
        <v>7238.5</v>
      </c>
      <c r="C61" s="5">
        <v>6865.27</v>
      </c>
      <c r="D61" s="5" t="n">
        <f t="shared" si="4"/>
        <v>373.22999999999956</v>
      </c>
      <c r="E61" s="10"/>
      <c r="F61" s="6" t="n">
        <f t="shared" si="5"/>
        <v>-0.0030682294552010214</v>
      </c>
    </row>
    <row r="62" spans="1:6">
      <c r="A62" s="5">
        <v>45383</v>
      </c>
      <c r="B62" s="5">
        <v>7004.23</v>
      </c>
      <c r="C62" s="5">
        <v>6646.21</v>
      </c>
      <c r="D62" s="5" t="n">
        <f t="shared" si="4"/>
        <v>358.0199999999995</v>
      </c>
      <c r="E62" s="10"/>
      <c r="F62" s="6" t="n">
        <f t="shared" si="5"/>
        <v>0.005081089235875469</v>
      </c>
    </row>
    <row r="63" spans="1:6">
      <c r="A63" s="5">
        <v>45413</v>
      </c>
      <c r="B63" s="5">
        <v>6879.36</v>
      </c>
      <c r="C63" s="5">
        <v>6508.02</v>
      </c>
      <c r="D63" s="5" t="n">
        <f t="shared" si="4"/>
        <v>371.33999999999924</v>
      </c>
      <c r="E63" s="10"/>
      <c r="F63" s="6" t="n">
        <f t="shared" si="5"/>
        <v>-0.0234589603911044</v>
      </c>
    </row>
    <row r="64" spans="1:6">
      <c r="A64" s="5">
        <v>45444</v>
      </c>
      <c r="B64" s="5">
        <v>6772.67</v>
      </c>
      <c r="C64" s="5">
        <v>6392.52</v>
      </c>
      <c r="D64" s="5" t="n">
        <f t="shared" si="4"/>
        <v>380.14999999999964</v>
      </c>
      <c r="E64" s="10"/>
      <c r="F64" s="6" t="n">
        <f t="shared" si="5"/>
        <v>0.00955696012340601</v>
      </c>
    </row>
    <row r="65" spans="1:6">
      <c r="A65" s="5">
        <v>45474</v>
      </c>
      <c r="B65" s="5">
        <v>6899.6</v>
      </c>
      <c r="C65" s="5">
        <v>6504.96</v>
      </c>
      <c r="D65" s="5" t="n">
        <f t="shared" si="4"/>
        <v>394.6400000000003</v>
      </c>
      <c r="E65" s="10"/>
      <c r="F65" s="6" t="n">
        <f t="shared" si="5"/>
        <v>-0.03147487828768014</v>
      </c>
    </row>
    <row r="66" spans="1:6">
      <c r="A66" s="5">
        <v>45505</v>
      </c>
      <c r="B66" s="5">
        <v>6743.56</v>
      </c>
      <c r="C66" s="5">
        <v>6384.77</v>
      </c>
      <c r="D66" s="5" t="n">
        <f t="shared" si="4"/>
        <v>358.78999999999996</v>
      </c>
      <c r="E66" s="10"/>
      <c r="F66" s="6" t="n">
        <f t="shared" si="5"/>
        <v>-0.04297698367547653</v>
      </c>
    </row>
    <row r="67" spans="1:6">
      <c r="A67" s="5">
        <v>45536</v>
      </c>
      <c r="B67" s="5">
        <v>6481.34</v>
      </c>
      <c r="C67" s="5">
        <v>6095.99</v>
      </c>
      <c r="D67" s="5" t="n">
        <f t="shared" si="4"/>
        <v>385.35000000000036</v>
      </c>
      <c r="E67" s="10"/>
      <c r="F67" s="6" t="n">
        <f t="shared" si="5"/>
        <v>-0.06389898736645638</v>
      </c>
    </row>
    <row r="68" spans="1:6">
      <c r="A68" s="5">
        <v>45566</v>
      </c>
      <c r="B68" s="5">
        <v>6689.23</v>
      </c>
      <c r="C68" s="5">
        <v>6293.83</v>
      </c>
      <c r="D68" s="5" t="n">
        <f t="shared" si="4"/>
        <v>395.39999999999964</v>
      </c>
      <c r="E68" s="10"/>
      <c r="F68" s="6" t="n">
        <f t="shared" si="5"/>
        <v>-0.06371720906511968</v>
      </c>
    </row>
    <row r="69" spans="1:6">
      <c r="A69" s="5">
        <v>45597</v>
      </c>
      <c r="B69" s="5">
        <v>6378.97</v>
      </c>
      <c r="C69" s="5">
        <v>6000.85</v>
      </c>
      <c r="D69" s="5" t="n">
        <f t="shared" si="4"/>
        <v>378.1199999999999</v>
      </c>
      <c r="E69" s="10"/>
      <c r="F69" s="6" t="n">
        <f t="shared" si="5"/>
        <v>-0.0824304848171944</v>
      </c>
    </row>
    <row r="70" spans="1:6">
      <c r="A70" s="5">
        <v>45627</v>
      </c>
      <c r="B70" s="5">
        <v>6594.74</v>
      </c>
      <c r="C70" s="5">
        <v>6256.6</v>
      </c>
      <c r="D70" s="5" t="n">
        <f t="shared" si="4"/>
        <v>338.1399999999994</v>
      </c>
      <c r="E70" s="10"/>
      <c r="F70" s="6" t="n">
        <f t="shared" si="5"/>
        <v>-0.08067799482702509</v>
      </c>
    </row>
    <row r="71" spans="1:6">
      <c r="A71" s="5">
        <v>44927</v>
      </c>
      <c r="B71" s="5">
        <v>7310.11</v>
      </c>
      <c r="C71" s="5">
        <v>6900.31</v>
      </c>
      <c r="D71" s="5" t="n">
        <f t="shared" si="4"/>
        <v>409.7999999999993</v>
      </c>
      <c r="E71" s="10"/>
      <c r="F71" s="10"/>
    </row>
    <row r="72" spans="1:6">
      <c r="A72" s="5">
        <v>44958</v>
      </c>
      <c r="B72" s="5">
        <v>7220.69</v>
      </c>
      <c r="C72" s="5">
        <v>6815.9</v>
      </c>
      <c r="D72" s="5" t="n">
        <f t="shared" si="4"/>
        <v>404.78999999999996</v>
      </c>
      <c r="F72" s="10"/>
    </row>
    <row r="73" spans="1:6">
      <c r="A73" s="5">
        <v>44986</v>
      </c>
      <c r="B73" s="5">
        <v>7753.58</v>
      </c>
      <c r="C73" s="5">
        <v>7318.92</v>
      </c>
      <c r="D73" s="5" t="n">
        <f t="shared" si="4"/>
        <v>434.65999999999985</v>
      </c>
    </row>
    <row r="74" spans="1:6">
      <c r="A74" s="5">
        <v>45017</v>
      </c>
      <c r="B74" s="5">
        <v>7638.75</v>
      </c>
      <c r="C74" s="5">
        <v>7210.53</v>
      </c>
      <c r="D74" s="5" t="n">
        <f t="shared" si="4"/>
        <v>428.22000000000025</v>
      </c>
      <c r="F74" s="10"/>
    </row>
    <row r="75" spans="1:6">
      <c r="A75" s="5">
        <v>45047</v>
      </c>
      <c r="B75" s="5">
        <v>7730.99</v>
      </c>
      <c r="C75" s="5">
        <v>7297.6</v>
      </c>
      <c r="D75" s="5" t="n">
        <f t="shared" si="4"/>
        <v>433.3899999999994</v>
      </c>
      <c r="E75" s="10"/>
      <c r="F75" s="10"/>
    </row>
    <row r="76" spans="1:6">
      <c r="A76" s="5">
        <v>45078</v>
      </c>
      <c r="B76" s="5">
        <v>7494.13</v>
      </c>
      <c r="C76" s="5">
        <v>7074.01</v>
      </c>
      <c r="D76" s="5" t="n">
        <f t="shared" si="4"/>
        <v>420.1199999999999</v>
      </c>
      <c r="E76" s="10"/>
      <c r="F76" s="10"/>
    </row>
    <row r="77" spans="1:6">
      <c r="A77" s="5">
        <v>45108</v>
      </c>
      <c r="B77" s="5">
        <v>7683.99</v>
      </c>
      <c r="C77" s="5">
        <v>7253.23</v>
      </c>
      <c r="D77" s="5" t="n">
        <f t="shared" si="4"/>
        <v>430.7600000000002</v>
      </c>
      <c r="E77" s="10"/>
      <c r="F77" s="10"/>
    </row>
    <row r="78" spans="1:6">
      <c r="A78" s="5">
        <v>45139</v>
      </c>
      <c r="B78" s="5">
        <v>7680.08</v>
      </c>
      <c r="C78" s="5">
        <v>7249.54</v>
      </c>
      <c r="D78" s="5" t="n">
        <f t="shared" si="4"/>
        <v>430.53999999999996</v>
      </c>
      <c r="E78" s="10"/>
      <c r="F78" s="10"/>
    </row>
    <row r="79" spans="1:6">
      <c r="A79" s="5">
        <v>45170</v>
      </c>
      <c r="B79" s="5">
        <v>7464.27</v>
      </c>
      <c r="C79" s="5">
        <v>7045.83</v>
      </c>
      <c r="D79" s="5" t="n">
        <f t="shared" si="4"/>
        <v>418.4400000000005</v>
      </c>
      <c r="E79" s="10"/>
      <c r="F79" s="10"/>
    </row>
    <row r="80" spans="1:6">
      <c r="A80" s="5">
        <v>45200</v>
      </c>
      <c r="B80" s="5">
        <v>7711.76</v>
      </c>
      <c r="C80" s="5">
        <v>7279.44</v>
      </c>
      <c r="D80" s="5" t="n">
        <f t="shared" si="4"/>
        <v>432.3200000000006</v>
      </c>
      <c r="E80" s="10"/>
      <c r="F80" s="10"/>
    </row>
    <row r="81" spans="1:8">
      <c r="A81" s="5">
        <v>45231</v>
      </c>
      <c r="B81" s="5">
        <v>7339.24</v>
      </c>
      <c r="C81" s="5">
        <v>6927.81</v>
      </c>
      <c r="D81" s="5" t="n">
        <f t="shared" si="4"/>
        <v>411.4299999999994</v>
      </c>
      <c r="E81" s="10"/>
      <c r="F81" s="10"/>
    </row>
    <row r="82" spans="1:8">
      <c r="A82" s="5">
        <v>45261</v>
      </c>
      <c r="B82" s="5">
        <v>7466.21</v>
      </c>
      <c r="C82" s="5">
        <v>7047.66</v>
      </c>
      <c r="D82" s="5" t="n">
        <f t="shared" si="4"/>
        <v>418.5500000000002</v>
      </c>
      <c r="E82" s="10"/>
      <c r="F82" s="10"/>
    </row>
    <row r="83" spans="1:8">
      <c r="B83" s="10"/>
      <c r="D83" s="10"/>
      <c r="E83" s="10"/>
      <c r="F83" s="10"/>
    </row>
    <row r="84" spans="1:8">
      <c r="A84" s="7" t="s">
        <v>358</v>
      </c>
      <c r="B84" s="10" t="s">
        <v>359</v>
      </c>
      <c r="C84" s="1" t="s">
        <v>354</v>
      </c>
      <c r="D84" s="10" t="s">
        <v>355</v>
      </c>
      <c r="E84" s="10" t="s">
        <v>349</v>
      </c>
      <c r="F84" s="10"/>
    </row>
    <row r="85" spans="1:8">
      <c r="A85" s="5">
        <v>45292</v>
      </c>
      <c r="B85" s="5">
        <v>2974.63</v>
      </c>
      <c r="C85" s="5">
        <v>2807.88</v>
      </c>
      <c r="D85" s="5" t="n">
        <f t="shared" ref="D85:D108" si="6">B85-C85</f>
        <v>166.75</v>
      </c>
      <c r="E85" s="10"/>
      <c r="F85" s="6"/>
      <c r="G85" s="5">
        <v>32305.22</v>
      </c>
    </row>
    <row r="86" spans="1:8">
      <c r="A86" s="5">
        <v>45323</v>
      </c>
      <c r="B86" s="5">
        <v>2123.08</v>
      </c>
      <c r="C86" s="5">
        <v>2004.06</v>
      </c>
      <c r="D86" s="5" t="n">
        <f t="shared" si="6"/>
        <v>119.01999999999998</v>
      </c>
      <c r="E86" s="10"/>
      <c r="F86" s="6"/>
      <c r="G86" s="5">
        <v>26830.11</v>
      </c>
      <c r="H86" s="6" t="n">
        <f>G85/G86-1</f>
        <v>0.2040658797149919</v>
      </c>
    </row>
    <row r="87" spans="1:8">
      <c r="A87" s="5">
        <v>45352</v>
      </c>
      <c r="B87" s="5">
        <v>2821.05</v>
      </c>
      <c r="C87" s="5">
        <v>2675.59</v>
      </c>
      <c r="D87" s="5" t="n">
        <f t="shared" si="6"/>
        <v>145.46000000000004</v>
      </c>
      <c r="E87" s="10"/>
      <c r="F87" s="6"/>
    </row>
    <row r="88" spans="1:8">
      <c r="A88" s="5">
        <v>45383</v>
      </c>
      <c r="B88" s="5">
        <v>2989.04</v>
      </c>
      <c r="C88" s="5">
        <v>2836.25</v>
      </c>
      <c r="D88" s="5" t="n">
        <f t="shared" si="6"/>
        <v>152.78999999999996</v>
      </c>
      <c r="E88" s="10"/>
      <c r="F88" s="6"/>
    </row>
    <row r="89" spans="1:8">
      <c r="A89" s="5">
        <v>45413</v>
      </c>
      <c r="B89" s="5">
        <v>3014.28</v>
      </c>
      <c r="C89" s="5">
        <v>2851.57</v>
      </c>
      <c r="D89" s="5" t="n">
        <f t="shared" si="6"/>
        <v>162.71000000000004</v>
      </c>
      <c r="E89" s="10"/>
      <c r="F89" s="6"/>
    </row>
    <row r="90" spans="1:8">
      <c r="A90" s="5">
        <v>45444</v>
      </c>
      <c r="B90" s="5">
        <v>3306.04</v>
      </c>
      <c r="C90" s="5">
        <v>3120.47</v>
      </c>
      <c r="D90" s="5" t="n">
        <f t="shared" si="6"/>
        <v>185.57000000000016</v>
      </c>
      <c r="E90" s="10"/>
      <c r="F90" s="6"/>
    </row>
    <row r="91" spans="1:8">
      <c r="A91" s="5">
        <v>45474</v>
      </c>
      <c r="B91" s="5">
        <v>3136.79</v>
      </c>
      <c r="C91" s="5">
        <v>2957.37</v>
      </c>
      <c r="D91" s="5" t="n">
        <f t="shared" si="6"/>
        <v>179.42000000000007</v>
      </c>
      <c r="E91" s="10"/>
      <c r="F91" s="6"/>
    </row>
    <row r="92" spans="1:8">
      <c r="A92" s="5">
        <v>45505</v>
      </c>
      <c r="B92" s="5">
        <v>3181.63</v>
      </c>
      <c r="C92" s="5">
        <v>3012.35</v>
      </c>
      <c r="D92" s="5" t="n">
        <f t="shared" si="6"/>
        <v>169.2800000000002</v>
      </c>
      <c r="E92" s="10"/>
      <c r="F92" s="6"/>
    </row>
    <row r="93" spans="1:8">
      <c r="A93" s="5">
        <v>45536</v>
      </c>
      <c r="B93" s="5">
        <v>2927.43</v>
      </c>
      <c r="C93" s="5">
        <v>2753.38</v>
      </c>
      <c r="D93" s="5" t="n">
        <f t="shared" si="6"/>
        <v>174.04999999999973</v>
      </c>
      <c r="E93" s="10"/>
      <c r="F93" s="6"/>
    </row>
    <row r="94" spans="1:8">
      <c r="A94" s="5">
        <v>45566</v>
      </c>
      <c r="B94" s="5">
        <v>3004.19</v>
      </c>
      <c r="C94" s="5">
        <v>2826.61</v>
      </c>
      <c r="D94" s="5" t="n">
        <f t="shared" si="6"/>
        <v>177.57999999999993</v>
      </c>
      <c r="E94" s="10"/>
      <c r="F94" s="6"/>
    </row>
    <row r="95" spans="1:8">
      <c r="A95" s="5">
        <v>45597</v>
      </c>
      <c r="B95" s="5">
        <v>2827.06</v>
      </c>
      <c r="C95" s="5">
        <v>2659.48</v>
      </c>
      <c r="D95" s="5" t="n">
        <f t="shared" si="6"/>
        <v>167.57999999999993</v>
      </c>
      <c r="E95" s="10"/>
      <c r="F95" s="6"/>
    </row>
    <row r="96" spans="1:8">
      <c r="A96" s="5">
        <v>45627</v>
      </c>
      <c r="B96" s="5">
        <v>2952.18</v>
      </c>
      <c r="C96" s="5">
        <v>2800.81</v>
      </c>
      <c r="D96" s="5" t="n">
        <f t="shared" si="6"/>
        <v>151.3699999999999</v>
      </c>
      <c r="E96" s="10"/>
      <c r="F96" s="6"/>
    </row>
    <row r="97" spans="1:11">
      <c r="A97" s="5">
        <v>44927</v>
      </c>
      <c r="B97" s="5">
        <v>1878.82</v>
      </c>
      <c r="C97" s="5">
        <v>1773.49</v>
      </c>
      <c r="D97" s="5" t="n">
        <f t="shared" si="6"/>
        <v>105.32999999999993</v>
      </c>
      <c r="E97" s="10"/>
      <c r="F97" s="10"/>
    </row>
    <row r="98" spans="1:11">
      <c r="A98" s="5">
        <v>44958</v>
      </c>
      <c r="B98" s="5">
        <v>2129.59</v>
      </c>
      <c r="C98" s="5">
        <v>2010.21</v>
      </c>
      <c r="D98" s="5" t="n">
        <f t="shared" si="6"/>
        <v>119.38000000000011</v>
      </c>
      <c r="E98" s="10"/>
      <c r="F98" s="10"/>
    </row>
    <row r="99" spans="1:11">
      <c r="A99" s="5">
        <v>44986</v>
      </c>
      <c r="B99" s="5">
        <v>2336.93</v>
      </c>
      <c r="C99" s="5">
        <v>2205.93</v>
      </c>
      <c r="D99" s="5" t="n">
        <f t="shared" si="6"/>
        <v>131.0</v>
      </c>
      <c r="E99" s="10"/>
      <c r="F99" s="10"/>
    </row>
    <row r="100" spans="1:11">
      <c r="A100" s="5">
        <v>45017</v>
      </c>
      <c r="B100" s="5">
        <v>2304</v>
      </c>
      <c r="C100" s="5">
        <v>2174.84</v>
      </c>
      <c r="D100" s="5" t="n">
        <f t="shared" si="6"/>
        <v>129.15999999999985</v>
      </c>
      <c r="E100" s="10"/>
      <c r="F100" s="10"/>
    </row>
    <row r="101" spans="1:11">
      <c r="A101" s="5">
        <v>45047</v>
      </c>
      <c r="B101" s="5">
        <v>2400.32</v>
      </c>
      <c r="C101" s="5">
        <v>2265.76</v>
      </c>
      <c r="D101" s="5" t="n">
        <f t="shared" si="6"/>
        <v>134.55999999999995</v>
      </c>
      <c r="E101" s="10"/>
      <c r="F101" s="10"/>
    </row>
    <row r="102" spans="1:11">
      <c r="A102" s="5">
        <v>45078</v>
      </c>
      <c r="B102" s="5">
        <v>2489.17</v>
      </c>
      <c r="C102" s="5">
        <v>2349.63</v>
      </c>
      <c r="D102" s="5" t="n">
        <f t="shared" si="6"/>
        <v>139.53999999999996</v>
      </c>
      <c r="E102" s="10"/>
      <c r="F102" s="10"/>
    </row>
    <row r="103" spans="1:11">
      <c r="A103" s="5">
        <v>45108</v>
      </c>
      <c r="B103" s="5">
        <v>2678.56</v>
      </c>
      <c r="C103" s="5">
        <v>2528.4</v>
      </c>
      <c r="D103" s="5" t="n">
        <f t="shared" si="6"/>
        <v>150.15999999999985</v>
      </c>
      <c r="E103" s="10"/>
      <c r="F103" s="10"/>
    </row>
    <row r="104" spans="1:11">
      <c r="A104" s="5">
        <v>45139</v>
      </c>
      <c r="B104" s="5">
        <v>2690.82</v>
      </c>
      <c r="C104" s="5">
        <v>2539.97</v>
      </c>
      <c r="D104" s="5" t="n">
        <f t="shared" si="6"/>
        <v>150.85000000000036</v>
      </c>
      <c r="E104" s="10"/>
      <c r="F104" s="10"/>
    </row>
    <row r="105" spans="1:11">
      <c r="A105" s="5">
        <v>45170</v>
      </c>
      <c r="B105" s="5">
        <v>2586.75</v>
      </c>
      <c r="C105" s="5">
        <v>2441.74</v>
      </c>
      <c r="D105" s="5" t="n">
        <f t="shared" si="6"/>
        <v>145.01000000000022</v>
      </c>
      <c r="E105" s="10"/>
      <c r="F105" s="10"/>
    </row>
    <row r="106" spans="1:11">
      <c r="A106" s="5">
        <v>45200</v>
      </c>
      <c r="B106" s="5">
        <v>2641.33</v>
      </c>
      <c r="C106" s="5">
        <v>2493.25</v>
      </c>
      <c r="D106" s="5" t="n">
        <f t="shared" si="6"/>
        <v>148.07999999999993</v>
      </c>
      <c r="E106" s="10"/>
      <c r="F106" s="10"/>
    </row>
    <row r="107" spans="1:11">
      <c r="A107" s="5">
        <v>45231</v>
      </c>
      <c r="B107" s="5">
        <v>2693.82</v>
      </c>
      <c r="C107" s="5">
        <v>2542.81</v>
      </c>
      <c r="D107" s="5" t="n">
        <f t="shared" si="6"/>
        <v>151.01000000000022</v>
      </c>
      <c r="E107" s="10"/>
      <c r="F107" s="10"/>
    </row>
    <row r="108" spans="1:11">
      <c r="A108" s="5">
        <v>45261</v>
      </c>
      <c r="B108" s="5">
        <v>2918.53</v>
      </c>
      <c r="C108" s="5">
        <v>2754.92</v>
      </c>
      <c r="D108" s="5" t="n">
        <f t="shared" si="6"/>
        <v>163.61000000000013</v>
      </c>
      <c r="E108" s="10"/>
      <c r="F108" s="10"/>
    </row>
    <row r="109" spans="1:11">
      <c r="B109" s="10"/>
      <c r="D109" s="10"/>
      <c r="E109" s="10"/>
      <c r="F109" s="10"/>
    </row>
    <row r="110" spans="1:11">
      <c r="A110" s="5"/>
      <c r="B110" s="10"/>
      <c r="C110" s="5"/>
      <c r="D110" s="10"/>
      <c r="E110" s="10"/>
      <c r="F110" s="10"/>
      <c r="G110" s="6"/>
      <c r="H110" s="5"/>
      <c r="I110" s="6"/>
      <c r="J110" s="5"/>
      <c r="K110" s="5"/>
    </row>
    <row r="111" spans="1:11">
      <c r="B111" s="10"/>
      <c r="D111" s="10"/>
      <c r="E111" s="10"/>
      <c r="F111" s="10"/>
    </row>
    <row r="112" spans="1:11">
      <c r="A112" s="7" t="s">
        <v>331</v>
      </c>
      <c r="B112" s="9" t="s">
        <v>360</v>
      </c>
      <c r="C112" s="9" t="s">
        <v>361</v>
      </c>
      <c r="D112" s="9" t="s">
        <v>362</v>
      </c>
      <c r="E112" s="9" t="s">
        <v>363</v>
      </c>
      <c r="F112" s="9" t="s">
        <v>346</v>
      </c>
      <c r="G112" s="1" t="s">
        <v>347</v>
      </c>
      <c r="H112" s="1" t="s">
        <v>348</v>
      </c>
      <c r="I112" s="1" t="s">
        <v>44</v>
      </c>
      <c r="J112" s="1" t="s">
        <v>364</v>
      </c>
    </row>
    <row r="113" spans="1:9">
      <c r="A113" s="5">
        <v>45292</v>
      </c>
      <c r="B113" s="5">
        <v>87744.6778</v>
      </c>
      <c r="C113" s="5">
        <v>30250.06</v>
      </c>
      <c r="D113" s="5">
        <v>8693.27</v>
      </c>
      <c r="E113" s="5">
        <v>3372.3</v>
      </c>
      <c r="F113" s="5" t="n">
        <f t="shared" ref="F113:F124" si="7">SUM(B113:E113)</f>
        <v>130060.30780000001</v>
      </c>
      <c r="G113" s="6" t="n">
        <f t="shared" ref="G113:G123" si="8">F113/F126-1</f>
        <v>0.21523940960464172</v>
      </c>
      <c r="H113" s="6"/>
    </row>
    <row r="114" spans="1:9">
      <c r="A114" s="5">
        <v>45323</v>
      </c>
      <c r="B114" s="5">
        <v>102004.966084</v>
      </c>
      <c r="C114" s="5">
        <v>26225.89</v>
      </c>
      <c r="D114" s="5">
        <v>7799.61</v>
      </c>
      <c r="E114" s="5">
        <v>2275.07</v>
      </c>
      <c r="F114" s="5" t="n">
        <f t="shared" si="7"/>
        <v>138305.536084</v>
      </c>
      <c r="G114" s="6" t="n">
        <f t="shared" si="8"/>
        <v>0.055736460623756034</v>
      </c>
      <c r="H114" s="6"/>
    </row>
    <row r="115" spans="1:9">
      <c r="A115" s="5">
        <v>45352</v>
      </c>
      <c r="B115" s="5">
        <v>101027.5092</v>
      </c>
      <c r="C115" s="5">
        <v>28797.58</v>
      </c>
      <c r="D115" s="5">
        <v>7090.09</v>
      </c>
      <c r="E115" s="5">
        <v>2763.22</v>
      </c>
      <c r="F115" s="5" t="n">
        <f t="shared" si="7"/>
        <v>139678.3992</v>
      </c>
      <c r="G115" s="6" t="n">
        <f t="shared" si="8"/>
        <v>0.0017367494380409187</v>
      </c>
      <c r="H115" s="6"/>
    </row>
    <row r="116" spans="1:9">
      <c r="A116" s="5">
        <v>45383</v>
      </c>
      <c r="B116" s="5">
        <v>113662.2452</v>
      </c>
      <c r="C116" s="5">
        <v>30134.55</v>
      </c>
      <c r="D116" s="5">
        <v>7176.10000000001</v>
      </c>
      <c r="E116" s="5">
        <v>3062.38</v>
      </c>
      <c r="F116" s="5" t="n">
        <f t="shared" si="7"/>
        <v>154035.2752</v>
      </c>
      <c r="G116" s="6" t="n">
        <f t="shared" si="8"/>
        <v>0.05081922132177441</v>
      </c>
      <c r="H116" s="6"/>
    </row>
    <row r="117" spans="1:9">
      <c r="A117" s="5">
        <v>45413</v>
      </c>
      <c r="B117" s="5">
        <v>112806.816812</v>
      </c>
      <c r="C117" s="5">
        <v>29937.9</v>
      </c>
      <c r="D117" s="5">
        <v>7075.78999999999</v>
      </c>
      <c r="E117" s="5">
        <v>3100.35</v>
      </c>
      <c r="F117" s="5" t="n">
        <f t="shared" si="7"/>
        <v>152920.85681199998</v>
      </c>
      <c r="G117" s="6" t="n">
        <f t="shared" si="8"/>
        <v>0.05853483414522054</v>
      </c>
      <c r="H117" s="6"/>
    </row>
    <row r="118" spans="1:9">
      <c r="A118" s="5">
        <v>45444</v>
      </c>
      <c r="B118" s="5">
        <v>102798.5776</v>
      </c>
      <c r="C118" s="5">
        <v>28485.37</v>
      </c>
      <c r="D118" s="5">
        <v>6966.54</v>
      </c>
      <c r="E118" s="5">
        <v>3400.68</v>
      </c>
      <c r="F118" s="5" t="n">
        <f t="shared" si="7"/>
        <v>141651.16760000002</v>
      </c>
      <c r="G118" s="6" t="n">
        <f t="shared" si="8"/>
        <v>0.010398101259846415</v>
      </c>
      <c r="H118" s="6"/>
    </row>
    <row r="119" spans="1:9">
      <c r="A119" s="5">
        <v>45474</v>
      </c>
      <c r="B119" s="5">
        <v>108743.609524</v>
      </c>
      <c r="C119" s="5">
        <v>27914.41</v>
      </c>
      <c r="D119" s="5">
        <v>7615.3</v>
      </c>
      <c r="E119" s="5">
        <v>3462.17</v>
      </c>
      <c r="F119" s="5" t="n">
        <f t="shared" si="7"/>
        <v>147735.489524</v>
      </c>
      <c r="G119" s="6" t="n">
        <f t="shared" si="8"/>
        <v>-0.05322866039425023</v>
      </c>
      <c r="H119" s="6"/>
    </row>
    <row r="120" spans="1:9">
      <c r="A120" s="5">
        <v>45505</v>
      </c>
      <c r="B120" s="5">
        <v>111021.87836</v>
      </c>
      <c r="C120" s="5">
        <v>26899.32</v>
      </c>
      <c r="D120" s="5">
        <v>7258.4</v>
      </c>
      <c r="E120" s="5">
        <v>3424.53</v>
      </c>
      <c r="F120" s="5" t="n">
        <f t="shared" si="7"/>
        <v>148604.12836</v>
      </c>
      <c r="G120" s="6" t="n">
        <f t="shared" si="8"/>
        <v>0.005819364729805709</v>
      </c>
      <c r="H120" s="6"/>
    </row>
    <row r="121" spans="1:9">
      <c r="A121" s="5">
        <v>45536</v>
      </c>
      <c r="B121" s="5">
        <v>105538.55308</v>
      </c>
      <c r="C121" s="5">
        <v>28864.94</v>
      </c>
      <c r="D121" s="5">
        <v>7126.8</v>
      </c>
      <c r="E121" s="5">
        <v>3218.97</v>
      </c>
      <c r="F121" s="5" t="n">
        <f t="shared" si="7"/>
        <v>144749.26307999998</v>
      </c>
      <c r="G121" s="6" t="n">
        <f t="shared" si="8"/>
        <v>0.027007011886871046</v>
      </c>
      <c r="H121" s="6"/>
    </row>
    <row r="122" spans="1:9">
      <c r="A122" s="5">
        <v>45566</v>
      </c>
      <c r="B122" s="5">
        <v>124177.235324</v>
      </c>
      <c r="C122" s="5">
        <v>29605.06</v>
      </c>
      <c r="D122" s="5">
        <v>7409.42</v>
      </c>
      <c r="E122" s="5">
        <v>3327.63</v>
      </c>
      <c r="F122" s="5" t="n">
        <f t="shared" si="7"/>
        <v>164519.34532400002</v>
      </c>
      <c r="G122" s="6" t="n">
        <f t="shared" si="8"/>
        <v>0.09365506934847057</v>
      </c>
      <c r="H122" s="6"/>
    </row>
    <row r="123" spans="1:9">
      <c r="A123" s="5">
        <v>45597</v>
      </c>
      <c r="B123" s="5">
        <v>113313.788092</v>
      </c>
      <c r="C123" s="5">
        <v>29100.99</v>
      </c>
      <c r="D123" s="5">
        <v>7078.47</v>
      </c>
      <c r="E123" s="5">
        <v>3137.06</v>
      </c>
      <c r="F123" s="5" t="n">
        <f t="shared" si="7"/>
        <v>152630.308092</v>
      </c>
      <c r="G123" s="6" t="n">
        <f t="shared" si="8"/>
        <v>0.06343556469078826</v>
      </c>
      <c r="H123" s="6"/>
    </row>
    <row r="124" spans="1:9">
      <c r="A124" s="5">
        <v>45627</v>
      </c>
      <c r="B124" s="5">
        <v>95232.324708</v>
      </c>
      <c r="C124" s="5">
        <v>29229.51</v>
      </c>
      <c r="D124" s="5">
        <v>7028.36</v>
      </c>
      <c r="E124" s="5">
        <v>3146.29</v>
      </c>
      <c r="F124" s="5" t="n">
        <f t="shared" si="7"/>
        <v>134636.484708</v>
      </c>
      <c r="G124" s="6"/>
      <c r="H124" s="6"/>
    </row>
    <row r="125" spans="1:9">
      <c r="A125" s="7" t="s">
        <v>346</v>
      </c>
      <c r="B125" s="8" t="n">
        <f>SUM(B113:B124)</f>
        <v>1278072.1817839998</v>
      </c>
      <c r="C125" s="8" t="n">
        <f>SUM(C113:C124)</f>
        <v>345445.58</v>
      </c>
      <c r="D125" s="8" t="n">
        <f>SUM(D113:D124)</f>
        <v>88318.15000000001</v>
      </c>
      <c r="E125" s="8" t="n">
        <f>SUM(E113:E124)</f>
        <v>37690.65</v>
      </c>
      <c r="F125" s="10" t="s">
        <v>351</v>
      </c>
      <c r="G125" s="6"/>
      <c r="H125" s="8" t="n">
        <f>SUM(B125:E125)</f>
        <v>1749526.5617839997</v>
      </c>
      <c r="I125" s="6" t="n">
        <f>H125/H138-1</f>
        <v>0.042434629580726746</v>
      </c>
    </row>
    <row r="126" spans="1:9">
      <c r="A126" s="5">
        <v>44927</v>
      </c>
      <c r="B126" s="5">
        <v>76232.9222</v>
      </c>
      <c r="C126" s="5">
        <v>20374.14</v>
      </c>
      <c r="D126" s="5">
        <v>8287.38</v>
      </c>
      <c r="E126" s="5">
        <v>2129.99</v>
      </c>
      <c r="F126" s="5" t="n">
        <f t="shared" ref="F126:F137" si="9">SUM(B126:E126)</f>
        <v>107024.43220000001</v>
      </c>
      <c r="G126" s="6"/>
      <c r="H126" s="10"/>
    </row>
    <row r="127" spans="1:9">
      <c r="A127" s="5">
        <v>44958</v>
      </c>
      <c r="B127" s="5">
        <v>92722.7454126</v>
      </c>
      <c r="C127" s="5">
        <v>27813.06</v>
      </c>
      <c r="D127" s="5">
        <v>8186</v>
      </c>
      <c r="E127" s="5">
        <v>2282.04</v>
      </c>
      <c r="F127" s="5" t="n">
        <f t="shared" si="9"/>
        <v>131003.84541259999</v>
      </c>
      <c r="G127" s="6"/>
      <c r="H127" s="10"/>
    </row>
    <row r="128" spans="1:9">
      <c r="A128" s="5">
        <v>44986</v>
      </c>
      <c r="B128" s="5">
        <v>100787.5334</v>
      </c>
      <c r="C128" s="5">
        <v>28533.89</v>
      </c>
      <c r="D128" s="5">
        <v>7772.28</v>
      </c>
      <c r="E128" s="5">
        <v>2342.53</v>
      </c>
      <c r="F128" s="5" t="n">
        <f t="shared" si="9"/>
        <v>139436.2334</v>
      </c>
      <c r="G128" s="6"/>
      <c r="H128" s="10"/>
      <c r="I128" s="6"/>
    </row>
    <row r="129" spans="1:9">
      <c r="A129" s="5">
        <v>45017</v>
      </c>
      <c r="B129" s="5">
        <v>105145.2942</v>
      </c>
      <c r="C129" s="5">
        <v>30809.55</v>
      </c>
      <c r="D129" s="5">
        <v>8167.55</v>
      </c>
      <c r="E129" s="5">
        <v>2463.5</v>
      </c>
      <c r="F129" s="5" t="n">
        <f t="shared" si="9"/>
        <v>146585.89419999998</v>
      </c>
      <c r="G129" s="6"/>
      <c r="H129" s="10"/>
      <c r="I129" s="6"/>
    </row>
    <row r="130" spans="1:9">
      <c r="A130" s="5">
        <v>45047</v>
      </c>
      <c r="B130" s="5">
        <v>103234.7729</v>
      </c>
      <c r="C130" s="5">
        <v>30397.19</v>
      </c>
      <c r="D130" s="5">
        <v>8266.18</v>
      </c>
      <c r="E130" s="5">
        <v>2566.5</v>
      </c>
      <c r="F130" s="5" t="n">
        <f t="shared" si="9"/>
        <v>144464.64289999998</v>
      </c>
      <c r="G130" s="6"/>
      <c r="H130" s="10"/>
    </row>
    <row r="131" spans="1:9">
      <c r="A131" s="5">
        <v>45078</v>
      </c>
      <c r="B131" s="5">
        <v>100150.4022</v>
      </c>
      <c r="C131" s="5">
        <v>29368.57</v>
      </c>
      <c r="D131" s="5">
        <v>8012.96</v>
      </c>
      <c r="E131" s="5">
        <v>2661.49</v>
      </c>
      <c r="F131" s="5" t="n">
        <f t="shared" si="9"/>
        <v>140193.42219999997</v>
      </c>
      <c r="G131" s="6"/>
      <c r="H131" s="10"/>
    </row>
    <row r="132" spans="1:9">
      <c r="A132" s="5">
        <v>45108</v>
      </c>
      <c r="B132" s="5">
        <v>116553.7522</v>
      </c>
      <c r="C132" s="5">
        <v>28407.66</v>
      </c>
      <c r="D132" s="5">
        <v>8215.94</v>
      </c>
      <c r="E132" s="5">
        <v>2864.01</v>
      </c>
      <c r="F132" s="5" t="n">
        <f t="shared" si="9"/>
        <v>156041.3622</v>
      </c>
      <c r="G132" s="6"/>
      <c r="H132" s="10"/>
    </row>
    <row r="133" spans="1:9">
      <c r="A133" s="5">
        <v>45139</v>
      </c>
      <c r="B133" s="5">
        <v>108644.3901</v>
      </c>
      <c r="C133" s="5">
        <v>28011.06</v>
      </c>
      <c r="D133" s="5">
        <v>8211.76</v>
      </c>
      <c r="E133" s="5">
        <v>2877.14</v>
      </c>
      <c r="F133" s="5" t="n">
        <f t="shared" si="9"/>
        <v>147744.35010000004</v>
      </c>
      <c r="G133" s="6"/>
      <c r="H133" s="10"/>
    </row>
    <row r="134" spans="1:9">
      <c r="A134" s="5">
        <v>45170</v>
      </c>
      <c r="B134" s="5">
        <v>101615.2487</v>
      </c>
      <c r="C134" s="5">
        <v>28580.74</v>
      </c>
      <c r="D134" s="5">
        <v>7981.01</v>
      </c>
      <c r="E134" s="5">
        <v>2765.82</v>
      </c>
      <c r="F134" s="5" t="n">
        <f t="shared" si="9"/>
        <v>140942.8187</v>
      </c>
      <c r="G134" s="6"/>
      <c r="H134" s="10"/>
    </row>
    <row r="135" spans="1:9">
      <c r="A135" s="5">
        <v>45200</v>
      </c>
      <c r="B135" s="5">
        <v>108275.6336</v>
      </c>
      <c r="C135" s="5">
        <v>31085.21</v>
      </c>
      <c r="D135" s="5">
        <v>8245.66</v>
      </c>
      <c r="E135" s="5">
        <v>2824.24</v>
      </c>
      <c r="F135" s="5" t="n">
        <f t="shared" si="9"/>
        <v>150430.7436</v>
      </c>
      <c r="G135" s="6"/>
      <c r="H135" s="10"/>
    </row>
    <row r="136" spans="1:9">
      <c r="A136" s="5">
        <v>45231</v>
      </c>
      <c r="B136" s="5">
        <v>100799.5258</v>
      </c>
      <c r="C136" s="5">
        <v>31998.54</v>
      </c>
      <c r="D136" s="5">
        <v>7847.31</v>
      </c>
      <c r="E136" s="5">
        <v>2880.3</v>
      </c>
      <c r="F136" s="5" t="n">
        <f t="shared" si="9"/>
        <v>143525.6758</v>
      </c>
      <c r="G136" s="6"/>
      <c r="H136" s="10"/>
    </row>
    <row r="137" spans="1:9">
      <c r="A137" s="5">
        <v>45261</v>
      </c>
      <c r="B137" s="5">
        <v>87076.6553</v>
      </c>
      <c r="C137" s="5">
        <v>32734.44</v>
      </c>
      <c r="D137" s="5">
        <v>7983.07999999999</v>
      </c>
      <c r="E137" s="5">
        <v>3120.58</v>
      </c>
      <c r="F137" s="5" t="n">
        <f t="shared" si="9"/>
        <v>130914.75529999999</v>
      </c>
      <c r="G137" s="6"/>
      <c r="H137" s="10"/>
    </row>
    <row r="138" spans="1:9">
      <c r="A138" s="7" t="s">
        <v>346</v>
      </c>
      <c r="B138" s="8" t="n">
        <f>SUM(B126:B137)</f>
        <v>1201238.8760125998</v>
      </c>
      <c r="C138" s="8" t="n">
        <f>SUM(C126:C137)</f>
        <v>348114.05</v>
      </c>
      <c r="D138" s="8" t="n">
        <f>SUM(D126:D137)</f>
        <v>97177.10999999999</v>
      </c>
      <c r="E138" s="8" t="n">
        <f>SUM(E126:E137)</f>
        <v>31778.139999999992</v>
      </c>
      <c r="F138" s="10" t="s">
        <v>351</v>
      </c>
      <c r="G138" s="11"/>
      <c r="H138" s="8" t="n">
        <f>SUM(B138:E138)</f>
        <v>1678308.1760125996</v>
      </c>
    </row>
    <row r="139" spans="1:9">
      <c r="B139" s="6"/>
      <c r="D139" s="10"/>
      <c r="E139" s="10"/>
      <c r="F139" s="10"/>
      <c r="G139" s="6"/>
      <c r="H139" s="10"/>
    </row>
    <row r="140" spans="1:9">
      <c r="B140" s="10"/>
      <c r="D140" s="10"/>
      <c r="E140" s="10"/>
      <c r="F140" s="10"/>
    </row>
    <row r="141" spans="1:9">
      <c r="A141" s="12" t="s">
        <v>352</v>
      </c>
      <c r="B141" s="10" t="s">
        <v>353</v>
      </c>
      <c r="C141" s="10" t="s">
        <v>354</v>
      </c>
      <c r="D141" s="10" t="s">
        <v>355</v>
      </c>
      <c r="E141" s="10" t="s">
        <v>364</v>
      </c>
      <c r="F141" s="10"/>
    </row>
    <row r="142" spans="1:9">
      <c r="A142" s="5">
        <v>45292</v>
      </c>
      <c r="B142" s="5">
        <v>108793.05</v>
      </c>
      <c r="C142" s="5">
        <v>78542.99</v>
      </c>
      <c r="D142" s="5" t="n">
        <f t="shared" ref="D142:D165" si="10">B142-C142</f>
        <v>30250.059999999998</v>
      </c>
      <c r="E142" s="10"/>
      <c r="F142" s="6" t="n">
        <f t="shared" ref="F142:F153" si="11">D142/D154-1</f>
        <v>0.484728189754267</v>
      </c>
    </row>
    <row r="143" spans="1:9">
      <c r="A143" s="5">
        <v>45323</v>
      </c>
      <c r="B143" s="5">
        <v>87498.37</v>
      </c>
      <c r="C143" s="5">
        <v>61272.48</v>
      </c>
      <c r="D143" s="5" t="n">
        <f t="shared" si="10"/>
        <v>26225.889999999992</v>
      </c>
      <c r="E143" s="10"/>
      <c r="F143" s="6" t="n">
        <f t="shared" si="11"/>
        <v>-0.05706563750986049</v>
      </c>
    </row>
    <row r="144" spans="1:9">
      <c r="A144" s="5">
        <v>45352</v>
      </c>
      <c r="B144" s="5">
        <v>106577.9</v>
      </c>
      <c r="C144" s="5">
        <v>77780.32</v>
      </c>
      <c r="D144" s="5" t="n">
        <f t="shared" si="10"/>
        <v>28797.579999999987</v>
      </c>
      <c r="E144" s="10"/>
      <c r="F144" s="6" t="n">
        <f t="shared" si="11"/>
        <v>0.009241291671062024</v>
      </c>
    </row>
    <row r="145" spans="1:6">
      <c r="A145" s="5">
        <v>45383</v>
      </c>
      <c r="B145" s="5">
        <v>108359.17</v>
      </c>
      <c r="C145" s="5">
        <v>78224.62</v>
      </c>
      <c r="D145" s="5" t="n">
        <f t="shared" si="10"/>
        <v>30134.550000000003</v>
      </c>
      <c r="E145" s="10"/>
      <c r="F145" s="6" t="n">
        <f t="shared" si="11"/>
        <v>-0.02190879126764267</v>
      </c>
    </row>
    <row r="146" spans="1:6">
      <c r="A146" s="5">
        <v>45413</v>
      </c>
      <c r="B146" s="5">
        <v>106563.69</v>
      </c>
      <c r="C146" s="5">
        <v>76625.79</v>
      </c>
      <c r="D146" s="5" t="n">
        <f t="shared" si="10"/>
        <v>29937.90000000001</v>
      </c>
      <c r="E146" s="10"/>
      <c r="F146" s="6" t="n">
        <f t="shared" si="11"/>
        <v>-0.015109620330037044</v>
      </c>
    </row>
    <row r="147" spans="1:6">
      <c r="A147" s="5">
        <v>45444</v>
      </c>
      <c r="B147" s="5">
        <v>102073.07</v>
      </c>
      <c r="C147" s="5">
        <v>73587.7</v>
      </c>
      <c r="D147" s="5" t="n">
        <f t="shared" si="10"/>
        <v>28485.37000000001</v>
      </c>
      <c r="E147" s="10"/>
      <c r="F147" s="6" t="n">
        <f t="shared" si="11"/>
        <v>-0.03007296575897289</v>
      </c>
    </row>
    <row r="148" spans="1:6">
      <c r="A148" s="5">
        <v>45474</v>
      </c>
      <c r="B148" s="5">
        <v>97418.42</v>
      </c>
      <c r="C148" s="5">
        <v>69504.01</v>
      </c>
      <c r="D148" s="5" t="n">
        <f t="shared" si="10"/>
        <v>27914.410000000003</v>
      </c>
      <c r="E148" s="10"/>
      <c r="F148" s="6" t="n">
        <f t="shared" si="11"/>
        <v>-0.01736327455341269</v>
      </c>
    </row>
    <row r="149" spans="1:6">
      <c r="A149" s="5">
        <v>45505</v>
      </c>
      <c r="B149" s="5">
        <v>92655.23</v>
      </c>
      <c r="C149" s="5">
        <v>65755.91</v>
      </c>
      <c r="D149" s="5" t="n">
        <f t="shared" si="10"/>
        <v>26899.319999999992</v>
      </c>
      <c r="E149" s="10"/>
      <c r="F149" s="6" t="n">
        <f t="shared" si="11"/>
        <v>-0.039689322717526565</v>
      </c>
    </row>
    <row r="150" spans="1:6">
      <c r="A150" s="5">
        <v>45536</v>
      </c>
      <c r="B150" s="5">
        <v>100079.86</v>
      </c>
      <c r="C150" s="5">
        <v>71214.92</v>
      </c>
      <c r="D150" s="5" t="n">
        <f t="shared" si="10"/>
        <v>28864.940000000002</v>
      </c>
      <c r="E150" s="10"/>
      <c r="F150" s="6" t="n">
        <f t="shared" si="11"/>
        <v>0.009943759328834734</v>
      </c>
    </row>
    <row r="151" spans="1:6">
      <c r="A151" s="5">
        <v>45566</v>
      </c>
      <c r="B151" s="5">
        <v>104666.76</v>
      </c>
      <c r="C151" s="5">
        <v>75061.7</v>
      </c>
      <c r="D151" s="5" t="n">
        <f t="shared" si="10"/>
        <v>29605.059999999998</v>
      </c>
      <c r="E151" s="10"/>
      <c r="F151" s="6" t="n">
        <f t="shared" si="11"/>
        <v>-0.047615891930599785</v>
      </c>
    </row>
    <row r="152" spans="1:6">
      <c r="A152" s="5">
        <v>45597</v>
      </c>
      <c r="B152" s="5">
        <v>105620.35</v>
      </c>
      <c r="C152" s="5">
        <v>76519.36</v>
      </c>
      <c r="D152" s="5" t="n">
        <f t="shared" si="10"/>
        <v>29100.990000000005</v>
      </c>
      <c r="E152" s="10"/>
      <c r="F152" s="6" t="n">
        <f t="shared" si="11"/>
        <v>-0.09055256896095887</v>
      </c>
    </row>
    <row r="153" spans="1:6">
      <c r="A153" s="5">
        <v>45627</v>
      </c>
      <c r="B153" s="5">
        <v>111056.48</v>
      </c>
      <c r="C153" s="5">
        <v>81826.97</v>
      </c>
      <c r="D153" s="5" t="n">
        <f t="shared" si="10"/>
        <v>29229.509999999995</v>
      </c>
      <c r="E153" s="10"/>
      <c r="F153" s="6" t="n">
        <f t="shared" si="11"/>
        <v>-0.10707163464534597</v>
      </c>
    </row>
    <row r="154" spans="1:6">
      <c r="A154" s="5">
        <v>44927</v>
      </c>
      <c r="B154" s="5">
        <v>72739.22</v>
      </c>
      <c r="C154" s="5">
        <v>52365.08</v>
      </c>
      <c r="D154" s="5" t="n">
        <f t="shared" si="10"/>
        <v>20374.14</v>
      </c>
      <c r="E154" s="10"/>
      <c r="F154" s="10"/>
    </row>
    <row r="155" spans="1:6">
      <c r="A155" s="5">
        <v>44958</v>
      </c>
      <c r="B155" s="5">
        <v>94848.1</v>
      </c>
      <c r="C155" s="5">
        <v>67035.04</v>
      </c>
      <c r="D155" s="5" t="n">
        <f t="shared" si="10"/>
        <v>27813.060000000012</v>
      </c>
      <c r="E155" s="10"/>
      <c r="F155" s="10"/>
    </row>
    <row r="156" spans="1:6">
      <c r="A156" s="5">
        <v>44986</v>
      </c>
      <c r="B156" s="5">
        <v>104224.74</v>
      </c>
      <c r="C156" s="5">
        <v>75690.85</v>
      </c>
      <c r="D156" s="5" t="n">
        <f t="shared" si="10"/>
        <v>28533.89</v>
      </c>
      <c r="E156" s="10"/>
      <c r="F156" s="10"/>
    </row>
    <row r="157" spans="1:6">
      <c r="A157" s="5">
        <v>45017</v>
      </c>
      <c r="B157" s="5">
        <v>109070.24</v>
      </c>
      <c r="C157" s="5">
        <v>78260.69</v>
      </c>
      <c r="D157" s="5" t="n">
        <f t="shared" si="10"/>
        <v>30809.550000000003</v>
      </c>
      <c r="E157" s="10"/>
      <c r="F157" s="10"/>
    </row>
    <row r="158" spans="1:6">
      <c r="A158" s="5">
        <v>45047</v>
      </c>
      <c r="B158" s="5">
        <v>107610.32</v>
      </c>
      <c r="C158" s="5">
        <v>77213.13</v>
      </c>
      <c r="D158" s="5" t="n">
        <f t="shared" si="10"/>
        <v>30397.190000000002</v>
      </c>
      <c r="E158" s="10"/>
      <c r="F158" s="10"/>
    </row>
    <row r="159" spans="1:6">
      <c r="A159" s="5">
        <v>45078</v>
      </c>
      <c r="B159" s="5">
        <v>103968.86</v>
      </c>
      <c r="C159" s="5">
        <v>74600.29</v>
      </c>
      <c r="D159" s="5" t="n">
        <f t="shared" si="10"/>
        <v>29368.570000000007</v>
      </c>
      <c r="E159" s="10"/>
      <c r="F159" s="10"/>
    </row>
    <row r="160" spans="1:6">
      <c r="A160" s="5">
        <v>45108</v>
      </c>
      <c r="B160" s="5">
        <v>100114.99</v>
      </c>
      <c r="C160" s="5">
        <v>71707.33</v>
      </c>
      <c r="D160" s="5" t="n">
        <f t="shared" si="10"/>
        <v>28407.660000000003</v>
      </c>
      <c r="E160" s="10"/>
      <c r="F160" s="10"/>
    </row>
    <row r="161" spans="1:6">
      <c r="A161" s="5">
        <v>45139</v>
      </c>
      <c r="B161" s="5">
        <v>98111.32</v>
      </c>
      <c r="C161" s="5">
        <v>70100.26</v>
      </c>
      <c r="D161" s="5" t="n">
        <f t="shared" si="10"/>
        <v>28011.060000000012</v>
      </c>
      <c r="E161" s="10"/>
      <c r="F161" s="10"/>
    </row>
    <row r="162" spans="1:6">
      <c r="A162" s="5">
        <v>45170</v>
      </c>
      <c r="B162" s="5">
        <v>100095.11</v>
      </c>
      <c r="C162" s="5">
        <v>71514.37</v>
      </c>
      <c r="D162" s="5" t="n">
        <f t="shared" si="10"/>
        <v>28580.740000000005</v>
      </c>
      <c r="E162" s="10"/>
      <c r="F162" s="10"/>
    </row>
    <row r="163" spans="1:6">
      <c r="A163" s="5">
        <v>45200</v>
      </c>
      <c r="B163" s="5">
        <v>111006.03</v>
      </c>
      <c r="C163" s="5">
        <v>79920.82</v>
      </c>
      <c r="D163" s="5" t="n">
        <f t="shared" si="10"/>
        <v>31085.209999999992</v>
      </c>
      <c r="E163" s="10"/>
      <c r="F163" s="10"/>
    </row>
    <row r="164" spans="1:6">
      <c r="A164" s="5">
        <v>45231</v>
      </c>
      <c r="B164" s="5">
        <v>114280.89</v>
      </c>
      <c r="C164" s="5">
        <v>82282.35</v>
      </c>
      <c r="D164" s="5" t="n">
        <f t="shared" si="10"/>
        <v>31998.539999999994</v>
      </c>
      <c r="E164" s="10"/>
      <c r="F164" s="10"/>
    </row>
    <row r="165" spans="1:6">
      <c r="A165" s="5">
        <v>45261</v>
      </c>
      <c r="B165" s="5">
        <v>116051.76</v>
      </c>
      <c r="C165" s="5">
        <v>83317.32</v>
      </c>
      <c r="D165" s="5" t="n">
        <f t="shared" si="10"/>
        <v>32734.439999999988</v>
      </c>
      <c r="E165" s="10"/>
      <c r="F165" s="10"/>
    </row>
    <row r="166" spans="1:6">
      <c r="A166" s="5"/>
      <c r="B166" s="10"/>
      <c r="D166" s="10"/>
      <c r="E166" s="10"/>
      <c r="F166" s="10"/>
    </row>
    <row r="167" spans="1:6">
      <c r="A167" s="7" t="s">
        <v>356</v>
      </c>
      <c r="B167" s="10" t="s">
        <v>357</v>
      </c>
      <c r="C167" s="10" t="s">
        <v>354</v>
      </c>
      <c r="D167" s="10" t="s">
        <v>355</v>
      </c>
      <c r="E167" s="10" t="s">
        <v>364</v>
      </c>
      <c r="F167" s="10"/>
    </row>
    <row r="168" spans="1:6">
      <c r="A168" s="5">
        <v>45292</v>
      </c>
      <c r="B168" s="5">
        <v>45485.38</v>
      </c>
      <c r="C168" s="5">
        <v>36792.11</v>
      </c>
      <c r="D168" s="5" t="n">
        <f t="shared" ref="D168:D191" si="12">B168-C168</f>
        <v>8693.269999999997</v>
      </c>
      <c r="E168" s="10"/>
      <c r="F168" s="6" t="n">
        <f t="shared" ref="F168:F179" si="13">D168/D180-1</f>
        <v>0.048976878096575804</v>
      </c>
    </row>
    <row r="169" spans="1:6">
      <c r="A169" s="5">
        <v>45323</v>
      </c>
      <c r="B169" s="5">
        <v>43209.46</v>
      </c>
      <c r="C169" s="5">
        <v>35409.85</v>
      </c>
      <c r="D169" s="5" t="n">
        <f t="shared" si="12"/>
        <v>7799.610000000001</v>
      </c>
      <c r="E169" s="10"/>
      <c r="F169" s="6" t="n">
        <f t="shared" si="13"/>
        <v>-0.04720131932567795</v>
      </c>
    </row>
    <row r="170" spans="1:6">
      <c r="A170" s="5">
        <v>45352</v>
      </c>
      <c r="B170" s="5">
        <v>42068.85</v>
      </c>
      <c r="C170" s="5">
        <v>34978.76</v>
      </c>
      <c r="D170" s="5" t="n">
        <f t="shared" si="12"/>
        <v>7090.0899999999965</v>
      </c>
      <c r="E170" s="10"/>
      <c r="F170" s="6" t="n">
        <f t="shared" si="13"/>
        <v>-0.08777218525323327</v>
      </c>
    </row>
    <row r="171" spans="1:6">
      <c r="A171" s="5">
        <v>45383</v>
      </c>
      <c r="B171" s="5">
        <v>41723.3</v>
      </c>
      <c r="C171" s="5">
        <v>34547.2</v>
      </c>
      <c r="D171" s="5" t="n">
        <f t="shared" si="12"/>
        <v>7176.100000000006</v>
      </c>
      <c r="E171" s="10"/>
      <c r="F171" s="6" t="n">
        <f t="shared" si="13"/>
        <v>-0.1213889109953401</v>
      </c>
    </row>
    <row r="172" spans="1:6">
      <c r="A172" s="5">
        <v>45413</v>
      </c>
      <c r="B172" s="5">
        <v>41000.34</v>
      </c>
      <c r="C172" s="5">
        <v>33924.55</v>
      </c>
      <c r="D172" s="5" t="n">
        <f t="shared" si="12"/>
        <v>7075.789999999994</v>
      </c>
      <c r="E172" s="10"/>
      <c r="F172" s="6" t="n">
        <f t="shared" si="13"/>
        <v>-0.1440072681698209</v>
      </c>
    </row>
    <row r="173" spans="1:6">
      <c r="A173" s="5">
        <v>45444</v>
      </c>
      <c r="B173" s="5">
        <v>40151.11</v>
      </c>
      <c r="C173" s="5">
        <v>33184.57</v>
      </c>
      <c r="D173" s="5" t="n">
        <f t="shared" si="12"/>
        <v>6966.540000000001</v>
      </c>
      <c r="E173" s="10"/>
      <c r="F173" s="6" t="n">
        <f t="shared" si="13"/>
        <v>-0.13059094267286997</v>
      </c>
    </row>
    <row r="174" spans="1:6">
      <c r="A174" s="5">
        <v>45474</v>
      </c>
      <c r="B174" s="5">
        <v>41168.11</v>
      </c>
      <c r="C174" s="5">
        <v>33552.81</v>
      </c>
      <c r="D174" s="5" t="n">
        <f t="shared" si="12"/>
        <v>7615.300000000003</v>
      </c>
      <c r="E174" s="10"/>
      <c r="F174" s="6" t="n">
        <f t="shared" si="13"/>
        <v>-0.07310666825707102</v>
      </c>
    </row>
    <row r="175" spans="1:6">
      <c r="A175" s="5">
        <v>45505</v>
      </c>
      <c r="B175" s="5">
        <v>40168.41</v>
      </c>
      <c r="C175" s="5">
        <v>32910.01</v>
      </c>
      <c r="D175" s="5" t="n">
        <f t="shared" si="12"/>
        <v>7258.4000000000015</v>
      </c>
      <c r="E175" s="10"/>
      <c r="F175" s="6" t="n">
        <f t="shared" si="13"/>
        <v>-0.11609691466871896</v>
      </c>
    </row>
    <row r="176" spans="1:6">
      <c r="A176" s="5">
        <v>45536</v>
      </c>
      <c r="B176" s="5">
        <v>38613.18</v>
      </c>
      <c r="C176" s="5">
        <v>31486.38</v>
      </c>
      <c r="D176" s="5" t="n">
        <f t="shared" si="12"/>
        <v>7126.799999999999</v>
      </c>
      <c r="E176" s="10"/>
      <c r="F176" s="6" t="n">
        <f t="shared" si="13"/>
        <v>-0.10703031320597267</v>
      </c>
    </row>
    <row r="177" spans="1:6">
      <c r="A177" s="5">
        <v>45566</v>
      </c>
      <c r="B177" s="5">
        <v>40040.88</v>
      </c>
      <c r="C177" s="5">
        <v>32631.46</v>
      </c>
      <c r="D177" s="5" t="n">
        <f t="shared" si="12"/>
        <v>7409.419999999998</v>
      </c>
      <c r="E177" s="10"/>
      <c r="F177" s="6" t="n">
        <f t="shared" si="13"/>
        <v>-0.10141577508653032</v>
      </c>
    </row>
    <row r="178" spans="1:6">
      <c r="A178" s="5">
        <v>45597</v>
      </c>
      <c r="B178" s="5">
        <v>38199.91</v>
      </c>
      <c r="C178" s="5">
        <v>31121.44</v>
      </c>
      <c r="D178" s="5" t="n">
        <f t="shared" si="12"/>
        <v>7078.470000000005</v>
      </c>
      <c r="E178" s="10"/>
      <c r="F178" s="6" t="n">
        <f t="shared" si="13"/>
        <v>-0.09797497486399798</v>
      </c>
    </row>
    <row r="179" spans="1:6">
      <c r="A179" s="5">
        <v>45627</v>
      </c>
      <c r="B179" s="5">
        <v>39565.62</v>
      </c>
      <c r="C179" s="5">
        <v>32537.26</v>
      </c>
      <c r="D179" s="5" t="n">
        <f t="shared" si="12"/>
        <v>7028.360000000004</v>
      </c>
      <c r="E179" s="10"/>
      <c r="F179" s="6" t="n">
        <f t="shared" si="13"/>
        <v>-0.11959293906612378</v>
      </c>
    </row>
    <row r="180" spans="1:6">
      <c r="A180" s="5">
        <v>44927</v>
      </c>
      <c r="B180" s="5">
        <v>43361.64</v>
      </c>
      <c r="C180" s="5">
        <v>35074.26</v>
      </c>
      <c r="D180" s="5" t="n">
        <f t="shared" si="12"/>
        <v>8287.379999999997</v>
      </c>
      <c r="E180" s="10"/>
    </row>
    <row r="181" spans="1:6">
      <c r="A181" s="5">
        <v>44958</v>
      </c>
      <c r="B181" s="5">
        <v>42831.22</v>
      </c>
      <c r="C181" s="5">
        <v>34645.22</v>
      </c>
      <c r="D181" s="5" t="n">
        <f t="shared" si="12"/>
        <v>8186.0</v>
      </c>
      <c r="E181" s="10"/>
      <c r="F181" s="10"/>
    </row>
    <row r="182" spans="1:6">
      <c r="A182" s="5">
        <v>44986</v>
      </c>
      <c r="B182" s="5">
        <v>45062.4</v>
      </c>
      <c r="C182" s="5">
        <v>37290.12</v>
      </c>
      <c r="D182" s="5" t="n">
        <f t="shared" si="12"/>
        <v>7772.279999999999</v>
      </c>
      <c r="E182" s="10"/>
      <c r="F182" s="10"/>
    </row>
    <row r="183" spans="1:6">
      <c r="A183" s="5">
        <v>45017</v>
      </c>
      <c r="B183" s="5">
        <v>44758.83</v>
      </c>
      <c r="C183" s="5">
        <v>36591.28</v>
      </c>
      <c r="D183" s="5" t="n">
        <f t="shared" si="12"/>
        <v>8167.550000000003</v>
      </c>
      <c r="E183" s="10"/>
      <c r="F183" s="10"/>
    </row>
    <row r="184" spans="1:6">
      <c r="A184" s="5">
        <v>45047</v>
      </c>
      <c r="B184" s="5">
        <v>45299.31</v>
      </c>
      <c r="C184" s="5">
        <v>37033.13</v>
      </c>
      <c r="D184" s="5" t="n">
        <f t="shared" si="12"/>
        <v>8266.18</v>
      </c>
      <c r="E184" s="10"/>
      <c r="F184" s="10"/>
    </row>
    <row r="185" spans="1:6">
      <c r="A185" s="5">
        <v>45078</v>
      </c>
      <c r="B185" s="5">
        <v>43911.44</v>
      </c>
      <c r="C185" s="5">
        <v>35898.48</v>
      </c>
      <c r="D185" s="5" t="n">
        <f t="shared" si="12"/>
        <v>8012.959999999999</v>
      </c>
      <c r="E185" s="10"/>
      <c r="F185" s="10"/>
    </row>
    <row r="186" spans="1:6">
      <c r="A186" s="5">
        <v>45108</v>
      </c>
      <c r="B186" s="5">
        <v>45023.91</v>
      </c>
      <c r="C186" s="5">
        <v>36807.97</v>
      </c>
      <c r="D186" s="5" t="n">
        <f t="shared" si="12"/>
        <v>8215.940000000002</v>
      </c>
      <c r="E186" s="10"/>
      <c r="F186" s="10"/>
    </row>
    <row r="187" spans="1:6">
      <c r="A187" s="5">
        <v>45139</v>
      </c>
      <c r="B187" s="5">
        <v>45001</v>
      </c>
      <c r="C187" s="5">
        <v>36789.24</v>
      </c>
      <c r="D187" s="5" t="n">
        <f t="shared" si="12"/>
        <v>8211.760000000002</v>
      </c>
      <c r="E187" s="10"/>
      <c r="F187" s="10"/>
    </row>
    <row r="188" spans="1:6">
      <c r="A188" s="5">
        <v>45170</v>
      </c>
      <c r="B188" s="5">
        <v>43736.48</v>
      </c>
      <c r="C188" s="5">
        <v>35755.47</v>
      </c>
      <c r="D188" s="5" t="n">
        <f t="shared" si="12"/>
        <v>7981.010000000002</v>
      </c>
      <c r="E188" s="10"/>
      <c r="F188" s="10"/>
    </row>
    <row r="189" spans="1:6">
      <c r="A189" s="5">
        <v>45200</v>
      </c>
      <c r="B189" s="5">
        <v>45186.63</v>
      </c>
      <c r="C189" s="5">
        <v>36940.97</v>
      </c>
      <c r="D189" s="5" t="n">
        <f t="shared" si="12"/>
        <v>8245.659999999996</v>
      </c>
      <c r="E189" s="10"/>
      <c r="F189" s="10"/>
    </row>
    <row r="190" spans="1:6">
      <c r="A190" s="5">
        <v>45231</v>
      </c>
      <c r="B190" s="5">
        <v>43003.87</v>
      </c>
      <c r="C190" s="5">
        <v>35156.56</v>
      </c>
      <c r="D190" s="5" t="n">
        <f t="shared" si="12"/>
        <v>7847.310000000005</v>
      </c>
      <c r="E190" s="10"/>
      <c r="F190" s="10"/>
    </row>
    <row r="191" spans="1:6">
      <c r="A191" s="5">
        <v>45261</v>
      </c>
      <c r="B191" s="5">
        <v>43747.84</v>
      </c>
      <c r="C191" s="5">
        <v>35764.76</v>
      </c>
      <c r="D191" s="5" t="n">
        <f t="shared" si="12"/>
        <v>7983.0799999999945</v>
      </c>
      <c r="E191" s="10"/>
      <c r="F191" s="10"/>
    </row>
    <row r="192" spans="1:6">
      <c r="B192" s="10"/>
      <c r="D192" s="10"/>
      <c r="E192" s="10"/>
      <c r="F192" s="10"/>
    </row>
    <row r="193" spans="1:9">
      <c r="A193" s="7" t="s">
        <v>358</v>
      </c>
      <c r="B193" s="10" t="s">
        <v>359</v>
      </c>
      <c r="C193" s="10" t="s">
        <v>354</v>
      </c>
      <c r="D193" s="10" t="s">
        <v>355</v>
      </c>
      <c r="E193" s="10" t="s">
        <v>364</v>
      </c>
      <c r="F193" s="10"/>
    </row>
    <row r="194" spans="1:9">
      <c r="A194" s="5">
        <v>45292</v>
      </c>
      <c r="B194" s="5">
        <v>17644.73</v>
      </c>
      <c r="C194" s="5">
        <v>14272.43</v>
      </c>
      <c r="D194" s="5" t="n">
        <f t="shared" ref="D194:D217" si="14">B194-C194</f>
        <v>3372.2999999999993</v>
      </c>
      <c r="E194" s="10"/>
      <c r="F194" s="6" t="n">
        <f t="shared" ref="F194:F205" si="15">D194/D206-1</f>
        <v>0.5832468697036137</v>
      </c>
      <c r="H194" s="5">
        <v>191818.25</v>
      </c>
    </row>
    <row r="195" spans="1:9">
      <c r="A195" s="5">
        <v>45323</v>
      </c>
      <c r="B195" s="5">
        <v>12387.72</v>
      </c>
      <c r="C195" s="5">
        <v>10112.65</v>
      </c>
      <c r="D195" s="5" t="n">
        <f t="shared" si="14"/>
        <v>2275.0699999999997</v>
      </c>
      <c r="E195" s="10"/>
      <c r="F195" s="6" t="n">
        <f t="shared" si="15"/>
        <v>-0.0030542847627561542</v>
      </c>
      <c r="H195" s="5">
        <v>157181.66</v>
      </c>
      <c r="I195" s="6" t="n">
        <f>H194/H195-1</f>
        <v>0.22036025068064546</v>
      </c>
    </row>
    <row r="196" spans="1:9">
      <c r="A196" s="5">
        <v>45352</v>
      </c>
      <c r="B196" s="5">
        <v>16395.45</v>
      </c>
      <c r="C196" s="5">
        <v>13632.23</v>
      </c>
      <c r="D196" s="5" t="n">
        <f t="shared" si="14"/>
        <v>2763.220000000001</v>
      </c>
      <c r="E196" s="10"/>
      <c r="F196" s="6" t="n">
        <f t="shared" si="15"/>
        <v>0.1795878814785723</v>
      </c>
    </row>
    <row r="197" spans="1:9">
      <c r="A197" s="5">
        <v>45383</v>
      </c>
      <c r="B197" s="5">
        <v>17805.31</v>
      </c>
      <c r="C197" s="5">
        <v>14742.93</v>
      </c>
      <c r="D197" s="5" t="n">
        <f t="shared" si="14"/>
        <v>3062.380000000001</v>
      </c>
      <c r="E197" s="10"/>
      <c r="F197" s="6" t="n">
        <f t="shared" si="15"/>
        <v>0.2431012786685609</v>
      </c>
    </row>
    <row r="198" spans="1:9">
      <c r="A198" s="5">
        <v>45413</v>
      </c>
      <c r="B198" s="5">
        <v>17964.81</v>
      </c>
      <c r="C198" s="5">
        <v>14864.46</v>
      </c>
      <c r="D198" s="5" t="n">
        <f t="shared" si="14"/>
        <v>3100.350000000002</v>
      </c>
      <c r="E198" s="10"/>
      <c r="F198" s="6" t="n">
        <f t="shared" si="15"/>
        <v>0.20800701344243122</v>
      </c>
    </row>
    <row r="199" spans="1:9">
      <c r="A199" s="5">
        <v>45444</v>
      </c>
      <c r="B199" s="5">
        <v>19599.55</v>
      </c>
      <c r="C199" s="5">
        <v>16198.87</v>
      </c>
      <c r="D199" s="5" t="n">
        <f t="shared" si="14"/>
        <v>3400.6799999999985</v>
      </c>
      <c r="E199" s="10"/>
      <c r="F199" s="6" t="n">
        <f t="shared" si="15"/>
        <v>0.2777354038527291</v>
      </c>
    </row>
    <row r="200" spans="1:9">
      <c r="A200" s="5">
        <v>45474</v>
      </c>
      <c r="B200" s="5">
        <v>18716.39</v>
      </c>
      <c r="C200" s="5">
        <v>15254.22</v>
      </c>
      <c r="D200" s="5" t="n">
        <f t="shared" si="14"/>
        <v>3462.17</v>
      </c>
      <c r="E200" s="10"/>
      <c r="F200" s="6" t="n">
        <f t="shared" si="15"/>
        <v>0.20885401936445747</v>
      </c>
    </row>
    <row r="201" spans="1:9">
      <c r="A201" s="5">
        <v>45505</v>
      </c>
      <c r="B201" s="5">
        <v>18951.57</v>
      </c>
      <c r="C201" s="5">
        <v>15527.04</v>
      </c>
      <c r="D201" s="5" t="n">
        <f t="shared" si="14"/>
        <v>3424.529999999999</v>
      </c>
      <c r="E201" s="10"/>
      <c r="F201" s="6" t="n">
        <f t="shared" si="15"/>
        <v>0.19025490591351124</v>
      </c>
    </row>
    <row r="202" spans="1:9">
      <c r="A202" s="5">
        <v>45536</v>
      </c>
      <c r="B202" s="5">
        <v>17440.44</v>
      </c>
      <c r="C202" s="5">
        <v>14221.47</v>
      </c>
      <c r="D202" s="5" t="n">
        <f t="shared" si="14"/>
        <v>3218.9699999999993</v>
      </c>
      <c r="E202" s="10"/>
      <c r="F202" s="6" t="n">
        <f t="shared" si="15"/>
        <v>0.1638392953988328</v>
      </c>
    </row>
    <row r="203" spans="1:9">
      <c r="A203" s="5">
        <v>45566</v>
      </c>
      <c r="B203" s="5">
        <v>17982.7</v>
      </c>
      <c r="C203" s="5">
        <v>14655.07</v>
      </c>
      <c r="D203" s="5" t="n">
        <f t="shared" si="14"/>
        <v>3327.630000000001</v>
      </c>
      <c r="E203" s="10"/>
      <c r="F203" s="6" t="n">
        <f t="shared" si="15"/>
        <v>0.17823910149279087</v>
      </c>
    </row>
    <row r="204" spans="1:9">
      <c r="A204" s="5">
        <v>45597</v>
      </c>
      <c r="B204" s="5">
        <v>16929.58</v>
      </c>
      <c r="C204" s="5">
        <v>13792.52</v>
      </c>
      <c r="D204" s="5" t="n">
        <f t="shared" si="14"/>
        <v>3137.0600000000013</v>
      </c>
      <c r="E204" s="10"/>
      <c r="F204" s="6" t="n">
        <f t="shared" si="15"/>
        <v>0.08914349199736149</v>
      </c>
    </row>
    <row r="205" spans="1:9">
      <c r="A205" s="5">
        <v>45627</v>
      </c>
      <c r="B205" s="5">
        <v>17711.8</v>
      </c>
      <c r="C205" s="5">
        <v>14565.51</v>
      </c>
      <c r="D205" s="5" t="n">
        <f t="shared" si="14"/>
        <v>3146.289999999999</v>
      </c>
      <c r="E205" s="10"/>
      <c r="F205" s="6" t="n">
        <f t="shared" si="15"/>
        <v>0.008238853033730953</v>
      </c>
    </row>
    <row r="206" spans="1:9">
      <c r="A206" s="5">
        <v>44927</v>
      </c>
      <c r="B206" s="5">
        <v>11144.64</v>
      </c>
      <c r="C206" s="5">
        <v>9014.65</v>
      </c>
      <c r="D206" s="5" t="n">
        <f t="shared" si="14"/>
        <v>2129.99</v>
      </c>
      <c r="E206" s="10"/>
      <c r="F206" s="10"/>
    </row>
    <row r="207" spans="1:9">
      <c r="A207" s="5">
        <v>44958</v>
      </c>
      <c r="B207" s="5">
        <v>12425.71</v>
      </c>
      <c r="C207" s="5">
        <v>10143.67</v>
      </c>
      <c r="D207" s="5" t="n">
        <f t="shared" si="14"/>
        <v>2282.039999999999</v>
      </c>
      <c r="E207" s="10"/>
      <c r="F207" s="10"/>
    </row>
    <row r="208" spans="1:9">
      <c r="A208" s="5">
        <v>44986</v>
      </c>
      <c r="B208" s="5">
        <v>13581.81</v>
      </c>
      <c r="C208" s="5">
        <v>11239.28</v>
      </c>
      <c r="D208" s="5" t="n">
        <f t="shared" si="14"/>
        <v>2342.529999999999</v>
      </c>
      <c r="E208" s="10"/>
      <c r="F208" s="10"/>
    </row>
    <row r="209" spans="1:6">
      <c r="A209" s="5">
        <v>45017</v>
      </c>
      <c r="B209" s="5">
        <v>13500.17</v>
      </c>
      <c r="C209" s="5">
        <v>11036.67</v>
      </c>
      <c r="D209" s="5" t="n">
        <f t="shared" si="14"/>
        <v>2463.5</v>
      </c>
      <c r="E209" s="10"/>
      <c r="F209" s="10"/>
    </row>
    <row r="210" spans="1:6">
      <c r="A210" s="5">
        <v>45047</v>
      </c>
      <c r="B210" s="5">
        <v>14064.56</v>
      </c>
      <c r="C210" s="5">
        <v>11498.06</v>
      </c>
      <c r="D210" s="5" t="n">
        <f t="shared" si="14"/>
        <v>2566.5</v>
      </c>
      <c r="E210" s="10"/>
      <c r="F210" s="10"/>
    </row>
    <row r="211" spans="1:6">
      <c r="A211" s="5">
        <v>45078</v>
      </c>
      <c r="B211" s="5">
        <v>14585.17</v>
      </c>
      <c r="C211" s="5">
        <v>11923.68</v>
      </c>
      <c r="D211" s="5" t="n">
        <f t="shared" si="14"/>
        <v>2661.49</v>
      </c>
    </row>
    <row r="212" spans="1:6">
      <c r="A212" s="5">
        <v>45108</v>
      </c>
      <c r="B212" s="5">
        <v>15694.89</v>
      </c>
      <c r="C212" s="5">
        <v>12830.88</v>
      </c>
      <c r="D212" s="5" t="n">
        <f t="shared" si="14"/>
        <v>2864.01</v>
      </c>
    </row>
    <row r="213" spans="1:6">
      <c r="A213" s="5">
        <v>45139</v>
      </c>
      <c r="B213" s="5">
        <v>15766.73</v>
      </c>
      <c r="C213" s="5">
        <v>12889.59</v>
      </c>
      <c r="D213" s="5" t="n">
        <f t="shared" si="14"/>
        <v>2877.1399999999994</v>
      </c>
    </row>
    <row r="214" spans="1:6">
      <c r="A214" s="5">
        <v>45170</v>
      </c>
      <c r="B214" s="5">
        <v>15156.93</v>
      </c>
      <c r="C214" s="5">
        <v>12391.11</v>
      </c>
      <c r="D214" s="5" t="n">
        <f t="shared" si="14"/>
        <v>2765.8199999999997</v>
      </c>
    </row>
    <row r="215" spans="1:6">
      <c r="A215" s="5">
        <v>45200</v>
      </c>
      <c r="B215" s="5">
        <v>15476.74</v>
      </c>
      <c r="C215" s="5">
        <v>12652.5</v>
      </c>
      <c r="D215" s="5" t="n">
        <f t="shared" si="14"/>
        <v>2824.24</v>
      </c>
    </row>
    <row r="216" spans="1:6">
      <c r="A216" s="5">
        <v>45231</v>
      </c>
      <c r="B216" s="5">
        <v>15784.31</v>
      </c>
      <c r="C216" s="5">
        <v>12904.01</v>
      </c>
      <c r="D216" s="5" t="n">
        <f t="shared" si="14"/>
        <v>2880.2999999999993</v>
      </c>
    </row>
    <row r="217" spans="1:6">
      <c r="A217" s="5">
        <v>45261</v>
      </c>
      <c r="B217" s="5">
        <v>17100.98</v>
      </c>
      <c r="C217" s="5">
        <v>13980.4</v>
      </c>
      <c r="D217" s="5" t="n">
        <f t="shared" si="14"/>
        <v>3120.58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 货运</vt:lpstr>
      <vt:lpstr>货运量排名</vt:lpstr>
      <vt:lpstr>货运周转量排名</vt:lpstr>
      <vt:lpstr>公路总客运</vt:lpstr>
      <vt:lpstr>班线包车</vt:lpstr>
      <vt:lpstr>城市客运</vt:lpstr>
      <vt:lpstr>城市汇总</vt:lpstr>
      <vt:lpstr>城市分市州</vt:lpstr>
      <vt:lpstr>公交</vt:lpstr>
      <vt:lpstr>出租</vt:lpstr>
      <vt:lpstr>网约车</vt:lpstr>
      <vt:lpstr>轨道、轮渡</vt:lpstr>
      <vt:lpstr>中口径明细</vt:lpstr>
      <vt:lpstr>中口径排名</vt:lpstr>
      <vt:lpstr>中口径分析</vt:lpstr>
      <vt:lpstr>2025年城市客运量</vt:lpstr>
      <vt:lpstr>道路运输周转量</vt:lpstr>
      <vt:lpstr>中口径客运量</vt:lpstr>
      <vt:lpstr>中口径计算过程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2006-09-13T11:21:00Z</dcterms:created>
  <dc:creator>openpyxl</dc:creator>
  <cp:lastModifiedBy>WPS_1644490710</cp:lastModifiedBy>
  <dcterms:modified xsi:type="dcterms:W3CDTF">2026-09-29T01:50:13Z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28FBC33691F441CF9B508D53E2FCB959_13</vt:lpwstr>
  </property>
  <property fmtid="{D5CDD505-2E9C-101B-9397-08002B2CF9AE}" pid="3" name="KSOProductBuildVer">
    <vt:lpwstr>2052-12.1.0.26375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